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arango\Desktop\oscar diego hacienda\perfil leandra meza\Documents\MUNICIPIO DE MANIZALES PRESUPUESTO\FUENTES Y USOS\2024\REPORTES PAGINA WEB\"/>
    </mc:Choice>
  </mc:AlternateContent>
  <bookViews>
    <workbookView xWindow="-105" yWindow="-105" windowWidth="23250" windowHeight="12450" tabRatio="689" firstSheet="2" activeTab="2"/>
  </bookViews>
  <sheets>
    <sheet name="EJECUCIONGASTOS ARMONIZADO" sheetId="7" state="hidden" r:id="rId1"/>
    <sheet name="ACTUALIZADO" sheetId="11" state="hidden" r:id="rId2"/>
    <sheet name=" INGRESOS OCT" sheetId="14" r:id="rId3"/>
    <sheet name="GASTOS OCT" sheetId="1" r:id="rId4"/>
    <sheet name="POR META PRODUCTO" sheetId="10" state="hidden" r:id="rId5"/>
    <sheet name="POR META PRODUCTO EST" sheetId="12" state="hidden" r:id="rId6"/>
    <sheet name="ESTRUCTURA PDM" sheetId="4" state="hidden" r:id="rId7"/>
    <sheet name="ARMONIZACION" sheetId="6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ACTUALIZADO!$A$2:$R$530</definedName>
    <definedName name="_xlnm._FilterDatabase" localSheetId="7" hidden="1">ARMONIZACION!$A$4:$K$54</definedName>
    <definedName name="_xlnm._FilterDatabase" localSheetId="0" hidden="1">'EJECUCIONGASTOS ARMONIZADO'!$A$2:$CF$583</definedName>
    <definedName name="_xlnm._FilterDatabase" localSheetId="6" hidden="1">'ESTRUCTURA PDM'!$A$1:$L$47</definedName>
    <definedName name="_xlnm._FilterDatabase" localSheetId="4" hidden="1">'POR META PRODUCTO'!$B$5:$AG$117</definedName>
    <definedName name="_xlnm._FilterDatabase" localSheetId="5" hidden="1">'POR META PRODUCTO EST'!$B$5:$AA$117</definedName>
    <definedName name="_Hlk165123260" localSheetId="6">'ESTRUCTURA PDM'!$G$1</definedName>
    <definedName name="_xlnm.Print_Area" localSheetId="7">ARMONIZACION!$E$3:$J$54</definedName>
    <definedName name="ENLACE" localSheetId="1">#REF!</definedName>
    <definedName name="ENLACE" localSheetId="7">#REF!</definedName>
    <definedName name="ENLACE" localSheetId="0">#REF!</definedName>
    <definedName name="ENLACE" localSheetId="4">#REF!</definedName>
    <definedName name="ENLACE" localSheetId="5">#REF!</definedName>
    <definedName name="ENLACE">#REF!</definedName>
    <definedName name="ENLACE_GAS">'[1]GASTOS 2021'!$C$5:$C$65536</definedName>
    <definedName name="ENLACE_REN">'[1]RENTAS 2021'!$A$5:$A$65536</definedName>
    <definedName name="NIVEL2" localSheetId="1">#REF!</definedName>
    <definedName name="NIVEL2" localSheetId="7">#REF!</definedName>
    <definedName name="NIVEL2" localSheetId="0">#REF!</definedName>
    <definedName name="NIVEL2" localSheetId="4">#REF!</definedName>
    <definedName name="NIVEL2" localSheetId="5">#REF!</definedName>
    <definedName name="NIVEL2">#REF!</definedName>
    <definedName name="PPTO_DEF">'[1]GASTOS 2021'!$U$5:$U$65536</definedName>
    <definedName name="PPTODEFR">'[1]RENTAS 2021'!$L$5:$L$65536</definedName>
    <definedName name="PROYECTO" localSheetId="1">'[2]GASTOS 2020'!$L$5:$L$65536</definedName>
    <definedName name="PROYECTO">'[3]GASTOS 2020'!$L$5:$L$65536</definedName>
    <definedName name="PTOTOTAL" localSheetId="1">#REF!</definedName>
    <definedName name="PTOTOTAL" localSheetId="7">#REF!</definedName>
    <definedName name="PTOTOTAL" localSheetId="0">#REF!</definedName>
    <definedName name="PTOTOTAL" localSheetId="4">#REF!</definedName>
    <definedName name="PTOTOTAL" localSheetId="5">#REF!</definedName>
    <definedName name="PTOTOTAL">#REF!</definedName>
    <definedName name="RECAUD">'[1]RENTAS 2021'!$M$5:$M$65536</definedName>
    <definedName name="SEC">'[1]GASTOS 2021'!$E$5:$E$65536</definedName>
    <definedName name="T_CDP">'[1]GASTOS 2021'!$V$5:$V$65536</definedName>
    <definedName name="T_GAS">'[1]GASTOS 2021'!$W$5:$W$65536</definedName>
    <definedName name="T_OBL">'[1]GASTOS 2021'!$X$5:$X$65536</definedName>
    <definedName name="T_PAG">'[1]GASTOS 2021'!$Y$5:$Y$65536</definedName>
    <definedName name="TCDP" localSheetId="1">#REF!</definedName>
    <definedName name="TCDP" localSheetId="7">#REF!</definedName>
    <definedName name="TCDP" localSheetId="0">#REF!</definedName>
    <definedName name="TCDP" localSheetId="4">#REF!</definedName>
    <definedName name="TCDP" localSheetId="5">#REF!</definedName>
    <definedName name="TCDP">#REF!</definedName>
    <definedName name="TCOM" localSheetId="1">#REF!</definedName>
    <definedName name="TCOM" localSheetId="7">#REF!</definedName>
    <definedName name="TCOM" localSheetId="0">#REF!</definedName>
    <definedName name="TCOM" localSheetId="4">#REF!</definedName>
    <definedName name="TCOM" localSheetId="5">#REF!</definedName>
    <definedName name="TCOM">#REF!</definedName>
    <definedName name="TIPO_GAS">'[1]GASTOS 2021'!$G$5:$G$65536</definedName>
    <definedName name="_xlnm.Print_Titles" localSheetId="7">ARMONIZACION!$1:$4</definedName>
    <definedName name="TOBL" localSheetId="1">#REF!</definedName>
    <definedName name="TOBL" localSheetId="7">#REF!</definedName>
    <definedName name="TOBL" localSheetId="0">#REF!</definedName>
    <definedName name="TOBL" localSheetId="4">#REF!</definedName>
    <definedName name="TOBL" localSheetId="5">#REF!</definedName>
    <definedName name="TOBL">#REF!</definedName>
    <definedName name="TPAG" localSheetId="1">#REF!</definedName>
    <definedName name="TPAG" localSheetId="7">#REF!</definedName>
    <definedName name="TPAG" localSheetId="0">#REF!</definedName>
    <definedName name="TPAG" localSheetId="4">#REF!</definedName>
    <definedName name="TPAG" localSheetId="5">#REF!</definedName>
    <definedName name="TPAG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055" i="1" l="1"/>
  <c r="AU1055" i="1"/>
  <c r="AT1055" i="1"/>
  <c r="AS1055" i="1"/>
  <c r="AR1055" i="1"/>
  <c r="AQ1055" i="1"/>
  <c r="AY1052" i="1"/>
  <c r="AY1051" i="1"/>
  <c r="AY1050" i="1"/>
  <c r="AY1049" i="1"/>
  <c r="AY1048" i="1"/>
  <c r="AY1047" i="1"/>
  <c r="AY1046" i="1"/>
  <c r="AY1045" i="1"/>
  <c r="AY1044" i="1"/>
  <c r="AY1043" i="1"/>
  <c r="AY1042" i="1"/>
  <c r="AY1041" i="1"/>
  <c r="AY1040" i="1"/>
  <c r="AY1039" i="1"/>
  <c r="AY1038" i="1"/>
  <c r="AY1037" i="1"/>
  <c r="AY1036" i="1"/>
  <c r="AY1035" i="1"/>
  <c r="AY1034" i="1"/>
  <c r="AY1033" i="1"/>
  <c r="AY1032" i="1"/>
  <c r="AY1031" i="1"/>
  <c r="AY1030" i="1"/>
  <c r="AY1029" i="1"/>
  <c r="AY1028" i="1"/>
  <c r="AY1027" i="1"/>
  <c r="AY1026" i="1"/>
  <c r="AY1025" i="1"/>
  <c r="AY1024" i="1"/>
  <c r="AY1023" i="1"/>
  <c r="AY1022" i="1"/>
  <c r="AY1021" i="1"/>
  <c r="AY1020" i="1"/>
  <c r="AY1019" i="1"/>
  <c r="AY1018" i="1"/>
  <c r="AY1017" i="1"/>
  <c r="AY1015" i="1"/>
  <c r="AY1014" i="1"/>
  <c r="AY1013" i="1"/>
  <c r="AY1012" i="1"/>
  <c r="AY1011" i="1"/>
  <c r="AY1010" i="1"/>
  <c r="AY1009" i="1"/>
  <c r="AY1008" i="1"/>
  <c r="AY1007" i="1"/>
  <c r="AY1006" i="1"/>
  <c r="AY1005" i="1"/>
  <c r="AY1004" i="1"/>
  <c r="AY1003" i="1"/>
  <c r="AY1002" i="1"/>
  <c r="AY1001" i="1"/>
  <c r="AY1000" i="1"/>
  <c r="AY999" i="1"/>
  <c r="AY998" i="1"/>
  <c r="AY997" i="1"/>
  <c r="AY996" i="1"/>
  <c r="AY995" i="1"/>
  <c r="AY994" i="1"/>
  <c r="AY993" i="1"/>
  <c r="AY992" i="1"/>
  <c r="AY991" i="1"/>
  <c r="AY990" i="1"/>
  <c r="AY989" i="1"/>
  <c r="AY988" i="1"/>
  <c r="AY987" i="1"/>
  <c r="AY986" i="1"/>
  <c r="AY985" i="1"/>
  <c r="AY984" i="1"/>
  <c r="AY983" i="1"/>
  <c r="AY982" i="1"/>
  <c r="AY981" i="1"/>
  <c r="AY980" i="1"/>
  <c r="AY979" i="1"/>
  <c r="AY978" i="1"/>
  <c r="AY977" i="1"/>
  <c r="AY976" i="1"/>
  <c r="AY975" i="1"/>
  <c r="AY974" i="1"/>
  <c r="AY973" i="1"/>
  <c r="AY972" i="1"/>
  <c r="AY971" i="1"/>
  <c r="AY970" i="1"/>
  <c r="AY969" i="1"/>
  <c r="AY968" i="1"/>
  <c r="AY967" i="1"/>
  <c r="AY966" i="1"/>
  <c r="AY965" i="1"/>
  <c r="AY964" i="1"/>
  <c r="AY963" i="1"/>
  <c r="AY962" i="1"/>
  <c r="AY961" i="1"/>
  <c r="AY960" i="1"/>
  <c r="AY959" i="1"/>
  <c r="AY958" i="1"/>
  <c r="AY957" i="1"/>
  <c r="AY956" i="1"/>
  <c r="AY955" i="1"/>
  <c r="AY954" i="1"/>
  <c r="AY953" i="1"/>
  <c r="AY952" i="1"/>
  <c r="AY951" i="1"/>
  <c r="AY950" i="1"/>
  <c r="AY949" i="1"/>
  <c r="AY948" i="1"/>
  <c r="AY947" i="1"/>
  <c r="AY946" i="1"/>
  <c r="AY945" i="1"/>
  <c r="AY944" i="1"/>
  <c r="AY943" i="1"/>
  <c r="AY942" i="1"/>
  <c r="AY941" i="1"/>
  <c r="AY940" i="1"/>
  <c r="AY939" i="1"/>
  <c r="AY938" i="1"/>
  <c r="AY937" i="1"/>
  <c r="AY936" i="1"/>
  <c r="AY935" i="1"/>
  <c r="AY934" i="1"/>
  <c r="AY933" i="1"/>
  <c r="AY932" i="1"/>
  <c r="AY931" i="1"/>
  <c r="AY930" i="1"/>
  <c r="AY929" i="1"/>
  <c r="AY928" i="1"/>
  <c r="AY927" i="1"/>
  <c r="AY926" i="1"/>
  <c r="AY925" i="1"/>
  <c r="AY924" i="1"/>
  <c r="AY923" i="1"/>
  <c r="AY922" i="1"/>
  <c r="AY921" i="1"/>
  <c r="AY920" i="1"/>
  <c r="AY919" i="1"/>
  <c r="AY918" i="1"/>
  <c r="AY917" i="1"/>
  <c r="AY916" i="1"/>
  <c r="AY915" i="1"/>
  <c r="AY914" i="1"/>
  <c r="AY913" i="1"/>
  <c r="AY912" i="1"/>
  <c r="AY911" i="1"/>
  <c r="AY910" i="1"/>
  <c r="AY909" i="1"/>
  <c r="AY908" i="1"/>
  <c r="AY907" i="1"/>
  <c r="AY906" i="1"/>
  <c r="AY905" i="1"/>
  <c r="AY904" i="1"/>
  <c r="AY903" i="1"/>
  <c r="AY902" i="1"/>
  <c r="AY901" i="1"/>
  <c r="AY900" i="1"/>
  <c r="AY899" i="1"/>
  <c r="AY898" i="1"/>
  <c r="AY897" i="1"/>
  <c r="AY896" i="1"/>
  <c r="AY895" i="1"/>
  <c r="AY894" i="1"/>
  <c r="AY893" i="1"/>
  <c r="AY892" i="1"/>
  <c r="AY891" i="1"/>
  <c r="AY890" i="1"/>
  <c r="AY889" i="1"/>
  <c r="AY888" i="1"/>
  <c r="AY887" i="1"/>
  <c r="AY886" i="1"/>
  <c r="AW886" i="1"/>
  <c r="AY885" i="1"/>
  <c r="AW885" i="1"/>
  <c r="AY884" i="1"/>
  <c r="AW884" i="1"/>
  <c r="AY883" i="1"/>
  <c r="AW883" i="1"/>
  <c r="AY882" i="1"/>
  <c r="AW882" i="1"/>
  <c r="AY881" i="1"/>
  <c r="AW881" i="1"/>
  <c r="AY880" i="1"/>
  <c r="AW880" i="1"/>
  <c r="AY879" i="1"/>
  <c r="AW879" i="1"/>
  <c r="AY878" i="1"/>
  <c r="AW878" i="1"/>
  <c r="AY877" i="1"/>
  <c r="AW877" i="1"/>
  <c r="AY876" i="1"/>
  <c r="AW876" i="1"/>
  <c r="AY875" i="1"/>
  <c r="AW875" i="1"/>
  <c r="AY874" i="1"/>
  <c r="AW874" i="1"/>
  <c r="AY873" i="1"/>
  <c r="AW873" i="1"/>
  <c r="AY872" i="1"/>
  <c r="AW872" i="1"/>
  <c r="AY871" i="1"/>
  <c r="AW871" i="1"/>
  <c r="AY870" i="1"/>
  <c r="AW870" i="1"/>
  <c r="AY869" i="1"/>
  <c r="AW869" i="1"/>
  <c r="AY868" i="1"/>
  <c r="AW868" i="1"/>
  <c r="AY867" i="1"/>
  <c r="AW867" i="1"/>
  <c r="AY866" i="1"/>
  <c r="AW866" i="1"/>
  <c r="AY865" i="1"/>
  <c r="AW865" i="1"/>
  <c r="AY864" i="1"/>
  <c r="AW864" i="1"/>
  <c r="AY863" i="1"/>
  <c r="AW863" i="1"/>
  <c r="AY862" i="1"/>
  <c r="AW862" i="1"/>
  <c r="AY861" i="1"/>
  <c r="AW861" i="1"/>
  <c r="AY860" i="1"/>
  <c r="AW860" i="1"/>
  <c r="AY859" i="1"/>
  <c r="AW859" i="1"/>
  <c r="AY858" i="1"/>
  <c r="AW858" i="1"/>
  <c r="AY857" i="1"/>
  <c r="AW857" i="1"/>
  <c r="AY854" i="1"/>
  <c r="AW854" i="1"/>
  <c r="AY853" i="1"/>
  <c r="AW853" i="1"/>
  <c r="AY852" i="1"/>
  <c r="AW852" i="1"/>
  <c r="AY851" i="1"/>
  <c r="AW851" i="1"/>
  <c r="AY850" i="1"/>
  <c r="AW850" i="1"/>
  <c r="AY849" i="1"/>
  <c r="AW849" i="1"/>
  <c r="AY848" i="1"/>
  <c r="AW848" i="1"/>
  <c r="AY847" i="1"/>
  <c r="AW847" i="1"/>
  <c r="AY846" i="1"/>
  <c r="AW846" i="1"/>
  <c r="AY845" i="1"/>
  <c r="AW845" i="1"/>
  <c r="AY844" i="1"/>
  <c r="AW844" i="1"/>
  <c r="AY843" i="1"/>
  <c r="AW843" i="1"/>
  <c r="AY842" i="1"/>
  <c r="AY841" i="1"/>
  <c r="AW841" i="1"/>
  <c r="AY840" i="1"/>
  <c r="AW840" i="1"/>
  <c r="AY839" i="1"/>
  <c r="AY838" i="1"/>
  <c r="AY837" i="1"/>
  <c r="AY836" i="1"/>
  <c r="AW836" i="1"/>
  <c r="AY833" i="1"/>
  <c r="AY832" i="1"/>
  <c r="AW832" i="1"/>
  <c r="AY831" i="1"/>
  <c r="AW831" i="1"/>
  <c r="AY830" i="1"/>
  <c r="AW830" i="1"/>
  <c r="AY829" i="1"/>
  <c r="AW829" i="1"/>
  <c r="AY828" i="1"/>
  <c r="AW828" i="1"/>
  <c r="AY827" i="1"/>
  <c r="AW827" i="1"/>
  <c r="AY826" i="1"/>
  <c r="AW826" i="1"/>
  <c r="AY825" i="1"/>
  <c r="AW825" i="1"/>
  <c r="AY824" i="1"/>
  <c r="AW824" i="1"/>
  <c r="AY823" i="1"/>
  <c r="AW823" i="1"/>
  <c r="AY822" i="1"/>
  <c r="AW822" i="1"/>
  <c r="AY821" i="1"/>
  <c r="AW821" i="1"/>
  <c r="AY820" i="1"/>
  <c r="AW820" i="1"/>
  <c r="AY819" i="1"/>
  <c r="AW819" i="1"/>
  <c r="AY818" i="1"/>
  <c r="AW818" i="1"/>
  <c r="AY817" i="1"/>
  <c r="AW817" i="1"/>
  <c r="AY816" i="1"/>
  <c r="AW816" i="1"/>
  <c r="AY815" i="1"/>
  <c r="AW815" i="1"/>
  <c r="AY814" i="1"/>
  <c r="AW814" i="1"/>
  <c r="AY813" i="1"/>
  <c r="AW813" i="1"/>
  <c r="AY812" i="1"/>
  <c r="AW812" i="1"/>
  <c r="AY811" i="1"/>
  <c r="AW811" i="1"/>
  <c r="AY810" i="1"/>
  <c r="AW810" i="1"/>
  <c r="AY809" i="1"/>
  <c r="AW809" i="1"/>
  <c r="AY808" i="1"/>
  <c r="AW808" i="1"/>
  <c r="AY806" i="1"/>
  <c r="AW806" i="1"/>
  <c r="AY804" i="1"/>
  <c r="AW804" i="1"/>
  <c r="AY801" i="1"/>
  <c r="AW801" i="1"/>
  <c r="AY800" i="1"/>
  <c r="AW800" i="1"/>
  <c r="AY799" i="1"/>
  <c r="AW799" i="1"/>
  <c r="AY798" i="1"/>
  <c r="AW798" i="1"/>
  <c r="AY797" i="1"/>
  <c r="AY796" i="1"/>
  <c r="AW796" i="1"/>
  <c r="AY795" i="1"/>
  <c r="AW795" i="1"/>
  <c r="AY794" i="1"/>
  <c r="AW794" i="1"/>
  <c r="AY793" i="1"/>
  <c r="AW793" i="1"/>
  <c r="AY792" i="1"/>
  <c r="AW792" i="1"/>
  <c r="AY791" i="1"/>
  <c r="AW791" i="1"/>
  <c r="AY790" i="1"/>
  <c r="AW790" i="1"/>
  <c r="AY789" i="1"/>
  <c r="AW789" i="1"/>
  <c r="AY788" i="1"/>
  <c r="AW788" i="1"/>
  <c r="AY787" i="1"/>
  <c r="AW787" i="1"/>
  <c r="AY786" i="1"/>
  <c r="AW786" i="1"/>
  <c r="AY785" i="1"/>
  <c r="AW785" i="1"/>
  <c r="AY784" i="1"/>
  <c r="AW784" i="1"/>
  <c r="AY783" i="1"/>
  <c r="AW783" i="1"/>
  <c r="AY782" i="1"/>
  <c r="AW782" i="1"/>
  <c r="AY781" i="1"/>
  <c r="AW781" i="1"/>
  <c r="AY780" i="1"/>
  <c r="AW780" i="1"/>
  <c r="AY779" i="1"/>
  <c r="AW779" i="1"/>
  <c r="AY778" i="1"/>
  <c r="AW778" i="1"/>
  <c r="AY777" i="1"/>
  <c r="AW777" i="1"/>
  <c r="AY776" i="1"/>
  <c r="AY775" i="1"/>
  <c r="AW775" i="1"/>
  <c r="AY774" i="1"/>
  <c r="AW774" i="1"/>
  <c r="AY773" i="1"/>
  <c r="AW773" i="1"/>
  <c r="AY772" i="1"/>
  <c r="AW772" i="1"/>
  <c r="AY771" i="1"/>
  <c r="AW771" i="1"/>
  <c r="AY770" i="1"/>
  <c r="AW770" i="1"/>
  <c r="AY769" i="1"/>
  <c r="AW769" i="1"/>
  <c r="AY768" i="1"/>
  <c r="AW768" i="1"/>
  <c r="AY767" i="1"/>
  <c r="AW767" i="1"/>
  <c r="AY766" i="1"/>
  <c r="AW766" i="1"/>
  <c r="AY765" i="1"/>
  <c r="AW765" i="1"/>
  <c r="AY764" i="1"/>
  <c r="AW764" i="1"/>
  <c r="AY763" i="1"/>
  <c r="AW763" i="1"/>
  <c r="AY762" i="1"/>
  <c r="AW762" i="1"/>
  <c r="AY761" i="1"/>
  <c r="AW761" i="1"/>
  <c r="AY760" i="1"/>
  <c r="AW760" i="1"/>
  <c r="AY759" i="1"/>
  <c r="AW759" i="1"/>
  <c r="AY758" i="1"/>
  <c r="AW758" i="1"/>
  <c r="AY757" i="1"/>
  <c r="AW757" i="1"/>
  <c r="AY756" i="1"/>
  <c r="AW756" i="1"/>
  <c r="AY755" i="1"/>
  <c r="AW755" i="1"/>
  <c r="AY754" i="1"/>
  <c r="AW754" i="1"/>
  <c r="AY753" i="1"/>
  <c r="AW753" i="1"/>
  <c r="AY752" i="1"/>
  <c r="AW752" i="1"/>
  <c r="AY751" i="1"/>
  <c r="AW751" i="1"/>
  <c r="AY750" i="1"/>
  <c r="AW750" i="1"/>
  <c r="AY749" i="1"/>
  <c r="AW749" i="1"/>
  <c r="AY748" i="1"/>
  <c r="AW748" i="1"/>
  <c r="AY747" i="1"/>
  <c r="AW747" i="1"/>
  <c r="AY746" i="1"/>
  <c r="AW746" i="1"/>
  <c r="AY745" i="1"/>
  <c r="AW745" i="1"/>
  <c r="AY744" i="1"/>
  <c r="AW744" i="1"/>
  <c r="AY743" i="1"/>
  <c r="AW743" i="1"/>
  <c r="AY742" i="1"/>
  <c r="AW742" i="1"/>
  <c r="AY741" i="1"/>
  <c r="AW741" i="1"/>
  <c r="AY740" i="1"/>
  <c r="AW740" i="1"/>
  <c r="AY739" i="1"/>
  <c r="AW739" i="1"/>
  <c r="AY738" i="1"/>
  <c r="AW738" i="1"/>
  <c r="AY737" i="1"/>
  <c r="AY736" i="1"/>
  <c r="AY735" i="1"/>
  <c r="AW735" i="1"/>
  <c r="AY734" i="1"/>
  <c r="AW734" i="1"/>
  <c r="AY733" i="1"/>
  <c r="AW733" i="1"/>
  <c r="AY732" i="1"/>
  <c r="AW732" i="1"/>
  <c r="AY731" i="1"/>
  <c r="AW731" i="1"/>
  <c r="AY730" i="1"/>
  <c r="AW730" i="1"/>
  <c r="AY729" i="1"/>
  <c r="AW729" i="1"/>
  <c r="AY728" i="1"/>
  <c r="AW728" i="1"/>
  <c r="AY727" i="1"/>
  <c r="AW727" i="1"/>
  <c r="AY726" i="1"/>
  <c r="AW726" i="1"/>
  <c r="AY725" i="1"/>
  <c r="AW725" i="1"/>
  <c r="AY724" i="1"/>
  <c r="AW724" i="1"/>
  <c r="AY722" i="1"/>
  <c r="AW722" i="1"/>
  <c r="AY721" i="1"/>
  <c r="AW721" i="1"/>
  <c r="AY720" i="1"/>
  <c r="AW720" i="1"/>
  <c r="AY719" i="1"/>
  <c r="AW719" i="1"/>
  <c r="AY718" i="1"/>
  <c r="AW718" i="1"/>
  <c r="AY717" i="1"/>
  <c r="AW717" i="1"/>
  <c r="AY716" i="1"/>
  <c r="AW716" i="1"/>
  <c r="AY715" i="1"/>
  <c r="AW715" i="1"/>
  <c r="AY714" i="1"/>
  <c r="AW714" i="1"/>
  <c r="AY713" i="1"/>
  <c r="AW713" i="1"/>
  <c r="AY712" i="1"/>
  <c r="AW712" i="1"/>
  <c r="AY711" i="1"/>
  <c r="AW711" i="1"/>
  <c r="AY710" i="1"/>
  <c r="AW710" i="1"/>
  <c r="AY709" i="1"/>
  <c r="AW709" i="1"/>
  <c r="AY708" i="1"/>
  <c r="AW708" i="1"/>
  <c r="AY707" i="1"/>
  <c r="AW707" i="1"/>
  <c r="AY706" i="1"/>
  <c r="AW706" i="1"/>
  <c r="AY705" i="1"/>
  <c r="AW705" i="1"/>
  <c r="AY704" i="1"/>
  <c r="AW704" i="1"/>
  <c r="AY703" i="1"/>
  <c r="AW703" i="1"/>
  <c r="AY702" i="1"/>
  <c r="AW702" i="1"/>
  <c r="AY701" i="1"/>
  <c r="AW701" i="1"/>
  <c r="AY700" i="1"/>
  <c r="AW700" i="1"/>
  <c r="AY699" i="1"/>
  <c r="AW699" i="1"/>
  <c r="AY698" i="1"/>
  <c r="AY696" i="1"/>
  <c r="AW696" i="1"/>
  <c r="AY695" i="1"/>
  <c r="AW695" i="1"/>
  <c r="AY694" i="1"/>
  <c r="AW694" i="1"/>
  <c r="AY693" i="1"/>
  <c r="AW693" i="1"/>
  <c r="AY692" i="1"/>
  <c r="AW692" i="1"/>
  <c r="AY691" i="1"/>
  <c r="AW691" i="1"/>
  <c r="AY690" i="1"/>
  <c r="AW690" i="1"/>
  <c r="AY689" i="1"/>
  <c r="AW689" i="1"/>
  <c r="AY688" i="1"/>
  <c r="AW688" i="1"/>
  <c r="AY687" i="1"/>
  <c r="AW687" i="1"/>
  <c r="AY686" i="1"/>
  <c r="AW686" i="1"/>
  <c r="AY685" i="1"/>
  <c r="AW685" i="1"/>
  <c r="AY684" i="1"/>
  <c r="AW684" i="1"/>
  <c r="AY683" i="1"/>
  <c r="AW683" i="1"/>
  <c r="AY682" i="1"/>
  <c r="AW682" i="1"/>
  <c r="AY681" i="1"/>
  <c r="AW681" i="1"/>
  <c r="AY680" i="1"/>
  <c r="AW680" i="1"/>
  <c r="AY679" i="1"/>
  <c r="AW679" i="1"/>
  <c r="AY678" i="1"/>
  <c r="AW678" i="1"/>
  <c r="AY673" i="1"/>
  <c r="AW673" i="1"/>
  <c r="AY672" i="1"/>
  <c r="AY671" i="1"/>
  <c r="AW671" i="1"/>
  <c r="AY670" i="1"/>
  <c r="AW670" i="1"/>
  <c r="AY669" i="1"/>
  <c r="AW669" i="1"/>
  <c r="AY668" i="1"/>
  <c r="AW668" i="1"/>
  <c r="AY667" i="1"/>
  <c r="AW667" i="1"/>
  <c r="AY666" i="1"/>
  <c r="AW666" i="1"/>
  <c r="AY665" i="1"/>
  <c r="AW665" i="1"/>
  <c r="AY664" i="1"/>
  <c r="AW664" i="1"/>
  <c r="AY663" i="1"/>
  <c r="AW663" i="1"/>
  <c r="AY662" i="1"/>
  <c r="AW662" i="1"/>
  <c r="AY661" i="1"/>
  <c r="AW661" i="1"/>
  <c r="AY660" i="1"/>
  <c r="AW660" i="1"/>
  <c r="AY659" i="1"/>
  <c r="AW659" i="1"/>
  <c r="AY658" i="1"/>
  <c r="AW658" i="1"/>
  <c r="AY657" i="1"/>
  <c r="AW657" i="1"/>
  <c r="AY656" i="1"/>
  <c r="AW656" i="1"/>
  <c r="AY655" i="1"/>
  <c r="AW655" i="1"/>
  <c r="AY654" i="1"/>
  <c r="AW654" i="1"/>
  <c r="AY653" i="1"/>
  <c r="AW653" i="1"/>
  <c r="AY652" i="1"/>
  <c r="AW652" i="1"/>
  <c r="AY651" i="1"/>
  <c r="AW651" i="1"/>
  <c r="AY650" i="1"/>
  <c r="AW650" i="1"/>
  <c r="AY649" i="1"/>
  <c r="AW649" i="1"/>
  <c r="AY648" i="1"/>
  <c r="AW648" i="1"/>
  <c r="AY647" i="1"/>
  <c r="AY646" i="1"/>
  <c r="AW646" i="1"/>
  <c r="AY645" i="1"/>
  <c r="AW645" i="1"/>
  <c r="AY644" i="1"/>
  <c r="AW644" i="1"/>
  <c r="AY643" i="1"/>
  <c r="AW643" i="1"/>
  <c r="AY642" i="1"/>
  <c r="AW642" i="1"/>
  <c r="AY641" i="1"/>
  <c r="AY640" i="1"/>
  <c r="AY639" i="1"/>
  <c r="AW639" i="1"/>
  <c r="AY638" i="1"/>
  <c r="AW638" i="1"/>
  <c r="AY637" i="1"/>
  <c r="AW637" i="1"/>
  <c r="AY636" i="1"/>
  <c r="AW636" i="1"/>
  <c r="AY635" i="1"/>
  <c r="AY634" i="1"/>
  <c r="AW634" i="1"/>
  <c r="AY633" i="1"/>
  <c r="AW633" i="1"/>
  <c r="AY632" i="1"/>
  <c r="AW632" i="1"/>
  <c r="AY631" i="1"/>
  <c r="AW631" i="1"/>
  <c r="AY630" i="1"/>
  <c r="AW630" i="1"/>
  <c r="AY629" i="1"/>
  <c r="AW629" i="1"/>
  <c r="AY628" i="1"/>
  <c r="AW628" i="1"/>
  <c r="AY627" i="1"/>
  <c r="AW627" i="1"/>
  <c r="AY626" i="1"/>
  <c r="AW626" i="1"/>
  <c r="AY625" i="1"/>
  <c r="AY624" i="1"/>
  <c r="AW624" i="1"/>
  <c r="AY623" i="1"/>
  <c r="AW623" i="1"/>
  <c r="AY622" i="1"/>
  <c r="AW622" i="1"/>
  <c r="AY621" i="1"/>
  <c r="AW621" i="1"/>
  <c r="AY620" i="1"/>
  <c r="AW620" i="1"/>
  <c r="AY619" i="1"/>
  <c r="AW619" i="1"/>
  <c r="AY618" i="1"/>
  <c r="AW618" i="1"/>
  <c r="AY617" i="1"/>
  <c r="AW617" i="1"/>
  <c r="AY616" i="1"/>
  <c r="AW616" i="1"/>
  <c r="AY615" i="1"/>
  <c r="AW615" i="1"/>
  <c r="AY613" i="1"/>
  <c r="AW613" i="1"/>
  <c r="AY612" i="1"/>
  <c r="AW612" i="1"/>
  <c r="AY611" i="1"/>
  <c r="AW611" i="1"/>
  <c r="AY610" i="1"/>
  <c r="AW610" i="1"/>
  <c r="AY609" i="1"/>
  <c r="AW609" i="1"/>
  <c r="AY608" i="1"/>
  <c r="AW608" i="1"/>
  <c r="AY607" i="1"/>
  <c r="AW607" i="1"/>
  <c r="AY606" i="1"/>
  <c r="AW606" i="1"/>
  <c r="AY605" i="1"/>
  <c r="AW605" i="1"/>
  <c r="AY604" i="1"/>
  <c r="AW604" i="1"/>
  <c r="AY603" i="1"/>
  <c r="AW603" i="1"/>
  <c r="AY602" i="1"/>
  <c r="AW602" i="1"/>
  <c r="AY601" i="1"/>
  <c r="AW601" i="1"/>
  <c r="AY600" i="1"/>
  <c r="AW600" i="1"/>
  <c r="AY599" i="1"/>
  <c r="AW599" i="1"/>
  <c r="AY598" i="1"/>
  <c r="AW598" i="1"/>
  <c r="AY597" i="1"/>
  <c r="AW597" i="1"/>
  <c r="AY596" i="1"/>
  <c r="AW596" i="1"/>
  <c r="AY595" i="1"/>
  <c r="AW595" i="1"/>
  <c r="AY594" i="1"/>
  <c r="AW594" i="1"/>
  <c r="AY593" i="1"/>
  <c r="AW593" i="1"/>
  <c r="AY592" i="1"/>
  <c r="AW592" i="1"/>
  <c r="AY591" i="1"/>
  <c r="AW591" i="1"/>
  <c r="AY590" i="1"/>
  <c r="AW590" i="1"/>
  <c r="AY589" i="1"/>
  <c r="AW589" i="1"/>
  <c r="AY588" i="1"/>
  <c r="AW588" i="1"/>
  <c r="AY587" i="1"/>
  <c r="AW587" i="1"/>
  <c r="AY586" i="1"/>
  <c r="AW586" i="1"/>
  <c r="AY585" i="1"/>
  <c r="AW585" i="1"/>
  <c r="AY584" i="1"/>
  <c r="AW584" i="1"/>
  <c r="AY583" i="1"/>
  <c r="AW583" i="1"/>
  <c r="AY582" i="1"/>
  <c r="AW582" i="1"/>
  <c r="AY581" i="1"/>
  <c r="AW581" i="1"/>
  <c r="AY580" i="1"/>
  <c r="AW580" i="1"/>
  <c r="AY579" i="1"/>
  <c r="AW579" i="1"/>
  <c r="AY578" i="1"/>
  <c r="AW578" i="1"/>
  <c r="AY577" i="1"/>
  <c r="AW577" i="1"/>
  <c r="AY576" i="1"/>
  <c r="AW576" i="1"/>
  <c r="AY575" i="1"/>
  <c r="AW575" i="1"/>
  <c r="AY574" i="1"/>
  <c r="AW574" i="1"/>
  <c r="AY573" i="1"/>
  <c r="AW573" i="1"/>
  <c r="AY572" i="1"/>
  <c r="AW572" i="1"/>
  <c r="AY571" i="1"/>
  <c r="AW571" i="1"/>
  <c r="AY570" i="1"/>
  <c r="AW570" i="1"/>
  <c r="AY569" i="1"/>
  <c r="AW569" i="1"/>
  <c r="AY568" i="1"/>
  <c r="AW568" i="1"/>
  <c r="AY567" i="1"/>
  <c r="AW567" i="1"/>
  <c r="AY566" i="1"/>
  <c r="AW566" i="1"/>
  <c r="AY565" i="1"/>
  <c r="AW565" i="1"/>
  <c r="AY564" i="1"/>
  <c r="AW564" i="1"/>
  <c r="AY563" i="1"/>
  <c r="AW563" i="1"/>
  <c r="AY562" i="1"/>
  <c r="AW562" i="1"/>
  <c r="AY561" i="1"/>
  <c r="AW561" i="1"/>
  <c r="AY560" i="1"/>
  <c r="AW560" i="1"/>
  <c r="AY559" i="1"/>
  <c r="AW559" i="1"/>
  <c r="AY558" i="1"/>
  <c r="AW558" i="1"/>
  <c r="AY557" i="1"/>
  <c r="AW557" i="1"/>
  <c r="AY556" i="1"/>
  <c r="AW556" i="1"/>
  <c r="AY555" i="1"/>
  <c r="AW555" i="1"/>
  <c r="AY554" i="1"/>
  <c r="AW554" i="1"/>
  <c r="AY553" i="1"/>
  <c r="AW553" i="1"/>
  <c r="AY552" i="1"/>
  <c r="AW552" i="1"/>
  <c r="AY551" i="1"/>
  <c r="AW551" i="1"/>
  <c r="AY550" i="1"/>
  <c r="AW550" i="1"/>
  <c r="AY549" i="1"/>
  <c r="AW549" i="1"/>
  <c r="AY548" i="1"/>
  <c r="AW548" i="1"/>
  <c r="AY546" i="1"/>
  <c r="AW546" i="1"/>
  <c r="AY545" i="1"/>
  <c r="AW545" i="1"/>
  <c r="AY544" i="1"/>
  <c r="AW544" i="1"/>
  <c r="AY543" i="1"/>
  <c r="AW543" i="1"/>
  <c r="AY542" i="1"/>
  <c r="AW542" i="1"/>
  <c r="AY541" i="1"/>
  <c r="AW541" i="1"/>
  <c r="AY540" i="1"/>
  <c r="AW540" i="1"/>
  <c r="AY539" i="1"/>
  <c r="AW539" i="1"/>
  <c r="AY538" i="1"/>
  <c r="AW538" i="1"/>
  <c r="AY537" i="1"/>
  <c r="AW537" i="1"/>
  <c r="AY536" i="1"/>
  <c r="AW536" i="1"/>
  <c r="AY535" i="1"/>
  <c r="AW535" i="1"/>
  <c r="AY534" i="1"/>
  <c r="AW534" i="1"/>
  <c r="AY533" i="1"/>
  <c r="AW533" i="1"/>
  <c r="AY532" i="1"/>
  <c r="AW532" i="1"/>
  <c r="AY531" i="1"/>
  <c r="AW531" i="1"/>
  <c r="AY530" i="1"/>
  <c r="AW530" i="1"/>
  <c r="AY529" i="1"/>
  <c r="AW529" i="1"/>
  <c r="AY528" i="1"/>
  <c r="AW528" i="1"/>
  <c r="AY527" i="1"/>
  <c r="AW527" i="1"/>
  <c r="AY526" i="1"/>
  <c r="AW526" i="1"/>
  <c r="AY525" i="1"/>
  <c r="AW525" i="1"/>
  <c r="AY524" i="1"/>
  <c r="AW524" i="1"/>
  <c r="AY523" i="1"/>
  <c r="AW523" i="1"/>
  <c r="AY522" i="1"/>
  <c r="AW522" i="1"/>
  <c r="AY521" i="1"/>
  <c r="AW521" i="1"/>
  <c r="AY520" i="1"/>
  <c r="AW520" i="1"/>
  <c r="AY519" i="1"/>
  <c r="AW519" i="1"/>
  <c r="AY518" i="1"/>
  <c r="AW518" i="1"/>
  <c r="AY517" i="1"/>
  <c r="AW517" i="1"/>
  <c r="AY516" i="1"/>
  <c r="AW516" i="1"/>
  <c r="AY515" i="1"/>
  <c r="AW515" i="1"/>
  <c r="AY514" i="1"/>
  <c r="AW514" i="1"/>
  <c r="AY513" i="1"/>
  <c r="AW513" i="1"/>
  <c r="AY512" i="1"/>
  <c r="AW512" i="1"/>
  <c r="AY511" i="1"/>
  <c r="AW511" i="1"/>
  <c r="AY510" i="1"/>
  <c r="AW510" i="1"/>
  <c r="AY509" i="1"/>
  <c r="AW509" i="1"/>
  <c r="AY508" i="1"/>
  <c r="AW508" i="1"/>
  <c r="AY507" i="1"/>
  <c r="AW507" i="1"/>
  <c r="AY506" i="1"/>
  <c r="AW506" i="1"/>
  <c r="AY505" i="1"/>
  <c r="AW505" i="1"/>
  <c r="AY504" i="1"/>
  <c r="AW504" i="1"/>
  <c r="AY503" i="1"/>
  <c r="AW503" i="1"/>
  <c r="AY502" i="1"/>
  <c r="AW502" i="1"/>
  <c r="AY501" i="1"/>
  <c r="AW501" i="1"/>
  <c r="AY500" i="1"/>
  <c r="AW500" i="1"/>
  <c r="AY499" i="1"/>
  <c r="AW499" i="1"/>
  <c r="AY498" i="1"/>
  <c r="AW498" i="1"/>
  <c r="AY497" i="1"/>
  <c r="AW497" i="1"/>
  <c r="AY496" i="1"/>
  <c r="AW496" i="1"/>
  <c r="AY495" i="1"/>
  <c r="AW495" i="1"/>
  <c r="AY494" i="1"/>
  <c r="AW494" i="1"/>
  <c r="AY493" i="1"/>
  <c r="AW493" i="1"/>
  <c r="AY492" i="1"/>
  <c r="AW492" i="1"/>
  <c r="AY491" i="1"/>
  <c r="AW491" i="1"/>
  <c r="AY490" i="1"/>
  <c r="AW490" i="1"/>
  <c r="AY489" i="1"/>
  <c r="AW489" i="1"/>
  <c r="AY488" i="1"/>
  <c r="AW488" i="1"/>
  <c r="AY487" i="1"/>
  <c r="AW487" i="1"/>
  <c r="AY486" i="1"/>
  <c r="AW486" i="1"/>
  <c r="AY485" i="1"/>
  <c r="AW485" i="1"/>
  <c r="AY484" i="1"/>
  <c r="AW484" i="1"/>
  <c r="AY483" i="1"/>
  <c r="AW483" i="1"/>
  <c r="AY482" i="1"/>
  <c r="AW482" i="1"/>
  <c r="AY481" i="1"/>
  <c r="AW481" i="1"/>
  <c r="AY480" i="1"/>
  <c r="AW480" i="1"/>
  <c r="AY479" i="1"/>
  <c r="AW479" i="1"/>
  <c r="AY478" i="1"/>
  <c r="AW478" i="1"/>
  <c r="AY477" i="1"/>
  <c r="AW477" i="1"/>
  <c r="AY476" i="1"/>
  <c r="AW476" i="1"/>
  <c r="AY475" i="1"/>
  <c r="AW475" i="1"/>
  <c r="AY474" i="1"/>
  <c r="AW474" i="1"/>
  <c r="AY473" i="1"/>
  <c r="AW473" i="1"/>
  <c r="AY472" i="1"/>
  <c r="AW472" i="1"/>
  <c r="AY471" i="1"/>
  <c r="AW471" i="1"/>
  <c r="AY470" i="1"/>
  <c r="AW470" i="1"/>
  <c r="AY469" i="1"/>
  <c r="AW469" i="1"/>
  <c r="AY468" i="1"/>
  <c r="AW468" i="1"/>
  <c r="AY467" i="1"/>
  <c r="AW467" i="1"/>
  <c r="AY466" i="1"/>
  <c r="AW466" i="1"/>
  <c r="AY465" i="1"/>
  <c r="AW465" i="1"/>
  <c r="AY464" i="1"/>
  <c r="AW464" i="1"/>
  <c r="AY463" i="1"/>
  <c r="AW463" i="1"/>
  <c r="AY462" i="1"/>
  <c r="AW462" i="1"/>
  <c r="AY461" i="1"/>
  <c r="AW461" i="1"/>
  <c r="AY460" i="1"/>
  <c r="AW460" i="1"/>
  <c r="AY459" i="1"/>
  <c r="AW459" i="1"/>
  <c r="AY458" i="1"/>
  <c r="AW458" i="1"/>
  <c r="AY457" i="1"/>
  <c r="AW457" i="1"/>
  <c r="AY456" i="1"/>
  <c r="AW456" i="1"/>
  <c r="AY455" i="1"/>
  <c r="AW455" i="1"/>
  <c r="AY454" i="1"/>
  <c r="AW454" i="1"/>
  <c r="AY453" i="1"/>
  <c r="AW453" i="1"/>
  <c r="AY451" i="1"/>
  <c r="AW451" i="1"/>
  <c r="AY450" i="1"/>
  <c r="AW450" i="1"/>
  <c r="AY449" i="1"/>
  <c r="AW449" i="1"/>
  <c r="AY447" i="1"/>
  <c r="AY446" i="1"/>
  <c r="AW446" i="1"/>
  <c r="AY445" i="1"/>
  <c r="AW445" i="1"/>
  <c r="AY444" i="1"/>
  <c r="AW444" i="1"/>
  <c r="AY443" i="1"/>
  <c r="AW443" i="1"/>
  <c r="AY442" i="1"/>
  <c r="AW442" i="1"/>
  <c r="AY441" i="1"/>
  <c r="AW441" i="1"/>
  <c r="AY440" i="1"/>
  <c r="AW440" i="1"/>
  <c r="AY439" i="1"/>
  <c r="AW439" i="1"/>
  <c r="AY438" i="1"/>
  <c r="AW438" i="1"/>
  <c r="AY437" i="1"/>
  <c r="AW437" i="1"/>
  <c r="AY436" i="1"/>
  <c r="AW436" i="1"/>
  <c r="AY435" i="1"/>
  <c r="AW435" i="1"/>
  <c r="AY434" i="1"/>
  <c r="AW434" i="1"/>
  <c r="AY433" i="1"/>
  <c r="AW433" i="1"/>
  <c r="AY432" i="1"/>
  <c r="AW432" i="1"/>
  <c r="AY431" i="1"/>
  <c r="AW431" i="1"/>
  <c r="AY430" i="1"/>
  <c r="AW430" i="1"/>
  <c r="AY429" i="1"/>
  <c r="AW429" i="1"/>
  <c r="AY428" i="1"/>
  <c r="AW428" i="1"/>
  <c r="AY426" i="1"/>
  <c r="AW426" i="1"/>
  <c r="AY425" i="1"/>
  <c r="AW425" i="1"/>
  <c r="AY424" i="1"/>
  <c r="AW424" i="1"/>
  <c r="AY423" i="1"/>
  <c r="AW423" i="1"/>
  <c r="AY422" i="1"/>
  <c r="AW422" i="1"/>
  <c r="AY420" i="1"/>
  <c r="AW420" i="1"/>
  <c r="AY419" i="1"/>
  <c r="AW419" i="1"/>
  <c r="AY418" i="1"/>
  <c r="AW418" i="1"/>
  <c r="AY416" i="1"/>
  <c r="AW416" i="1"/>
  <c r="AY415" i="1"/>
  <c r="AW415" i="1"/>
  <c r="AY414" i="1"/>
  <c r="AW414" i="1"/>
  <c r="AY413" i="1"/>
  <c r="AW413" i="1"/>
  <c r="AY411" i="1"/>
  <c r="AW411" i="1"/>
  <c r="AY410" i="1"/>
  <c r="AW410" i="1"/>
  <c r="AY409" i="1"/>
  <c r="AW409" i="1"/>
  <c r="AY408" i="1"/>
  <c r="AW408" i="1"/>
  <c r="AY407" i="1"/>
  <c r="AW407" i="1"/>
  <c r="AY406" i="1"/>
  <c r="AW406" i="1"/>
  <c r="AY405" i="1"/>
  <c r="AW405" i="1"/>
  <c r="AY404" i="1"/>
  <c r="AW404" i="1"/>
  <c r="AY403" i="1"/>
  <c r="AW403" i="1"/>
  <c r="AY402" i="1"/>
  <c r="AW402" i="1"/>
  <c r="AY401" i="1"/>
  <c r="AW401" i="1"/>
  <c r="AY400" i="1"/>
  <c r="AW400" i="1"/>
  <c r="AY399" i="1"/>
  <c r="AW399" i="1"/>
  <c r="AY398" i="1"/>
  <c r="AW398" i="1"/>
  <c r="AY396" i="1"/>
  <c r="AW396" i="1"/>
  <c r="AY395" i="1"/>
  <c r="AW395" i="1"/>
  <c r="AY394" i="1"/>
  <c r="AW394" i="1"/>
  <c r="AY393" i="1"/>
  <c r="AW393" i="1"/>
  <c r="AY392" i="1"/>
  <c r="AW392" i="1"/>
  <c r="AY391" i="1"/>
  <c r="AW391" i="1"/>
  <c r="AY390" i="1"/>
  <c r="AW390" i="1"/>
  <c r="AY389" i="1"/>
  <c r="AW389" i="1"/>
  <c r="AY388" i="1"/>
  <c r="AW388" i="1"/>
  <c r="AY387" i="1"/>
  <c r="AW387" i="1"/>
  <c r="AY386" i="1"/>
  <c r="AW386" i="1"/>
  <c r="AY385" i="1"/>
  <c r="AW385" i="1"/>
  <c r="AY384" i="1"/>
  <c r="AW384" i="1"/>
  <c r="AY383" i="1"/>
  <c r="AW383" i="1"/>
  <c r="AY382" i="1"/>
  <c r="AW382" i="1"/>
  <c r="AY381" i="1"/>
  <c r="AW381" i="1"/>
  <c r="AY380" i="1"/>
  <c r="AW380" i="1"/>
  <c r="AY379" i="1"/>
  <c r="AW379" i="1"/>
  <c r="AY378" i="1"/>
  <c r="AW378" i="1"/>
  <c r="AY377" i="1"/>
  <c r="AW377" i="1"/>
  <c r="AY376" i="1"/>
  <c r="AW376" i="1"/>
  <c r="AY375" i="1"/>
  <c r="AW375" i="1"/>
  <c r="AY374" i="1"/>
  <c r="AW374" i="1"/>
  <c r="AY373" i="1"/>
  <c r="AW373" i="1"/>
  <c r="AY372" i="1"/>
  <c r="AW372" i="1"/>
  <c r="AY371" i="1"/>
  <c r="AW371" i="1"/>
  <c r="AY370" i="1"/>
  <c r="AW370" i="1"/>
  <c r="AY369" i="1"/>
  <c r="AW369" i="1"/>
  <c r="AY368" i="1"/>
  <c r="AW368" i="1"/>
  <c r="AY367" i="1"/>
  <c r="AW367" i="1"/>
  <c r="AY366" i="1"/>
  <c r="AW366" i="1"/>
  <c r="AY365" i="1"/>
  <c r="AW365" i="1"/>
  <c r="AY364" i="1"/>
  <c r="AW364" i="1"/>
  <c r="AY363" i="1"/>
  <c r="AW363" i="1"/>
  <c r="AY362" i="1"/>
  <c r="AW362" i="1"/>
  <c r="AY361" i="1"/>
  <c r="AW361" i="1"/>
  <c r="AY360" i="1"/>
  <c r="AW360" i="1"/>
  <c r="AY359" i="1"/>
  <c r="AW359" i="1"/>
  <c r="AY358" i="1"/>
  <c r="AW358" i="1"/>
  <c r="AY357" i="1"/>
  <c r="AW357" i="1"/>
  <c r="AY356" i="1"/>
  <c r="AW356" i="1"/>
  <c r="AY355" i="1"/>
  <c r="AW355" i="1"/>
  <c r="AY354" i="1"/>
  <c r="AW354" i="1"/>
  <c r="AY353" i="1"/>
  <c r="AW353" i="1"/>
  <c r="AY352" i="1"/>
  <c r="AW352" i="1"/>
  <c r="AY351" i="1"/>
  <c r="AW351" i="1"/>
  <c r="AY350" i="1"/>
  <c r="AW350" i="1"/>
  <c r="AY349" i="1"/>
  <c r="AW349" i="1"/>
  <c r="AY348" i="1"/>
  <c r="AW348" i="1"/>
  <c r="AY347" i="1"/>
  <c r="AW347" i="1"/>
  <c r="AY346" i="1"/>
  <c r="AW346" i="1"/>
  <c r="AY345" i="1"/>
  <c r="AW345" i="1"/>
  <c r="AY342" i="1"/>
  <c r="AW342" i="1"/>
  <c r="AY340" i="1"/>
  <c r="AW340" i="1"/>
  <c r="AY339" i="1"/>
  <c r="AW339" i="1"/>
  <c r="AY338" i="1"/>
  <c r="AW338" i="1"/>
  <c r="AY337" i="1"/>
  <c r="AW337" i="1"/>
  <c r="AY336" i="1"/>
  <c r="AW336" i="1"/>
  <c r="AY335" i="1"/>
  <c r="AW335" i="1"/>
  <c r="AY334" i="1"/>
  <c r="AW334" i="1"/>
  <c r="AY333" i="1"/>
  <c r="AW333" i="1"/>
  <c r="AY332" i="1"/>
  <c r="AW332" i="1"/>
  <c r="AY331" i="1"/>
  <c r="AW331" i="1"/>
  <c r="AY330" i="1"/>
  <c r="AW330" i="1"/>
  <c r="AY329" i="1"/>
  <c r="AW329" i="1"/>
  <c r="AY328" i="1"/>
  <c r="AW328" i="1"/>
  <c r="AY327" i="1"/>
  <c r="AW327" i="1"/>
  <c r="AY326" i="1"/>
  <c r="AW326" i="1"/>
  <c r="AY325" i="1"/>
  <c r="AW325" i="1"/>
  <c r="AY324" i="1"/>
  <c r="AW324" i="1"/>
  <c r="AY323" i="1"/>
  <c r="AW323" i="1"/>
  <c r="AY322" i="1"/>
  <c r="AW322" i="1"/>
  <c r="AY321" i="1"/>
  <c r="AW321" i="1"/>
  <c r="AY320" i="1"/>
  <c r="AW320" i="1"/>
  <c r="AY319" i="1"/>
  <c r="AW319" i="1"/>
  <c r="AY318" i="1"/>
  <c r="AW318" i="1"/>
  <c r="AY317" i="1"/>
  <c r="AW317" i="1"/>
  <c r="AY316" i="1"/>
  <c r="AW316" i="1"/>
  <c r="AY315" i="1"/>
  <c r="AW315" i="1"/>
  <c r="AY314" i="1"/>
  <c r="AW314" i="1"/>
  <c r="AY313" i="1"/>
  <c r="AW313" i="1"/>
  <c r="AY312" i="1"/>
  <c r="AW312" i="1"/>
  <c r="AY311" i="1"/>
  <c r="AW311" i="1"/>
  <c r="AY310" i="1"/>
  <c r="AW310" i="1"/>
  <c r="AY309" i="1"/>
  <c r="AW309" i="1"/>
  <c r="AY308" i="1"/>
  <c r="AW308" i="1"/>
  <c r="AY307" i="1"/>
  <c r="AW307" i="1"/>
  <c r="AY306" i="1"/>
  <c r="AW306" i="1"/>
  <c r="AY305" i="1"/>
  <c r="AW305" i="1"/>
  <c r="AY304" i="1"/>
  <c r="AW304" i="1"/>
  <c r="AY303" i="1"/>
  <c r="AW303" i="1"/>
  <c r="AY302" i="1"/>
  <c r="AW302" i="1"/>
  <c r="AY301" i="1"/>
  <c r="AW301" i="1"/>
  <c r="AY300" i="1"/>
  <c r="AW300" i="1"/>
  <c r="AY299" i="1"/>
  <c r="AW299" i="1"/>
  <c r="AY298" i="1"/>
  <c r="AW298" i="1"/>
  <c r="AY297" i="1"/>
  <c r="AW297" i="1"/>
  <c r="AY296" i="1"/>
  <c r="AW296" i="1"/>
  <c r="AY295" i="1"/>
  <c r="AW295" i="1"/>
  <c r="AY294" i="1"/>
  <c r="AW294" i="1"/>
  <c r="AY293" i="1"/>
  <c r="AW293" i="1"/>
  <c r="AY292" i="1"/>
  <c r="AW292" i="1"/>
  <c r="AY291" i="1"/>
  <c r="AW291" i="1"/>
  <c r="AY290" i="1"/>
  <c r="AW290" i="1"/>
  <c r="AY289" i="1"/>
  <c r="AW289" i="1"/>
  <c r="AY288" i="1"/>
  <c r="AW288" i="1"/>
  <c r="AY287" i="1"/>
  <c r="AW287" i="1"/>
  <c r="AY286" i="1"/>
  <c r="AW286" i="1"/>
  <c r="AY285" i="1"/>
  <c r="AW285" i="1"/>
  <c r="AY284" i="1"/>
  <c r="AW284" i="1"/>
  <c r="AY283" i="1"/>
  <c r="AW283" i="1"/>
  <c r="AY282" i="1"/>
  <c r="AW282" i="1"/>
  <c r="AY281" i="1"/>
  <c r="AW281" i="1"/>
  <c r="AY280" i="1"/>
  <c r="AW280" i="1"/>
  <c r="AY279" i="1"/>
  <c r="AW279" i="1"/>
  <c r="AY278" i="1"/>
  <c r="AW278" i="1"/>
  <c r="AY277" i="1"/>
  <c r="AW277" i="1"/>
  <c r="AY276" i="1"/>
  <c r="AW276" i="1"/>
  <c r="AY275" i="1"/>
  <c r="AW275" i="1"/>
  <c r="AY274" i="1"/>
  <c r="AW274" i="1"/>
  <c r="AY273" i="1"/>
  <c r="AW273" i="1"/>
  <c r="AY272" i="1"/>
  <c r="AW272" i="1"/>
  <c r="AY271" i="1"/>
  <c r="AW271" i="1"/>
  <c r="AY270" i="1"/>
  <c r="AW270" i="1"/>
  <c r="AY269" i="1"/>
  <c r="AW269" i="1"/>
  <c r="AY268" i="1"/>
  <c r="AW268" i="1"/>
  <c r="AY267" i="1"/>
  <c r="AW267" i="1"/>
  <c r="AY266" i="1"/>
  <c r="AW266" i="1"/>
  <c r="AY265" i="1"/>
  <c r="AW265" i="1"/>
  <c r="AY264" i="1"/>
  <c r="AW264" i="1"/>
  <c r="AY263" i="1"/>
  <c r="AW263" i="1"/>
  <c r="AY262" i="1"/>
  <c r="AW262" i="1"/>
  <c r="AY261" i="1"/>
  <c r="AW261" i="1"/>
  <c r="AY260" i="1"/>
  <c r="AW260" i="1"/>
  <c r="AY259" i="1"/>
  <c r="AW259" i="1"/>
  <c r="AY258" i="1"/>
  <c r="AW258" i="1"/>
  <c r="AY257" i="1"/>
  <c r="AW257" i="1"/>
  <c r="AY256" i="1"/>
  <c r="AW256" i="1"/>
  <c r="AY255" i="1"/>
  <c r="AW255" i="1"/>
  <c r="AY254" i="1"/>
  <c r="AW254" i="1"/>
  <c r="AY253" i="1"/>
  <c r="AW253" i="1"/>
  <c r="AY252" i="1"/>
  <c r="AW252" i="1"/>
  <c r="AY250" i="1"/>
  <c r="AW250" i="1"/>
  <c r="AY249" i="1"/>
  <c r="AW249" i="1"/>
  <c r="AY248" i="1"/>
  <c r="AW248" i="1"/>
  <c r="AY247" i="1"/>
  <c r="AW247" i="1"/>
  <c r="AY246" i="1"/>
  <c r="AW246" i="1"/>
  <c r="AY245" i="1"/>
  <c r="AW245" i="1"/>
  <c r="AY244" i="1"/>
  <c r="AW244" i="1"/>
  <c r="AY243" i="1"/>
  <c r="AW243" i="1"/>
  <c r="AY242" i="1"/>
  <c r="AW242" i="1"/>
  <c r="AY241" i="1"/>
  <c r="AW241" i="1"/>
  <c r="AY240" i="1"/>
  <c r="AW240" i="1"/>
  <c r="AY239" i="1"/>
  <c r="AW239" i="1"/>
  <c r="AY238" i="1"/>
  <c r="AW238" i="1"/>
  <c r="AY237" i="1"/>
  <c r="AW237" i="1"/>
  <c r="AY236" i="1"/>
  <c r="AW236" i="1"/>
  <c r="AY235" i="1"/>
  <c r="AW235" i="1"/>
  <c r="AY234" i="1"/>
  <c r="AW234" i="1"/>
  <c r="AY233" i="1"/>
  <c r="AW233" i="1"/>
  <c r="AY232" i="1"/>
  <c r="AW232" i="1"/>
  <c r="AY231" i="1"/>
  <c r="AW231" i="1"/>
  <c r="AY230" i="1"/>
  <c r="AW230" i="1"/>
  <c r="AY229" i="1"/>
  <c r="AW229" i="1"/>
  <c r="AY228" i="1"/>
  <c r="AW228" i="1"/>
  <c r="AY227" i="1"/>
  <c r="AW227" i="1"/>
  <c r="AY226" i="1"/>
  <c r="AW226" i="1"/>
  <c r="AY225" i="1"/>
  <c r="AW225" i="1"/>
  <c r="AY224" i="1"/>
  <c r="AW224" i="1"/>
  <c r="AY223" i="1"/>
  <c r="AW223" i="1"/>
  <c r="AY222" i="1"/>
  <c r="AW222" i="1"/>
  <c r="AY221" i="1"/>
  <c r="AW221" i="1"/>
  <c r="AY220" i="1"/>
  <c r="AW220" i="1"/>
  <c r="AY219" i="1"/>
  <c r="AW219" i="1"/>
  <c r="AY218" i="1"/>
  <c r="AW218" i="1"/>
  <c r="AY217" i="1"/>
  <c r="AW217" i="1"/>
  <c r="AY216" i="1"/>
  <c r="AW216" i="1"/>
  <c r="AY215" i="1"/>
  <c r="AW215" i="1"/>
  <c r="AY213" i="1"/>
  <c r="AW213" i="1"/>
  <c r="AY212" i="1"/>
  <c r="AW212" i="1"/>
  <c r="AY211" i="1"/>
  <c r="AW211" i="1"/>
  <c r="AY210" i="1"/>
  <c r="AW210" i="1"/>
  <c r="AY209" i="1"/>
  <c r="AW209" i="1"/>
  <c r="AY208" i="1"/>
  <c r="AW208" i="1"/>
  <c r="AY207" i="1"/>
  <c r="AW207" i="1"/>
  <c r="AY206" i="1"/>
  <c r="AW206" i="1"/>
  <c r="AY205" i="1"/>
  <c r="AW205" i="1"/>
  <c r="AY203" i="1"/>
  <c r="AW203" i="1"/>
  <c r="AY202" i="1"/>
  <c r="AW202" i="1"/>
  <c r="AY201" i="1"/>
  <c r="AW201" i="1"/>
  <c r="AY200" i="1"/>
  <c r="AW200" i="1"/>
  <c r="AY199" i="1"/>
  <c r="AW199" i="1"/>
  <c r="AY198" i="1"/>
  <c r="AW198" i="1"/>
  <c r="AY197" i="1"/>
  <c r="AW197" i="1"/>
  <c r="AY194" i="1"/>
  <c r="AW194" i="1"/>
  <c r="AY193" i="1"/>
  <c r="AW193" i="1"/>
  <c r="AY192" i="1"/>
  <c r="AW192" i="1"/>
  <c r="AY191" i="1"/>
  <c r="AW191" i="1"/>
  <c r="AY190" i="1"/>
  <c r="AW190" i="1"/>
  <c r="AY189" i="1"/>
  <c r="AW189" i="1"/>
  <c r="AY188" i="1"/>
  <c r="AW188" i="1"/>
  <c r="AY187" i="1"/>
  <c r="AW187" i="1"/>
  <c r="AY186" i="1"/>
  <c r="AW186" i="1"/>
  <c r="AY185" i="1"/>
  <c r="AW185" i="1"/>
  <c r="AY184" i="1"/>
  <c r="AW184" i="1"/>
  <c r="AY183" i="1"/>
  <c r="AW183" i="1"/>
  <c r="AY182" i="1"/>
  <c r="AW182" i="1"/>
  <c r="AY181" i="1"/>
  <c r="AW181" i="1"/>
  <c r="AY180" i="1"/>
  <c r="AW180" i="1"/>
  <c r="AY179" i="1"/>
  <c r="AW179" i="1"/>
  <c r="AY178" i="1"/>
  <c r="AW178" i="1"/>
  <c r="AY177" i="1"/>
  <c r="AW177" i="1"/>
  <c r="AY176" i="1"/>
  <c r="AW176" i="1"/>
  <c r="AY175" i="1"/>
  <c r="AW175" i="1"/>
  <c r="AY174" i="1"/>
  <c r="AW174" i="1"/>
  <c r="AY173" i="1"/>
  <c r="AY172" i="1"/>
  <c r="AW172" i="1"/>
  <c r="AY171" i="1"/>
  <c r="AW171" i="1"/>
  <c r="AY170" i="1"/>
  <c r="AW170" i="1"/>
  <c r="AY169" i="1"/>
  <c r="AW169" i="1"/>
  <c r="AY168" i="1"/>
  <c r="AW168" i="1"/>
  <c r="AY167" i="1"/>
  <c r="AW167" i="1"/>
  <c r="AY166" i="1"/>
  <c r="AW166" i="1"/>
  <c r="AY165" i="1"/>
  <c r="AW165" i="1"/>
  <c r="AY164" i="1"/>
  <c r="AW164" i="1"/>
  <c r="AY163" i="1"/>
  <c r="AW163" i="1"/>
  <c r="AY162" i="1"/>
  <c r="AW162" i="1"/>
  <c r="AY161" i="1"/>
  <c r="AW161" i="1"/>
  <c r="AY160" i="1"/>
  <c r="AW160" i="1"/>
  <c r="AY159" i="1"/>
  <c r="AW159" i="1"/>
  <c r="AY158" i="1"/>
  <c r="AW158" i="1"/>
  <c r="AY157" i="1"/>
  <c r="AW157" i="1"/>
  <c r="AY156" i="1"/>
  <c r="AW156" i="1"/>
  <c r="AY155" i="1"/>
  <c r="AW155" i="1"/>
  <c r="AY154" i="1"/>
  <c r="AW154" i="1"/>
  <c r="AY153" i="1"/>
  <c r="AW153" i="1"/>
  <c r="AY152" i="1"/>
  <c r="AW152" i="1"/>
  <c r="AY151" i="1"/>
  <c r="AW151" i="1"/>
  <c r="AY150" i="1"/>
  <c r="AW150" i="1"/>
  <c r="AY149" i="1"/>
  <c r="AW149" i="1"/>
  <c r="AY148" i="1"/>
  <c r="AW148" i="1"/>
  <c r="AY147" i="1"/>
  <c r="AW147" i="1"/>
  <c r="AY146" i="1"/>
  <c r="AW146" i="1"/>
  <c r="AY145" i="1"/>
  <c r="AW145" i="1"/>
  <c r="AY144" i="1"/>
  <c r="AW144" i="1"/>
  <c r="AY143" i="1"/>
  <c r="AW143" i="1"/>
  <c r="AY142" i="1"/>
  <c r="AW142" i="1"/>
  <c r="AY141" i="1"/>
  <c r="AW141" i="1"/>
  <c r="AY140" i="1"/>
  <c r="AW140" i="1"/>
  <c r="AY139" i="1"/>
  <c r="AW139" i="1"/>
  <c r="AY138" i="1"/>
  <c r="AW138" i="1"/>
  <c r="AY137" i="1"/>
  <c r="AW137" i="1"/>
  <c r="AY136" i="1"/>
  <c r="AW136" i="1"/>
  <c r="AY135" i="1"/>
  <c r="AW135" i="1"/>
  <c r="AY134" i="1"/>
  <c r="AW134" i="1"/>
  <c r="AY133" i="1"/>
  <c r="AW133" i="1"/>
  <c r="AY132" i="1"/>
  <c r="AW132" i="1"/>
  <c r="AY131" i="1"/>
  <c r="AW131" i="1"/>
  <c r="AY130" i="1"/>
  <c r="AW130" i="1"/>
  <c r="AY129" i="1"/>
  <c r="AW129" i="1"/>
  <c r="AY128" i="1"/>
  <c r="AW128" i="1"/>
  <c r="AY127" i="1"/>
  <c r="AW127" i="1"/>
  <c r="AY126" i="1"/>
  <c r="AW126" i="1"/>
  <c r="AY125" i="1"/>
  <c r="AW125" i="1"/>
  <c r="AY124" i="1"/>
  <c r="AW124" i="1"/>
  <c r="AY123" i="1"/>
  <c r="AW123" i="1"/>
  <c r="AY122" i="1"/>
  <c r="AW122" i="1"/>
  <c r="AY121" i="1"/>
  <c r="AW121" i="1"/>
  <c r="AY120" i="1"/>
  <c r="AW120" i="1"/>
  <c r="AY119" i="1"/>
  <c r="AW119" i="1"/>
  <c r="AY118" i="1"/>
  <c r="AW118" i="1"/>
  <c r="AY117" i="1"/>
  <c r="AW117" i="1"/>
  <c r="AY116" i="1"/>
  <c r="AW116" i="1"/>
  <c r="AY115" i="1"/>
  <c r="AW115" i="1"/>
  <c r="AY114" i="1"/>
  <c r="AW114" i="1"/>
  <c r="AY113" i="1"/>
  <c r="AW113" i="1"/>
  <c r="AY112" i="1"/>
  <c r="AW112" i="1"/>
  <c r="AY111" i="1"/>
  <c r="AW111" i="1"/>
  <c r="AY110" i="1"/>
  <c r="AW110" i="1"/>
  <c r="AY109" i="1"/>
  <c r="AW109" i="1"/>
  <c r="AY108" i="1"/>
  <c r="AW108" i="1"/>
  <c r="AY107" i="1"/>
  <c r="AW107" i="1"/>
  <c r="AY106" i="1"/>
  <c r="AW106" i="1"/>
  <c r="AY105" i="1"/>
  <c r="AW105" i="1"/>
  <c r="AY104" i="1"/>
  <c r="AW104" i="1"/>
  <c r="AY103" i="1"/>
  <c r="AW103" i="1"/>
  <c r="AY102" i="1"/>
  <c r="AW102" i="1"/>
  <c r="AY101" i="1"/>
  <c r="AW101" i="1"/>
  <c r="AY100" i="1"/>
  <c r="AW100" i="1"/>
  <c r="AY99" i="1"/>
  <c r="AW99" i="1"/>
  <c r="AY98" i="1"/>
  <c r="AW98" i="1"/>
  <c r="AY97" i="1"/>
  <c r="AW97" i="1"/>
  <c r="AY96" i="1"/>
  <c r="AW96" i="1"/>
  <c r="AY95" i="1"/>
  <c r="AW95" i="1"/>
  <c r="AY94" i="1"/>
  <c r="AW94" i="1"/>
  <c r="AY92" i="1"/>
  <c r="AW92" i="1"/>
  <c r="AY91" i="1"/>
  <c r="AW91" i="1"/>
  <c r="AY90" i="1"/>
  <c r="AW90" i="1"/>
  <c r="AY89" i="1"/>
  <c r="AW89" i="1"/>
  <c r="AY88" i="1"/>
  <c r="AW88" i="1"/>
  <c r="AY86" i="1"/>
  <c r="AW86" i="1"/>
  <c r="AY85" i="1"/>
  <c r="AW85" i="1"/>
  <c r="AY84" i="1"/>
  <c r="AW84" i="1"/>
  <c r="AY83" i="1"/>
  <c r="AW83" i="1"/>
  <c r="AY82" i="1"/>
  <c r="AW82" i="1"/>
  <c r="AY81" i="1"/>
  <c r="AW81" i="1"/>
  <c r="AY80" i="1"/>
  <c r="AW80" i="1"/>
  <c r="AY79" i="1"/>
  <c r="AW79" i="1"/>
  <c r="AY78" i="1"/>
  <c r="AW78" i="1"/>
  <c r="AY77" i="1"/>
  <c r="AW77" i="1"/>
  <c r="AY76" i="1"/>
  <c r="AW76" i="1"/>
  <c r="AY75" i="1"/>
  <c r="AY74" i="1"/>
  <c r="AW74" i="1"/>
  <c r="AY73" i="1"/>
  <c r="AW73" i="1"/>
  <c r="AY72" i="1"/>
  <c r="AW72" i="1"/>
  <c r="AY71" i="1"/>
  <c r="AW71" i="1"/>
  <c r="AY70" i="1"/>
  <c r="AW70" i="1"/>
  <c r="AY69" i="1"/>
  <c r="AW69" i="1"/>
  <c r="AY68" i="1"/>
  <c r="AW68" i="1"/>
  <c r="AY67" i="1"/>
  <c r="AW67" i="1"/>
  <c r="AY66" i="1"/>
  <c r="AW66" i="1"/>
  <c r="AY65" i="1"/>
  <c r="AY64" i="1"/>
  <c r="AW64" i="1"/>
  <c r="AY63" i="1"/>
  <c r="AW63" i="1"/>
  <c r="AY62" i="1"/>
  <c r="AW62" i="1"/>
  <c r="AY61" i="1"/>
  <c r="AW61" i="1"/>
  <c r="AY60" i="1"/>
  <c r="AW60" i="1"/>
  <c r="AY59" i="1"/>
  <c r="AW59" i="1"/>
  <c r="AY58" i="1"/>
  <c r="AW58" i="1"/>
  <c r="AY57" i="1"/>
  <c r="AW57" i="1"/>
  <c r="AY56" i="1"/>
  <c r="AW56" i="1"/>
  <c r="AY55" i="1"/>
  <c r="AW55" i="1"/>
  <c r="AY54" i="1"/>
  <c r="AW54" i="1"/>
  <c r="AY53" i="1"/>
  <c r="AW53" i="1"/>
  <c r="AY52" i="1"/>
  <c r="AW52" i="1"/>
  <c r="AY51" i="1"/>
  <c r="AW51" i="1"/>
  <c r="AY50" i="1"/>
  <c r="AW50" i="1"/>
  <c r="AY49" i="1"/>
  <c r="AW49" i="1"/>
  <c r="AY48" i="1"/>
  <c r="AW48" i="1"/>
  <c r="AY47" i="1"/>
  <c r="AW47" i="1"/>
  <c r="AY46" i="1"/>
  <c r="AW46" i="1"/>
  <c r="AY45" i="1"/>
  <c r="AW45" i="1"/>
  <c r="AY44" i="1"/>
  <c r="AW44" i="1"/>
  <c r="AY42" i="1"/>
  <c r="AW42" i="1"/>
  <c r="AY41" i="1"/>
  <c r="AW41" i="1"/>
  <c r="AY40" i="1"/>
  <c r="AW40" i="1"/>
  <c r="AY39" i="1"/>
  <c r="AW39" i="1"/>
  <c r="AY38" i="1"/>
  <c r="AW38" i="1"/>
  <c r="AY37" i="1"/>
  <c r="AW37" i="1"/>
  <c r="AY36" i="1"/>
  <c r="AW36" i="1"/>
  <c r="AY35" i="1"/>
  <c r="AW35" i="1"/>
  <c r="AY34" i="1"/>
  <c r="AW34" i="1"/>
  <c r="AY33" i="1"/>
  <c r="AW33" i="1"/>
  <c r="AY32" i="1"/>
  <c r="AW32" i="1"/>
  <c r="AY31" i="1"/>
  <c r="AW31" i="1"/>
  <c r="AY30" i="1"/>
  <c r="AW30" i="1"/>
  <c r="AY29" i="1"/>
  <c r="AW29" i="1"/>
  <c r="AY28" i="1"/>
  <c r="AW28" i="1"/>
  <c r="AY27" i="1"/>
  <c r="AW27" i="1"/>
  <c r="AY26" i="1"/>
  <c r="AW26" i="1"/>
  <c r="AY25" i="1"/>
  <c r="AW25" i="1"/>
  <c r="AY24" i="1"/>
  <c r="AW24" i="1"/>
  <c r="AY23" i="1"/>
  <c r="AW23" i="1"/>
  <c r="AY22" i="1"/>
  <c r="AW22" i="1"/>
  <c r="AY21" i="1"/>
  <c r="AW21" i="1"/>
  <c r="AY20" i="1"/>
  <c r="AW20" i="1"/>
  <c r="AY19" i="1"/>
  <c r="AW19" i="1"/>
  <c r="AY18" i="1"/>
  <c r="AW18" i="1"/>
  <c r="AY17" i="1"/>
  <c r="AW17" i="1"/>
  <c r="AY16" i="1"/>
  <c r="AW16" i="1"/>
  <c r="AY15" i="1"/>
  <c r="AW15" i="1"/>
  <c r="AY14" i="1"/>
  <c r="AW14" i="1"/>
  <c r="AY13" i="1"/>
  <c r="AW13" i="1"/>
  <c r="AY12" i="1"/>
  <c r="AW12" i="1"/>
  <c r="AY11" i="1"/>
  <c r="AW11" i="1"/>
  <c r="AY10" i="1"/>
  <c r="AW10" i="1"/>
  <c r="AY9" i="1"/>
  <c r="AW9" i="1"/>
  <c r="AY8" i="1"/>
  <c r="AW8" i="1"/>
  <c r="AY7" i="1"/>
  <c r="AW7" i="1"/>
  <c r="AY6" i="1"/>
  <c r="AW6" i="1"/>
  <c r="AY5" i="1"/>
  <c r="AW5" i="1"/>
  <c r="D529" i="11" l="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530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" i="11"/>
  <c r="C4" i="11"/>
  <c r="P63" i="11" l="1"/>
  <c r="P65" i="11"/>
  <c r="O63" i="11"/>
  <c r="O65" i="11"/>
  <c r="N65" i="11"/>
  <c r="N63" i="11"/>
  <c r="N155" i="11"/>
  <c r="O150" i="11"/>
  <c r="P150" i="11"/>
  <c r="N150" i="11"/>
  <c r="P110" i="11" l="1"/>
  <c r="O110" i="11"/>
  <c r="Q75" i="11" l="1"/>
  <c r="Q157" i="11" l="1"/>
  <c r="R157" i="11"/>
  <c r="R124" i="11" l="1"/>
  <c r="R126" i="11"/>
  <c r="Q124" i="11"/>
  <c r="Q126" i="11"/>
  <c r="R94" i="11"/>
  <c r="Q94" i="11"/>
  <c r="A110" i="10" l="1"/>
  <c r="AA115" i="12" l="1"/>
  <c r="Z115" i="12"/>
  <c r="Y115" i="12"/>
  <c r="X115" i="12"/>
  <c r="V115" i="12"/>
  <c r="U115" i="12"/>
  <c r="T115" i="12"/>
  <c r="S115" i="12"/>
  <c r="Q115" i="12"/>
  <c r="P115" i="12"/>
  <c r="O115" i="12"/>
  <c r="N115" i="12"/>
  <c r="L115" i="12"/>
  <c r="K115" i="12"/>
  <c r="J115" i="12"/>
  <c r="D114" i="12"/>
  <c r="A113" i="12"/>
  <c r="A112" i="12"/>
  <c r="A111" i="12"/>
  <c r="F110" i="12"/>
  <c r="A109" i="12"/>
  <c r="A108" i="12"/>
  <c r="A107" i="12"/>
  <c r="D106" i="12"/>
  <c r="A105" i="12"/>
  <c r="A104" i="12"/>
  <c r="D102" i="12"/>
  <c r="A101" i="12"/>
  <c r="D100" i="12"/>
  <c r="A99" i="12"/>
  <c r="A98" i="12"/>
  <c r="A97" i="12"/>
  <c r="D96" i="12"/>
  <c r="A95" i="12"/>
  <c r="A94" i="12"/>
  <c r="A93" i="12"/>
  <c r="A92" i="12"/>
  <c r="A91" i="12"/>
  <c r="A90" i="12"/>
  <c r="A89" i="12"/>
  <c r="D88" i="12"/>
  <c r="A87" i="12"/>
  <c r="A86" i="12"/>
  <c r="A85" i="12"/>
  <c r="A84" i="12"/>
  <c r="A83" i="12"/>
  <c r="A82" i="12"/>
  <c r="A81" i="12"/>
  <c r="A80" i="12"/>
  <c r="D79" i="12"/>
  <c r="A78" i="12"/>
  <c r="A77" i="12"/>
  <c r="A76" i="12"/>
  <c r="A75" i="12"/>
  <c r="A74" i="12"/>
  <c r="A73" i="12"/>
  <c r="A72" i="12"/>
  <c r="A71" i="12"/>
  <c r="A70" i="12"/>
  <c r="A69" i="12"/>
  <c r="D67" i="12"/>
  <c r="A66" i="12"/>
  <c r="D65" i="12"/>
  <c r="A64" i="12"/>
  <c r="A63" i="12"/>
  <c r="A62" i="12"/>
  <c r="A61" i="12"/>
  <c r="A60" i="12"/>
  <c r="D59" i="12"/>
  <c r="A58" i="12"/>
  <c r="D57" i="12"/>
  <c r="F56" i="12"/>
  <c r="A56" i="12"/>
  <c r="A55" i="12"/>
  <c r="D53" i="12"/>
  <c r="A52" i="12"/>
  <c r="F51" i="12"/>
  <c r="A51" i="12"/>
  <c r="A50" i="12"/>
  <c r="A49" i="12"/>
  <c r="D48" i="12"/>
  <c r="A47" i="12"/>
  <c r="A46" i="12"/>
  <c r="A45" i="12"/>
  <c r="A44" i="12"/>
  <c r="A43" i="12"/>
  <c r="A42" i="12"/>
  <c r="D41" i="12"/>
  <c r="A40" i="12"/>
  <c r="A39" i="12"/>
  <c r="A38" i="12"/>
  <c r="D37" i="12"/>
  <c r="A36" i="12"/>
  <c r="A35" i="12"/>
  <c r="A34" i="12"/>
  <c r="A33" i="12"/>
  <c r="F32" i="12"/>
  <c r="A32" i="12"/>
  <c r="F31" i="12"/>
  <c r="A31" i="12"/>
  <c r="A30" i="12"/>
  <c r="A29" i="12"/>
  <c r="A28" i="12"/>
  <c r="A27" i="12"/>
  <c r="F26" i="12"/>
  <c r="A26" i="12"/>
  <c r="A25" i="12"/>
  <c r="A24" i="12"/>
  <c r="A23" i="12"/>
  <c r="D22" i="12"/>
  <c r="A21" i="12"/>
  <c r="A20" i="12"/>
  <c r="A19" i="12"/>
  <c r="A18" i="12"/>
  <c r="A17" i="12"/>
  <c r="A16" i="12"/>
  <c r="A15" i="12"/>
  <c r="A14" i="12"/>
  <c r="D13" i="12"/>
  <c r="A12" i="12"/>
  <c r="A11" i="12"/>
  <c r="A10" i="12"/>
  <c r="A9" i="12"/>
  <c r="A8" i="12"/>
  <c r="P374" i="11"/>
  <c r="O374" i="11"/>
  <c r="N374" i="11"/>
  <c r="P373" i="11"/>
  <c r="N373" i="11"/>
  <c r="N372" i="11"/>
  <c r="Q372" i="11" s="1"/>
  <c r="R372" i="11"/>
  <c r="N223" i="11"/>
  <c r="N222" i="11"/>
  <c r="N215" i="11"/>
  <c r="R179" i="11" l="1"/>
  <c r="Q179" i="11"/>
  <c r="R530" i="11"/>
  <c r="Q530" i="11"/>
  <c r="R529" i="11"/>
  <c r="Q529" i="11"/>
  <c r="R395" i="11" l="1"/>
  <c r="Q395" i="11"/>
  <c r="R394" i="11"/>
  <c r="Q394" i="11"/>
  <c r="R393" i="11"/>
  <c r="Q393" i="11"/>
  <c r="A113" i="10" l="1"/>
  <c r="A112" i="10"/>
  <c r="A111" i="10"/>
  <c r="A107" i="10"/>
  <c r="A109" i="10"/>
  <c r="A108" i="10"/>
  <c r="A105" i="10"/>
  <c r="A104" i="10"/>
  <c r="A101" i="10" l="1"/>
  <c r="A99" i="10"/>
  <c r="A98" i="10"/>
  <c r="A97" i="10"/>
  <c r="A95" i="10"/>
  <c r="A94" i="10"/>
  <c r="A93" i="10"/>
  <c r="A92" i="10"/>
  <c r="A91" i="10"/>
  <c r="A90" i="10"/>
  <c r="A89" i="10"/>
  <c r="A87" i="10"/>
  <c r="A86" i="10"/>
  <c r="A85" i="10"/>
  <c r="A84" i="10"/>
  <c r="A83" i="10"/>
  <c r="A82" i="10"/>
  <c r="A81" i="10"/>
  <c r="A80" i="10"/>
  <c r="A78" i="10"/>
  <c r="A77" i="10"/>
  <c r="A76" i="10"/>
  <c r="A75" i="10"/>
  <c r="A72" i="10"/>
  <c r="A71" i="10"/>
  <c r="A70" i="10"/>
  <c r="A74" i="10"/>
  <c r="A73" i="10"/>
  <c r="A69" i="10"/>
  <c r="A66" i="10"/>
  <c r="A64" i="10"/>
  <c r="A62" i="10"/>
  <c r="A61" i="10"/>
  <c r="A63" i="10"/>
  <c r="A60" i="10"/>
  <c r="A58" i="10"/>
  <c r="A56" i="10"/>
  <c r="A55" i="10"/>
  <c r="A44" i="10"/>
  <c r="A30" i="10"/>
  <c r="A50" i="10"/>
  <c r="A52" i="10"/>
  <c r="A51" i="10"/>
  <c r="A49" i="10"/>
  <c r="A47" i="10"/>
  <c r="A46" i="10"/>
  <c r="A45" i="10"/>
  <c r="A43" i="10"/>
  <c r="A42" i="10"/>
  <c r="A40" i="10"/>
  <c r="A39" i="10"/>
  <c r="A38" i="10"/>
  <c r="A36" i="10"/>
  <c r="A35" i="10"/>
  <c r="A34" i="10"/>
  <c r="A33" i="10"/>
  <c r="A32" i="10"/>
  <c r="A31" i="10"/>
  <c r="A29" i="10"/>
  <c r="A28" i="10"/>
  <c r="A27" i="10"/>
  <c r="A26" i="10"/>
  <c r="A25" i="10"/>
  <c r="A24" i="10"/>
  <c r="A23" i="10"/>
  <c r="A21" i="10"/>
  <c r="A20" i="10"/>
  <c r="A19" i="10"/>
  <c r="A18" i="10"/>
  <c r="A17" i="10"/>
  <c r="A16" i="10"/>
  <c r="A15" i="10"/>
  <c r="A14" i="10"/>
  <c r="A12" i="10"/>
  <c r="A11" i="10"/>
  <c r="A10" i="10"/>
  <c r="A9" i="10"/>
  <c r="A8" i="10"/>
  <c r="R528" i="11"/>
  <c r="Q528" i="11"/>
  <c r="R527" i="11"/>
  <c r="Q527" i="11"/>
  <c r="R526" i="11"/>
  <c r="Q526" i="11"/>
  <c r="R525" i="11"/>
  <c r="Q525" i="11"/>
  <c r="R524" i="11"/>
  <c r="Q524" i="11"/>
  <c r="R523" i="11"/>
  <c r="Q523" i="11"/>
  <c r="R522" i="11"/>
  <c r="Q522" i="11"/>
  <c r="R521" i="11"/>
  <c r="Q521" i="11"/>
  <c r="R520" i="11"/>
  <c r="Q520" i="11"/>
  <c r="R519" i="11"/>
  <c r="Q519" i="11"/>
  <c r="R517" i="11"/>
  <c r="Q517" i="11"/>
  <c r="Q516" i="11"/>
  <c r="P516" i="11"/>
  <c r="R514" i="11"/>
  <c r="Q514" i="11"/>
  <c r="R513" i="11"/>
  <c r="Q513" i="11"/>
  <c r="R512" i="11"/>
  <c r="Q512" i="11"/>
  <c r="R507" i="11"/>
  <c r="Q507" i="11"/>
  <c r="R506" i="11"/>
  <c r="Q506" i="11"/>
  <c r="R505" i="11"/>
  <c r="Q505" i="11"/>
  <c r="R501" i="11"/>
  <c r="Q501" i="11"/>
  <c r="R500" i="11"/>
  <c r="Q500" i="11"/>
  <c r="R498" i="11"/>
  <c r="Q498" i="11"/>
  <c r="R497" i="11"/>
  <c r="Q497" i="11"/>
  <c r="R496" i="11"/>
  <c r="Q496" i="11"/>
  <c r="R493" i="11"/>
  <c r="Q493" i="11"/>
  <c r="R475" i="11"/>
  <c r="Q475" i="11"/>
  <c r="R467" i="11"/>
  <c r="Q467" i="11"/>
  <c r="R466" i="11"/>
  <c r="Q466" i="11"/>
  <c r="R461" i="11"/>
  <c r="Q461" i="11"/>
  <c r="R460" i="11"/>
  <c r="Q460" i="11"/>
  <c r="R459" i="11"/>
  <c r="Q459" i="11"/>
  <c r="R458" i="11"/>
  <c r="Q458" i="11"/>
  <c r="R457" i="11"/>
  <c r="Q457" i="11"/>
  <c r="R456" i="11"/>
  <c r="Q456" i="11"/>
  <c r="R455" i="11"/>
  <c r="Q455" i="11"/>
  <c r="R454" i="11"/>
  <c r="Q454" i="11"/>
  <c r="R453" i="11"/>
  <c r="Q453" i="11"/>
  <c r="R452" i="11"/>
  <c r="Q452" i="11"/>
  <c r="R448" i="11"/>
  <c r="Q448" i="11"/>
  <c r="R447" i="11"/>
  <c r="Q447" i="11"/>
  <c r="R446" i="11"/>
  <c r="Q446" i="11"/>
  <c r="R445" i="11"/>
  <c r="Q445" i="11"/>
  <c r="R444" i="11"/>
  <c r="Q444" i="11"/>
  <c r="R443" i="11"/>
  <c r="Q443" i="11"/>
  <c r="R442" i="11"/>
  <c r="Q442" i="11"/>
  <c r="R441" i="11"/>
  <c r="Q441" i="11"/>
  <c r="R440" i="11"/>
  <c r="Q440" i="11"/>
  <c r="R425" i="11"/>
  <c r="Q425" i="11"/>
  <c r="R424" i="11"/>
  <c r="Q424" i="11"/>
  <c r="R423" i="11"/>
  <c r="Q423" i="11"/>
  <c r="R422" i="11"/>
  <c r="Q422" i="11"/>
  <c r="R421" i="11"/>
  <c r="Q421" i="11"/>
  <c r="R420" i="11"/>
  <c r="Q420" i="11"/>
  <c r="R419" i="11"/>
  <c r="Q419" i="11"/>
  <c r="R418" i="11"/>
  <c r="Q418" i="11"/>
  <c r="R417" i="11"/>
  <c r="Q417" i="11"/>
  <c r="R416" i="11"/>
  <c r="Q416" i="11"/>
  <c r="R415" i="11"/>
  <c r="Q415" i="11"/>
  <c r="R414" i="11"/>
  <c r="Q414" i="11"/>
  <c r="R413" i="11"/>
  <c r="Q413" i="11"/>
  <c r="R412" i="11"/>
  <c r="Q412" i="11"/>
  <c r="R411" i="11"/>
  <c r="Q411" i="11"/>
  <c r="R410" i="11"/>
  <c r="Q410" i="11"/>
  <c r="R409" i="11"/>
  <c r="Q409" i="11"/>
  <c r="R408" i="11"/>
  <c r="Q408" i="11"/>
  <c r="R407" i="11"/>
  <c r="Q407" i="11"/>
  <c r="R406" i="11"/>
  <c r="Q406" i="11"/>
  <c r="R405" i="11"/>
  <c r="Q405" i="11"/>
  <c r="R404" i="11"/>
  <c r="Q404" i="11"/>
  <c r="R403" i="11"/>
  <c r="Q403" i="11"/>
  <c r="R402" i="11"/>
  <c r="Q402" i="11"/>
  <c r="R401" i="11"/>
  <c r="Q401" i="11"/>
  <c r="R400" i="11"/>
  <c r="Q400" i="11"/>
  <c r="R399" i="11"/>
  <c r="Q399" i="11"/>
  <c r="R398" i="11"/>
  <c r="Q398" i="11"/>
  <c r="R397" i="11"/>
  <c r="Q397" i="11"/>
  <c r="R396" i="11"/>
  <c r="Q396" i="11"/>
  <c r="R392" i="11"/>
  <c r="Q392" i="11"/>
  <c r="R391" i="11"/>
  <c r="Q391" i="11"/>
  <c r="R390" i="11"/>
  <c r="Q390" i="11"/>
  <c r="R389" i="11"/>
  <c r="Q389" i="11"/>
  <c r="R388" i="11"/>
  <c r="Q388" i="11"/>
  <c r="R387" i="11"/>
  <c r="Q387" i="11"/>
  <c r="R386" i="11"/>
  <c r="Q386" i="11"/>
  <c r="R385" i="11"/>
  <c r="Q385" i="11"/>
  <c r="R384" i="11"/>
  <c r="Q384" i="11"/>
  <c r="R383" i="11"/>
  <c r="Q383" i="11"/>
  <c r="R382" i="11"/>
  <c r="Q382" i="11"/>
  <c r="R381" i="11"/>
  <c r="Q381" i="11"/>
  <c r="R380" i="11"/>
  <c r="Q380" i="11"/>
  <c r="R379" i="11"/>
  <c r="Q379" i="11"/>
  <c r="R378" i="11"/>
  <c r="Q378" i="11"/>
  <c r="R377" i="11"/>
  <c r="Q377" i="11"/>
  <c r="R376" i="11"/>
  <c r="Q376" i="11"/>
  <c r="R375" i="11"/>
  <c r="Q375" i="11"/>
  <c r="O373" i="11"/>
  <c r="R371" i="11"/>
  <c r="Q371" i="11"/>
  <c r="R370" i="11"/>
  <c r="Q370" i="11"/>
  <c r="R369" i="11"/>
  <c r="Q369" i="11"/>
  <c r="R368" i="11"/>
  <c r="Q368" i="11"/>
  <c r="R367" i="11"/>
  <c r="Q367" i="11"/>
  <c r="R366" i="11"/>
  <c r="Q366" i="11"/>
  <c r="R365" i="11"/>
  <c r="Q365" i="11"/>
  <c r="R364" i="11"/>
  <c r="Q364" i="11"/>
  <c r="R363" i="11"/>
  <c r="Q363" i="11"/>
  <c r="R362" i="11"/>
  <c r="Q362" i="11"/>
  <c r="R361" i="11"/>
  <c r="Q361" i="11"/>
  <c r="R360" i="11"/>
  <c r="Q360" i="11"/>
  <c r="R359" i="11"/>
  <c r="Q359" i="11"/>
  <c r="R358" i="11"/>
  <c r="Q358" i="11"/>
  <c r="R357" i="11"/>
  <c r="Q357" i="11"/>
  <c r="R356" i="11"/>
  <c r="Q356" i="11"/>
  <c r="R355" i="11"/>
  <c r="Q355" i="11"/>
  <c r="R354" i="11"/>
  <c r="Q354" i="11"/>
  <c r="R353" i="11"/>
  <c r="Q353" i="11"/>
  <c r="R352" i="11"/>
  <c r="Q352" i="11"/>
  <c r="R351" i="11"/>
  <c r="Q351" i="11"/>
  <c r="R350" i="11"/>
  <c r="Q350" i="11"/>
  <c r="R349" i="11"/>
  <c r="Q349" i="11"/>
  <c r="R348" i="11"/>
  <c r="Q348" i="11"/>
  <c r="R347" i="11"/>
  <c r="Q347" i="11"/>
  <c r="R346" i="11"/>
  <c r="Q346" i="11"/>
  <c r="R345" i="11"/>
  <c r="Q345" i="11"/>
  <c r="R344" i="11"/>
  <c r="Q344" i="11"/>
  <c r="R343" i="11"/>
  <c r="Q343" i="11"/>
  <c r="R342" i="11"/>
  <c r="Q342" i="11"/>
  <c r="R341" i="11"/>
  <c r="Q341" i="11"/>
  <c r="R340" i="11"/>
  <c r="Q340" i="11"/>
  <c r="R339" i="11"/>
  <c r="Q339" i="11"/>
  <c r="R338" i="11"/>
  <c r="Q338" i="11"/>
  <c r="R337" i="11"/>
  <c r="Q337" i="11"/>
  <c r="R336" i="11"/>
  <c r="Q336" i="11"/>
  <c r="R335" i="11"/>
  <c r="Q335" i="11"/>
  <c r="R334" i="11"/>
  <c r="Q334" i="11"/>
  <c r="R333" i="11"/>
  <c r="Q333" i="11"/>
  <c r="R332" i="11"/>
  <c r="Q332" i="11"/>
  <c r="R331" i="11"/>
  <c r="Q331" i="11"/>
  <c r="R330" i="11"/>
  <c r="Q330" i="11"/>
  <c r="R329" i="11"/>
  <c r="Q329" i="11"/>
  <c r="R328" i="11"/>
  <c r="Q328" i="11"/>
  <c r="R327" i="11"/>
  <c r="Q327" i="11"/>
  <c r="R326" i="11"/>
  <c r="Q326" i="11"/>
  <c r="R325" i="11"/>
  <c r="Q325" i="11"/>
  <c r="R324" i="11"/>
  <c r="Q324" i="11"/>
  <c r="R323" i="11"/>
  <c r="Q323" i="11"/>
  <c r="R322" i="11"/>
  <c r="Q322" i="11"/>
  <c r="R321" i="11"/>
  <c r="Q321" i="11"/>
  <c r="R320" i="11"/>
  <c r="Q320" i="11"/>
  <c r="R319" i="11"/>
  <c r="Q319" i="11"/>
  <c r="R318" i="11"/>
  <c r="Q318" i="11"/>
  <c r="R317" i="11"/>
  <c r="Q317" i="11"/>
  <c r="R316" i="11"/>
  <c r="Q316" i="11"/>
  <c r="R315" i="11"/>
  <c r="Q315" i="11"/>
  <c r="R314" i="11"/>
  <c r="Q314" i="11"/>
  <c r="R313" i="11"/>
  <c r="Q313" i="11"/>
  <c r="R312" i="11"/>
  <c r="Q312" i="11"/>
  <c r="R311" i="11"/>
  <c r="Q311" i="11"/>
  <c r="R310" i="11"/>
  <c r="Q310" i="11"/>
  <c r="R309" i="11"/>
  <c r="Q309" i="11"/>
  <c r="R308" i="11"/>
  <c r="Q308" i="11"/>
  <c r="R307" i="11"/>
  <c r="Q307" i="11"/>
  <c r="R306" i="11"/>
  <c r="Q306" i="11"/>
  <c r="R305" i="11"/>
  <c r="Q305" i="11"/>
  <c r="R304" i="11"/>
  <c r="Q304" i="11"/>
  <c r="R303" i="11"/>
  <c r="Q303" i="11"/>
  <c r="R302" i="11"/>
  <c r="Q302" i="11"/>
  <c r="R301" i="11"/>
  <c r="Q301" i="11"/>
  <c r="R300" i="11"/>
  <c r="Q300" i="11"/>
  <c r="R299" i="11"/>
  <c r="Q299" i="11"/>
  <c r="R298" i="11"/>
  <c r="Q298" i="11"/>
  <c r="R297" i="11"/>
  <c r="Q297" i="11"/>
  <c r="R296" i="11"/>
  <c r="Q296" i="11"/>
  <c r="R295" i="11"/>
  <c r="Q295" i="11"/>
  <c r="R294" i="11"/>
  <c r="Q294" i="11"/>
  <c r="R293" i="11"/>
  <c r="Q293" i="11"/>
  <c r="R292" i="11"/>
  <c r="Q292" i="11"/>
  <c r="R291" i="11"/>
  <c r="Q291" i="11"/>
  <c r="R290" i="11"/>
  <c r="Q290" i="11"/>
  <c r="R289" i="11"/>
  <c r="Q289" i="11"/>
  <c r="R288" i="11"/>
  <c r="Q288" i="11"/>
  <c r="R287" i="11"/>
  <c r="Q287" i="11"/>
  <c r="R286" i="11"/>
  <c r="Q286" i="11"/>
  <c r="R285" i="11"/>
  <c r="Q285" i="11"/>
  <c r="R284" i="11"/>
  <c r="Q284" i="11"/>
  <c r="R283" i="11"/>
  <c r="Q283" i="11"/>
  <c r="R282" i="11"/>
  <c r="Q282" i="11"/>
  <c r="R281" i="11"/>
  <c r="Q281" i="11"/>
  <c r="R280" i="11"/>
  <c r="Q280" i="11"/>
  <c r="R279" i="11"/>
  <c r="Q279" i="11"/>
  <c r="R278" i="11"/>
  <c r="Q278" i="11"/>
  <c r="R277" i="11"/>
  <c r="Q277" i="11"/>
  <c r="R276" i="11"/>
  <c r="Q276" i="11"/>
  <c r="R275" i="11"/>
  <c r="Q275" i="11"/>
  <c r="R274" i="11"/>
  <c r="Q274" i="11"/>
  <c r="R273" i="11"/>
  <c r="Q273" i="11"/>
  <c r="R272" i="11"/>
  <c r="Q272" i="11"/>
  <c r="R271" i="11"/>
  <c r="Q271" i="11"/>
  <c r="R270" i="11"/>
  <c r="Q270" i="11"/>
  <c r="R269" i="11"/>
  <c r="Q269" i="11"/>
  <c r="R268" i="11"/>
  <c r="Q268" i="11"/>
  <c r="R267" i="11"/>
  <c r="Q267" i="11"/>
  <c r="R266" i="11"/>
  <c r="Q266" i="11"/>
  <c r="R265" i="11"/>
  <c r="Q265" i="11"/>
  <c r="R264" i="11"/>
  <c r="Q264" i="11"/>
  <c r="R263" i="11"/>
  <c r="Q263" i="11"/>
  <c r="R262" i="11"/>
  <c r="Q262" i="11"/>
  <c r="R261" i="11"/>
  <c r="Q261" i="11"/>
  <c r="R260" i="11"/>
  <c r="Q260" i="11"/>
  <c r="R259" i="11"/>
  <c r="Q259" i="11"/>
  <c r="R258" i="11"/>
  <c r="Q258" i="11"/>
  <c r="R257" i="11"/>
  <c r="Q257" i="11"/>
  <c r="R256" i="11"/>
  <c r="Q256" i="11"/>
  <c r="R255" i="11"/>
  <c r="Q255" i="11"/>
  <c r="R254" i="11"/>
  <c r="Q254" i="11"/>
  <c r="R253" i="11"/>
  <c r="Q253" i="11"/>
  <c r="R252" i="11"/>
  <c r="Q252" i="11"/>
  <c r="R251" i="11"/>
  <c r="Q251" i="11"/>
  <c r="R250" i="11"/>
  <c r="N250" i="11"/>
  <c r="Q250" i="11" s="1"/>
  <c r="R249" i="11"/>
  <c r="Q249" i="11"/>
  <c r="P248" i="11"/>
  <c r="O248" i="11"/>
  <c r="N248" i="11"/>
  <c r="R247" i="11"/>
  <c r="Q247" i="11"/>
  <c r="R246" i="11"/>
  <c r="Q246" i="11"/>
  <c r="R245" i="11"/>
  <c r="Q245" i="11"/>
  <c r="R244" i="11"/>
  <c r="Q244" i="11"/>
  <c r="R243" i="11"/>
  <c r="Q243" i="11"/>
  <c r="R242" i="11"/>
  <c r="N242" i="11"/>
  <c r="Q242" i="11" s="1"/>
  <c r="R241" i="11"/>
  <c r="Q241" i="11"/>
  <c r="R240" i="11"/>
  <c r="Q240" i="11"/>
  <c r="R239" i="11"/>
  <c r="Q239" i="11"/>
  <c r="P238" i="11"/>
  <c r="O238" i="11"/>
  <c r="N238" i="11"/>
  <c r="P237" i="11"/>
  <c r="O237" i="11"/>
  <c r="N237" i="11"/>
  <c r="P236" i="11"/>
  <c r="O236" i="11"/>
  <c r="N236" i="11"/>
  <c r="R235" i="11"/>
  <c r="Q235" i="11"/>
  <c r="R234" i="11"/>
  <c r="Q234" i="11"/>
  <c r="R233" i="11"/>
  <c r="N233" i="11"/>
  <c r="Q233" i="11" s="1"/>
  <c r="R232" i="11"/>
  <c r="Q232" i="11"/>
  <c r="R231" i="11"/>
  <c r="Q231" i="11"/>
  <c r="R230" i="11"/>
  <c r="N230" i="11"/>
  <c r="Q230" i="11" s="1"/>
  <c r="R229" i="11"/>
  <c r="Q229" i="11"/>
  <c r="R228" i="11"/>
  <c r="Q228" i="11"/>
  <c r="R227" i="11"/>
  <c r="N227" i="11"/>
  <c r="Q227" i="11" s="1"/>
  <c r="R226" i="11"/>
  <c r="N226" i="11"/>
  <c r="Q226" i="11" s="1"/>
  <c r="R225" i="11"/>
  <c r="N225" i="11"/>
  <c r="Q225" i="11" s="1"/>
  <c r="R224" i="11"/>
  <c r="Q224" i="11"/>
  <c r="R223" i="11"/>
  <c r="Q223" i="11"/>
  <c r="R222" i="11"/>
  <c r="Q222" i="11"/>
  <c r="O221" i="11"/>
  <c r="R220" i="11"/>
  <c r="N220" i="11"/>
  <c r="Q220" i="11" s="1"/>
  <c r="R219" i="11"/>
  <c r="N219" i="11"/>
  <c r="Q219" i="11" s="1"/>
  <c r="R218" i="11"/>
  <c r="N218" i="11"/>
  <c r="Q218" i="11" s="1"/>
  <c r="R217" i="11"/>
  <c r="Q217" i="11"/>
  <c r="R216" i="11"/>
  <c r="Q216" i="11"/>
  <c r="P215" i="11"/>
  <c r="O215" i="11"/>
  <c r="R214" i="11"/>
  <c r="Q214" i="11"/>
  <c r="R213" i="11"/>
  <c r="N213" i="11"/>
  <c r="R212" i="11"/>
  <c r="Q212" i="11"/>
  <c r="R211" i="11"/>
  <c r="Q211" i="11"/>
  <c r="R210" i="11"/>
  <c r="Q210" i="11"/>
  <c r="R209" i="11"/>
  <c r="Q209" i="11"/>
  <c r="R208" i="11"/>
  <c r="Q208" i="11"/>
  <c r="R207" i="11"/>
  <c r="Q207" i="11"/>
  <c r="R206" i="11"/>
  <c r="Q206" i="11"/>
  <c r="R205" i="11"/>
  <c r="Q205" i="11"/>
  <c r="R204" i="11"/>
  <c r="Q204" i="11"/>
  <c r="R203" i="11"/>
  <c r="Q203" i="11"/>
  <c r="R202" i="11"/>
  <c r="Q202" i="11"/>
  <c r="R201" i="11"/>
  <c r="Q201" i="11"/>
  <c r="R200" i="11"/>
  <c r="Q200" i="11"/>
  <c r="R199" i="11"/>
  <c r="Q199" i="11"/>
  <c r="R198" i="11"/>
  <c r="Q198" i="11"/>
  <c r="R197" i="11"/>
  <c r="Q197" i="11"/>
  <c r="R196" i="11"/>
  <c r="Q196" i="11"/>
  <c r="R195" i="11"/>
  <c r="Q195" i="11"/>
  <c r="R194" i="11"/>
  <c r="Q194" i="11"/>
  <c r="R193" i="11"/>
  <c r="Q193" i="11"/>
  <c r="R192" i="11"/>
  <c r="Q192" i="11"/>
  <c r="R191" i="11"/>
  <c r="Q191" i="11"/>
  <c r="R190" i="11"/>
  <c r="Q190" i="11"/>
  <c r="R189" i="11"/>
  <c r="Q189" i="11"/>
  <c r="R188" i="11"/>
  <c r="Q188" i="11"/>
  <c r="R187" i="11"/>
  <c r="Q187" i="11"/>
  <c r="R186" i="11"/>
  <c r="Q186" i="11"/>
  <c r="R185" i="11"/>
  <c r="Q185" i="11"/>
  <c r="R184" i="11"/>
  <c r="Q184" i="11"/>
  <c r="R183" i="11"/>
  <c r="Q183" i="11"/>
  <c r="R182" i="11"/>
  <c r="Q182" i="11"/>
  <c r="R181" i="11"/>
  <c r="Q181" i="11"/>
  <c r="R180" i="11"/>
  <c r="Q180" i="11"/>
  <c r="R178" i="11"/>
  <c r="Q178" i="11"/>
  <c r="R177" i="11"/>
  <c r="Q177" i="11"/>
  <c r="R176" i="11"/>
  <c r="Q176" i="11"/>
  <c r="R175" i="11"/>
  <c r="Q175" i="11"/>
  <c r="R174" i="11"/>
  <c r="Q174" i="11"/>
  <c r="R173" i="11"/>
  <c r="Q173" i="11"/>
  <c r="R172" i="11"/>
  <c r="Q172" i="11"/>
  <c r="R171" i="11"/>
  <c r="Q171" i="11"/>
  <c r="R170" i="11"/>
  <c r="Q170" i="11"/>
  <c r="R169" i="11"/>
  <c r="Q169" i="11"/>
  <c r="R168" i="11"/>
  <c r="Q168" i="11"/>
  <c r="R167" i="11"/>
  <c r="Q167" i="11"/>
  <c r="R166" i="11"/>
  <c r="Q166" i="11"/>
  <c r="R165" i="11"/>
  <c r="Q165" i="11"/>
  <c r="R164" i="11"/>
  <c r="Q164" i="11"/>
  <c r="R163" i="11"/>
  <c r="Q163" i="11"/>
  <c r="R162" i="11"/>
  <c r="Q162" i="11"/>
  <c r="R161" i="11"/>
  <c r="Q161" i="11"/>
  <c r="R160" i="11"/>
  <c r="Q160" i="11"/>
  <c r="R159" i="11"/>
  <c r="Q159" i="11"/>
  <c r="R156" i="11"/>
  <c r="Q156" i="11"/>
  <c r="R154" i="11"/>
  <c r="Q154" i="11"/>
  <c r="R153" i="11"/>
  <c r="Q153" i="11"/>
  <c r="R152" i="11"/>
  <c r="Q152" i="11"/>
  <c r="R151" i="11"/>
  <c r="Q151" i="11"/>
  <c r="R150" i="11"/>
  <c r="Q150" i="11"/>
  <c r="R149" i="11"/>
  <c r="Q149" i="11"/>
  <c r="R148" i="11"/>
  <c r="Q148" i="11"/>
  <c r="R147" i="11"/>
  <c r="Q147" i="11"/>
  <c r="R146" i="11"/>
  <c r="Q146" i="11"/>
  <c r="R145" i="11"/>
  <c r="Q145" i="11"/>
  <c r="R144" i="11"/>
  <c r="Q144" i="11"/>
  <c r="R143" i="11"/>
  <c r="Q143" i="11"/>
  <c r="R142" i="11"/>
  <c r="Q142" i="11"/>
  <c r="R141" i="11"/>
  <c r="Q141" i="11"/>
  <c r="R140" i="11"/>
  <c r="Q140" i="11"/>
  <c r="R138" i="11"/>
  <c r="Q138" i="11"/>
  <c r="R137" i="11"/>
  <c r="Q137" i="11"/>
  <c r="R136" i="11"/>
  <c r="Q136" i="11"/>
  <c r="R135" i="11"/>
  <c r="Q135" i="11"/>
  <c r="R134" i="11"/>
  <c r="Q134" i="11"/>
  <c r="R132" i="11"/>
  <c r="Q132" i="11"/>
  <c r="R130" i="11"/>
  <c r="Q130" i="11"/>
  <c r="R129" i="11"/>
  <c r="Q129" i="11"/>
  <c r="R128" i="11"/>
  <c r="Q128" i="11"/>
  <c r="R127" i="11"/>
  <c r="Q127" i="11"/>
  <c r="R123" i="11"/>
  <c r="Q123" i="11"/>
  <c r="R122" i="11"/>
  <c r="Q122" i="11"/>
  <c r="R121" i="11"/>
  <c r="Q121" i="11"/>
  <c r="R120" i="11"/>
  <c r="Q120" i="11"/>
  <c r="R119" i="11"/>
  <c r="Q119" i="11"/>
  <c r="R118" i="11"/>
  <c r="Q118" i="11"/>
  <c r="R117" i="11"/>
  <c r="Q117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100" i="11"/>
  <c r="Q100" i="11"/>
  <c r="R99" i="11"/>
  <c r="Q99" i="11"/>
  <c r="R98" i="11"/>
  <c r="Q98" i="11"/>
  <c r="R97" i="11"/>
  <c r="Q97" i="11"/>
  <c r="R96" i="11"/>
  <c r="Q96" i="11"/>
  <c r="R95" i="11"/>
  <c r="Q95" i="11"/>
  <c r="R92" i="11"/>
  <c r="Q92" i="11"/>
  <c r="R90" i="11"/>
  <c r="Q90" i="11"/>
  <c r="R89" i="11"/>
  <c r="Q89" i="11"/>
  <c r="R88" i="11"/>
  <c r="Q88" i="11"/>
  <c r="R86" i="11"/>
  <c r="Q86" i="11"/>
  <c r="R85" i="11"/>
  <c r="Q85" i="11"/>
  <c r="R84" i="11"/>
  <c r="Q84" i="11"/>
  <c r="R82" i="11"/>
  <c r="Q82" i="11"/>
  <c r="R80" i="11"/>
  <c r="Q80" i="11"/>
  <c r="R79" i="11"/>
  <c r="Q79" i="11"/>
  <c r="R76" i="11"/>
  <c r="Q76" i="11"/>
  <c r="R74" i="11"/>
  <c r="Q74" i="11"/>
  <c r="R73" i="11"/>
  <c r="Q73" i="11"/>
  <c r="R72" i="11"/>
  <c r="Q72" i="11"/>
  <c r="R71" i="11"/>
  <c r="Q71" i="11"/>
  <c r="R70" i="11"/>
  <c r="Q70" i="11"/>
  <c r="R69" i="11"/>
  <c r="Q69" i="11"/>
  <c r="R68" i="11"/>
  <c r="Q68" i="11"/>
  <c r="R67" i="11"/>
  <c r="Q67" i="11"/>
  <c r="R66" i="11"/>
  <c r="Q66" i="11"/>
  <c r="R65" i="11"/>
  <c r="Q65" i="11"/>
  <c r="R64" i="11"/>
  <c r="Q64" i="11"/>
  <c r="R63" i="11"/>
  <c r="Q63" i="11"/>
  <c r="R62" i="11"/>
  <c r="Q62" i="11"/>
  <c r="R61" i="11"/>
  <c r="Q61" i="11"/>
  <c r="R60" i="11"/>
  <c r="Q60" i="11"/>
  <c r="R59" i="11"/>
  <c r="Q59" i="11"/>
  <c r="R58" i="11"/>
  <c r="Q58" i="11"/>
  <c r="R57" i="11"/>
  <c r="Q57" i="11"/>
  <c r="R56" i="11"/>
  <c r="Q56" i="11"/>
  <c r="R55" i="11"/>
  <c r="Q55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H110" i="10" l="1"/>
  <c r="M110" i="12"/>
  <c r="H110" i="12"/>
  <c r="R110" i="12"/>
  <c r="R32" i="12"/>
  <c r="H29" i="12"/>
  <c r="M47" i="12"/>
  <c r="R51" i="12"/>
  <c r="M29" i="12"/>
  <c r="R26" i="12"/>
  <c r="M27" i="12"/>
  <c r="M56" i="12"/>
  <c r="H26" i="12"/>
  <c r="R27" i="12"/>
  <c r="H44" i="12"/>
  <c r="M44" i="12"/>
  <c r="M51" i="12"/>
  <c r="R29" i="12"/>
  <c r="H47" i="12"/>
  <c r="R31" i="12"/>
  <c r="R56" i="12"/>
  <c r="H56" i="12"/>
  <c r="M32" i="12"/>
  <c r="R44" i="12"/>
  <c r="H32" i="12"/>
  <c r="M26" i="12"/>
  <c r="H51" i="12"/>
  <c r="R47" i="12"/>
  <c r="M31" i="12"/>
  <c r="H31" i="12"/>
  <c r="H27" i="12"/>
  <c r="R215" i="11"/>
  <c r="Q248" i="11"/>
  <c r="Q238" i="11"/>
  <c r="R373" i="11"/>
  <c r="R374" i="11"/>
  <c r="Q213" i="11"/>
  <c r="N3" i="11"/>
  <c r="Q215" i="11"/>
  <c r="R237" i="11"/>
  <c r="R221" i="11"/>
  <c r="O3" i="11"/>
  <c r="R516" i="11"/>
  <c r="P3" i="11"/>
  <c r="R248" i="11"/>
  <c r="Q237" i="11"/>
  <c r="Q374" i="11"/>
  <c r="Q236" i="11"/>
  <c r="R238" i="11"/>
  <c r="R236" i="11"/>
  <c r="Q373" i="11"/>
  <c r="Q221" i="11"/>
  <c r="F32" i="10"/>
  <c r="D114" i="10"/>
  <c r="F110" i="10"/>
  <c r="D106" i="10"/>
  <c r="D102" i="10"/>
  <c r="D100" i="10"/>
  <c r="D96" i="10"/>
  <c r="D88" i="10"/>
  <c r="D79" i="10"/>
  <c r="D67" i="10"/>
  <c r="D65" i="10"/>
  <c r="D59" i="10"/>
  <c r="D57" i="10"/>
  <c r="F56" i="10"/>
  <c r="D53" i="10"/>
  <c r="F51" i="10"/>
  <c r="D48" i="10"/>
  <c r="D41" i="10"/>
  <c r="D37" i="10"/>
  <c r="F31" i="10"/>
  <c r="F26" i="10"/>
  <c r="D22" i="10"/>
  <c r="D13" i="10"/>
  <c r="W47" i="12" l="1"/>
  <c r="W51" i="12"/>
  <c r="W26" i="12"/>
  <c r="W27" i="12"/>
  <c r="W44" i="12"/>
  <c r="W31" i="12"/>
  <c r="W29" i="12"/>
  <c r="W32" i="12"/>
  <c r="W110" i="12"/>
  <c r="W56" i="12"/>
  <c r="Q3" i="11"/>
  <c r="R3" i="11"/>
  <c r="BG3" i="7" l="1"/>
  <c r="BT3" i="7"/>
  <c r="CB3" i="7"/>
  <c r="CA3" i="7" s="1"/>
  <c r="CC3" i="7"/>
  <c r="CD3" i="7" s="1"/>
  <c r="CE3" i="7"/>
  <c r="BT4" i="7"/>
  <c r="CB4" i="7"/>
  <c r="CA4" i="7" s="1"/>
  <c r="CC4" i="7"/>
  <c r="CD4" i="7" s="1"/>
  <c r="CE4" i="7"/>
  <c r="BG5" i="7"/>
  <c r="BS5" i="7"/>
  <c r="BT5" i="7"/>
  <c r="CB5" i="7"/>
  <c r="CA5" i="7" s="1"/>
  <c r="CC5" i="7"/>
  <c r="CD5" i="7" s="1"/>
  <c r="CE5" i="7"/>
  <c r="BG6" i="7"/>
  <c r="BS6" i="7"/>
  <c r="BT6" i="7"/>
  <c r="CB6" i="7"/>
  <c r="CA6" i="7" s="1"/>
  <c r="CC6" i="7"/>
  <c r="CD6" i="7" s="1"/>
  <c r="CE6" i="7"/>
  <c r="BB7" i="7"/>
  <c r="BG7" i="7"/>
  <c r="BT7" i="7"/>
  <c r="CB7" i="7"/>
  <c r="CA7" i="7" s="1"/>
  <c r="CC7" i="7"/>
  <c r="CD7" i="7" s="1"/>
  <c r="CE7" i="7"/>
  <c r="BT8" i="7"/>
  <c r="CB8" i="7"/>
  <c r="CA8" i="7" s="1"/>
  <c r="CC8" i="7"/>
  <c r="CD8" i="7" s="1"/>
  <c r="CE8" i="7"/>
  <c r="BB9" i="7"/>
  <c r="BT9" i="7"/>
  <c r="CB9" i="7"/>
  <c r="CA9" i="7" s="1"/>
  <c r="CC9" i="7"/>
  <c r="CD9" i="7" s="1"/>
  <c r="CE9" i="7"/>
  <c r="BG10" i="7"/>
  <c r="BI10" i="7"/>
  <c r="BJ10" i="7"/>
  <c r="BK10" i="7"/>
  <c r="BL10" i="7"/>
  <c r="BN10" i="7"/>
  <c r="CC10" i="7" s="1"/>
  <c r="BO10" i="7"/>
  <c r="BS10" i="7"/>
  <c r="BT10" i="7"/>
  <c r="BM10" i="7" s="1"/>
  <c r="CB10" i="7"/>
  <c r="CA10" i="7" s="1"/>
  <c r="BG11" i="7"/>
  <c r="BT11" i="7"/>
  <c r="CB11" i="7"/>
  <c r="CA11" i="7" s="1"/>
  <c r="CC11" i="7"/>
  <c r="CD11" i="7" s="1"/>
  <c r="CE11" i="7"/>
  <c r="BT12" i="7"/>
  <c r="CB12" i="7"/>
  <c r="CA12" i="7" s="1"/>
  <c r="CC12" i="7"/>
  <c r="CD12" i="7" s="1"/>
  <c r="CE12" i="7"/>
  <c r="BG13" i="7"/>
  <c r="BS13" i="7"/>
  <c r="BT13" i="7"/>
  <c r="CB13" i="7"/>
  <c r="CA13" i="7" s="1"/>
  <c r="CC13" i="7"/>
  <c r="CD13" i="7" s="1"/>
  <c r="CE13" i="7"/>
  <c r="BG14" i="7"/>
  <c r="BT14" i="7"/>
  <c r="CB14" i="7"/>
  <c r="CA14" i="7" s="1"/>
  <c r="CC14" i="7"/>
  <c r="CD14" i="7" s="1"/>
  <c r="CE14" i="7"/>
  <c r="BT15" i="7"/>
  <c r="CB15" i="7"/>
  <c r="CA15" i="7" s="1"/>
  <c r="CC15" i="7"/>
  <c r="CD15" i="7" s="1"/>
  <c r="CE15" i="7"/>
  <c r="BG16" i="7"/>
  <c r="BS16" i="7"/>
  <c r="BT16" i="7"/>
  <c r="CB16" i="7"/>
  <c r="CA16" i="7" s="1"/>
  <c r="CC16" i="7"/>
  <c r="CD16" i="7" s="1"/>
  <c r="CE16" i="7"/>
  <c r="BG17" i="7"/>
  <c r="BS17" i="7"/>
  <c r="BT17" i="7"/>
  <c r="CB17" i="7"/>
  <c r="CA17" i="7" s="1"/>
  <c r="CC17" i="7"/>
  <c r="CD17" i="7" s="1"/>
  <c r="CE17" i="7"/>
  <c r="BG18" i="7"/>
  <c r="BS18" i="7"/>
  <c r="BT18" i="7"/>
  <c r="CB18" i="7"/>
  <c r="CA18" i="7" s="1"/>
  <c r="CC18" i="7"/>
  <c r="CD18" i="7" s="1"/>
  <c r="CE18" i="7"/>
  <c r="BG19" i="7"/>
  <c r="BT19" i="7"/>
  <c r="CB19" i="7"/>
  <c r="CA19" i="7" s="1"/>
  <c r="CC19" i="7"/>
  <c r="CD19" i="7" s="1"/>
  <c r="CE19" i="7"/>
  <c r="BT20" i="7"/>
  <c r="CB20" i="7"/>
  <c r="CA20" i="7" s="1"/>
  <c r="CC20" i="7"/>
  <c r="CD20" i="7" s="1"/>
  <c r="CE20" i="7"/>
  <c r="BT21" i="7"/>
  <c r="CB21" i="7"/>
  <c r="CA21" i="7" s="1"/>
  <c r="CC21" i="7"/>
  <c r="CD21" i="7" s="1"/>
  <c r="CE21" i="7"/>
  <c r="BG22" i="7"/>
  <c r="BT22" i="7"/>
  <c r="CB22" i="7"/>
  <c r="CA22" i="7" s="1"/>
  <c r="CC22" i="7"/>
  <c r="CD22" i="7" s="1"/>
  <c r="CE22" i="7"/>
  <c r="BT23" i="7"/>
  <c r="CB23" i="7"/>
  <c r="CA23" i="7" s="1"/>
  <c r="CC23" i="7"/>
  <c r="CD23" i="7" s="1"/>
  <c r="CE23" i="7"/>
  <c r="BG24" i="7"/>
  <c r="BS24" i="7"/>
  <c r="BT24" i="7"/>
  <c r="CB24" i="7"/>
  <c r="CA24" i="7" s="1"/>
  <c r="CC24" i="7"/>
  <c r="CD24" i="7" s="1"/>
  <c r="CE24" i="7"/>
  <c r="BG25" i="7"/>
  <c r="BS25" i="7"/>
  <c r="BT25" i="7"/>
  <c r="CB25" i="7"/>
  <c r="CA25" i="7" s="1"/>
  <c r="CC25" i="7"/>
  <c r="CD25" i="7" s="1"/>
  <c r="CE25" i="7"/>
  <c r="BG26" i="7"/>
  <c r="BI26" i="7"/>
  <c r="BJ26" i="7"/>
  <c r="BK26" i="7"/>
  <c r="BL26" i="7"/>
  <c r="BN26" i="7"/>
  <c r="CC26" i="7" s="1"/>
  <c r="BO26" i="7"/>
  <c r="BS26" i="7"/>
  <c r="BT26" i="7"/>
  <c r="BM26" i="7" s="1"/>
  <c r="CB26" i="7"/>
  <c r="CA26" i="7" s="1"/>
  <c r="BG27" i="7"/>
  <c r="BI27" i="7"/>
  <c r="BJ27" i="7"/>
  <c r="BK27" i="7"/>
  <c r="BL27" i="7"/>
  <c r="BN27" i="7"/>
  <c r="CC27" i="7" s="1"/>
  <c r="BO27" i="7"/>
  <c r="BS27" i="7"/>
  <c r="BT27" i="7"/>
  <c r="BM27" i="7" s="1"/>
  <c r="CB27" i="7"/>
  <c r="CA27" i="7" s="1"/>
  <c r="BG28" i="7"/>
  <c r="BI28" i="7"/>
  <c r="BJ28" i="7"/>
  <c r="BK28" i="7"/>
  <c r="BL28" i="7"/>
  <c r="BN28" i="7"/>
  <c r="CC28" i="7" s="1"/>
  <c r="BO28" i="7"/>
  <c r="BS28" i="7"/>
  <c r="BT28" i="7"/>
  <c r="BM28" i="7" s="1"/>
  <c r="CB28" i="7"/>
  <c r="CA28" i="7" s="1"/>
  <c r="BG29" i="7"/>
  <c r="BI29" i="7"/>
  <c r="BJ29" i="7"/>
  <c r="BK29" i="7"/>
  <c r="BL29" i="7"/>
  <c r="BN29" i="7"/>
  <c r="CC29" i="7" s="1"/>
  <c r="BO29" i="7"/>
  <c r="BS29" i="7"/>
  <c r="BT29" i="7"/>
  <c r="BM29" i="7" s="1"/>
  <c r="CB29" i="7"/>
  <c r="CA29" i="7" s="1"/>
  <c r="BG30" i="7"/>
  <c r="BS30" i="7"/>
  <c r="BT30" i="7"/>
  <c r="CB30" i="7"/>
  <c r="CA30" i="7" s="1"/>
  <c r="CC30" i="7"/>
  <c r="CD30" i="7" s="1"/>
  <c r="CE30" i="7"/>
  <c r="BG31" i="7"/>
  <c r="BS31" i="7"/>
  <c r="BT31" i="7"/>
  <c r="CB31" i="7"/>
  <c r="CA31" i="7" s="1"/>
  <c r="CC31" i="7"/>
  <c r="CD31" i="7" s="1"/>
  <c r="CE31" i="7"/>
  <c r="BG32" i="7"/>
  <c r="BS32" i="7"/>
  <c r="BT32" i="7"/>
  <c r="CB32" i="7"/>
  <c r="CA32" i="7" s="1"/>
  <c r="CC32" i="7"/>
  <c r="CD32" i="7" s="1"/>
  <c r="CE32" i="7"/>
  <c r="BG33" i="7"/>
  <c r="BI33" i="7"/>
  <c r="BJ33" i="7"/>
  <c r="BK33" i="7"/>
  <c r="BL33" i="7"/>
  <c r="BN33" i="7"/>
  <c r="CC33" i="7" s="1"/>
  <c r="BO33" i="7"/>
  <c r="BS33" i="7"/>
  <c r="BT33" i="7"/>
  <c r="BM33" i="7" s="1"/>
  <c r="CB33" i="7"/>
  <c r="CA33" i="7" s="1"/>
  <c r="BG34" i="7"/>
  <c r="BS34" i="7"/>
  <c r="BT34" i="7"/>
  <c r="CB34" i="7"/>
  <c r="CA34" i="7" s="1"/>
  <c r="CC34" i="7"/>
  <c r="CD34" i="7" s="1"/>
  <c r="CE34" i="7"/>
  <c r="BG35" i="7"/>
  <c r="BS35" i="7"/>
  <c r="BT35" i="7"/>
  <c r="CB35" i="7"/>
  <c r="CA35" i="7" s="1"/>
  <c r="CC35" i="7"/>
  <c r="CD35" i="7" s="1"/>
  <c r="CE35" i="7"/>
  <c r="BG36" i="7"/>
  <c r="BT36" i="7"/>
  <c r="CB36" i="7"/>
  <c r="CA36" i="7" s="1"/>
  <c r="CC36" i="7"/>
  <c r="CD36" i="7" s="1"/>
  <c r="CE36" i="7"/>
  <c r="BT37" i="7"/>
  <c r="CB37" i="7"/>
  <c r="CA37" i="7" s="1"/>
  <c r="CC37" i="7"/>
  <c r="CD37" i="7" s="1"/>
  <c r="CE37" i="7"/>
  <c r="BG38" i="7"/>
  <c r="BS38" i="7"/>
  <c r="BT38" i="7"/>
  <c r="CB38" i="7"/>
  <c r="CA38" i="7" s="1"/>
  <c r="CC38" i="7"/>
  <c r="CD38" i="7" s="1"/>
  <c r="CE38" i="7"/>
  <c r="BG39" i="7"/>
  <c r="BI39" i="7"/>
  <c r="BJ39" i="7"/>
  <c r="BK39" i="7"/>
  <c r="BL39" i="7"/>
  <c r="BN39" i="7"/>
  <c r="CC39" i="7" s="1"/>
  <c r="BO39" i="7"/>
  <c r="BS39" i="7"/>
  <c r="BT39" i="7"/>
  <c r="BM39" i="7" s="1"/>
  <c r="CB39" i="7"/>
  <c r="CA39" i="7" s="1"/>
  <c r="BG40" i="7"/>
  <c r="BS40" i="7"/>
  <c r="BT40" i="7"/>
  <c r="CB40" i="7"/>
  <c r="CA40" i="7" s="1"/>
  <c r="CC40" i="7"/>
  <c r="CD40" i="7" s="1"/>
  <c r="CE40" i="7"/>
  <c r="BG41" i="7"/>
  <c r="BS41" i="7"/>
  <c r="BT41" i="7"/>
  <c r="CB41" i="7"/>
  <c r="CA41" i="7" s="1"/>
  <c r="CC41" i="7"/>
  <c r="CD41" i="7" s="1"/>
  <c r="CE41" i="7"/>
  <c r="BG42" i="7"/>
  <c r="BS42" i="7"/>
  <c r="BT42" i="7"/>
  <c r="CB42" i="7"/>
  <c r="CA42" i="7" s="1"/>
  <c r="CC42" i="7"/>
  <c r="CD42" i="7" s="1"/>
  <c r="CE42" i="7"/>
  <c r="BG43" i="7"/>
  <c r="BS43" i="7"/>
  <c r="BT43" i="7"/>
  <c r="CB43" i="7"/>
  <c r="CA43" i="7" s="1"/>
  <c r="CC43" i="7"/>
  <c r="CD43" i="7" s="1"/>
  <c r="CE43" i="7"/>
  <c r="BG44" i="7"/>
  <c r="BS44" i="7"/>
  <c r="BT44" i="7"/>
  <c r="CB44" i="7"/>
  <c r="CA44" i="7" s="1"/>
  <c r="CC44" i="7"/>
  <c r="CD44" i="7" s="1"/>
  <c r="CE44" i="7"/>
  <c r="AW45" i="7"/>
  <c r="BB45" i="7" s="1"/>
  <c r="BG45" i="7"/>
  <c r="BT45" i="7"/>
  <c r="CB45" i="7"/>
  <c r="CA45" i="7" s="1"/>
  <c r="CC45" i="7"/>
  <c r="CD45" i="7" s="1"/>
  <c r="CE45" i="7"/>
  <c r="BT46" i="7"/>
  <c r="CB46" i="7"/>
  <c r="CA46" i="7" s="1"/>
  <c r="CC46" i="7"/>
  <c r="CD46" i="7" s="1"/>
  <c r="CE46" i="7"/>
  <c r="BS47" i="7"/>
  <c r="BT47" i="7"/>
  <c r="CB47" i="7"/>
  <c r="CA47" i="7" s="1"/>
  <c r="CC47" i="7"/>
  <c r="CD47" i="7" s="1"/>
  <c r="CE47" i="7"/>
  <c r="BG48" i="7"/>
  <c r="BS48" i="7"/>
  <c r="BT48" i="7"/>
  <c r="CB48" i="7"/>
  <c r="CA48" i="7" s="1"/>
  <c r="CC48" i="7"/>
  <c r="CD48" i="7" s="1"/>
  <c r="CE48" i="7"/>
  <c r="BG49" i="7"/>
  <c r="BS49" i="7"/>
  <c r="BT49" i="7"/>
  <c r="CB49" i="7"/>
  <c r="CA49" i="7" s="1"/>
  <c r="CC49" i="7"/>
  <c r="CD49" i="7" s="1"/>
  <c r="CE49" i="7"/>
  <c r="BG50" i="7"/>
  <c r="BT50" i="7"/>
  <c r="CB50" i="7"/>
  <c r="CA50" i="7" s="1"/>
  <c r="CC50" i="7"/>
  <c r="CD50" i="7" s="1"/>
  <c r="CE50" i="7"/>
  <c r="BT51" i="7"/>
  <c r="CB51" i="7"/>
  <c r="CA51" i="7" s="1"/>
  <c r="CC51" i="7"/>
  <c r="CD51" i="7" s="1"/>
  <c r="CE51" i="7"/>
  <c r="BT52" i="7"/>
  <c r="CB52" i="7"/>
  <c r="CA52" i="7" s="1"/>
  <c r="CC52" i="7"/>
  <c r="CD52" i="7" s="1"/>
  <c r="CE52" i="7"/>
  <c r="BT53" i="7"/>
  <c r="CB53" i="7"/>
  <c r="CA53" i="7" s="1"/>
  <c r="CC53" i="7"/>
  <c r="CD53" i="7" s="1"/>
  <c r="CE53" i="7"/>
  <c r="BG54" i="7"/>
  <c r="BT54" i="7"/>
  <c r="CB54" i="7"/>
  <c r="CA54" i="7" s="1"/>
  <c r="CC54" i="7"/>
  <c r="CD54" i="7" s="1"/>
  <c r="CE54" i="7"/>
  <c r="BT55" i="7"/>
  <c r="CB55" i="7"/>
  <c r="CA55" i="7" s="1"/>
  <c r="CC55" i="7"/>
  <c r="CD55" i="7" s="1"/>
  <c r="CE55" i="7"/>
  <c r="BG56" i="7"/>
  <c r="BI56" i="7"/>
  <c r="BJ56" i="7"/>
  <c r="BK56" i="7"/>
  <c r="BL56" i="7"/>
  <c r="BN56" i="7"/>
  <c r="CC56" i="7" s="1"/>
  <c r="BO56" i="7"/>
  <c r="BS56" i="7"/>
  <c r="BT56" i="7"/>
  <c r="BM56" i="7" s="1"/>
  <c r="CB56" i="7"/>
  <c r="CA56" i="7" s="1"/>
  <c r="BG57" i="7"/>
  <c r="BI57" i="7"/>
  <c r="BJ57" i="7"/>
  <c r="BK57" i="7"/>
  <c r="BL57" i="7"/>
  <c r="BN57" i="7"/>
  <c r="CC57" i="7" s="1"/>
  <c r="BO57" i="7"/>
  <c r="BS57" i="7"/>
  <c r="BT57" i="7"/>
  <c r="BM57" i="7" s="1"/>
  <c r="CB57" i="7"/>
  <c r="CA57" i="7" s="1"/>
  <c r="BG58" i="7"/>
  <c r="BS58" i="7"/>
  <c r="BT58" i="7"/>
  <c r="CB58" i="7"/>
  <c r="CA58" i="7" s="1"/>
  <c r="CC58" i="7"/>
  <c r="CD58" i="7" s="1"/>
  <c r="CE58" i="7"/>
  <c r="BG59" i="7"/>
  <c r="BS59" i="7"/>
  <c r="BT59" i="7"/>
  <c r="CB59" i="7"/>
  <c r="CA59" i="7" s="1"/>
  <c r="CC59" i="7"/>
  <c r="CD59" i="7" s="1"/>
  <c r="CE59" i="7"/>
  <c r="BG60" i="7"/>
  <c r="BS60" i="7"/>
  <c r="BT60" i="7"/>
  <c r="CB60" i="7"/>
  <c r="CA60" i="7" s="1"/>
  <c r="CC60" i="7"/>
  <c r="CD60" i="7" s="1"/>
  <c r="CE60" i="7"/>
  <c r="BG61" i="7"/>
  <c r="BI61" i="7"/>
  <c r="BJ61" i="7"/>
  <c r="BK61" i="7"/>
  <c r="BL61" i="7"/>
  <c r="BN61" i="7"/>
  <c r="CC61" i="7" s="1"/>
  <c r="BO61" i="7"/>
  <c r="BS61" i="7"/>
  <c r="BT61" i="7"/>
  <c r="BM61" i="7" s="1"/>
  <c r="CB61" i="7"/>
  <c r="CA61" i="7" s="1"/>
  <c r="BG62" i="7"/>
  <c r="BS62" i="7"/>
  <c r="BT62" i="7"/>
  <c r="CB62" i="7"/>
  <c r="CA62" i="7" s="1"/>
  <c r="CC62" i="7"/>
  <c r="CD62" i="7" s="1"/>
  <c r="CE62" i="7"/>
  <c r="BG63" i="7"/>
  <c r="BI63" i="7"/>
  <c r="BJ63" i="7"/>
  <c r="BK63" i="7"/>
  <c r="BL63" i="7"/>
  <c r="BN63" i="7"/>
  <c r="CC63" i="7" s="1"/>
  <c r="BO63" i="7"/>
  <c r="BS63" i="7"/>
  <c r="BT63" i="7"/>
  <c r="BM63" i="7" s="1"/>
  <c r="CB63" i="7"/>
  <c r="CA63" i="7" s="1"/>
  <c r="BG64" i="7"/>
  <c r="BT64" i="7"/>
  <c r="CB64" i="7"/>
  <c r="CA64" i="7" s="1"/>
  <c r="CC64" i="7"/>
  <c r="CD64" i="7" s="1"/>
  <c r="CE64" i="7"/>
  <c r="BG65" i="7"/>
  <c r="BI65" i="7"/>
  <c r="BJ65" i="7"/>
  <c r="BK65" i="7"/>
  <c r="BL65" i="7"/>
  <c r="BN65" i="7"/>
  <c r="CC65" i="7" s="1"/>
  <c r="BO65" i="7"/>
  <c r="BS65" i="7"/>
  <c r="BT65" i="7"/>
  <c r="BM65" i="7" s="1"/>
  <c r="CB65" i="7"/>
  <c r="CA65" i="7" s="1"/>
  <c r="BG66" i="7"/>
  <c r="BT66" i="7"/>
  <c r="CB66" i="7"/>
  <c r="CA66" i="7" s="1"/>
  <c r="CC66" i="7"/>
  <c r="CD66" i="7" s="1"/>
  <c r="CE66" i="7"/>
  <c r="BG67" i="7"/>
  <c r="BT67" i="7"/>
  <c r="CB67" i="7"/>
  <c r="CA67" i="7" s="1"/>
  <c r="CC67" i="7"/>
  <c r="CD67" i="7" s="1"/>
  <c r="CE67" i="7"/>
  <c r="BG68" i="7"/>
  <c r="BS68" i="7"/>
  <c r="BT68" i="7"/>
  <c r="CB68" i="7"/>
  <c r="CA68" i="7" s="1"/>
  <c r="CC68" i="7"/>
  <c r="CD68" i="7" s="1"/>
  <c r="CE68" i="7"/>
  <c r="BG69" i="7"/>
  <c r="BS69" i="7"/>
  <c r="BT69" i="7"/>
  <c r="CB69" i="7"/>
  <c r="CA69" i="7" s="1"/>
  <c r="CC69" i="7"/>
  <c r="CD69" i="7" s="1"/>
  <c r="CE69" i="7"/>
  <c r="BG70" i="7"/>
  <c r="BS70" i="7"/>
  <c r="BT70" i="7"/>
  <c r="CB70" i="7"/>
  <c r="CA70" i="7" s="1"/>
  <c r="CC70" i="7"/>
  <c r="CD70" i="7" s="1"/>
  <c r="CE70" i="7"/>
  <c r="BG71" i="7"/>
  <c r="BI71" i="7"/>
  <c r="BJ71" i="7"/>
  <c r="BK71" i="7"/>
  <c r="BL71" i="7"/>
  <c r="BN71" i="7"/>
  <c r="CC71" i="7" s="1"/>
  <c r="BO71" i="7"/>
  <c r="BS71" i="7"/>
  <c r="BT71" i="7"/>
  <c r="BM71" i="7" s="1"/>
  <c r="CB71" i="7"/>
  <c r="CA71" i="7" s="1"/>
  <c r="BG72" i="7"/>
  <c r="BI72" i="7"/>
  <c r="BJ72" i="7"/>
  <c r="BK72" i="7"/>
  <c r="BL72" i="7"/>
  <c r="BN72" i="7"/>
  <c r="CC72" i="7" s="1"/>
  <c r="BO72" i="7"/>
  <c r="BS72" i="7"/>
  <c r="BT72" i="7"/>
  <c r="BM72" i="7" s="1"/>
  <c r="CB72" i="7"/>
  <c r="CA72" i="7" s="1"/>
  <c r="BG73" i="7"/>
  <c r="BS73" i="7"/>
  <c r="BT73" i="7"/>
  <c r="CB73" i="7"/>
  <c r="CA73" i="7" s="1"/>
  <c r="CC73" i="7"/>
  <c r="CD73" i="7" s="1"/>
  <c r="CE73" i="7"/>
  <c r="BG74" i="7"/>
  <c r="BI74" i="7"/>
  <c r="BJ74" i="7"/>
  <c r="BK74" i="7"/>
  <c r="BL74" i="7"/>
  <c r="BN74" i="7"/>
  <c r="CC74" i="7" s="1"/>
  <c r="BO74" i="7"/>
  <c r="BS74" i="7"/>
  <c r="BT74" i="7"/>
  <c r="BM74" i="7" s="1"/>
  <c r="CB74" i="7"/>
  <c r="CA74" i="7" s="1"/>
  <c r="BG75" i="7"/>
  <c r="BS75" i="7"/>
  <c r="BT75" i="7"/>
  <c r="CB75" i="7"/>
  <c r="CA75" i="7" s="1"/>
  <c r="CC75" i="7"/>
  <c r="CD75" i="7" s="1"/>
  <c r="CE75" i="7"/>
  <c r="BG76" i="7"/>
  <c r="BI76" i="7"/>
  <c r="BJ76" i="7"/>
  <c r="BK76" i="7"/>
  <c r="BL76" i="7"/>
  <c r="BN76" i="7"/>
  <c r="CC76" i="7" s="1"/>
  <c r="BO76" i="7"/>
  <c r="BS76" i="7"/>
  <c r="BT76" i="7"/>
  <c r="BM76" i="7" s="1"/>
  <c r="CB76" i="7"/>
  <c r="CA76" i="7" s="1"/>
  <c r="BG77" i="7"/>
  <c r="BI77" i="7"/>
  <c r="BJ77" i="7"/>
  <c r="BK77" i="7"/>
  <c r="BL77" i="7"/>
  <c r="BN77" i="7"/>
  <c r="CC77" i="7" s="1"/>
  <c r="BO77" i="7"/>
  <c r="BS77" i="7"/>
  <c r="BT77" i="7"/>
  <c r="BM77" i="7" s="1"/>
  <c r="CB77" i="7"/>
  <c r="CA77" i="7" s="1"/>
  <c r="BG78" i="7"/>
  <c r="BI78" i="7"/>
  <c r="BJ78" i="7"/>
  <c r="BK78" i="7"/>
  <c r="BL78" i="7"/>
  <c r="BN78" i="7"/>
  <c r="CC78" i="7" s="1"/>
  <c r="BO78" i="7"/>
  <c r="BS78" i="7"/>
  <c r="BT78" i="7"/>
  <c r="BM78" i="7" s="1"/>
  <c r="CB78" i="7"/>
  <c r="CA78" i="7" s="1"/>
  <c r="BG79" i="7"/>
  <c r="BS79" i="7"/>
  <c r="BT79" i="7"/>
  <c r="CB79" i="7"/>
  <c r="CA79" i="7" s="1"/>
  <c r="CC79" i="7"/>
  <c r="CD79" i="7" s="1"/>
  <c r="CE79" i="7"/>
  <c r="BG80" i="7"/>
  <c r="BI80" i="7"/>
  <c r="BJ80" i="7"/>
  <c r="BK80" i="7"/>
  <c r="BL80" i="7"/>
  <c r="BN80" i="7"/>
  <c r="CC80" i="7" s="1"/>
  <c r="BO80" i="7"/>
  <c r="BS80" i="7"/>
  <c r="BT80" i="7"/>
  <c r="BM80" i="7" s="1"/>
  <c r="CB80" i="7"/>
  <c r="CA80" i="7" s="1"/>
  <c r="BG81" i="7"/>
  <c r="BS81" i="7"/>
  <c r="BT81" i="7"/>
  <c r="CB81" i="7"/>
  <c r="CA81" i="7" s="1"/>
  <c r="CC81" i="7"/>
  <c r="CD81" i="7" s="1"/>
  <c r="CE81" i="7"/>
  <c r="BG82" i="7"/>
  <c r="BS82" i="7"/>
  <c r="BT82" i="7"/>
  <c r="CB82" i="7"/>
  <c r="CA82" i="7" s="1"/>
  <c r="CC82" i="7"/>
  <c r="CD82" i="7" s="1"/>
  <c r="CE82" i="7"/>
  <c r="BG83" i="7"/>
  <c r="BS83" i="7"/>
  <c r="BT83" i="7"/>
  <c r="CB83" i="7"/>
  <c r="CA83" i="7" s="1"/>
  <c r="CC83" i="7"/>
  <c r="CD83" i="7" s="1"/>
  <c r="CE83" i="7"/>
  <c r="BG84" i="7"/>
  <c r="BI84" i="7"/>
  <c r="BJ84" i="7"/>
  <c r="BK84" i="7"/>
  <c r="BL84" i="7"/>
  <c r="BN84" i="7"/>
  <c r="CC84" i="7" s="1"/>
  <c r="BO84" i="7"/>
  <c r="BS84" i="7"/>
  <c r="BT84" i="7"/>
  <c r="BM84" i="7" s="1"/>
  <c r="CB84" i="7"/>
  <c r="CA84" i="7" s="1"/>
  <c r="BG85" i="7"/>
  <c r="BI85" i="7"/>
  <c r="BJ85" i="7"/>
  <c r="BK85" i="7"/>
  <c r="BL85" i="7"/>
  <c r="BN85" i="7"/>
  <c r="CC85" i="7" s="1"/>
  <c r="BO85" i="7"/>
  <c r="BS85" i="7"/>
  <c r="BT85" i="7"/>
  <c r="BM85" i="7" s="1"/>
  <c r="CB85" i="7"/>
  <c r="CA85" i="7" s="1"/>
  <c r="BG86" i="7"/>
  <c r="BI86" i="7"/>
  <c r="BJ86" i="7"/>
  <c r="BK86" i="7"/>
  <c r="BL86" i="7"/>
  <c r="BN86" i="7"/>
  <c r="CC86" i="7" s="1"/>
  <c r="BO86" i="7"/>
  <c r="BS86" i="7"/>
  <c r="BT86" i="7"/>
  <c r="BM86" i="7" s="1"/>
  <c r="CB86" i="7"/>
  <c r="CA86" i="7" s="1"/>
  <c r="BG87" i="7"/>
  <c r="BI87" i="7"/>
  <c r="BJ87" i="7"/>
  <c r="BK87" i="7"/>
  <c r="BL87" i="7"/>
  <c r="BO87" i="7"/>
  <c r="BS87" i="7"/>
  <c r="BT87" i="7"/>
  <c r="BM87" i="7" s="1"/>
  <c r="CB87" i="7"/>
  <c r="CA87" i="7" s="1"/>
  <c r="CC87" i="7"/>
  <c r="BG88" i="7"/>
  <c r="BS88" i="7"/>
  <c r="BT88" i="7"/>
  <c r="CB88" i="7"/>
  <c r="CA88" i="7" s="1"/>
  <c r="CC88" i="7"/>
  <c r="CD88" i="7" s="1"/>
  <c r="CE88" i="7"/>
  <c r="BG89" i="7"/>
  <c r="BI89" i="7"/>
  <c r="BJ89" i="7"/>
  <c r="BK89" i="7"/>
  <c r="BL89" i="7"/>
  <c r="BN89" i="7"/>
  <c r="CC89" i="7" s="1"/>
  <c r="BO89" i="7"/>
  <c r="BS89" i="7"/>
  <c r="BT89" i="7"/>
  <c r="BM89" i="7" s="1"/>
  <c r="CB89" i="7"/>
  <c r="CA89" i="7" s="1"/>
  <c r="BG90" i="7"/>
  <c r="BS90" i="7"/>
  <c r="BT90" i="7"/>
  <c r="CB90" i="7"/>
  <c r="CA90" i="7" s="1"/>
  <c r="CC90" i="7"/>
  <c r="CD90" i="7" s="1"/>
  <c r="CE90" i="7"/>
  <c r="BG91" i="7"/>
  <c r="BI91" i="7"/>
  <c r="BJ91" i="7"/>
  <c r="BK91" i="7"/>
  <c r="BL91" i="7"/>
  <c r="BN91" i="7"/>
  <c r="CC91" i="7" s="1"/>
  <c r="BO91" i="7"/>
  <c r="BS91" i="7"/>
  <c r="BT91" i="7"/>
  <c r="BM91" i="7" s="1"/>
  <c r="CB91" i="7"/>
  <c r="CA91" i="7" s="1"/>
  <c r="BG92" i="7"/>
  <c r="BI92" i="7"/>
  <c r="BJ92" i="7"/>
  <c r="BK92" i="7"/>
  <c r="BL92" i="7"/>
  <c r="BN92" i="7"/>
  <c r="CC92" i="7" s="1"/>
  <c r="BO92" i="7"/>
  <c r="BS92" i="7"/>
  <c r="BT92" i="7"/>
  <c r="BM92" i="7" s="1"/>
  <c r="CB92" i="7"/>
  <c r="CA92" i="7" s="1"/>
  <c r="BG93" i="7"/>
  <c r="BS93" i="7"/>
  <c r="BT93" i="7"/>
  <c r="CB93" i="7"/>
  <c r="CA93" i="7" s="1"/>
  <c r="CC93" i="7"/>
  <c r="CD93" i="7" s="1"/>
  <c r="CE93" i="7"/>
  <c r="BG94" i="7"/>
  <c r="BI94" i="7"/>
  <c r="BJ94" i="7"/>
  <c r="BK94" i="7"/>
  <c r="BL94" i="7"/>
  <c r="BN94" i="7"/>
  <c r="CC94" i="7" s="1"/>
  <c r="BO94" i="7"/>
  <c r="BS94" i="7"/>
  <c r="BT94" i="7"/>
  <c r="BM94" i="7" s="1"/>
  <c r="CB94" i="7"/>
  <c r="CA94" i="7" s="1"/>
  <c r="BG95" i="7"/>
  <c r="BS95" i="7"/>
  <c r="BT95" i="7"/>
  <c r="CB95" i="7"/>
  <c r="CA95" i="7" s="1"/>
  <c r="CC95" i="7"/>
  <c r="CD95" i="7" s="1"/>
  <c r="CE95" i="7"/>
  <c r="BG96" i="7"/>
  <c r="BS96" i="7"/>
  <c r="BT96" i="7"/>
  <c r="CB96" i="7"/>
  <c r="CA96" i="7" s="1"/>
  <c r="CC96" i="7"/>
  <c r="CD96" i="7" s="1"/>
  <c r="CE96" i="7"/>
  <c r="BG97" i="7"/>
  <c r="BI97" i="7"/>
  <c r="BJ97" i="7"/>
  <c r="BK97" i="7"/>
  <c r="BL97" i="7"/>
  <c r="BN97" i="7"/>
  <c r="CC97" i="7" s="1"/>
  <c r="BO97" i="7"/>
  <c r="BS97" i="7"/>
  <c r="BT97" i="7"/>
  <c r="BM97" i="7" s="1"/>
  <c r="CB97" i="7"/>
  <c r="CA97" i="7" s="1"/>
  <c r="BG98" i="7"/>
  <c r="BS98" i="7"/>
  <c r="BT98" i="7"/>
  <c r="CB98" i="7"/>
  <c r="CA98" i="7" s="1"/>
  <c r="CC98" i="7"/>
  <c r="CD98" i="7" s="1"/>
  <c r="CE98" i="7"/>
  <c r="BG99" i="7"/>
  <c r="BS99" i="7"/>
  <c r="BT99" i="7"/>
  <c r="CB99" i="7"/>
  <c r="CA99" i="7" s="1"/>
  <c r="CC99" i="7"/>
  <c r="CD99" i="7" s="1"/>
  <c r="CE99" i="7"/>
  <c r="BG100" i="7"/>
  <c r="BT100" i="7"/>
  <c r="CB100" i="7"/>
  <c r="CA100" i="7" s="1"/>
  <c r="CC100" i="7"/>
  <c r="CD100" i="7" s="1"/>
  <c r="CE100" i="7"/>
  <c r="BT101" i="7"/>
  <c r="CB101" i="7"/>
  <c r="CA101" i="7" s="1"/>
  <c r="CC101" i="7"/>
  <c r="CD101" i="7" s="1"/>
  <c r="CE101" i="7"/>
  <c r="BT102" i="7"/>
  <c r="CB102" i="7"/>
  <c r="CA102" i="7" s="1"/>
  <c r="CC102" i="7"/>
  <c r="CD102" i="7" s="1"/>
  <c r="CE102" i="7"/>
  <c r="BG103" i="7"/>
  <c r="BS103" i="7"/>
  <c r="BT103" i="7"/>
  <c r="CB103" i="7"/>
  <c r="CA103" i="7" s="1"/>
  <c r="CC103" i="7"/>
  <c r="CD103" i="7" s="1"/>
  <c r="CE103" i="7"/>
  <c r="BG104" i="7"/>
  <c r="BI104" i="7"/>
  <c r="BJ104" i="7"/>
  <c r="BK104" i="7"/>
  <c r="BL104" i="7"/>
  <c r="BN104" i="7"/>
  <c r="CC104" i="7" s="1"/>
  <c r="BO104" i="7"/>
  <c r="BS104" i="7"/>
  <c r="BT104" i="7"/>
  <c r="BM104" i="7" s="1"/>
  <c r="CB104" i="7"/>
  <c r="CA104" i="7" s="1"/>
  <c r="BG105" i="7"/>
  <c r="BS105" i="7"/>
  <c r="BT105" i="7"/>
  <c r="CB105" i="7"/>
  <c r="CA105" i="7" s="1"/>
  <c r="CC105" i="7"/>
  <c r="CD105" i="7" s="1"/>
  <c r="CE105" i="7"/>
  <c r="BG106" i="7"/>
  <c r="BI106" i="7"/>
  <c r="BJ106" i="7"/>
  <c r="BK106" i="7"/>
  <c r="BL106" i="7"/>
  <c r="BN106" i="7"/>
  <c r="CC106" i="7" s="1"/>
  <c r="BO106" i="7"/>
  <c r="BS106" i="7"/>
  <c r="BT106" i="7"/>
  <c r="BM106" i="7" s="1"/>
  <c r="CB106" i="7"/>
  <c r="CA106" i="7" s="1"/>
  <c r="BG107" i="7"/>
  <c r="BS107" i="7"/>
  <c r="BT107" i="7"/>
  <c r="CB107" i="7"/>
  <c r="CA107" i="7" s="1"/>
  <c r="CC107" i="7"/>
  <c r="CD107" i="7" s="1"/>
  <c r="CE107" i="7"/>
  <c r="BG108" i="7"/>
  <c r="BI108" i="7"/>
  <c r="BJ108" i="7"/>
  <c r="BK108" i="7"/>
  <c r="BL108" i="7"/>
  <c r="BN108" i="7"/>
  <c r="CC108" i="7" s="1"/>
  <c r="BO108" i="7"/>
  <c r="BS108" i="7"/>
  <c r="BT108" i="7"/>
  <c r="BM108" i="7" s="1"/>
  <c r="CB108" i="7"/>
  <c r="CA108" i="7" s="1"/>
  <c r="BG109" i="7"/>
  <c r="BS109" i="7"/>
  <c r="BT109" i="7"/>
  <c r="CB109" i="7"/>
  <c r="CA109" i="7" s="1"/>
  <c r="CC109" i="7"/>
  <c r="CD109" i="7" s="1"/>
  <c r="CE109" i="7"/>
  <c r="BG110" i="7"/>
  <c r="BI110" i="7"/>
  <c r="BJ110" i="7"/>
  <c r="BK110" i="7"/>
  <c r="BL110" i="7"/>
  <c r="BN110" i="7"/>
  <c r="CC110" i="7" s="1"/>
  <c r="BO110" i="7"/>
  <c r="BS110" i="7"/>
  <c r="BT110" i="7"/>
  <c r="BM110" i="7" s="1"/>
  <c r="CB110" i="7"/>
  <c r="CA110" i="7" s="1"/>
  <c r="BG111" i="7"/>
  <c r="BS111" i="7"/>
  <c r="BT111" i="7"/>
  <c r="CB111" i="7"/>
  <c r="CA111" i="7" s="1"/>
  <c r="CC111" i="7"/>
  <c r="CD111" i="7" s="1"/>
  <c r="CE111" i="7"/>
  <c r="BG112" i="7"/>
  <c r="BS112" i="7"/>
  <c r="BT112" i="7"/>
  <c r="CB112" i="7"/>
  <c r="CA112" i="7" s="1"/>
  <c r="CC112" i="7"/>
  <c r="CD112" i="7" s="1"/>
  <c r="CE112" i="7"/>
  <c r="BG113" i="7"/>
  <c r="BI113" i="7"/>
  <c r="BJ113" i="7"/>
  <c r="BK113" i="7"/>
  <c r="BL113" i="7"/>
  <c r="BN113" i="7"/>
  <c r="CC113" i="7" s="1"/>
  <c r="BO113" i="7"/>
  <c r="BS113" i="7"/>
  <c r="BT113" i="7"/>
  <c r="BM113" i="7" s="1"/>
  <c r="CB113" i="7"/>
  <c r="CA113" i="7" s="1"/>
  <c r="BG114" i="7"/>
  <c r="BS114" i="7"/>
  <c r="BT114" i="7"/>
  <c r="CB114" i="7"/>
  <c r="CA114" i="7" s="1"/>
  <c r="CC114" i="7"/>
  <c r="CD114" i="7" s="1"/>
  <c r="CE114" i="7"/>
  <c r="BG115" i="7"/>
  <c r="BS115" i="7"/>
  <c r="BT115" i="7"/>
  <c r="CB115" i="7"/>
  <c r="CA115" i="7" s="1"/>
  <c r="CC115" i="7"/>
  <c r="CD115" i="7" s="1"/>
  <c r="CE115" i="7"/>
  <c r="BG116" i="7"/>
  <c r="BS116" i="7"/>
  <c r="BT116" i="7"/>
  <c r="CB116" i="7"/>
  <c r="CA116" i="7" s="1"/>
  <c r="CC116" i="7"/>
  <c r="CD116" i="7" s="1"/>
  <c r="CE116" i="7"/>
  <c r="BG117" i="7"/>
  <c r="BT117" i="7"/>
  <c r="CB117" i="7"/>
  <c r="CA117" i="7" s="1"/>
  <c r="CC117" i="7"/>
  <c r="CD117" i="7" s="1"/>
  <c r="CE117" i="7"/>
  <c r="BG118" i="7"/>
  <c r="BS118" i="7"/>
  <c r="BT118" i="7"/>
  <c r="CB118" i="7"/>
  <c r="CA118" i="7" s="1"/>
  <c r="CC118" i="7"/>
  <c r="CD118" i="7" s="1"/>
  <c r="CE118" i="7"/>
  <c r="BG119" i="7"/>
  <c r="BT119" i="7"/>
  <c r="CB119" i="7"/>
  <c r="CA119" i="7" s="1"/>
  <c r="CC119" i="7"/>
  <c r="CD119" i="7" s="1"/>
  <c r="CE119" i="7"/>
  <c r="BG120" i="7"/>
  <c r="BS120" i="7"/>
  <c r="BT120" i="7"/>
  <c r="CB120" i="7"/>
  <c r="CA120" i="7" s="1"/>
  <c r="CC120" i="7"/>
  <c r="CD120" i="7" s="1"/>
  <c r="CE120" i="7"/>
  <c r="BG121" i="7"/>
  <c r="BS121" i="7"/>
  <c r="BT121" i="7"/>
  <c r="CB121" i="7"/>
  <c r="CA121" i="7" s="1"/>
  <c r="CC121" i="7"/>
  <c r="CD121" i="7" s="1"/>
  <c r="CE121" i="7"/>
  <c r="BG122" i="7"/>
  <c r="BS122" i="7"/>
  <c r="BT122" i="7"/>
  <c r="CB122" i="7"/>
  <c r="CA122" i="7" s="1"/>
  <c r="CC122" i="7"/>
  <c r="CD122" i="7" s="1"/>
  <c r="CE122" i="7"/>
  <c r="BG123" i="7"/>
  <c r="BS123" i="7"/>
  <c r="BT123" i="7"/>
  <c r="CB123" i="7"/>
  <c r="CA123" i="7" s="1"/>
  <c r="CC123" i="7"/>
  <c r="CD123" i="7" s="1"/>
  <c r="CE123" i="7"/>
  <c r="BG124" i="7"/>
  <c r="BS124" i="7"/>
  <c r="BT124" i="7"/>
  <c r="CB124" i="7"/>
  <c r="CA124" i="7" s="1"/>
  <c r="CC124" i="7"/>
  <c r="CD124" i="7" s="1"/>
  <c r="CE124" i="7"/>
  <c r="BG125" i="7"/>
  <c r="BS125" i="7"/>
  <c r="BT125" i="7"/>
  <c r="CB125" i="7"/>
  <c r="CA125" i="7" s="1"/>
  <c r="CC125" i="7"/>
  <c r="CD125" i="7" s="1"/>
  <c r="CE125" i="7"/>
  <c r="BG126" i="7"/>
  <c r="BS126" i="7"/>
  <c r="BT126" i="7"/>
  <c r="CB126" i="7"/>
  <c r="CA126" i="7" s="1"/>
  <c r="CC126" i="7"/>
  <c r="CD126" i="7" s="1"/>
  <c r="CE126" i="7"/>
  <c r="BG127" i="7"/>
  <c r="BS127" i="7"/>
  <c r="BT127" i="7"/>
  <c r="CB127" i="7"/>
  <c r="CA127" i="7" s="1"/>
  <c r="CC127" i="7"/>
  <c r="CD127" i="7" s="1"/>
  <c r="CE127" i="7"/>
  <c r="BG128" i="7"/>
  <c r="BS128" i="7"/>
  <c r="BT128" i="7"/>
  <c r="CB128" i="7"/>
  <c r="CA128" i="7" s="1"/>
  <c r="CC128" i="7"/>
  <c r="CD128" i="7" s="1"/>
  <c r="CE128" i="7"/>
  <c r="BG129" i="7"/>
  <c r="BS129" i="7"/>
  <c r="BT129" i="7"/>
  <c r="CB129" i="7"/>
  <c r="CA129" i="7" s="1"/>
  <c r="CC129" i="7"/>
  <c r="CD129" i="7" s="1"/>
  <c r="CE129" i="7"/>
  <c r="BG130" i="7"/>
  <c r="BS130" i="7"/>
  <c r="BT130" i="7"/>
  <c r="CB130" i="7"/>
  <c r="CA130" i="7" s="1"/>
  <c r="CC130" i="7"/>
  <c r="CD130" i="7" s="1"/>
  <c r="CE130" i="7"/>
  <c r="BG131" i="7"/>
  <c r="BS131" i="7"/>
  <c r="BT131" i="7"/>
  <c r="CB131" i="7"/>
  <c r="CA131" i="7" s="1"/>
  <c r="CC131" i="7"/>
  <c r="CD131" i="7" s="1"/>
  <c r="CE131" i="7"/>
  <c r="BG132" i="7"/>
  <c r="BS132" i="7"/>
  <c r="BT132" i="7"/>
  <c r="CB132" i="7"/>
  <c r="CA132" i="7" s="1"/>
  <c r="CC132" i="7"/>
  <c r="CD132" i="7" s="1"/>
  <c r="CE132" i="7"/>
  <c r="BG133" i="7"/>
  <c r="BS133" i="7"/>
  <c r="BT133" i="7"/>
  <c r="CB133" i="7"/>
  <c r="CA133" i="7" s="1"/>
  <c r="CC133" i="7"/>
  <c r="CD133" i="7" s="1"/>
  <c r="CE133" i="7"/>
  <c r="BG134" i="7"/>
  <c r="BS134" i="7"/>
  <c r="BT134" i="7"/>
  <c r="CB134" i="7"/>
  <c r="CA134" i="7" s="1"/>
  <c r="CC134" i="7"/>
  <c r="CD134" i="7" s="1"/>
  <c r="CE134" i="7"/>
  <c r="BG135" i="7"/>
  <c r="BI135" i="7"/>
  <c r="BJ135" i="7"/>
  <c r="BK135" i="7"/>
  <c r="BL135" i="7"/>
  <c r="BN135" i="7"/>
  <c r="CC135" i="7" s="1"/>
  <c r="BO135" i="7"/>
  <c r="BS135" i="7"/>
  <c r="BT135" i="7"/>
  <c r="BM135" i="7" s="1"/>
  <c r="CB135" i="7"/>
  <c r="CA135" i="7" s="1"/>
  <c r="BG136" i="7"/>
  <c r="BI136" i="7"/>
  <c r="BJ136" i="7"/>
  <c r="BK136" i="7"/>
  <c r="BL136" i="7"/>
  <c r="BO136" i="7"/>
  <c r="BS136" i="7"/>
  <c r="BT136" i="7"/>
  <c r="BM136" i="7" s="1"/>
  <c r="CB136" i="7"/>
  <c r="CA136" i="7" s="1"/>
  <c r="CC136" i="7"/>
  <c r="BG137" i="7"/>
  <c r="BI137" i="7"/>
  <c r="BJ137" i="7"/>
  <c r="BK137" i="7"/>
  <c r="BL137" i="7"/>
  <c r="BO137" i="7"/>
  <c r="BS137" i="7"/>
  <c r="BT137" i="7"/>
  <c r="BM137" i="7" s="1"/>
  <c r="CB137" i="7"/>
  <c r="CA137" i="7" s="1"/>
  <c r="CC137" i="7"/>
  <c r="BG138" i="7"/>
  <c r="BI138" i="7"/>
  <c r="BJ138" i="7"/>
  <c r="BK138" i="7"/>
  <c r="BL138" i="7"/>
  <c r="BN138" i="7"/>
  <c r="CC138" i="7" s="1"/>
  <c r="BO138" i="7"/>
  <c r="BS138" i="7"/>
  <c r="BT138" i="7"/>
  <c r="BM138" i="7" s="1"/>
  <c r="CB138" i="7"/>
  <c r="CA138" i="7" s="1"/>
  <c r="BG139" i="7"/>
  <c r="BI139" i="7"/>
  <c r="BJ139" i="7"/>
  <c r="BK139" i="7"/>
  <c r="BL139" i="7"/>
  <c r="BN139" i="7"/>
  <c r="CC139" i="7" s="1"/>
  <c r="BO139" i="7"/>
  <c r="BS139" i="7"/>
  <c r="BT139" i="7"/>
  <c r="BM139" i="7" s="1"/>
  <c r="CB139" i="7"/>
  <c r="CA139" i="7" s="1"/>
  <c r="BG140" i="7"/>
  <c r="BI140" i="7"/>
  <c r="BJ140" i="7"/>
  <c r="BK140" i="7"/>
  <c r="BL140" i="7"/>
  <c r="BO140" i="7"/>
  <c r="BS140" i="7"/>
  <c r="BT140" i="7"/>
  <c r="BM140" i="7" s="1"/>
  <c r="CB140" i="7"/>
  <c r="CA140" i="7" s="1"/>
  <c r="CC140" i="7"/>
  <c r="BG141" i="7"/>
  <c r="BI141" i="7"/>
  <c r="BJ141" i="7"/>
  <c r="BK141" i="7"/>
  <c r="BL141" i="7"/>
  <c r="BN141" i="7"/>
  <c r="CC141" i="7" s="1"/>
  <c r="BO141" i="7"/>
  <c r="BS141" i="7"/>
  <c r="BT141" i="7"/>
  <c r="BM141" i="7" s="1"/>
  <c r="CB141" i="7"/>
  <c r="CA141" i="7" s="1"/>
  <c r="BG142" i="7"/>
  <c r="BS142" i="7"/>
  <c r="BT142" i="7"/>
  <c r="CB142" i="7"/>
  <c r="CA142" i="7" s="1"/>
  <c r="CC142" i="7"/>
  <c r="CD142" i="7" s="1"/>
  <c r="CE142" i="7"/>
  <c r="BG143" i="7"/>
  <c r="BS143" i="7"/>
  <c r="BT143" i="7"/>
  <c r="CB143" i="7"/>
  <c r="CA143" i="7" s="1"/>
  <c r="CC143" i="7"/>
  <c r="CD143" i="7" s="1"/>
  <c r="CE143" i="7"/>
  <c r="BT144" i="7"/>
  <c r="CB144" i="7"/>
  <c r="CA144" i="7" s="1"/>
  <c r="CC144" i="7"/>
  <c r="CD144" i="7" s="1"/>
  <c r="CE144" i="7"/>
  <c r="BG145" i="7"/>
  <c r="BT145" i="7"/>
  <c r="CB145" i="7"/>
  <c r="CA145" i="7" s="1"/>
  <c r="CC145" i="7"/>
  <c r="CD145" i="7" s="1"/>
  <c r="CE145" i="7"/>
  <c r="BG146" i="7"/>
  <c r="BS146" i="7"/>
  <c r="BT146" i="7"/>
  <c r="CB146" i="7"/>
  <c r="CA146" i="7" s="1"/>
  <c r="CC146" i="7"/>
  <c r="CD146" i="7" s="1"/>
  <c r="CE146" i="7"/>
  <c r="BG147" i="7"/>
  <c r="BS147" i="7"/>
  <c r="BT147" i="7"/>
  <c r="CB147" i="7"/>
  <c r="CA147" i="7" s="1"/>
  <c r="CC147" i="7"/>
  <c r="CD147" i="7" s="1"/>
  <c r="CE147" i="7"/>
  <c r="BG148" i="7"/>
  <c r="BT148" i="7"/>
  <c r="CB148" i="7"/>
  <c r="CA148" i="7" s="1"/>
  <c r="CC148" i="7"/>
  <c r="CD148" i="7" s="1"/>
  <c r="CE148" i="7"/>
  <c r="BT149" i="7"/>
  <c r="CB149" i="7"/>
  <c r="CA149" i="7" s="1"/>
  <c r="CC149" i="7"/>
  <c r="CD149" i="7" s="1"/>
  <c r="CE149" i="7"/>
  <c r="BT150" i="7"/>
  <c r="CB150" i="7"/>
  <c r="CA150" i="7" s="1"/>
  <c r="CC150" i="7"/>
  <c r="CD150" i="7" s="1"/>
  <c r="CE150" i="7"/>
  <c r="BG151" i="7"/>
  <c r="BI151" i="7"/>
  <c r="BJ151" i="7"/>
  <c r="BK151" i="7"/>
  <c r="BL151" i="7"/>
  <c r="BN151" i="7"/>
  <c r="CC151" i="7" s="1"/>
  <c r="BO151" i="7"/>
  <c r="BS151" i="7"/>
  <c r="BT151" i="7"/>
  <c r="BM151" i="7" s="1"/>
  <c r="CB151" i="7"/>
  <c r="CA151" i="7" s="1"/>
  <c r="BG152" i="7"/>
  <c r="BT152" i="7"/>
  <c r="CB152" i="7"/>
  <c r="CA152" i="7" s="1"/>
  <c r="CC152" i="7"/>
  <c r="CD152" i="7" s="1"/>
  <c r="CE152" i="7"/>
  <c r="BT153" i="7"/>
  <c r="CB153" i="7"/>
  <c r="CA153" i="7" s="1"/>
  <c r="CC153" i="7"/>
  <c r="CD153" i="7" s="1"/>
  <c r="CE153" i="7"/>
  <c r="BT154" i="7"/>
  <c r="CB154" i="7"/>
  <c r="CA154" i="7" s="1"/>
  <c r="CC154" i="7"/>
  <c r="CD154" i="7" s="1"/>
  <c r="CE154" i="7"/>
  <c r="BG155" i="7"/>
  <c r="BT155" i="7"/>
  <c r="CB155" i="7"/>
  <c r="CA155" i="7" s="1"/>
  <c r="CC155" i="7"/>
  <c r="CD155" i="7" s="1"/>
  <c r="CE155" i="7"/>
  <c r="BT156" i="7"/>
  <c r="CB156" i="7"/>
  <c r="CA156" i="7" s="1"/>
  <c r="CC156" i="7"/>
  <c r="CD156" i="7" s="1"/>
  <c r="CE156" i="7"/>
  <c r="BG157" i="7"/>
  <c r="BT157" i="7"/>
  <c r="CB157" i="7"/>
  <c r="CA157" i="7" s="1"/>
  <c r="CC157" i="7"/>
  <c r="CD157" i="7" s="1"/>
  <c r="CE157" i="7"/>
  <c r="BT158" i="7"/>
  <c r="CB158" i="7"/>
  <c r="CA158" i="7" s="1"/>
  <c r="CC158" i="7"/>
  <c r="CD158" i="7" s="1"/>
  <c r="CE158" i="7"/>
  <c r="BT159" i="7"/>
  <c r="CB159" i="7"/>
  <c r="CA159" i="7" s="1"/>
  <c r="CC159" i="7"/>
  <c r="CD159" i="7" s="1"/>
  <c r="CE159" i="7"/>
  <c r="BG160" i="7"/>
  <c r="BI160" i="7"/>
  <c r="BJ160" i="7"/>
  <c r="BK160" i="7"/>
  <c r="BL160" i="7"/>
  <c r="BN160" i="7"/>
  <c r="CC160" i="7" s="1"/>
  <c r="BO160" i="7"/>
  <c r="BS160" i="7"/>
  <c r="BT160" i="7"/>
  <c r="BM160" i="7" s="1"/>
  <c r="CB160" i="7"/>
  <c r="CA160" i="7" s="1"/>
  <c r="BG161" i="7"/>
  <c r="BI161" i="7"/>
  <c r="BJ161" i="7"/>
  <c r="BK161" i="7"/>
  <c r="BL161" i="7"/>
  <c r="BN161" i="7"/>
  <c r="CC161" i="7" s="1"/>
  <c r="BO161" i="7"/>
  <c r="BS161" i="7"/>
  <c r="BT161" i="7"/>
  <c r="BM161" i="7" s="1"/>
  <c r="CB161" i="7"/>
  <c r="CA161" i="7" s="1"/>
  <c r="BG162" i="7"/>
  <c r="BS162" i="7"/>
  <c r="BT162" i="7"/>
  <c r="CB162" i="7"/>
  <c r="CA162" i="7" s="1"/>
  <c r="CC162" i="7"/>
  <c r="CD162" i="7" s="1"/>
  <c r="CE162" i="7"/>
  <c r="BG163" i="7"/>
  <c r="BS163" i="7"/>
  <c r="BT163" i="7"/>
  <c r="CB163" i="7"/>
  <c r="CA163" i="7" s="1"/>
  <c r="CC163" i="7"/>
  <c r="CD163" i="7" s="1"/>
  <c r="CE163" i="7"/>
  <c r="BG164" i="7"/>
  <c r="BS164" i="7"/>
  <c r="BT164" i="7"/>
  <c r="CB164" i="7"/>
  <c r="CA164" i="7" s="1"/>
  <c r="CC164" i="7"/>
  <c r="CD164" i="7" s="1"/>
  <c r="CE164" i="7"/>
  <c r="BG165" i="7"/>
  <c r="BI165" i="7"/>
  <c r="BJ165" i="7"/>
  <c r="BK165" i="7"/>
  <c r="BL165" i="7"/>
  <c r="BN165" i="7"/>
  <c r="CC165" i="7" s="1"/>
  <c r="BO165" i="7"/>
  <c r="BS165" i="7"/>
  <c r="BT165" i="7"/>
  <c r="BM165" i="7" s="1"/>
  <c r="CB165" i="7"/>
  <c r="CA165" i="7" s="1"/>
  <c r="BG166" i="7"/>
  <c r="BI166" i="7"/>
  <c r="BJ166" i="7"/>
  <c r="BK166" i="7"/>
  <c r="BL166" i="7"/>
  <c r="BN166" i="7"/>
  <c r="CC166" i="7" s="1"/>
  <c r="BO166" i="7"/>
  <c r="BS166" i="7"/>
  <c r="BT166" i="7"/>
  <c r="BM166" i="7" s="1"/>
  <c r="CB166" i="7"/>
  <c r="CA166" i="7" s="1"/>
  <c r="BG167" i="7"/>
  <c r="BI167" i="7"/>
  <c r="BJ167" i="7"/>
  <c r="BK167" i="7"/>
  <c r="BL167" i="7"/>
  <c r="BN167" i="7"/>
  <c r="CC167" i="7" s="1"/>
  <c r="BO167" i="7"/>
  <c r="BS167" i="7"/>
  <c r="BT167" i="7"/>
  <c r="BM167" i="7" s="1"/>
  <c r="CB167" i="7"/>
  <c r="CA167" i="7" s="1"/>
  <c r="BG168" i="7"/>
  <c r="BS168" i="7"/>
  <c r="BT168" i="7"/>
  <c r="CB168" i="7"/>
  <c r="CA168" i="7" s="1"/>
  <c r="CC168" i="7"/>
  <c r="CD168" i="7" s="1"/>
  <c r="CE168" i="7"/>
  <c r="BI169" i="7"/>
  <c r="BJ169" i="7"/>
  <c r="BK169" i="7"/>
  <c r="BL169" i="7"/>
  <c r="BN169" i="7"/>
  <c r="CC169" i="7" s="1"/>
  <c r="BO169" i="7"/>
  <c r="BS169" i="7"/>
  <c r="BT169" i="7"/>
  <c r="BM169" i="7" s="1"/>
  <c r="CB169" i="7"/>
  <c r="CA169" i="7" s="1"/>
  <c r="BG170" i="7"/>
  <c r="BS170" i="7"/>
  <c r="BT170" i="7"/>
  <c r="CB170" i="7"/>
  <c r="CA170" i="7" s="1"/>
  <c r="CC170" i="7"/>
  <c r="CD170" i="7" s="1"/>
  <c r="CE170" i="7"/>
  <c r="BG171" i="7"/>
  <c r="BI171" i="7"/>
  <c r="BJ171" i="7"/>
  <c r="BK171" i="7"/>
  <c r="BL171" i="7"/>
  <c r="BN171" i="7"/>
  <c r="CC171" i="7" s="1"/>
  <c r="BO171" i="7"/>
  <c r="BS171" i="7"/>
  <c r="BT171" i="7"/>
  <c r="BM171" i="7" s="1"/>
  <c r="CB171" i="7"/>
  <c r="CA171" i="7" s="1"/>
  <c r="AX172" i="7"/>
  <c r="BG172" i="7"/>
  <c r="BT172" i="7"/>
  <c r="CB172" i="7"/>
  <c r="CA172" i="7" s="1"/>
  <c r="CC172" i="7"/>
  <c r="CD172" i="7" s="1"/>
  <c r="CE172" i="7"/>
  <c r="BT173" i="7"/>
  <c r="CB173" i="7"/>
  <c r="CA173" i="7" s="1"/>
  <c r="CC173" i="7"/>
  <c r="CD173" i="7" s="1"/>
  <c r="CE173" i="7"/>
  <c r="BT174" i="7"/>
  <c r="CB174" i="7"/>
  <c r="CA174" i="7" s="1"/>
  <c r="CC174" i="7"/>
  <c r="CD174" i="7" s="1"/>
  <c r="CE174" i="7"/>
  <c r="BB175" i="7"/>
  <c r="BS175" i="7" s="1"/>
  <c r="BT175" i="7"/>
  <c r="CB175" i="7"/>
  <c r="CA175" i="7" s="1"/>
  <c r="CC175" i="7"/>
  <c r="CD175" i="7" s="1"/>
  <c r="CE175" i="7"/>
  <c r="BG176" i="7"/>
  <c r="BS176" i="7"/>
  <c r="BT176" i="7"/>
  <c r="CB176" i="7"/>
  <c r="CA176" i="7" s="1"/>
  <c r="CC176" i="7"/>
  <c r="CD176" i="7" s="1"/>
  <c r="CE176" i="7"/>
  <c r="BG177" i="7"/>
  <c r="BI177" i="7"/>
  <c r="BJ177" i="7"/>
  <c r="BK177" i="7"/>
  <c r="BL177" i="7"/>
  <c r="BN177" i="7"/>
  <c r="CC177" i="7" s="1"/>
  <c r="BO177" i="7"/>
  <c r="BS177" i="7"/>
  <c r="BT177" i="7"/>
  <c r="BM177" i="7" s="1"/>
  <c r="CB177" i="7"/>
  <c r="CA177" i="7" s="1"/>
  <c r="BG178" i="7"/>
  <c r="BT178" i="7"/>
  <c r="CB178" i="7"/>
  <c r="CA178" i="7" s="1"/>
  <c r="CC178" i="7"/>
  <c r="CD178" i="7" s="1"/>
  <c r="CE178" i="7"/>
  <c r="BG179" i="7"/>
  <c r="BI179" i="7"/>
  <c r="BJ179" i="7"/>
  <c r="BK179" i="7"/>
  <c r="BL179" i="7"/>
  <c r="BN179" i="7"/>
  <c r="CC179" i="7" s="1"/>
  <c r="BO179" i="7"/>
  <c r="BS179" i="7"/>
  <c r="BT179" i="7"/>
  <c r="BM179" i="7" s="1"/>
  <c r="CB179" i="7"/>
  <c r="CA179" i="7" s="1"/>
  <c r="BG180" i="7"/>
  <c r="BT180" i="7"/>
  <c r="CB180" i="7"/>
  <c r="CA180" i="7" s="1"/>
  <c r="CC180" i="7"/>
  <c r="CD180" i="7" s="1"/>
  <c r="CE180" i="7"/>
  <c r="BT181" i="7"/>
  <c r="CB181" i="7"/>
  <c r="CA181" i="7" s="1"/>
  <c r="CC181" i="7"/>
  <c r="CD181" i="7" s="1"/>
  <c r="CE181" i="7"/>
  <c r="BG182" i="7"/>
  <c r="BS182" i="7"/>
  <c r="BT182" i="7"/>
  <c r="CB182" i="7"/>
  <c r="CA182" i="7" s="1"/>
  <c r="CC182" i="7"/>
  <c r="CD182" i="7" s="1"/>
  <c r="CE182" i="7"/>
  <c r="BG183" i="7"/>
  <c r="BI183" i="7"/>
  <c r="BJ183" i="7"/>
  <c r="BK183" i="7"/>
  <c r="BL183" i="7"/>
  <c r="BN183" i="7"/>
  <c r="CC183" i="7" s="1"/>
  <c r="BO183" i="7"/>
  <c r="BS183" i="7"/>
  <c r="BT183" i="7"/>
  <c r="BM183" i="7" s="1"/>
  <c r="CB183" i="7"/>
  <c r="CA183" i="7" s="1"/>
  <c r="BG184" i="7"/>
  <c r="BS184" i="7"/>
  <c r="BT184" i="7"/>
  <c r="CB184" i="7"/>
  <c r="CA184" i="7" s="1"/>
  <c r="CC184" i="7"/>
  <c r="CD184" i="7" s="1"/>
  <c r="CE184" i="7"/>
  <c r="BG185" i="7"/>
  <c r="BS185" i="7"/>
  <c r="BT185" i="7"/>
  <c r="CB185" i="7"/>
  <c r="CA185" i="7" s="1"/>
  <c r="CC185" i="7"/>
  <c r="CD185" i="7" s="1"/>
  <c r="CE185" i="7"/>
  <c r="BG186" i="7"/>
  <c r="BS186" i="7"/>
  <c r="BT186" i="7"/>
  <c r="CB186" i="7"/>
  <c r="CA186" i="7" s="1"/>
  <c r="CC186" i="7"/>
  <c r="CD186" i="7" s="1"/>
  <c r="CE186" i="7"/>
  <c r="BG187" i="7"/>
  <c r="BJ187" i="7"/>
  <c r="BK187" i="7"/>
  <c r="BL187" i="7"/>
  <c r="BO187" i="7"/>
  <c r="BS187" i="7"/>
  <c r="BT187" i="7"/>
  <c r="BM187" i="7" s="1"/>
  <c r="CB187" i="7"/>
  <c r="CA187" i="7" s="1"/>
  <c r="CC187" i="7"/>
  <c r="BG188" i="7"/>
  <c r="BS188" i="7"/>
  <c r="BT188" i="7"/>
  <c r="CB188" i="7"/>
  <c r="CA188" i="7" s="1"/>
  <c r="CC188" i="7"/>
  <c r="CD188" i="7" s="1"/>
  <c r="CE188" i="7"/>
  <c r="BG189" i="7"/>
  <c r="BJ189" i="7"/>
  <c r="BK189" i="7"/>
  <c r="BL189" i="7"/>
  <c r="BO189" i="7"/>
  <c r="BS189" i="7"/>
  <c r="BT189" i="7"/>
  <c r="BM189" i="7" s="1"/>
  <c r="CB189" i="7"/>
  <c r="CA189" i="7" s="1"/>
  <c r="CC189" i="7"/>
  <c r="BG190" i="7"/>
  <c r="BS190" i="7"/>
  <c r="BT190" i="7"/>
  <c r="CB190" i="7"/>
  <c r="CA190" i="7" s="1"/>
  <c r="CC190" i="7"/>
  <c r="CD190" i="7" s="1"/>
  <c r="CE190" i="7"/>
  <c r="BG191" i="7"/>
  <c r="BS191" i="7"/>
  <c r="BT191" i="7"/>
  <c r="CB191" i="7"/>
  <c r="CA191" i="7" s="1"/>
  <c r="CC191" i="7"/>
  <c r="CD191" i="7" s="1"/>
  <c r="CE191" i="7"/>
  <c r="BG192" i="7"/>
  <c r="BJ192" i="7"/>
  <c r="BK192" i="7"/>
  <c r="BL192" i="7"/>
  <c r="BO192" i="7"/>
  <c r="BS192" i="7"/>
  <c r="BT192" i="7"/>
  <c r="BM192" i="7" s="1"/>
  <c r="CB192" i="7"/>
  <c r="CA192" i="7" s="1"/>
  <c r="CC192" i="7"/>
  <c r="BG193" i="7"/>
  <c r="BS193" i="7"/>
  <c r="BT193" i="7"/>
  <c r="CB193" i="7"/>
  <c r="CA193" i="7" s="1"/>
  <c r="CC193" i="7"/>
  <c r="CD193" i="7" s="1"/>
  <c r="CE193" i="7"/>
  <c r="BG194" i="7"/>
  <c r="BT194" i="7"/>
  <c r="CB194" i="7"/>
  <c r="CA194" i="7" s="1"/>
  <c r="CC194" i="7"/>
  <c r="CD194" i="7" s="1"/>
  <c r="CE194" i="7"/>
  <c r="BT195" i="7"/>
  <c r="CB195" i="7"/>
  <c r="CA195" i="7" s="1"/>
  <c r="CC195" i="7"/>
  <c r="CD195" i="7" s="1"/>
  <c r="CE195" i="7"/>
  <c r="BG196" i="7"/>
  <c r="BT196" i="7"/>
  <c r="CB196" i="7"/>
  <c r="CA196" i="7" s="1"/>
  <c r="CC196" i="7"/>
  <c r="CD196" i="7" s="1"/>
  <c r="CE196" i="7"/>
  <c r="BT197" i="7"/>
  <c r="CB197" i="7"/>
  <c r="CA197" i="7" s="1"/>
  <c r="CC197" i="7"/>
  <c r="CD197" i="7" s="1"/>
  <c r="CE197" i="7"/>
  <c r="BG198" i="7"/>
  <c r="BS198" i="7"/>
  <c r="BT198" i="7"/>
  <c r="CB198" i="7"/>
  <c r="CA198" i="7" s="1"/>
  <c r="CC198" i="7"/>
  <c r="CD198" i="7" s="1"/>
  <c r="CE198" i="7"/>
  <c r="BG199" i="7"/>
  <c r="BS199" i="7"/>
  <c r="BT199" i="7"/>
  <c r="CB199" i="7"/>
  <c r="CA199" i="7" s="1"/>
  <c r="CC199" i="7"/>
  <c r="CD199" i="7" s="1"/>
  <c r="CE199" i="7"/>
  <c r="BG200" i="7"/>
  <c r="BS200" i="7"/>
  <c r="BT200" i="7"/>
  <c r="CB200" i="7"/>
  <c r="CA200" i="7" s="1"/>
  <c r="CC200" i="7"/>
  <c r="CD200" i="7" s="1"/>
  <c r="CE200" i="7"/>
  <c r="BG201" i="7"/>
  <c r="BS201" i="7"/>
  <c r="BT201" i="7"/>
  <c r="CB201" i="7"/>
  <c r="CA201" i="7" s="1"/>
  <c r="CC201" i="7"/>
  <c r="CD201" i="7" s="1"/>
  <c r="CE201" i="7"/>
  <c r="BG202" i="7"/>
  <c r="BS202" i="7"/>
  <c r="BT202" i="7"/>
  <c r="CB202" i="7"/>
  <c r="CA202" i="7" s="1"/>
  <c r="CC202" i="7"/>
  <c r="CD202" i="7" s="1"/>
  <c r="CE202" i="7"/>
  <c r="BG203" i="7"/>
  <c r="BS203" i="7"/>
  <c r="BT203" i="7"/>
  <c r="CB203" i="7"/>
  <c r="CA203" i="7" s="1"/>
  <c r="CC203" i="7"/>
  <c r="CD203" i="7" s="1"/>
  <c r="CE203" i="7"/>
  <c r="BG204" i="7"/>
  <c r="BS204" i="7"/>
  <c r="BT204" i="7"/>
  <c r="CB204" i="7"/>
  <c r="CA204" i="7" s="1"/>
  <c r="CC204" i="7"/>
  <c r="CD204" i="7" s="1"/>
  <c r="CE204" i="7"/>
  <c r="BG205" i="7"/>
  <c r="BS205" i="7"/>
  <c r="BT205" i="7"/>
  <c r="CB205" i="7"/>
  <c r="CA205" i="7" s="1"/>
  <c r="CC205" i="7"/>
  <c r="CD205" i="7" s="1"/>
  <c r="CE205" i="7"/>
  <c r="BG206" i="7"/>
  <c r="BS206" i="7"/>
  <c r="BT206" i="7"/>
  <c r="CB206" i="7"/>
  <c r="CA206" i="7" s="1"/>
  <c r="CC206" i="7"/>
  <c r="CD206" i="7" s="1"/>
  <c r="CE206" i="7"/>
  <c r="BG207" i="7"/>
  <c r="BS207" i="7"/>
  <c r="BT207" i="7"/>
  <c r="CB207" i="7"/>
  <c r="CA207" i="7" s="1"/>
  <c r="CC207" i="7"/>
  <c r="CD207" i="7" s="1"/>
  <c r="CE207" i="7"/>
  <c r="BG208" i="7"/>
  <c r="BS208" i="7"/>
  <c r="BT208" i="7"/>
  <c r="CB208" i="7"/>
  <c r="CA208" i="7" s="1"/>
  <c r="CC208" i="7"/>
  <c r="CD208" i="7" s="1"/>
  <c r="CE208" i="7"/>
  <c r="BG209" i="7"/>
  <c r="BS209" i="7"/>
  <c r="BT209" i="7"/>
  <c r="CB209" i="7"/>
  <c r="CA209" i="7" s="1"/>
  <c r="CC209" i="7"/>
  <c r="CD209" i="7" s="1"/>
  <c r="CE209" i="7"/>
  <c r="BG210" i="7"/>
  <c r="BS210" i="7"/>
  <c r="BT210" i="7"/>
  <c r="CB210" i="7"/>
  <c r="CA210" i="7" s="1"/>
  <c r="CC210" i="7"/>
  <c r="CD210" i="7" s="1"/>
  <c r="CE210" i="7"/>
  <c r="BG211" i="7"/>
  <c r="BS211" i="7"/>
  <c r="BT211" i="7"/>
  <c r="CB211" i="7"/>
  <c r="CA211" i="7" s="1"/>
  <c r="CC211" i="7"/>
  <c r="CD211" i="7" s="1"/>
  <c r="CE211" i="7"/>
  <c r="BG212" i="7"/>
  <c r="BS212" i="7"/>
  <c r="BT212" i="7"/>
  <c r="CB212" i="7"/>
  <c r="CA212" i="7" s="1"/>
  <c r="CC212" i="7"/>
  <c r="CD212" i="7" s="1"/>
  <c r="CE212" i="7"/>
  <c r="BG213" i="7"/>
  <c r="BS213" i="7"/>
  <c r="BT213" i="7"/>
  <c r="CB213" i="7"/>
  <c r="CA213" i="7" s="1"/>
  <c r="CC213" i="7"/>
  <c r="CD213" i="7" s="1"/>
  <c r="CE213" i="7"/>
  <c r="BG214" i="7"/>
  <c r="BS214" i="7"/>
  <c r="BT214" i="7"/>
  <c r="CB214" i="7"/>
  <c r="CA214" i="7" s="1"/>
  <c r="CC214" i="7"/>
  <c r="CD214" i="7" s="1"/>
  <c r="CE214" i="7"/>
  <c r="BG215" i="7"/>
  <c r="BS215" i="7"/>
  <c r="BT215" i="7"/>
  <c r="CB215" i="7"/>
  <c r="CA215" i="7" s="1"/>
  <c r="CC215" i="7"/>
  <c r="CD215" i="7" s="1"/>
  <c r="CE215" i="7"/>
  <c r="BG216" i="7"/>
  <c r="BT216" i="7"/>
  <c r="CB216" i="7"/>
  <c r="CA216" i="7" s="1"/>
  <c r="CC216" i="7"/>
  <c r="CD216" i="7" s="1"/>
  <c r="CE216" i="7"/>
  <c r="BT217" i="7"/>
  <c r="CB217" i="7"/>
  <c r="CA217" i="7" s="1"/>
  <c r="CC217" i="7"/>
  <c r="CD217" i="7" s="1"/>
  <c r="CE217" i="7"/>
  <c r="BG218" i="7"/>
  <c r="BS218" i="7"/>
  <c r="BT218" i="7"/>
  <c r="CB218" i="7"/>
  <c r="CA218" i="7" s="1"/>
  <c r="CC218" i="7"/>
  <c r="CD218" i="7" s="1"/>
  <c r="CE218" i="7"/>
  <c r="BG219" i="7"/>
  <c r="BS219" i="7"/>
  <c r="BT219" i="7"/>
  <c r="CB219" i="7"/>
  <c r="CA219" i="7" s="1"/>
  <c r="CC219" i="7"/>
  <c r="CD219" i="7" s="1"/>
  <c r="CE219" i="7"/>
  <c r="BG220" i="7"/>
  <c r="BS220" i="7"/>
  <c r="BT220" i="7"/>
  <c r="CB220" i="7"/>
  <c r="CA220" i="7" s="1"/>
  <c r="CC220" i="7"/>
  <c r="CD220" i="7" s="1"/>
  <c r="CE220" i="7"/>
  <c r="BG221" i="7"/>
  <c r="BS221" i="7"/>
  <c r="BT221" i="7"/>
  <c r="CB221" i="7"/>
  <c r="CA221" i="7" s="1"/>
  <c r="CC221" i="7"/>
  <c r="CD221" i="7" s="1"/>
  <c r="CE221" i="7"/>
  <c r="BG222" i="7"/>
  <c r="BS222" i="7"/>
  <c r="BT222" i="7"/>
  <c r="CB222" i="7"/>
  <c r="CA222" i="7" s="1"/>
  <c r="CC222" i="7"/>
  <c r="CD222" i="7" s="1"/>
  <c r="CE222" i="7"/>
  <c r="BG223" i="7"/>
  <c r="BS223" i="7"/>
  <c r="BT223" i="7"/>
  <c r="CB223" i="7"/>
  <c r="CA223" i="7" s="1"/>
  <c r="CC223" i="7"/>
  <c r="CD223" i="7" s="1"/>
  <c r="CE223" i="7"/>
  <c r="BG224" i="7"/>
  <c r="BS224" i="7"/>
  <c r="BT224" i="7"/>
  <c r="CB224" i="7"/>
  <c r="CA224" i="7" s="1"/>
  <c r="CC224" i="7"/>
  <c r="CD224" i="7" s="1"/>
  <c r="CE224" i="7"/>
  <c r="BG225" i="7"/>
  <c r="BS225" i="7"/>
  <c r="BT225" i="7"/>
  <c r="CB225" i="7"/>
  <c r="CA225" i="7" s="1"/>
  <c r="CC225" i="7"/>
  <c r="CD225" i="7" s="1"/>
  <c r="CE225" i="7"/>
  <c r="BG226" i="7"/>
  <c r="BS226" i="7"/>
  <c r="BT226" i="7"/>
  <c r="CB226" i="7"/>
  <c r="CA226" i="7" s="1"/>
  <c r="CC226" i="7"/>
  <c r="CD226" i="7" s="1"/>
  <c r="CE226" i="7"/>
  <c r="BG227" i="7"/>
  <c r="BS227" i="7"/>
  <c r="BT227" i="7"/>
  <c r="CB227" i="7"/>
  <c r="CA227" i="7" s="1"/>
  <c r="CC227" i="7"/>
  <c r="CD227" i="7" s="1"/>
  <c r="CE227" i="7"/>
  <c r="BG228" i="7"/>
  <c r="BS228" i="7"/>
  <c r="BT228" i="7"/>
  <c r="CB228" i="7"/>
  <c r="CA228" i="7" s="1"/>
  <c r="CC228" i="7"/>
  <c r="CD228" i="7" s="1"/>
  <c r="CE228" i="7"/>
  <c r="BG229" i="7"/>
  <c r="BS229" i="7"/>
  <c r="BT229" i="7"/>
  <c r="CB229" i="7"/>
  <c r="CA229" i="7" s="1"/>
  <c r="CC229" i="7"/>
  <c r="CD229" i="7" s="1"/>
  <c r="CE229" i="7"/>
  <c r="BG230" i="7"/>
  <c r="BS230" i="7"/>
  <c r="BT230" i="7"/>
  <c r="CB230" i="7"/>
  <c r="CA230" i="7" s="1"/>
  <c r="CC230" i="7"/>
  <c r="CD230" i="7" s="1"/>
  <c r="CE230" i="7"/>
  <c r="BG231" i="7"/>
  <c r="BS231" i="7"/>
  <c r="BT231" i="7"/>
  <c r="CB231" i="7"/>
  <c r="CA231" i="7" s="1"/>
  <c r="CC231" i="7"/>
  <c r="CD231" i="7" s="1"/>
  <c r="CE231" i="7"/>
  <c r="BG232" i="7"/>
  <c r="BS232" i="7"/>
  <c r="BT232" i="7"/>
  <c r="CB232" i="7"/>
  <c r="CA232" i="7" s="1"/>
  <c r="CC232" i="7"/>
  <c r="CD232" i="7" s="1"/>
  <c r="CE232" i="7"/>
  <c r="BG233" i="7"/>
  <c r="BS233" i="7"/>
  <c r="BT233" i="7"/>
  <c r="CB233" i="7"/>
  <c r="CA233" i="7" s="1"/>
  <c r="CC233" i="7"/>
  <c r="CD233" i="7" s="1"/>
  <c r="CE233" i="7"/>
  <c r="BG234" i="7"/>
  <c r="BS234" i="7"/>
  <c r="BT234" i="7"/>
  <c r="CB234" i="7"/>
  <c r="CA234" i="7" s="1"/>
  <c r="CC234" i="7"/>
  <c r="CD234" i="7" s="1"/>
  <c r="CE234" i="7"/>
  <c r="BG235" i="7"/>
  <c r="BS235" i="7"/>
  <c r="BT235" i="7"/>
  <c r="CB235" i="7"/>
  <c r="CA235" i="7" s="1"/>
  <c r="CC235" i="7"/>
  <c r="CD235" i="7" s="1"/>
  <c r="CE235" i="7"/>
  <c r="BG236" i="7"/>
  <c r="BS236" i="7"/>
  <c r="BT236" i="7"/>
  <c r="CB236" i="7"/>
  <c r="CA236" i="7" s="1"/>
  <c r="CC236" i="7"/>
  <c r="CD236" i="7" s="1"/>
  <c r="CE236" i="7"/>
  <c r="BG237" i="7"/>
  <c r="BS237" i="7"/>
  <c r="BT237" i="7"/>
  <c r="CB237" i="7"/>
  <c r="CA237" i="7" s="1"/>
  <c r="CC237" i="7"/>
  <c r="CD237" i="7" s="1"/>
  <c r="CE237" i="7"/>
  <c r="BG238" i="7"/>
  <c r="BI238" i="7"/>
  <c r="BJ238" i="7"/>
  <c r="BK238" i="7"/>
  <c r="BL238" i="7"/>
  <c r="BN238" i="7"/>
  <c r="CC238" i="7" s="1"/>
  <c r="BO238" i="7"/>
  <c r="BS238" i="7"/>
  <c r="BT238" i="7"/>
  <c r="BM238" i="7" s="1"/>
  <c r="CB238" i="7"/>
  <c r="CA238" i="7" s="1"/>
  <c r="BG239" i="7"/>
  <c r="BS239" i="7"/>
  <c r="BT239" i="7"/>
  <c r="CB239" i="7"/>
  <c r="CA239" i="7" s="1"/>
  <c r="CC239" i="7"/>
  <c r="CD239" i="7" s="1"/>
  <c r="CE239" i="7"/>
  <c r="BG240" i="7"/>
  <c r="BI240" i="7"/>
  <c r="BJ240" i="7"/>
  <c r="BK240" i="7"/>
  <c r="BL240" i="7"/>
  <c r="BN240" i="7"/>
  <c r="CC240" i="7" s="1"/>
  <c r="BO240" i="7"/>
  <c r="BS240" i="7"/>
  <c r="BT240" i="7"/>
  <c r="BM240" i="7" s="1"/>
  <c r="CB240" i="7"/>
  <c r="CA240" i="7" s="1"/>
  <c r="BG241" i="7"/>
  <c r="BI241" i="7"/>
  <c r="BJ241" i="7"/>
  <c r="BK241" i="7"/>
  <c r="BL241" i="7"/>
  <c r="BN241" i="7"/>
  <c r="CC241" i="7" s="1"/>
  <c r="BO241" i="7"/>
  <c r="BS241" i="7"/>
  <c r="BT241" i="7"/>
  <c r="BM241" i="7" s="1"/>
  <c r="CB241" i="7"/>
  <c r="CA241" i="7" s="1"/>
  <c r="BG242" i="7"/>
  <c r="BI242" i="7"/>
  <c r="BJ242" i="7"/>
  <c r="BK242" i="7"/>
  <c r="BL242" i="7"/>
  <c r="BN242" i="7"/>
  <c r="CC242" i="7" s="1"/>
  <c r="BO242" i="7"/>
  <c r="BS242" i="7"/>
  <c r="BT242" i="7"/>
  <c r="BM242" i="7" s="1"/>
  <c r="CB242" i="7"/>
  <c r="CA242" i="7" s="1"/>
  <c r="BG243" i="7"/>
  <c r="BS243" i="7"/>
  <c r="BT243" i="7"/>
  <c r="CB243" i="7"/>
  <c r="CA243" i="7" s="1"/>
  <c r="CC243" i="7"/>
  <c r="CD243" i="7" s="1"/>
  <c r="CE243" i="7"/>
  <c r="BG244" i="7"/>
  <c r="BS244" i="7"/>
  <c r="BT244" i="7"/>
  <c r="CB244" i="7"/>
  <c r="CA244" i="7" s="1"/>
  <c r="CC244" i="7"/>
  <c r="CD244" i="7" s="1"/>
  <c r="CE244" i="7"/>
  <c r="BG245" i="7"/>
  <c r="BS245" i="7"/>
  <c r="BT245" i="7"/>
  <c r="CB245" i="7"/>
  <c r="CA245" i="7" s="1"/>
  <c r="CC245" i="7"/>
  <c r="CD245" i="7" s="1"/>
  <c r="CE245" i="7"/>
  <c r="BG246" i="7"/>
  <c r="BS246" i="7"/>
  <c r="BT246" i="7"/>
  <c r="CB246" i="7"/>
  <c r="CA246" i="7" s="1"/>
  <c r="CC246" i="7"/>
  <c r="CD246" i="7" s="1"/>
  <c r="CE246" i="7"/>
  <c r="BG247" i="7"/>
  <c r="BS247" i="7"/>
  <c r="BT247" i="7"/>
  <c r="CB247" i="7"/>
  <c r="CA247" i="7" s="1"/>
  <c r="CC247" i="7"/>
  <c r="CD247" i="7" s="1"/>
  <c r="CE247" i="7"/>
  <c r="BG248" i="7"/>
  <c r="BI248" i="7"/>
  <c r="BJ248" i="7"/>
  <c r="BK248" i="7"/>
  <c r="BL248" i="7"/>
  <c r="BN248" i="7"/>
  <c r="CC248" i="7" s="1"/>
  <c r="BO248" i="7"/>
  <c r="BS248" i="7"/>
  <c r="BT248" i="7"/>
  <c r="BM248" i="7" s="1"/>
  <c r="CB248" i="7"/>
  <c r="CA248" i="7" s="1"/>
  <c r="BG249" i="7"/>
  <c r="BS249" i="7"/>
  <c r="BT249" i="7"/>
  <c r="CB249" i="7"/>
  <c r="CA249" i="7" s="1"/>
  <c r="CC249" i="7"/>
  <c r="CD249" i="7" s="1"/>
  <c r="CE249" i="7"/>
  <c r="BG250" i="7"/>
  <c r="BS250" i="7"/>
  <c r="BT250" i="7"/>
  <c r="CB250" i="7"/>
  <c r="CA250" i="7" s="1"/>
  <c r="CC250" i="7"/>
  <c r="CD250" i="7" s="1"/>
  <c r="CE250" i="7"/>
  <c r="BG251" i="7"/>
  <c r="BS251" i="7"/>
  <c r="BT251" i="7"/>
  <c r="CB251" i="7"/>
  <c r="CA251" i="7" s="1"/>
  <c r="CC251" i="7"/>
  <c r="CD251" i="7" s="1"/>
  <c r="CE251" i="7"/>
  <c r="BG252" i="7"/>
  <c r="BS252" i="7"/>
  <c r="BT252" i="7"/>
  <c r="CB252" i="7"/>
  <c r="CA252" i="7" s="1"/>
  <c r="CC252" i="7"/>
  <c r="CD252" i="7" s="1"/>
  <c r="CE252" i="7"/>
  <c r="BG253" i="7"/>
  <c r="BS253" i="7"/>
  <c r="BT253" i="7"/>
  <c r="CB253" i="7"/>
  <c r="CA253" i="7" s="1"/>
  <c r="CC253" i="7"/>
  <c r="CD253" i="7" s="1"/>
  <c r="CE253" i="7"/>
  <c r="BG254" i="7"/>
  <c r="BS254" i="7"/>
  <c r="BT254" i="7"/>
  <c r="CB254" i="7"/>
  <c r="CA254" i="7" s="1"/>
  <c r="CC254" i="7"/>
  <c r="CD254" i="7" s="1"/>
  <c r="CE254" i="7"/>
  <c r="BG255" i="7"/>
  <c r="BI255" i="7"/>
  <c r="BJ255" i="7"/>
  <c r="BK255" i="7"/>
  <c r="BL255" i="7"/>
  <c r="BN255" i="7"/>
  <c r="CC255" i="7" s="1"/>
  <c r="BO255" i="7"/>
  <c r="BS255" i="7"/>
  <c r="BT255" i="7"/>
  <c r="BM255" i="7" s="1"/>
  <c r="CB255" i="7"/>
  <c r="CA255" i="7" s="1"/>
  <c r="BG256" i="7"/>
  <c r="BI256" i="7"/>
  <c r="BJ256" i="7"/>
  <c r="BK256" i="7"/>
  <c r="BL256" i="7"/>
  <c r="BN256" i="7"/>
  <c r="CC256" i="7" s="1"/>
  <c r="BO256" i="7"/>
  <c r="BS256" i="7"/>
  <c r="BT256" i="7"/>
  <c r="BM256" i="7" s="1"/>
  <c r="CB256" i="7"/>
  <c r="CA256" i="7" s="1"/>
  <c r="BG257" i="7"/>
  <c r="BS257" i="7"/>
  <c r="BT257" i="7"/>
  <c r="CB257" i="7"/>
  <c r="CA257" i="7" s="1"/>
  <c r="CC257" i="7"/>
  <c r="CD257" i="7" s="1"/>
  <c r="CE257" i="7"/>
  <c r="BG258" i="7"/>
  <c r="BS258" i="7"/>
  <c r="BT258" i="7"/>
  <c r="CB258" i="7"/>
  <c r="CA258" i="7" s="1"/>
  <c r="CC258" i="7"/>
  <c r="CD258" i="7" s="1"/>
  <c r="CE258" i="7"/>
  <c r="BG259" i="7"/>
  <c r="BS259" i="7"/>
  <c r="BT259" i="7"/>
  <c r="CB259" i="7"/>
  <c r="CA259" i="7" s="1"/>
  <c r="CC259" i="7"/>
  <c r="CD259" i="7" s="1"/>
  <c r="CE259" i="7"/>
  <c r="BG260" i="7"/>
  <c r="BI260" i="7"/>
  <c r="BJ260" i="7"/>
  <c r="BK260" i="7"/>
  <c r="BL260" i="7"/>
  <c r="BN260" i="7"/>
  <c r="CC260" i="7" s="1"/>
  <c r="BO260" i="7"/>
  <c r="BS260" i="7"/>
  <c r="BT260" i="7"/>
  <c r="BM260" i="7" s="1"/>
  <c r="CB260" i="7"/>
  <c r="CA260" i="7" s="1"/>
  <c r="BG261" i="7"/>
  <c r="BI261" i="7"/>
  <c r="BJ261" i="7"/>
  <c r="BK261" i="7"/>
  <c r="BL261" i="7"/>
  <c r="BN261" i="7"/>
  <c r="CC261" i="7" s="1"/>
  <c r="BO261" i="7"/>
  <c r="BS261" i="7"/>
  <c r="BT261" i="7"/>
  <c r="BM261" i="7" s="1"/>
  <c r="CB261" i="7"/>
  <c r="CA261" i="7" s="1"/>
  <c r="BG262" i="7"/>
  <c r="BI262" i="7"/>
  <c r="BJ262" i="7"/>
  <c r="BK262" i="7"/>
  <c r="BL262" i="7"/>
  <c r="BN262" i="7"/>
  <c r="CC262" i="7" s="1"/>
  <c r="BO262" i="7"/>
  <c r="BS262" i="7"/>
  <c r="BT262" i="7"/>
  <c r="BM262" i="7" s="1"/>
  <c r="CB262" i="7"/>
  <c r="CA262" i="7" s="1"/>
  <c r="BG263" i="7"/>
  <c r="BS263" i="7"/>
  <c r="BT263" i="7"/>
  <c r="CB263" i="7"/>
  <c r="CA263" i="7" s="1"/>
  <c r="CC263" i="7"/>
  <c r="CD263" i="7" s="1"/>
  <c r="CE263" i="7"/>
  <c r="BG264" i="7"/>
  <c r="BI264" i="7"/>
  <c r="BJ264" i="7"/>
  <c r="BK264" i="7"/>
  <c r="BL264" i="7"/>
  <c r="BN264" i="7"/>
  <c r="CC264" i="7" s="1"/>
  <c r="BO264" i="7"/>
  <c r="BS264" i="7"/>
  <c r="BT264" i="7"/>
  <c r="BM264" i="7" s="1"/>
  <c r="CB264" i="7"/>
  <c r="CA264" i="7" s="1"/>
  <c r="BG265" i="7"/>
  <c r="BS265" i="7"/>
  <c r="BT265" i="7"/>
  <c r="CB265" i="7"/>
  <c r="CA265" i="7" s="1"/>
  <c r="CC265" i="7"/>
  <c r="CD265" i="7" s="1"/>
  <c r="CE265" i="7"/>
  <c r="BG266" i="7"/>
  <c r="BI266" i="7"/>
  <c r="BJ266" i="7"/>
  <c r="BK266" i="7"/>
  <c r="BL266" i="7"/>
  <c r="BN266" i="7"/>
  <c r="CC266" i="7" s="1"/>
  <c r="BO266" i="7"/>
  <c r="BS266" i="7"/>
  <c r="BT266" i="7"/>
  <c r="BM266" i="7" s="1"/>
  <c r="CB266" i="7"/>
  <c r="CA266" i="7" s="1"/>
  <c r="BG267" i="7"/>
  <c r="BI267" i="7"/>
  <c r="BJ267" i="7"/>
  <c r="BK267" i="7"/>
  <c r="BL267" i="7"/>
  <c r="BN267" i="7"/>
  <c r="CC267" i="7" s="1"/>
  <c r="BO267" i="7"/>
  <c r="BS267" i="7"/>
  <c r="BT267" i="7"/>
  <c r="BM267" i="7" s="1"/>
  <c r="CB267" i="7"/>
  <c r="CA267" i="7" s="1"/>
  <c r="BG268" i="7"/>
  <c r="BI268" i="7"/>
  <c r="BJ268" i="7"/>
  <c r="BK268" i="7"/>
  <c r="BL268" i="7"/>
  <c r="BN268" i="7"/>
  <c r="CC268" i="7" s="1"/>
  <c r="BO268" i="7"/>
  <c r="BS268" i="7"/>
  <c r="BT268" i="7"/>
  <c r="BM268" i="7" s="1"/>
  <c r="CB268" i="7"/>
  <c r="CA268" i="7" s="1"/>
  <c r="BG269" i="7"/>
  <c r="BI269" i="7"/>
  <c r="BJ269" i="7"/>
  <c r="BK269" i="7"/>
  <c r="BL269" i="7"/>
  <c r="BN269" i="7"/>
  <c r="CC269" i="7" s="1"/>
  <c r="BO269" i="7"/>
  <c r="BS269" i="7"/>
  <c r="BT269" i="7"/>
  <c r="BM269" i="7" s="1"/>
  <c r="CB269" i="7"/>
  <c r="CA269" i="7" s="1"/>
  <c r="BG270" i="7"/>
  <c r="BS270" i="7"/>
  <c r="BT270" i="7"/>
  <c r="CB270" i="7"/>
  <c r="CA270" i="7" s="1"/>
  <c r="CC270" i="7"/>
  <c r="CD270" i="7" s="1"/>
  <c r="CE270" i="7"/>
  <c r="BG271" i="7"/>
  <c r="BS271" i="7"/>
  <c r="BT271" i="7"/>
  <c r="CB271" i="7"/>
  <c r="CA271" i="7" s="1"/>
  <c r="CC271" i="7"/>
  <c r="CD271" i="7" s="1"/>
  <c r="CE271" i="7"/>
  <c r="BG272" i="7"/>
  <c r="BT272" i="7"/>
  <c r="CB272" i="7"/>
  <c r="CA272" i="7" s="1"/>
  <c r="CC272" i="7"/>
  <c r="CD272" i="7" s="1"/>
  <c r="CE272" i="7"/>
  <c r="BT273" i="7"/>
  <c r="CB273" i="7"/>
  <c r="CA273" i="7" s="1"/>
  <c r="CC273" i="7"/>
  <c r="CD273" i="7" s="1"/>
  <c r="CE273" i="7"/>
  <c r="BS274" i="7"/>
  <c r="BT274" i="7"/>
  <c r="CB274" i="7"/>
  <c r="CA274" i="7" s="1"/>
  <c r="CC274" i="7"/>
  <c r="CD274" i="7" s="1"/>
  <c r="CE274" i="7"/>
  <c r="BG275" i="7"/>
  <c r="BT275" i="7"/>
  <c r="CB275" i="7"/>
  <c r="CA275" i="7" s="1"/>
  <c r="CC275" i="7"/>
  <c r="CD275" i="7" s="1"/>
  <c r="CE275" i="7"/>
  <c r="BT276" i="7"/>
  <c r="CB276" i="7"/>
  <c r="CA276" i="7" s="1"/>
  <c r="CC276" i="7"/>
  <c r="CD276" i="7" s="1"/>
  <c r="CE276" i="7"/>
  <c r="BG277" i="7"/>
  <c r="BS277" i="7"/>
  <c r="BT277" i="7"/>
  <c r="CB277" i="7"/>
  <c r="CA277" i="7" s="1"/>
  <c r="CC277" i="7"/>
  <c r="CD277" i="7" s="1"/>
  <c r="CE277" i="7"/>
  <c r="BT278" i="7"/>
  <c r="CB278" i="7"/>
  <c r="CA278" i="7" s="1"/>
  <c r="CC278" i="7"/>
  <c r="CD278" i="7" s="1"/>
  <c r="CE278" i="7"/>
  <c r="BG279" i="7"/>
  <c r="BS279" i="7"/>
  <c r="BT279" i="7"/>
  <c r="CB279" i="7"/>
  <c r="CA279" i="7" s="1"/>
  <c r="CC279" i="7"/>
  <c r="CD279" i="7" s="1"/>
  <c r="CE279" i="7"/>
  <c r="BG280" i="7"/>
  <c r="BT280" i="7"/>
  <c r="CB280" i="7"/>
  <c r="CA280" i="7" s="1"/>
  <c r="CC280" i="7"/>
  <c r="CD280" i="7" s="1"/>
  <c r="CE280" i="7"/>
  <c r="BT281" i="7"/>
  <c r="CB281" i="7"/>
  <c r="CA281" i="7" s="1"/>
  <c r="CC281" i="7"/>
  <c r="CD281" i="7" s="1"/>
  <c r="CE281" i="7"/>
  <c r="BG282" i="7"/>
  <c r="BS282" i="7"/>
  <c r="BT282" i="7"/>
  <c r="CB282" i="7"/>
  <c r="CA282" i="7" s="1"/>
  <c r="CC282" i="7"/>
  <c r="CD282" i="7" s="1"/>
  <c r="CE282" i="7"/>
  <c r="BG283" i="7"/>
  <c r="BT283" i="7"/>
  <c r="CB283" i="7"/>
  <c r="CA283" i="7" s="1"/>
  <c r="CC283" i="7"/>
  <c r="CD283" i="7" s="1"/>
  <c r="CE283" i="7"/>
  <c r="BS284" i="7"/>
  <c r="BT284" i="7"/>
  <c r="CB284" i="7"/>
  <c r="CA284" i="7" s="1"/>
  <c r="CC284" i="7"/>
  <c r="CD284" i="7" s="1"/>
  <c r="CE284" i="7"/>
  <c r="BG285" i="7"/>
  <c r="BS285" i="7"/>
  <c r="BT285" i="7"/>
  <c r="CB285" i="7"/>
  <c r="CA285" i="7" s="1"/>
  <c r="CC285" i="7"/>
  <c r="CD285" i="7" s="1"/>
  <c r="CE285" i="7"/>
  <c r="BG286" i="7"/>
  <c r="BT286" i="7"/>
  <c r="CB286" i="7"/>
  <c r="CA286" i="7" s="1"/>
  <c r="CC286" i="7"/>
  <c r="CD286" i="7" s="1"/>
  <c r="CE286" i="7"/>
  <c r="BS287" i="7"/>
  <c r="BT287" i="7"/>
  <c r="CB287" i="7"/>
  <c r="CA287" i="7" s="1"/>
  <c r="CC287" i="7"/>
  <c r="CD287" i="7" s="1"/>
  <c r="CE287" i="7"/>
  <c r="BG288" i="7"/>
  <c r="BT288" i="7"/>
  <c r="CB288" i="7"/>
  <c r="CA288" i="7" s="1"/>
  <c r="CC288" i="7"/>
  <c r="CD288" i="7" s="1"/>
  <c r="CE288" i="7"/>
  <c r="BT289" i="7"/>
  <c r="CB289" i="7"/>
  <c r="CA289" i="7" s="1"/>
  <c r="CC289" i="7"/>
  <c r="CD289" i="7" s="1"/>
  <c r="CE289" i="7"/>
  <c r="BG290" i="7"/>
  <c r="BI290" i="7"/>
  <c r="BJ290" i="7"/>
  <c r="BK290" i="7"/>
  <c r="BL290" i="7"/>
  <c r="BN290" i="7"/>
  <c r="CC290" i="7" s="1"/>
  <c r="BO290" i="7"/>
  <c r="BS290" i="7"/>
  <c r="BT290" i="7"/>
  <c r="BM290" i="7" s="1"/>
  <c r="CB290" i="7"/>
  <c r="CA290" i="7" s="1"/>
  <c r="BG291" i="7"/>
  <c r="BI291" i="7"/>
  <c r="BJ291" i="7"/>
  <c r="BK291" i="7"/>
  <c r="BL291" i="7"/>
  <c r="BN291" i="7"/>
  <c r="CC291" i="7" s="1"/>
  <c r="BO291" i="7"/>
  <c r="BS291" i="7"/>
  <c r="BT291" i="7"/>
  <c r="BM291" i="7" s="1"/>
  <c r="CB291" i="7"/>
  <c r="CA291" i="7" s="1"/>
  <c r="BG292" i="7"/>
  <c r="BS292" i="7"/>
  <c r="BT292" i="7"/>
  <c r="CB292" i="7"/>
  <c r="CA292" i="7" s="1"/>
  <c r="CC292" i="7"/>
  <c r="CD292" i="7" s="1"/>
  <c r="CE292" i="7"/>
  <c r="BG293" i="7"/>
  <c r="BS293" i="7"/>
  <c r="BS588" i="7" s="1"/>
  <c r="BT293" i="7"/>
  <c r="CB293" i="7"/>
  <c r="CA293" i="7" s="1"/>
  <c r="CC293" i="7"/>
  <c r="CD293" i="7" s="1"/>
  <c r="CE293" i="7"/>
  <c r="BG294" i="7"/>
  <c r="BS294" i="7"/>
  <c r="BT294" i="7"/>
  <c r="CB294" i="7"/>
  <c r="CA294" i="7" s="1"/>
  <c r="CC294" i="7"/>
  <c r="CD294" i="7" s="1"/>
  <c r="CE294" i="7"/>
  <c r="BG295" i="7"/>
  <c r="BS295" i="7"/>
  <c r="BT295" i="7"/>
  <c r="CB295" i="7"/>
  <c r="CA295" i="7" s="1"/>
  <c r="CC295" i="7"/>
  <c r="CD295" i="7" s="1"/>
  <c r="CE295" i="7"/>
  <c r="BG296" i="7"/>
  <c r="BS296" i="7"/>
  <c r="BT296" i="7"/>
  <c r="CB296" i="7"/>
  <c r="CA296" i="7" s="1"/>
  <c r="CC296" i="7"/>
  <c r="CD296" i="7" s="1"/>
  <c r="CE296" i="7"/>
  <c r="BG297" i="7"/>
  <c r="BS297" i="7"/>
  <c r="BT297" i="7"/>
  <c r="CB297" i="7"/>
  <c r="CA297" i="7" s="1"/>
  <c r="CC297" i="7"/>
  <c r="CD297" i="7" s="1"/>
  <c r="CE297" i="7"/>
  <c r="BG298" i="7"/>
  <c r="BI298" i="7"/>
  <c r="BJ298" i="7"/>
  <c r="BK298" i="7"/>
  <c r="BL298" i="7"/>
  <c r="BN298" i="7"/>
  <c r="CC298" i="7" s="1"/>
  <c r="BO298" i="7"/>
  <c r="BS298" i="7"/>
  <c r="BT298" i="7"/>
  <c r="BM298" i="7" s="1"/>
  <c r="CB298" i="7"/>
  <c r="CA298" i="7" s="1"/>
  <c r="BG299" i="7"/>
  <c r="BI299" i="7"/>
  <c r="BJ299" i="7"/>
  <c r="BK299" i="7"/>
  <c r="BL299" i="7"/>
  <c r="BN299" i="7"/>
  <c r="CC299" i="7" s="1"/>
  <c r="BO299" i="7"/>
  <c r="BS299" i="7"/>
  <c r="BT299" i="7"/>
  <c r="BM299" i="7" s="1"/>
  <c r="CB299" i="7"/>
  <c r="CA299" i="7" s="1"/>
  <c r="BG300" i="7"/>
  <c r="BI300" i="7"/>
  <c r="BJ300" i="7"/>
  <c r="BK300" i="7"/>
  <c r="BL300" i="7"/>
  <c r="BN300" i="7"/>
  <c r="CC300" i="7" s="1"/>
  <c r="BO300" i="7"/>
  <c r="BS300" i="7"/>
  <c r="BT300" i="7"/>
  <c r="BM300" i="7" s="1"/>
  <c r="CB300" i="7"/>
  <c r="CA300" i="7" s="1"/>
  <c r="BG301" i="7"/>
  <c r="BI301" i="7"/>
  <c r="BJ301" i="7"/>
  <c r="BK301" i="7"/>
  <c r="BL301" i="7"/>
  <c r="BN301" i="7"/>
  <c r="CC301" i="7" s="1"/>
  <c r="BO301" i="7"/>
  <c r="BS301" i="7"/>
  <c r="BT301" i="7"/>
  <c r="BM301" i="7" s="1"/>
  <c r="CB301" i="7"/>
  <c r="CA301" i="7" s="1"/>
  <c r="BG302" i="7"/>
  <c r="BI302" i="7"/>
  <c r="BJ302" i="7"/>
  <c r="BK302" i="7"/>
  <c r="BL302" i="7"/>
  <c r="BN302" i="7"/>
  <c r="CC302" i="7" s="1"/>
  <c r="BO302" i="7"/>
  <c r="BS302" i="7"/>
  <c r="BT302" i="7"/>
  <c r="BM302" i="7" s="1"/>
  <c r="CB302" i="7"/>
  <c r="CA302" i="7" s="1"/>
  <c r="BG303" i="7"/>
  <c r="BI303" i="7"/>
  <c r="BJ303" i="7"/>
  <c r="BK303" i="7"/>
  <c r="BL303" i="7"/>
  <c r="BN303" i="7"/>
  <c r="CC303" i="7" s="1"/>
  <c r="BO303" i="7"/>
  <c r="BS303" i="7"/>
  <c r="BT303" i="7"/>
  <c r="BM303" i="7" s="1"/>
  <c r="CB303" i="7"/>
  <c r="CA303" i="7" s="1"/>
  <c r="BG304" i="7"/>
  <c r="BS304" i="7"/>
  <c r="BT304" i="7"/>
  <c r="CB304" i="7"/>
  <c r="CA304" i="7" s="1"/>
  <c r="CC304" i="7"/>
  <c r="CD304" i="7" s="1"/>
  <c r="CE304" i="7"/>
  <c r="BG305" i="7"/>
  <c r="BS305" i="7"/>
  <c r="BT305" i="7"/>
  <c r="CB305" i="7"/>
  <c r="CA305" i="7" s="1"/>
  <c r="CC305" i="7"/>
  <c r="CD305" i="7" s="1"/>
  <c r="CE305" i="7"/>
  <c r="BG306" i="7"/>
  <c r="BS306" i="7"/>
  <c r="BT306" i="7"/>
  <c r="CB306" i="7"/>
  <c r="CA306" i="7" s="1"/>
  <c r="CC306" i="7"/>
  <c r="CD306" i="7" s="1"/>
  <c r="CE306" i="7"/>
  <c r="BG307" i="7"/>
  <c r="BS307" i="7"/>
  <c r="BT307" i="7"/>
  <c r="CB307" i="7"/>
  <c r="CA307" i="7" s="1"/>
  <c r="CC307" i="7"/>
  <c r="CD307" i="7" s="1"/>
  <c r="CE307" i="7"/>
  <c r="BG308" i="7"/>
  <c r="BS308" i="7"/>
  <c r="BT308" i="7"/>
  <c r="CB308" i="7"/>
  <c r="CA308" i="7" s="1"/>
  <c r="CC308" i="7"/>
  <c r="CD308" i="7" s="1"/>
  <c r="CE308" i="7"/>
  <c r="BG309" i="7"/>
  <c r="BS309" i="7"/>
  <c r="BT309" i="7"/>
  <c r="CB309" i="7"/>
  <c r="CA309" i="7" s="1"/>
  <c r="CC309" i="7"/>
  <c r="CD309" i="7" s="1"/>
  <c r="CE309" i="7"/>
  <c r="BG310" i="7"/>
  <c r="BI310" i="7"/>
  <c r="BJ310" i="7"/>
  <c r="BK310" i="7"/>
  <c r="BL310" i="7"/>
  <c r="BN310" i="7"/>
  <c r="CC310" i="7" s="1"/>
  <c r="BO310" i="7"/>
  <c r="BS310" i="7"/>
  <c r="BT310" i="7"/>
  <c r="BM310" i="7" s="1"/>
  <c r="CB310" i="7"/>
  <c r="CA310" i="7" s="1"/>
  <c r="BG311" i="7"/>
  <c r="BI311" i="7"/>
  <c r="BJ311" i="7"/>
  <c r="BK311" i="7"/>
  <c r="BL311" i="7"/>
  <c r="BN311" i="7"/>
  <c r="CC311" i="7" s="1"/>
  <c r="BO311" i="7"/>
  <c r="BS311" i="7"/>
  <c r="BT311" i="7"/>
  <c r="BM311" i="7" s="1"/>
  <c r="CB311" i="7"/>
  <c r="CA311" i="7" s="1"/>
  <c r="BG312" i="7"/>
  <c r="BI312" i="7"/>
  <c r="BJ312" i="7"/>
  <c r="BK312" i="7"/>
  <c r="BL312" i="7"/>
  <c r="BN312" i="7"/>
  <c r="CC312" i="7" s="1"/>
  <c r="BO312" i="7"/>
  <c r="BS312" i="7"/>
  <c r="BT312" i="7"/>
  <c r="BM312" i="7" s="1"/>
  <c r="CB312" i="7"/>
  <c r="CA312" i="7" s="1"/>
  <c r="BG313" i="7"/>
  <c r="BI313" i="7"/>
  <c r="BJ313" i="7"/>
  <c r="BK313" i="7"/>
  <c r="BL313" i="7"/>
  <c r="BN313" i="7"/>
  <c r="CC313" i="7" s="1"/>
  <c r="BO313" i="7"/>
  <c r="BS313" i="7"/>
  <c r="BT313" i="7"/>
  <c r="BM313" i="7" s="1"/>
  <c r="CB313" i="7"/>
  <c r="CA313" i="7" s="1"/>
  <c r="BG314" i="7"/>
  <c r="BI314" i="7"/>
  <c r="BJ314" i="7"/>
  <c r="BK314" i="7"/>
  <c r="BL314" i="7"/>
  <c r="BN314" i="7"/>
  <c r="CC314" i="7" s="1"/>
  <c r="BO314" i="7"/>
  <c r="BS314" i="7"/>
  <c r="BT314" i="7"/>
  <c r="BM314" i="7" s="1"/>
  <c r="CB314" i="7"/>
  <c r="CA314" i="7" s="1"/>
  <c r="BG315" i="7"/>
  <c r="BS315" i="7"/>
  <c r="BT315" i="7"/>
  <c r="CB315" i="7"/>
  <c r="CA315" i="7" s="1"/>
  <c r="CC315" i="7"/>
  <c r="CD315" i="7" s="1"/>
  <c r="CE315" i="7"/>
  <c r="BG316" i="7"/>
  <c r="BT316" i="7"/>
  <c r="CB316" i="7"/>
  <c r="CA316" i="7" s="1"/>
  <c r="CC316" i="7"/>
  <c r="CD316" i="7" s="1"/>
  <c r="CE316" i="7"/>
  <c r="BG317" i="7"/>
  <c r="BS317" i="7"/>
  <c r="BT317" i="7"/>
  <c r="CB317" i="7"/>
  <c r="CA317" i="7" s="1"/>
  <c r="CC317" i="7"/>
  <c r="CD317" i="7" s="1"/>
  <c r="CE317" i="7"/>
  <c r="BG318" i="7"/>
  <c r="BS318" i="7"/>
  <c r="BT318" i="7"/>
  <c r="CB318" i="7"/>
  <c r="CA318" i="7" s="1"/>
  <c r="CC318" i="7"/>
  <c r="CD318" i="7" s="1"/>
  <c r="CE318" i="7"/>
  <c r="BG319" i="7"/>
  <c r="BS319" i="7"/>
  <c r="BT319" i="7"/>
  <c r="CB319" i="7"/>
  <c r="CA319" i="7" s="1"/>
  <c r="CC319" i="7"/>
  <c r="CD319" i="7" s="1"/>
  <c r="CE319" i="7"/>
  <c r="BG320" i="7"/>
  <c r="BT320" i="7"/>
  <c r="CB320" i="7"/>
  <c r="CA320" i="7" s="1"/>
  <c r="CC320" i="7"/>
  <c r="CD320" i="7" s="1"/>
  <c r="CE320" i="7"/>
  <c r="BT321" i="7"/>
  <c r="CB321" i="7"/>
  <c r="CA321" i="7" s="1"/>
  <c r="CC321" i="7"/>
  <c r="CD321" i="7" s="1"/>
  <c r="CE321" i="7"/>
  <c r="BT322" i="7"/>
  <c r="CB322" i="7"/>
  <c r="CA322" i="7" s="1"/>
  <c r="CC322" i="7"/>
  <c r="CD322" i="7" s="1"/>
  <c r="CE322" i="7"/>
  <c r="BT323" i="7"/>
  <c r="CB323" i="7"/>
  <c r="CA323" i="7" s="1"/>
  <c r="CC323" i="7"/>
  <c r="CD323" i="7" s="1"/>
  <c r="CE323" i="7"/>
  <c r="BG324" i="7"/>
  <c r="BS324" i="7"/>
  <c r="BT324" i="7"/>
  <c r="CB324" i="7"/>
  <c r="CA324" i="7" s="1"/>
  <c r="CC324" i="7"/>
  <c r="CD324" i="7" s="1"/>
  <c r="CE324" i="7"/>
  <c r="BG325" i="7"/>
  <c r="BT325" i="7"/>
  <c r="CB325" i="7"/>
  <c r="CA325" i="7" s="1"/>
  <c r="CC325" i="7"/>
  <c r="CD325" i="7" s="1"/>
  <c r="CE325" i="7"/>
  <c r="BG326" i="7"/>
  <c r="BT326" i="7"/>
  <c r="CB326" i="7"/>
  <c r="CA326" i="7" s="1"/>
  <c r="CC326" i="7"/>
  <c r="CD326" i="7" s="1"/>
  <c r="CE326" i="7"/>
  <c r="BT327" i="7"/>
  <c r="CB327" i="7"/>
  <c r="CA327" i="7" s="1"/>
  <c r="CC327" i="7"/>
  <c r="CD327" i="7" s="1"/>
  <c r="CE327" i="7"/>
  <c r="BT328" i="7"/>
  <c r="CB328" i="7"/>
  <c r="CA328" i="7" s="1"/>
  <c r="CC328" i="7"/>
  <c r="CD328" i="7" s="1"/>
  <c r="CE328" i="7"/>
  <c r="BG329" i="7"/>
  <c r="BI329" i="7"/>
  <c r="BJ329" i="7"/>
  <c r="BK329" i="7"/>
  <c r="BL329" i="7"/>
  <c r="BN329" i="7"/>
  <c r="CC329" i="7" s="1"/>
  <c r="BO329" i="7"/>
  <c r="BS329" i="7"/>
  <c r="BT329" i="7"/>
  <c r="BM329" i="7" s="1"/>
  <c r="CB329" i="7"/>
  <c r="CA329" i="7" s="1"/>
  <c r="BG330" i="7"/>
  <c r="BS330" i="7"/>
  <c r="BT330" i="7"/>
  <c r="CB330" i="7"/>
  <c r="CA330" i="7" s="1"/>
  <c r="CC330" i="7"/>
  <c r="CD330" i="7" s="1"/>
  <c r="CE330" i="7"/>
  <c r="BG331" i="7"/>
  <c r="BS331" i="7"/>
  <c r="BT331" i="7"/>
  <c r="CB331" i="7"/>
  <c r="CA331" i="7" s="1"/>
  <c r="CC331" i="7"/>
  <c r="CD331" i="7" s="1"/>
  <c r="CE331" i="7"/>
  <c r="BG332" i="7"/>
  <c r="BT332" i="7"/>
  <c r="CB332" i="7"/>
  <c r="CA332" i="7" s="1"/>
  <c r="CC332" i="7"/>
  <c r="CD332" i="7" s="1"/>
  <c r="CE332" i="7"/>
  <c r="BG333" i="7"/>
  <c r="BT333" i="7"/>
  <c r="CB333" i="7"/>
  <c r="CA333" i="7" s="1"/>
  <c r="CC333" i="7"/>
  <c r="CD333" i="7" s="1"/>
  <c r="CE333" i="7"/>
  <c r="BG334" i="7"/>
  <c r="BT334" i="7"/>
  <c r="CB334" i="7"/>
  <c r="CA334" i="7" s="1"/>
  <c r="CC334" i="7"/>
  <c r="CD334" i="7" s="1"/>
  <c r="CE334" i="7"/>
  <c r="BG335" i="7"/>
  <c r="BS335" i="7"/>
  <c r="BT335" i="7"/>
  <c r="CB335" i="7"/>
  <c r="CA335" i="7" s="1"/>
  <c r="CC335" i="7"/>
  <c r="CD335" i="7" s="1"/>
  <c r="CE335" i="7"/>
  <c r="BG336" i="7"/>
  <c r="BT336" i="7"/>
  <c r="CB336" i="7"/>
  <c r="CA336" i="7" s="1"/>
  <c r="CC336" i="7"/>
  <c r="CD336" i="7" s="1"/>
  <c r="CE336" i="7"/>
  <c r="BG337" i="7"/>
  <c r="BS337" i="7"/>
  <c r="BT337" i="7"/>
  <c r="CB337" i="7"/>
  <c r="CA337" i="7" s="1"/>
  <c r="CC337" i="7"/>
  <c r="CD337" i="7" s="1"/>
  <c r="CE337" i="7"/>
  <c r="BG338" i="7"/>
  <c r="BS338" i="7"/>
  <c r="BT338" i="7"/>
  <c r="CB338" i="7"/>
  <c r="CA338" i="7" s="1"/>
  <c r="CC338" i="7"/>
  <c r="CD338" i="7" s="1"/>
  <c r="CE338" i="7"/>
  <c r="BG339" i="7"/>
  <c r="BS339" i="7"/>
  <c r="BT339" i="7"/>
  <c r="CB339" i="7"/>
  <c r="CA339" i="7" s="1"/>
  <c r="CC339" i="7"/>
  <c r="CD339" i="7" s="1"/>
  <c r="CE339" i="7"/>
  <c r="BG340" i="7"/>
  <c r="BS340" i="7"/>
  <c r="BT340" i="7"/>
  <c r="CB340" i="7"/>
  <c r="CA340" i="7" s="1"/>
  <c r="CC340" i="7"/>
  <c r="CD340" i="7" s="1"/>
  <c r="CE340" i="7"/>
  <c r="BG341" i="7"/>
  <c r="BS341" i="7"/>
  <c r="BT341" i="7"/>
  <c r="CB341" i="7"/>
  <c r="CA341" i="7" s="1"/>
  <c r="CC341" i="7"/>
  <c r="CD341" i="7" s="1"/>
  <c r="CE341" i="7"/>
  <c r="BG342" i="7"/>
  <c r="BI342" i="7"/>
  <c r="BJ342" i="7"/>
  <c r="BK342" i="7"/>
  <c r="BL342" i="7"/>
  <c r="BN342" i="7"/>
  <c r="CC342" i="7" s="1"/>
  <c r="BO342" i="7"/>
  <c r="BS342" i="7"/>
  <c r="BT342" i="7"/>
  <c r="BM342" i="7" s="1"/>
  <c r="CB342" i="7"/>
  <c r="CA342" i="7" s="1"/>
  <c r="BG343" i="7"/>
  <c r="BS343" i="7"/>
  <c r="BT343" i="7"/>
  <c r="CB343" i="7"/>
  <c r="CA343" i="7" s="1"/>
  <c r="CC343" i="7"/>
  <c r="CD343" i="7" s="1"/>
  <c r="CE343" i="7"/>
  <c r="BG344" i="7"/>
  <c r="BI344" i="7"/>
  <c r="BJ344" i="7"/>
  <c r="BK344" i="7"/>
  <c r="BL344" i="7"/>
  <c r="BN344" i="7"/>
  <c r="CC344" i="7" s="1"/>
  <c r="BO344" i="7"/>
  <c r="BS344" i="7"/>
  <c r="BT344" i="7"/>
  <c r="BM344" i="7" s="1"/>
  <c r="CB344" i="7"/>
  <c r="CA344" i="7" s="1"/>
  <c r="BG345" i="7"/>
  <c r="BI345" i="7"/>
  <c r="BJ345" i="7"/>
  <c r="BK345" i="7"/>
  <c r="BL345" i="7"/>
  <c r="BN345" i="7"/>
  <c r="CC345" i="7" s="1"/>
  <c r="BO345" i="7"/>
  <c r="BS345" i="7"/>
  <c r="BT345" i="7"/>
  <c r="BM345" i="7" s="1"/>
  <c r="CB345" i="7"/>
  <c r="CA345" i="7" s="1"/>
  <c r="BG346" i="7"/>
  <c r="BS346" i="7"/>
  <c r="BT346" i="7"/>
  <c r="CB346" i="7"/>
  <c r="CA346" i="7" s="1"/>
  <c r="CC346" i="7"/>
  <c r="CD346" i="7" s="1"/>
  <c r="CE346" i="7"/>
  <c r="BG347" i="7"/>
  <c r="BI347" i="7"/>
  <c r="BJ347" i="7"/>
  <c r="BK347" i="7"/>
  <c r="BL347" i="7"/>
  <c r="BN347" i="7"/>
  <c r="CC347" i="7" s="1"/>
  <c r="BO347" i="7"/>
  <c r="BS347" i="7"/>
  <c r="BT347" i="7"/>
  <c r="BM347" i="7" s="1"/>
  <c r="CB347" i="7"/>
  <c r="CA347" i="7" s="1"/>
  <c r="BG348" i="7"/>
  <c r="BT348" i="7"/>
  <c r="CB348" i="7"/>
  <c r="CA348" i="7" s="1"/>
  <c r="CC348" i="7"/>
  <c r="CD348" i="7" s="1"/>
  <c r="CE348" i="7"/>
  <c r="BT349" i="7"/>
  <c r="CB349" i="7"/>
  <c r="CA349" i="7" s="1"/>
  <c r="CC349" i="7"/>
  <c r="CD349" i="7" s="1"/>
  <c r="CE349" i="7"/>
  <c r="BG350" i="7"/>
  <c r="BT350" i="7"/>
  <c r="CB350" i="7"/>
  <c r="CA350" i="7" s="1"/>
  <c r="CC350" i="7"/>
  <c r="CD350" i="7" s="1"/>
  <c r="CE350" i="7"/>
  <c r="BT351" i="7"/>
  <c r="CB351" i="7"/>
  <c r="CA351" i="7" s="1"/>
  <c r="CC351" i="7"/>
  <c r="CD351" i="7" s="1"/>
  <c r="CE351" i="7"/>
  <c r="BT352" i="7"/>
  <c r="CB352" i="7"/>
  <c r="CA352" i="7" s="1"/>
  <c r="CC352" i="7"/>
  <c r="CD352" i="7" s="1"/>
  <c r="CE352" i="7"/>
  <c r="BT353" i="7"/>
  <c r="CB353" i="7"/>
  <c r="CA353" i="7" s="1"/>
  <c r="CC353" i="7"/>
  <c r="CD353" i="7" s="1"/>
  <c r="CE353" i="7"/>
  <c r="BB354" i="7"/>
  <c r="BG354" i="7"/>
  <c r="BT354" i="7"/>
  <c r="CB354" i="7"/>
  <c r="CA354" i="7" s="1"/>
  <c r="CC354" i="7"/>
  <c r="CD354" i="7" s="1"/>
  <c r="CE354" i="7"/>
  <c r="BT355" i="7"/>
  <c r="CB355" i="7"/>
  <c r="CA355" i="7" s="1"/>
  <c r="CC355" i="7"/>
  <c r="CD355" i="7" s="1"/>
  <c r="CE355" i="7"/>
  <c r="BT356" i="7"/>
  <c r="CB356" i="7"/>
  <c r="CA356" i="7" s="1"/>
  <c r="CC356" i="7"/>
  <c r="CD356" i="7" s="1"/>
  <c r="CE356" i="7"/>
  <c r="BT357" i="7"/>
  <c r="CB357" i="7"/>
  <c r="CA357" i="7" s="1"/>
  <c r="CC357" i="7"/>
  <c r="CD357" i="7" s="1"/>
  <c r="CE357" i="7"/>
  <c r="BT358" i="7"/>
  <c r="CB358" i="7"/>
  <c r="CA358" i="7" s="1"/>
  <c r="CC358" i="7"/>
  <c r="CD358" i="7" s="1"/>
  <c r="CE358" i="7"/>
  <c r="BT359" i="7"/>
  <c r="CB359" i="7"/>
  <c r="CA359" i="7" s="1"/>
  <c r="CC359" i="7"/>
  <c r="CD359" i="7" s="1"/>
  <c r="CE359" i="7"/>
  <c r="BB360" i="7"/>
  <c r="BS360" i="7" s="1"/>
  <c r="BG360" i="7"/>
  <c r="BT360" i="7"/>
  <c r="CB360" i="7"/>
  <c r="CA360" i="7" s="1"/>
  <c r="CC360" i="7"/>
  <c r="CD360" i="7" s="1"/>
  <c r="CE360" i="7"/>
  <c r="BG361" i="7"/>
  <c r="BS361" i="7"/>
  <c r="BT361" i="7"/>
  <c r="CB361" i="7"/>
  <c r="CA361" i="7" s="1"/>
  <c r="CC361" i="7"/>
  <c r="CD361" i="7" s="1"/>
  <c r="CE361" i="7"/>
  <c r="BG362" i="7"/>
  <c r="BI362" i="7"/>
  <c r="BJ362" i="7"/>
  <c r="BK362" i="7"/>
  <c r="BL362" i="7"/>
  <c r="BN362" i="7"/>
  <c r="CC362" i="7" s="1"/>
  <c r="BO362" i="7"/>
  <c r="BS362" i="7"/>
  <c r="BT362" i="7"/>
  <c r="BM362" i="7" s="1"/>
  <c r="CB362" i="7"/>
  <c r="CA362" i="7" s="1"/>
  <c r="BG363" i="7"/>
  <c r="BS363" i="7"/>
  <c r="BT363" i="7"/>
  <c r="CB363" i="7"/>
  <c r="CA363" i="7" s="1"/>
  <c r="CC363" i="7"/>
  <c r="CD363" i="7" s="1"/>
  <c r="CE363" i="7"/>
  <c r="BG364" i="7"/>
  <c r="BS364" i="7"/>
  <c r="BT364" i="7"/>
  <c r="CB364" i="7"/>
  <c r="CA364" i="7" s="1"/>
  <c r="CC364" i="7"/>
  <c r="CD364" i="7" s="1"/>
  <c r="CE364" i="7"/>
  <c r="BG365" i="7"/>
  <c r="BT365" i="7"/>
  <c r="CB365" i="7"/>
  <c r="CA365" i="7" s="1"/>
  <c r="CC365" i="7"/>
  <c r="CD365" i="7" s="1"/>
  <c r="CE365" i="7"/>
  <c r="BG366" i="7"/>
  <c r="BI366" i="7"/>
  <c r="BJ366" i="7"/>
  <c r="BK366" i="7"/>
  <c r="BL366" i="7"/>
  <c r="BN366" i="7"/>
  <c r="CC366" i="7" s="1"/>
  <c r="BO366" i="7"/>
  <c r="BS366" i="7"/>
  <c r="BT366" i="7"/>
  <c r="BM366" i="7" s="1"/>
  <c r="CB366" i="7"/>
  <c r="CA366" i="7" s="1"/>
  <c r="BG367" i="7"/>
  <c r="BT367" i="7"/>
  <c r="CB367" i="7"/>
  <c r="CA367" i="7" s="1"/>
  <c r="CC367" i="7"/>
  <c r="CD367" i="7" s="1"/>
  <c r="CE367" i="7"/>
  <c r="BT368" i="7"/>
  <c r="CB368" i="7"/>
  <c r="CA368" i="7" s="1"/>
  <c r="CC368" i="7"/>
  <c r="CD368" i="7" s="1"/>
  <c r="CE368" i="7"/>
  <c r="BT369" i="7"/>
  <c r="CB369" i="7"/>
  <c r="CA369" i="7" s="1"/>
  <c r="CC369" i="7"/>
  <c r="CD369" i="7" s="1"/>
  <c r="CE369" i="7"/>
  <c r="BG370" i="7"/>
  <c r="BT370" i="7"/>
  <c r="CB370" i="7"/>
  <c r="CA370" i="7" s="1"/>
  <c r="CC370" i="7"/>
  <c r="CD370" i="7" s="1"/>
  <c r="CE370" i="7"/>
  <c r="BG371" i="7"/>
  <c r="BT371" i="7"/>
  <c r="CB371" i="7"/>
  <c r="CA371" i="7" s="1"/>
  <c r="CC371" i="7"/>
  <c r="CD371" i="7" s="1"/>
  <c r="CE371" i="7"/>
  <c r="BT372" i="7"/>
  <c r="CB372" i="7"/>
  <c r="CA372" i="7" s="1"/>
  <c r="CC372" i="7"/>
  <c r="CD372" i="7" s="1"/>
  <c r="CE372" i="7"/>
  <c r="BT373" i="7"/>
  <c r="CB373" i="7"/>
  <c r="CA373" i="7" s="1"/>
  <c r="CC373" i="7"/>
  <c r="CD373" i="7" s="1"/>
  <c r="CE373" i="7"/>
  <c r="BT374" i="7"/>
  <c r="CB374" i="7"/>
  <c r="CA374" i="7" s="1"/>
  <c r="CC374" i="7"/>
  <c r="CD374" i="7" s="1"/>
  <c r="CE374" i="7"/>
  <c r="BG375" i="7"/>
  <c r="BI375" i="7"/>
  <c r="BJ375" i="7"/>
  <c r="BK375" i="7"/>
  <c r="BL375" i="7"/>
  <c r="BN375" i="7"/>
  <c r="CC375" i="7" s="1"/>
  <c r="BO375" i="7"/>
  <c r="BS375" i="7"/>
  <c r="BT375" i="7"/>
  <c r="BM375" i="7" s="1"/>
  <c r="CB375" i="7"/>
  <c r="CA375" i="7" s="1"/>
  <c r="BG376" i="7"/>
  <c r="BS376" i="7"/>
  <c r="BT376" i="7"/>
  <c r="CB376" i="7"/>
  <c r="CA376" i="7" s="1"/>
  <c r="CC376" i="7"/>
  <c r="CD376" i="7" s="1"/>
  <c r="CE376" i="7"/>
  <c r="BG377" i="7"/>
  <c r="BT377" i="7"/>
  <c r="CB377" i="7"/>
  <c r="CA377" i="7" s="1"/>
  <c r="CC377" i="7"/>
  <c r="CD377" i="7" s="1"/>
  <c r="CE377" i="7"/>
  <c r="BT378" i="7"/>
  <c r="CB378" i="7"/>
  <c r="CA378" i="7" s="1"/>
  <c r="CC378" i="7"/>
  <c r="CD378" i="7" s="1"/>
  <c r="CE378" i="7"/>
  <c r="BG379" i="7"/>
  <c r="BT379" i="7"/>
  <c r="CB379" i="7"/>
  <c r="CA379" i="7" s="1"/>
  <c r="CC379" i="7"/>
  <c r="CD379" i="7" s="1"/>
  <c r="CE379" i="7"/>
  <c r="BT380" i="7"/>
  <c r="CB380" i="7"/>
  <c r="CA380" i="7" s="1"/>
  <c r="CC380" i="7"/>
  <c r="CD380" i="7" s="1"/>
  <c r="CE380" i="7"/>
  <c r="BG381" i="7"/>
  <c r="BS381" i="7"/>
  <c r="BT381" i="7"/>
  <c r="CB381" i="7"/>
  <c r="CA381" i="7" s="1"/>
  <c r="CC381" i="7"/>
  <c r="CD381" i="7" s="1"/>
  <c r="CE381" i="7"/>
  <c r="BG382" i="7"/>
  <c r="BS382" i="7"/>
  <c r="BT382" i="7"/>
  <c r="CB382" i="7"/>
  <c r="CA382" i="7" s="1"/>
  <c r="CC382" i="7"/>
  <c r="CD382" i="7" s="1"/>
  <c r="CE382" i="7"/>
  <c r="BG383" i="7"/>
  <c r="BS383" i="7"/>
  <c r="BT383" i="7"/>
  <c r="CB383" i="7"/>
  <c r="CA383" i="7" s="1"/>
  <c r="CC383" i="7"/>
  <c r="CD383" i="7" s="1"/>
  <c r="CE383" i="7"/>
  <c r="BG384" i="7"/>
  <c r="BI384" i="7"/>
  <c r="BJ384" i="7"/>
  <c r="BK384" i="7"/>
  <c r="BL384" i="7"/>
  <c r="BN384" i="7"/>
  <c r="CC384" i="7" s="1"/>
  <c r="BO384" i="7"/>
  <c r="BS384" i="7"/>
  <c r="BT384" i="7"/>
  <c r="BM384" i="7" s="1"/>
  <c r="CB384" i="7"/>
  <c r="CA384" i="7" s="1"/>
  <c r="BG385" i="7"/>
  <c r="BI385" i="7"/>
  <c r="BJ385" i="7"/>
  <c r="BK385" i="7"/>
  <c r="BL385" i="7"/>
  <c r="BO385" i="7"/>
  <c r="BS385" i="7"/>
  <c r="BT385" i="7"/>
  <c r="BM385" i="7" s="1"/>
  <c r="CB385" i="7"/>
  <c r="CA385" i="7" s="1"/>
  <c r="CC385" i="7"/>
  <c r="BG386" i="7"/>
  <c r="BS386" i="7"/>
  <c r="BT386" i="7"/>
  <c r="CB386" i="7"/>
  <c r="CA386" i="7" s="1"/>
  <c r="CC386" i="7"/>
  <c r="CD386" i="7" s="1"/>
  <c r="CE386" i="7"/>
  <c r="BG387" i="7"/>
  <c r="BS387" i="7"/>
  <c r="BT387" i="7"/>
  <c r="CB387" i="7"/>
  <c r="CA387" i="7" s="1"/>
  <c r="CC387" i="7"/>
  <c r="CD387" i="7" s="1"/>
  <c r="CE387" i="7"/>
  <c r="BG388" i="7"/>
  <c r="BS388" i="7"/>
  <c r="BT388" i="7"/>
  <c r="CB388" i="7"/>
  <c r="CA388" i="7" s="1"/>
  <c r="CC388" i="7"/>
  <c r="CD388" i="7" s="1"/>
  <c r="CE388" i="7"/>
  <c r="BG389" i="7"/>
  <c r="BS389" i="7"/>
  <c r="BT389" i="7"/>
  <c r="CB389" i="7"/>
  <c r="CA389" i="7" s="1"/>
  <c r="CC389" i="7"/>
  <c r="CD389" i="7" s="1"/>
  <c r="CE389" i="7"/>
  <c r="BG390" i="7"/>
  <c r="BS390" i="7"/>
  <c r="BT390" i="7"/>
  <c r="CB390" i="7"/>
  <c r="CA390" i="7" s="1"/>
  <c r="CC390" i="7"/>
  <c r="CD390" i="7" s="1"/>
  <c r="CE390" i="7"/>
  <c r="BG391" i="7"/>
  <c r="BS391" i="7"/>
  <c r="BT391" i="7"/>
  <c r="CB391" i="7"/>
  <c r="CA391" i="7" s="1"/>
  <c r="CC391" i="7"/>
  <c r="CD391" i="7" s="1"/>
  <c r="CE391" i="7"/>
  <c r="BG392" i="7"/>
  <c r="BS392" i="7"/>
  <c r="BT392" i="7"/>
  <c r="CB392" i="7"/>
  <c r="CA392" i="7" s="1"/>
  <c r="CC392" i="7"/>
  <c r="CD392" i="7" s="1"/>
  <c r="CE392" i="7"/>
  <c r="BG393" i="7"/>
  <c r="BT393" i="7"/>
  <c r="CB393" i="7"/>
  <c r="CA393" i="7" s="1"/>
  <c r="CC393" i="7"/>
  <c r="CD393" i="7" s="1"/>
  <c r="CE393" i="7"/>
  <c r="BG394" i="7"/>
  <c r="BS394" i="7"/>
  <c r="BT394" i="7"/>
  <c r="CB394" i="7"/>
  <c r="CA394" i="7" s="1"/>
  <c r="CC394" i="7"/>
  <c r="CD394" i="7" s="1"/>
  <c r="CE394" i="7"/>
  <c r="BG395" i="7"/>
  <c r="BI395" i="7"/>
  <c r="BJ395" i="7"/>
  <c r="BK395" i="7"/>
  <c r="BL395" i="7"/>
  <c r="BN395" i="7"/>
  <c r="CC395" i="7" s="1"/>
  <c r="BO395" i="7"/>
  <c r="BS395" i="7"/>
  <c r="BT395" i="7"/>
  <c r="BM395" i="7" s="1"/>
  <c r="CB395" i="7"/>
  <c r="CA395" i="7" s="1"/>
  <c r="BG396" i="7"/>
  <c r="BI396" i="7"/>
  <c r="BJ396" i="7"/>
  <c r="BK396" i="7"/>
  <c r="BL396" i="7"/>
  <c r="BN396" i="7"/>
  <c r="CC396" i="7" s="1"/>
  <c r="BO396" i="7"/>
  <c r="BS396" i="7"/>
  <c r="BT396" i="7"/>
  <c r="BM396" i="7" s="1"/>
  <c r="CB396" i="7"/>
  <c r="CA396" i="7" s="1"/>
  <c r="BG397" i="7"/>
  <c r="BS397" i="7"/>
  <c r="BT397" i="7"/>
  <c r="CB397" i="7"/>
  <c r="CA397" i="7" s="1"/>
  <c r="CC397" i="7"/>
  <c r="CD397" i="7" s="1"/>
  <c r="CE397" i="7"/>
  <c r="BG398" i="7"/>
  <c r="BS398" i="7"/>
  <c r="BT398" i="7"/>
  <c r="CB398" i="7"/>
  <c r="CA398" i="7" s="1"/>
  <c r="CC398" i="7"/>
  <c r="CD398" i="7" s="1"/>
  <c r="CE398" i="7"/>
  <c r="BG399" i="7"/>
  <c r="BS399" i="7"/>
  <c r="BT399" i="7"/>
  <c r="CB399" i="7"/>
  <c r="CA399" i="7" s="1"/>
  <c r="CC399" i="7"/>
  <c r="CD399" i="7" s="1"/>
  <c r="CE399" i="7"/>
  <c r="BG400" i="7"/>
  <c r="BT400" i="7"/>
  <c r="CB400" i="7"/>
  <c r="CA400" i="7" s="1"/>
  <c r="CC400" i="7"/>
  <c r="CD400" i="7" s="1"/>
  <c r="CE400" i="7"/>
  <c r="BG401" i="7"/>
  <c r="BT401" i="7"/>
  <c r="CB401" i="7"/>
  <c r="CA401" i="7" s="1"/>
  <c r="CC401" i="7"/>
  <c r="CD401" i="7" s="1"/>
  <c r="CE401" i="7"/>
  <c r="BG402" i="7"/>
  <c r="BS402" i="7"/>
  <c r="BT402" i="7"/>
  <c r="CB402" i="7"/>
  <c r="CA402" i="7" s="1"/>
  <c r="CC402" i="7"/>
  <c r="CD402" i="7" s="1"/>
  <c r="CE402" i="7"/>
  <c r="BG403" i="7"/>
  <c r="BS403" i="7"/>
  <c r="BT403" i="7"/>
  <c r="CB403" i="7"/>
  <c r="CA403" i="7" s="1"/>
  <c r="CC403" i="7"/>
  <c r="CD403" i="7" s="1"/>
  <c r="CE403" i="7"/>
  <c r="BG404" i="7"/>
  <c r="BS404" i="7"/>
  <c r="BT404" i="7"/>
  <c r="CB404" i="7"/>
  <c r="CA404" i="7" s="1"/>
  <c r="CC404" i="7"/>
  <c r="CD404" i="7" s="1"/>
  <c r="CE404" i="7"/>
  <c r="BG405" i="7"/>
  <c r="BS405" i="7"/>
  <c r="BT405" i="7"/>
  <c r="CB405" i="7"/>
  <c r="CA405" i="7" s="1"/>
  <c r="CC405" i="7"/>
  <c r="CD405" i="7" s="1"/>
  <c r="CE405" i="7"/>
  <c r="BG406" i="7"/>
  <c r="BS406" i="7"/>
  <c r="BT406" i="7"/>
  <c r="CB406" i="7"/>
  <c r="CA406" i="7" s="1"/>
  <c r="CC406" i="7"/>
  <c r="CD406" i="7" s="1"/>
  <c r="CE406" i="7"/>
  <c r="BG407" i="7"/>
  <c r="BS407" i="7"/>
  <c r="BT407" i="7"/>
  <c r="CB407" i="7"/>
  <c r="CA407" i="7" s="1"/>
  <c r="CC407" i="7"/>
  <c r="CD407" i="7" s="1"/>
  <c r="CE407" i="7"/>
  <c r="BG408" i="7"/>
  <c r="BS408" i="7"/>
  <c r="BT408" i="7"/>
  <c r="CB408" i="7"/>
  <c r="CA408" i="7" s="1"/>
  <c r="CC408" i="7"/>
  <c r="CD408" i="7" s="1"/>
  <c r="CE408" i="7"/>
  <c r="BG409" i="7"/>
  <c r="BS409" i="7"/>
  <c r="BT409" i="7"/>
  <c r="CB409" i="7"/>
  <c r="CA409" i="7" s="1"/>
  <c r="CC409" i="7"/>
  <c r="CD409" i="7" s="1"/>
  <c r="CE409" i="7"/>
  <c r="BG410" i="7"/>
  <c r="BI410" i="7"/>
  <c r="BJ410" i="7"/>
  <c r="BK410" i="7"/>
  <c r="BL410" i="7"/>
  <c r="BN410" i="7"/>
  <c r="CC410" i="7" s="1"/>
  <c r="BO410" i="7"/>
  <c r="BS410" i="7"/>
  <c r="BT410" i="7"/>
  <c r="BM410" i="7" s="1"/>
  <c r="CB410" i="7"/>
  <c r="CA410" i="7" s="1"/>
  <c r="BG411" i="7"/>
  <c r="BI411" i="7"/>
  <c r="BJ411" i="7"/>
  <c r="BK411" i="7"/>
  <c r="BL411" i="7"/>
  <c r="BN411" i="7"/>
  <c r="CC411" i="7" s="1"/>
  <c r="BO411" i="7"/>
  <c r="BS411" i="7"/>
  <c r="BT411" i="7"/>
  <c r="BM411" i="7" s="1"/>
  <c r="CB411" i="7"/>
  <c r="CA411" i="7" s="1"/>
  <c r="BG412" i="7"/>
  <c r="BS412" i="7"/>
  <c r="BT412" i="7"/>
  <c r="CB412" i="7"/>
  <c r="CA412" i="7" s="1"/>
  <c r="CC412" i="7"/>
  <c r="CD412" i="7" s="1"/>
  <c r="CE412" i="7"/>
  <c r="BG413" i="7"/>
  <c r="BS413" i="7"/>
  <c r="BT413" i="7"/>
  <c r="CB413" i="7"/>
  <c r="CA413" i="7" s="1"/>
  <c r="CC413" i="7"/>
  <c r="CD413" i="7" s="1"/>
  <c r="CE413" i="7"/>
  <c r="BG414" i="7"/>
  <c r="BS414" i="7"/>
  <c r="BT414" i="7"/>
  <c r="CB414" i="7"/>
  <c r="CA414" i="7" s="1"/>
  <c r="CC414" i="7"/>
  <c r="CD414" i="7" s="1"/>
  <c r="CE414" i="7"/>
  <c r="BG415" i="7"/>
  <c r="BS415" i="7"/>
  <c r="BT415" i="7"/>
  <c r="CB415" i="7"/>
  <c r="CA415" i="7" s="1"/>
  <c r="CC415" i="7"/>
  <c r="CD415" i="7" s="1"/>
  <c r="CE415" i="7"/>
  <c r="BG416" i="7"/>
  <c r="BI416" i="7"/>
  <c r="BJ416" i="7"/>
  <c r="BK416" i="7"/>
  <c r="BL416" i="7"/>
  <c r="BN416" i="7"/>
  <c r="CC416" i="7" s="1"/>
  <c r="BO416" i="7"/>
  <c r="BS416" i="7"/>
  <c r="BT416" i="7"/>
  <c r="BM416" i="7" s="1"/>
  <c r="CB416" i="7"/>
  <c r="CA416" i="7" s="1"/>
  <c r="BG417" i="7"/>
  <c r="BS417" i="7"/>
  <c r="BT417" i="7"/>
  <c r="CB417" i="7"/>
  <c r="CA417" i="7" s="1"/>
  <c r="CC417" i="7"/>
  <c r="CD417" i="7" s="1"/>
  <c r="CE417" i="7"/>
  <c r="BG418" i="7"/>
  <c r="BS418" i="7"/>
  <c r="BT418" i="7"/>
  <c r="CB418" i="7"/>
  <c r="CA418" i="7" s="1"/>
  <c r="CC418" i="7"/>
  <c r="CD418" i="7" s="1"/>
  <c r="CE418" i="7"/>
  <c r="BG419" i="7"/>
  <c r="BS419" i="7"/>
  <c r="BT419" i="7"/>
  <c r="CB419" i="7"/>
  <c r="CA419" i="7" s="1"/>
  <c r="CC419" i="7"/>
  <c r="CD419" i="7" s="1"/>
  <c r="CE419" i="7"/>
  <c r="BG420" i="7"/>
  <c r="BS420" i="7"/>
  <c r="BT420" i="7"/>
  <c r="CB420" i="7"/>
  <c r="CA420" i="7" s="1"/>
  <c r="CC420" i="7"/>
  <c r="CD420" i="7" s="1"/>
  <c r="CE420" i="7"/>
  <c r="BG421" i="7"/>
  <c r="BT421" i="7"/>
  <c r="CB421" i="7"/>
  <c r="CA421" i="7" s="1"/>
  <c r="CC421" i="7"/>
  <c r="CD421" i="7" s="1"/>
  <c r="CE421" i="7"/>
  <c r="BG422" i="7"/>
  <c r="BT422" i="7"/>
  <c r="CB422" i="7"/>
  <c r="CA422" i="7" s="1"/>
  <c r="CC422" i="7"/>
  <c r="CD422" i="7" s="1"/>
  <c r="CE422" i="7"/>
  <c r="BG423" i="7"/>
  <c r="BS423" i="7"/>
  <c r="BT423" i="7"/>
  <c r="CB423" i="7"/>
  <c r="CA423" i="7" s="1"/>
  <c r="CC423" i="7"/>
  <c r="CD423" i="7" s="1"/>
  <c r="CE423" i="7"/>
  <c r="BG424" i="7"/>
  <c r="BI424" i="7"/>
  <c r="BJ424" i="7"/>
  <c r="BK424" i="7"/>
  <c r="BL424" i="7"/>
  <c r="BN424" i="7"/>
  <c r="CC424" i="7" s="1"/>
  <c r="BO424" i="7"/>
  <c r="BS424" i="7"/>
  <c r="BT424" i="7"/>
  <c r="BM424" i="7" s="1"/>
  <c r="CB424" i="7"/>
  <c r="CA424" i="7" s="1"/>
  <c r="BG425" i="7"/>
  <c r="BI425" i="7"/>
  <c r="BJ425" i="7"/>
  <c r="BK425" i="7"/>
  <c r="BL425" i="7"/>
  <c r="BN425" i="7"/>
  <c r="CC425" i="7" s="1"/>
  <c r="BO425" i="7"/>
  <c r="BS425" i="7"/>
  <c r="BT425" i="7"/>
  <c r="BM425" i="7" s="1"/>
  <c r="CB425" i="7"/>
  <c r="CA425" i="7" s="1"/>
  <c r="BG426" i="7"/>
  <c r="BT426" i="7"/>
  <c r="CB426" i="7"/>
  <c r="CA426" i="7" s="1"/>
  <c r="CC426" i="7"/>
  <c r="CD426" i="7" s="1"/>
  <c r="CE426" i="7"/>
  <c r="BT427" i="7"/>
  <c r="CB427" i="7"/>
  <c r="CA427" i="7" s="1"/>
  <c r="CD427" i="7"/>
  <c r="CE427" i="7"/>
  <c r="BG428" i="7"/>
  <c r="BT428" i="7"/>
  <c r="CB428" i="7"/>
  <c r="CA428" i="7" s="1"/>
  <c r="CC428" i="7"/>
  <c r="CD428" i="7" s="1"/>
  <c r="CE428" i="7"/>
  <c r="BG429" i="7"/>
  <c r="BS429" i="7"/>
  <c r="BT429" i="7"/>
  <c r="CB429" i="7"/>
  <c r="CA429" i="7" s="1"/>
  <c r="CC429" i="7"/>
  <c r="CD429" i="7" s="1"/>
  <c r="CE429" i="7"/>
  <c r="BG430" i="7"/>
  <c r="BS430" i="7"/>
  <c r="BT430" i="7"/>
  <c r="CB430" i="7"/>
  <c r="CA430" i="7" s="1"/>
  <c r="CC430" i="7"/>
  <c r="CD430" i="7" s="1"/>
  <c r="CE430" i="7"/>
  <c r="BG431" i="7"/>
  <c r="BS431" i="7"/>
  <c r="BT431" i="7"/>
  <c r="CB431" i="7"/>
  <c r="CA431" i="7" s="1"/>
  <c r="CC431" i="7"/>
  <c r="CD431" i="7" s="1"/>
  <c r="CE431" i="7"/>
  <c r="BG432" i="7"/>
  <c r="BS432" i="7"/>
  <c r="BT432" i="7"/>
  <c r="CB432" i="7"/>
  <c r="CA432" i="7" s="1"/>
  <c r="CC432" i="7"/>
  <c r="CD432" i="7" s="1"/>
  <c r="CE432" i="7"/>
  <c r="BG433" i="7"/>
  <c r="BS433" i="7"/>
  <c r="BT433" i="7"/>
  <c r="CB433" i="7"/>
  <c r="CA433" i="7" s="1"/>
  <c r="CC433" i="7"/>
  <c r="CD433" i="7" s="1"/>
  <c r="CE433" i="7"/>
  <c r="BG434" i="7"/>
  <c r="BI434" i="7"/>
  <c r="BJ434" i="7"/>
  <c r="BK434" i="7"/>
  <c r="BL434" i="7"/>
  <c r="BN434" i="7"/>
  <c r="CC434" i="7" s="1"/>
  <c r="BO434" i="7"/>
  <c r="BS434" i="7"/>
  <c r="BT434" i="7"/>
  <c r="BM434" i="7" s="1"/>
  <c r="CB434" i="7"/>
  <c r="CA434" i="7" s="1"/>
  <c r="BG435" i="7"/>
  <c r="BI435" i="7"/>
  <c r="BJ435" i="7"/>
  <c r="BK435" i="7"/>
  <c r="BL435" i="7"/>
  <c r="BN435" i="7"/>
  <c r="CC435" i="7" s="1"/>
  <c r="BO435" i="7"/>
  <c r="BS435" i="7"/>
  <c r="BT435" i="7"/>
  <c r="BM435" i="7" s="1"/>
  <c r="CB435" i="7"/>
  <c r="CA435" i="7" s="1"/>
  <c r="BG436" i="7"/>
  <c r="BS436" i="7"/>
  <c r="BT436" i="7"/>
  <c r="CB436" i="7"/>
  <c r="CA436" i="7" s="1"/>
  <c r="CC436" i="7"/>
  <c r="CD436" i="7" s="1"/>
  <c r="CE436" i="7"/>
  <c r="BG437" i="7"/>
  <c r="BI437" i="7"/>
  <c r="BJ437" i="7"/>
  <c r="BK437" i="7"/>
  <c r="BL437" i="7"/>
  <c r="BN437" i="7"/>
  <c r="CC437" i="7" s="1"/>
  <c r="BO437" i="7"/>
  <c r="BS437" i="7"/>
  <c r="BT437" i="7"/>
  <c r="BM437" i="7" s="1"/>
  <c r="CB437" i="7"/>
  <c r="CA437" i="7" s="1"/>
  <c r="BG438" i="7"/>
  <c r="BI438" i="7"/>
  <c r="BJ438" i="7"/>
  <c r="BK438" i="7"/>
  <c r="BL438" i="7"/>
  <c r="BN438" i="7"/>
  <c r="CC438" i="7" s="1"/>
  <c r="BO438" i="7"/>
  <c r="BS438" i="7"/>
  <c r="BT438" i="7"/>
  <c r="BM438" i="7" s="1"/>
  <c r="CB438" i="7"/>
  <c r="CA438" i="7" s="1"/>
  <c r="BG439" i="7"/>
  <c r="BI439" i="7"/>
  <c r="BJ439" i="7"/>
  <c r="BK439" i="7"/>
  <c r="BL439" i="7"/>
  <c r="BN439" i="7"/>
  <c r="CC439" i="7" s="1"/>
  <c r="BO439" i="7"/>
  <c r="BS439" i="7"/>
  <c r="BT439" i="7"/>
  <c r="BM439" i="7" s="1"/>
  <c r="CB439" i="7"/>
  <c r="CA439" i="7" s="1"/>
  <c r="BG440" i="7"/>
  <c r="BI440" i="7"/>
  <c r="BJ440" i="7"/>
  <c r="BK440" i="7"/>
  <c r="BL440" i="7"/>
  <c r="BN440" i="7"/>
  <c r="CC440" i="7" s="1"/>
  <c r="BO440" i="7"/>
  <c r="BS440" i="7"/>
  <c r="BT440" i="7"/>
  <c r="BM440" i="7" s="1"/>
  <c r="CB440" i="7"/>
  <c r="CA440" i="7" s="1"/>
  <c r="BG441" i="7"/>
  <c r="BS441" i="7"/>
  <c r="BT441" i="7"/>
  <c r="CB441" i="7"/>
  <c r="CA441" i="7" s="1"/>
  <c r="CC441" i="7"/>
  <c r="CD441" i="7" s="1"/>
  <c r="CE441" i="7"/>
  <c r="BG442" i="7"/>
  <c r="BS442" i="7"/>
  <c r="BT442" i="7"/>
  <c r="CB442" i="7"/>
  <c r="CA442" i="7" s="1"/>
  <c r="CC442" i="7"/>
  <c r="CD442" i="7" s="1"/>
  <c r="CE442" i="7"/>
  <c r="BG443" i="7"/>
  <c r="BI443" i="7"/>
  <c r="BJ443" i="7"/>
  <c r="BK443" i="7"/>
  <c r="BL443" i="7"/>
  <c r="BN443" i="7"/>
  <c r="CC443" i="7" s="1"/>
  <c r="BO443" i="7"/>
  <c r="BS443" i="7"/>
  <c r="BT443" i="7"/>
  <c r="BM443" i="7" s="1"/>
  <c r="CB443" i="7"/>
  <c r="CA443" i="7" s="1"/>
  <c r="BG444" i="7"/>
  <c r="BI444" i="7"/>
  <c r="BJ444" i="7"/>
  <c r="BK444" i="7"/>
  <c r="BL444" i="7"/>
  <c r="BN444" i="7"/>
  <c r="CC444" i="7" s="1"/>
  <c r="BO444" i="7"/>
  <c r="BS444" i="7"/>
  <c r="BT444" i="7"/>
  <c r="BM444" i="7" s="1"/>
  <c r="CB444" i="7"/>
  <c r="CA444" i="7" s="1"/>
  <c r="BG445" i="7"/>
  <c r="BI445" i="7"/>
  <c r="BJ445" i="7"/>
  <c r="BK445" i="7"/>
  <c r="BL445" i="7"/>
  <c r="BN445" i="7"/>
  <c r="CC445" i="7" s="1"/>
  <c r="BO445" i="7"/>
  <c r="BS445" i="7"/>
  <c r="BT445" i="7"/>
  <c r="BM445" i="7" s="1"/>
  <c r="CB445" i="7"/>
  <c r="CA445" i="7" s="1"/>
  <c r="BG446" i="7"/>
  <c r="BS446" i="7"/>
  <c r="BT446" i="7"/>
  <c r="CB446" i="7"/>
  <c r="CA446" i="7" s="1"/>
  <c r="CC446" i="7"/>
  <c r="CD446" i="7" s="1"/>
  <c r="CE446" i="7"/>
  <c r="BG447" i="7"/>
  <c r="BI447" i="7"/>
  <c r="BJ447" i="7"/>
  <c r="BK447" i="7"/>
  <c r="BL447" i="7"/>
  <c r="BN447" i="7"/>
  <c r="CC447" i="7" s="1"/>
  <c r="BO447" i="7"/>
  <c r="BS447" i="7"/>
  <c r="BT447" i="7"/>
  <c r="BM447" i="7" s="1"/>
  <c r="CB447" i="7"/>
  <c r="CA447" i="7" s="1"/>
  <c r="BG448" i="7"/>
  <c r="BS448" i="7"/>
  <c r="BT448" i="7"/>
  <c r="CB448" i="7"/>
  <c r="CA448" i="7" s="1"/>
  <c r="CC448" i="7"/>
  <c r="CD448" i="7" s="1"/>
  <c r="CE448" i="7"/>
  <c r="BG449" i="7"/>
  <c r="BS449" i="7"/>
  <c r="BT449" i="7"/>
  <c r="CB449" i="7"/>
  <c r="CA449" i="7" s="1"/>
  <c r="CC449" i="7"/>
  <c r="CD449" i="7" s="1"/>
  <c r="CE449" i="7"/>
  <c r="BG450" i="7"/>
  <c r="BS450" i="7"/>
  <c r="BT450" i="7"/>
  <c r="CB450" i="7"/>
  <c r="CA450" i="7" s="1"/>
  <c r="CC450" i="7"/>
  <c r="CD450" i="7" s="1"/>
  <c r="CE450" i="7"/>
  <c r="BG451" i="7"/>
  <c r="BS451" i="7"/>
  <c r="BT451" i="7"/>
  <c r="CB451" i="7"/>
  <c r="CA451" i="7" s="1"/>
  <c r="CC451" i="7"/>
  <c r="CD451" i="7" s="1"/>
  <c r="CE451" i="7"/>
  <c r="BG452" i="7"/>
  <c r="BS452" i="7"/>
  <c r="BT452" i="7"/>
  <c r="CB452" i="7"/>
  <c r="CA452" i="7" s="1"/>
  <c r="CC452" i="7"/>
  <c r="CD452" i="7" s="1"/>
  <c r="CE452" i="7"/>
  <c r="BG453" i="7"/>
  <c r="BS453" i="7"/>
  <c r="BT453" i="7"/>
  <c r="CB453" i="7"/>
  <c r="CA453" i="7" s="1"/>
  <c r="CC453" i="7"/>
  <c r="CD453" i="7" s="1"/>
  <c r="CE453" i="7"/>
  <c r="BG454" i="7"/>
  <c r="BS454" i="7"/>
  <c r="BT454" i="7"/>
  <c r="CB454" i="7"/>
  <c r="CA454" i="7" s="1"/>
  <c r="CC454" i="7"/>
  <c r="CD454" i="7" s="1"/>
  <c r="CE454" i="7"/>
  <c r="BG455" i="7"/>
  <c r="BI455" i="7"/>
  <c r="BJ455" i="7"/>
  <c r="BK455" i="7"/>
  <c r="BL455" i="7"/>
  <c r="BN455" i="7"/>
  <c r="CC455" i="7" s="1"/>
  <c r="BO455" i="7"/>
  <c r="BS455" i="7"/>
  <c r="BT455" i="7"/>
  <c r="BM455" i="7" s="1"/>
  <c r="CB455" i="7"/>
  <c r="CA455" i="7" s="1"/>
  <c r="BG456" i="7"/>
  <c r="BS456" i="7"/>
  <c r="BT456" i="7"/>
  <c r="CB456" i="7"/>
  <c r="CA456" i="7" s="1"/>
  <c r="CC456" i="7"/>
  <c r="CD456" i="7" s="1"/>
  <c r="CE456" i="7"/>
  <c r="BG457" i="7"/>
  <c r="BS457" i="7"/>
  <c r="BT457" i="7"/>
  <c r="CB457" i="7"/>
  <c r="CA457" i="7" s="1"/>
  <c r="CC457" i="7"/>
  <c r="CD457" i="7" s="1"/>
  <c r="CE457" i="7"/>
  <c r="BG458" i="7"/>
  <c r="BS458" i="7"/>
  <c r="BT458" i="7"/>
  <c r="CB458" i="7"/>
  <c r="CA458" i="7" s="1"/>
  <c r="CC458" i="7"/>
  <c r="CD458" i="7" s="1"/>
  <c r="CE458" i="7"/>
  <c r="BG459" i="7"/>
  <c r="BS459" i="7"/>
  <c r="BT459" i="7"/>
  <c r="CB459" i="7"/>
  <c r="CA459" i="7" s="1"/>
  <c r="CC459" i="7"/>
  <c r="CD459" i="7" s="1"/>
  <c r="CE459" i="7"/>
  <c r="BG460" i="7"/>
  <c r="BS460" i="7"/>
  <c r="BT460" i="7"/>
  <c r="CB460" i="7"/>
  <c r="CA460" i="7" s="1"/>
  <c r="CC460" i="7"/>
  <c r="CD460" i="7" s="1"/>
  <c r="CE460" i="7"/>
  <c r="BG461" i="7"/>
  <c r="BS461" i="7"/>
  <c r="BT461" i="7"/>
  <c r="CB461" i="7"/>
  <c r="CA461" i="7" s="1"/>
  <c r="CC461" i="7"/>
  <c r="CD461" i="7" s="1"/>
  <c r="CE461" i="7"/>
  <c r="BG462" i="7"/>
  <c r="BI462" i="7"/>
  <c r="BJ462" i="7"/>
  <c r="BK462" i="7"/>
  <c r="BL462" i="7"/>
  <c r="BN462" i="7"/>
  <c r="CC462" i="7" s="1"/>
  <c r="BO462" i="7"/>
  <c r="BS462" i="7"/>
  <c r="BT462" i="7"/>
  <c r="BM462" i="7" s="1"/>
  <c r="CB462" i="7"/>
  <c r="CA462" i="7" s="1"/>
  <c r="BG463" i="7"/>
  <c r="BI463" i="7"/>
  <c r="BJ463" i="7"/>
  <c r="BK463" i="7"/>
  <c r="BL463" i="7"/>
  <c r="BN463" i="7"/>
  <c r="CC463" i="7" s="1"/>
  <c r="BO463" i="7"/>
  <c r="BS463" i="7"/>
  <c r="BT463" i="7"/>
  <c r="BM463" i="7" s="1"/>
  <c r="CB463" i="7"/>
  <c r="CA463" i="7" s="1"/>
  <c r="BG464" i="7"/>
  <c r="BS464" i="7"/>
  <c r="BT464" i="7"/>
  <c r="CB464" i="7"/>
  <c r="CA464" i="7" s="1"/>
  <c r="CC464" i="7"/>
  <c r="CD464" i="7" s="1"/>
  <c r="CE464" i="7"/>
  <c r="BG465" i="7"/>
  <c r="BS465" i="7"/>
  <c r="BT465" i="7"/>
  <c r="CB465" i="7"/>
  <c r="CA465" i="7" s="1"/>
  <c r="CC465" i="7"/>
  <c r="CD465" i="7" s="1"/>
  <c r="CE465" i="7"/>
  <c r="BG466" i="7"/>
  <c r="BS466" i="7"/>
  <c r="BT466" i="7"/>
  <c r="CB466" i="7"/>
  <c r="CA466" i="7" s="1"/>
  <c r="CC466" i="7"/>
  <c r="CD466" i="7" s="1"/>
  <c r="CE466" i="7"/>
  <c r="BG467" i="7"/>
  <c r="BI467" i="7"/>
  <c r="BJ467" i="7"/>
  <c r="BK467" i="7"/>
  <c r="BL467" i="7"/>
  <c r="BN467" i="7"/>
  <c r="CC467" i="7" s="1"/>
  <c r="BO467" i="7"/>
  <c r="BS467" i="7"/>
  <c r="BT467" i="7"/>
  <c r="BM467" i="7" s="1"/>
  <c r="CB467" i="7"/>
  <c r="CA467" i="7" s="1"/>
  <c r="BG468" i="7"/>
  <c r="BI468" i="7"/>
  <c r="BJ468" i="7"/>
  <c r="BK468" i="7"/>
  <c r="BL468" i="7"/>
  <c r="BN468" i="7"/>
  <c r="CC468" i="7" s="1"/>
  <c r="BO468" i="7"/>
  <c r="BS468" i="7"/>
  <c r="BT468" i="7"/>
  <c r="BM468" i="7" s="1"/>
  <c r="CB468" i="7"/>
  <c r="CA468" i="7" s="1"/>
  <c r="BG469" i="7"/>
  <c r="BT469" i="7"/>
  <c r="CB469" i="7"/>
  <c r="CA469" i="7" s="1"/>
  <c r="CC469" i="7"/>
  <c r="CD469" i="7" s="1"/>
  <c r="CE469" i="7"/>
  <c r="BT470" i="7"/>
  <c r="CB470" i="7"/>
  <c r="CA470" i="7" s="1"/>
  <c r="CC470" i="7"/>
  <c r="CD470" i="7" s="1"/>
  <c r="CE470" i="7"/>
  <c r="BG471" i="7"/>
  <c r="BS471" i="7"/>
  <c r="BT471" i="7"/>
  <c r="CB471" i="7"/>
  <c r="CA471" i="7" s="1"/>
  <c r="CC471" i="7"/>
  <c r="CD471" i="7" s="1"/>
  <c r="CE471" i="7"/>
  <c r="BG472" i="7"/>
  <c r="BS472" i="7"/>
  <c r="BT472" i="7"/>
  <c r="CB472" i="7"/>
  <c r="CA472" i="7" s="1"/>
  <c r="CC472" i="7"/>
  <c r="CD472" i="7" s="1"/>
  <c r="CE472" i="7"/>
  <c r="BG473" i="7"/>
  <c r="BI473" i="7"/>
  <c r="BJ473" i="7"/>
  <c r="BK473" i="7"/>
  <c r="BL473" i="7"/>
  <c r="BN473" i="7"/>
  <c r="CC473" i="7" s="1"/>
  <c r="BO473" i="7"/>
  <c r="BS473" i="7"/>
  <c r="BT473" i="7"/>
  <c r="BM473" i="7" s="1"/>
  <c r="CB473" i="7"/>
  <c r="CA473" i="7" s="1"/>
  <c r="BG474" i="7"/>
  <c r="BT474" i="7"/>
  <c r="CB474" i="7"/>
  <c r="CA474" i="7" s="1"/>
  <c r="CC474" i="7"/>
  <c r="CD474" i="7" s="1"/>
  <c r="CE474" i="7"/>
  <c r="BT475" i="7"/>
  <c r="CB475" i="7"/>
  <c r="CA475" i="7" s="1"/>
  <c r="CC475" i="7"/>
  <c r="CD475" i="7" s="1"/>
  <c r="CE475" i="7"/>
  <c r="BG476" i="7"/>
  <c r="BS476" i="7"/>
  <c r="BT476" i="7"/>
  <c r="CB476" i="7"/>
  <c r="CA476" i="7" s="1"/>
  <c r="CC476" i="7"/>
  <c r="CD476" i="7" s="1"/>
  <c r="CE476" i="7"/>
  <c r="BG477" i="7"/>
  <c r="BS477" i="7"/>
  <c r="BT477" i="7"/>
  <c r="CB477" i="7"/>
  <c r="CA477" i="7" s="1"/>
  <c r="CC477" i="7"/>
  <c r="CD477" i="7" s="1"/>
  <c r="CE477" i="7"/>
  <c r="AX478" i="7"/>
  <c r="AX585" i="7" s="1"/>
  <c r="BG478" i="7"/>
  <c r="BT478" i="7"/>
  <c r="CB478" i="7"/>
  <c r="CA478" i="7" s="1"/>
  <c r="CC478" i="7"/>
  <c r="CD478" i="7" s="1"/>
  <c r="CE478" i="7"/>
  <c r="BT479" i="7"/>
  <c r="CB479" i="7"/>
  <c r="CA479" i="7" s="1"/>
  <c r="CC479" i="7"/>
  <c r="CD479" i="7" s="1"/>
  <c r="CE479" i="7"/>
  <c r="BT480" i="7"/>
  <c r="CB480" i="7"/>
  <c r="CA480" i="7" s="1"/>
  <c r="CC480" i="7"/>
  <c r="CD480" i="7" s="1"/>
  <c r="CE480" i="7"/>
  <c r="BG481" i="7"/>
  <c r="BT481" i="7"/>
  <c r="CB481" i="7"/>
  <c r="CA481" i="7" s="1"/>
  <c r="CC481" i="7"/>
  <c r="CD481" i="7" s="1"/>
  <c r="CE481" i="7"/>
  <c r="BT482" i="7"/>
  <c r="CB482" i="7"/>
  <c r="CA482" i="7" s="1"/>
  <c r="CC482" i="7"/>
  <c r="CD482" i="7" s="1"/>
  <c r="CE482" i="7"/>
  <c r="BG483" i="7"/>
  <c r="BS483" i="7"/>
  <c r="BT483" i="7"/>
  <c r="CB483" i="7"/>
  <c r="CA483" i="7" s="1"/>
  <c r="CC483" i="7"/>
  <c r="CD483" i="7" s="1"/>
  <c r="CE483" i="7"/>
  <c r="BG484" i="7"/>
  <c r="BS484" i="7"/>
  <c r="BT484" i="7"/>
  <c r="CB484" i="7"/>
  <c r="CA484" i="7" s="1"/>
  <c r="CC484" i="7"/>
  <c r="CD484" i="7" s="1"/>
  <c r="CE484" i="7"/>
  <c r="BG485" i="7"/>
  <c r="BS485" i="7"/>
  <c r="BT485" i="7"/>
  <c r="CB485" i="7"/>
  <c r="CA485" i="7" s="1"/>
  <c r="CC485" i="7"/>
  <c r="CD485" i="7" s="1"/>
  <c r="CE485" i="7"/>
  <c r="BG486" i="7"/>
  <c r="BS486" i="7"/>
  <c r="BT486" i="7"/>
  <c r="CB486" i="7"/>
  <c r="CA486" i="7" s="1"/>
  <c r="CC486" i="7"/>
  <c r="CD486" i="7" s="1"/>
  <c r="CE486" i="7"/>
  <c r="BG487" i="7"/>
  <c r="BS487" i="7"/>
  <c r="BT487" i="7"/>
  <c r="CB487" i="7"/>
  <c r="CA487" i="7" s="1"/>
  <c r="CC487" i="7"/>
  <c r="CD487" i="7" s="1"/>
  <c r="CE487" i="7"/>
  <c r="BG488" i="7"/>
  <c r="BT488" i="7"/>
  <c r="CB488" i="7"/>
  <c r="CA488" i="7" s="1"/>
  <c r="CC488" i="7"/>
  <c r="CD488" i="7" s="1"/>
  <c r="CE488" i="7"/>
  <c r="BT489" i="7"/>
  <c r="CB489" i="7"/>
  <c r="CA489" i="7" s="1"/>
  <c r="CC489" i="7"/>
  <c r="CD489" i="7" s="1"/>
  <c r="CE489" i="7"/>
  <c r="BG490" i="7"/>
  <c r="BT490" i="7"/>
  <c r="CB490" i="7"/>
  <c r="CA490" i="7" s="1"/>
  <c r="CC490" i="7"/>
  <c r="CD490" i="7" s="1"/>
  <c r="CE490" i="7"/>
  <c r="BT491" i="7"/>
  <c r="CB491" i="7"/>
  <c r="CA491" i="7" s="1"/>
  <c r="CC491" i="7"/>
  <c r="CD491" i="7" s="1"/>
  <c r="CE491" i="7"/>
  <c r="BG492" i="7"/>
  <c r="BI492" i="7"/>
  <c r="BJ492" i="7"/>
  <c r="BK492" i="7"/>
  <c r="BL492" i="7"/>
  <c r="BN492" i="7"/>
  <c r="CC492" i="7" s="1"/>
  <c r="BO492" i="7"/>
  <c r="BS492" i="7"/>
  <c r="BT492" i="7"/>
  <c r="BM492" i="7" s="1"/>
  <c r="CB492" i="7"/>
  <c r="CA492" i="7" s="1"/>
  <c r="BG493" i="7"/>
  <c r="BS493" i="7"/>
  <c r="BT493" i="7"/>
  <c r="CB493" i="7"/>
  <c r="CA493" i="7" s="1"/>
  <c r="CC493" i="7"/>
  <c r="CD493" i="7" s="1"/>
  <c r="CE493" i="7"/>
  <c r="BG494" i="7"/>
  <c r="BI494" i="7"/>
  <c r="BJ494" i="7"/>
  <c r="BK494" i="7"/>
  <c r="BL494" i="7"/>
  <c r="BN494" i="7"/>
  <c r="CC494" i="7" s="1"/>
  <c r="BO494" i="7"/>
  <c r="BS494" i="7"/>
  <c r="BT494" i="7"/>
  <c r="BM494" i="7" s="1"/>
  <c r="CB494" i="7"/>
  <c r="CA494" i="7" s="1"/>
  <c r="BG495" i="7"/>
  <c r="BI495" i="7"/>
  <c r="BJ495" i="7"/>
  <c r="BK495" i="7"/>
  <c r="BL495" i="7"/>
  <c r="BN495" i="7"/>
  <c r="CC495" i="7" s="1"/>
  <c r="BO495" i="7"/>
  <c r="BS495" i="7"/>
  <c r="BT495" i="7"/>
  <c r="BM495" i="7" s="1"/>
  <c r="CB495" i="7"/>
  <c r="CA495" i="7" s="1"/>
  <c r="BG496" i="7"/>
  <c r="BI496" i="7"/>
  <c r="BJ496" i="7"/>
  <c r="BK496" i="7"/>
  <c r="BL496" i="7"/>
  <c r="BN496" i="7"/>
  <c r="CC496" i="7" s="1"/>
  <c r="BO496" i="7"/>
  <c r="BS496" i="7"/>
  <c r="BT496" i="7"/>
  <c r="BM496" i="7" s="1"/>
  <c r="CB496" i="7"/>
  <c r="CA496" i="7" s="1"/>
  <c r="BG497" i="7"/>
  <c r="BI497" i="7"/>
  <c r="BJ497" i="7"/>
  <c r="BK497" i="7"/>
  <c r="BL497" i="7"/>
  <c r="BN497" i="7"/>
  <c r="CC497" i="7" s="1"/>
  <c r="BO497" i="7"/>
  <c r="BS497" i="7"/>
  <c r="BT497" i="7"/>
  <c r="BM497" i="7" s="1"/>
  <c r="CB497" i="7"/>
  <c r="CA497" i="7" s="1"/>
  <c r="BG498" i="7"/>
  <c r="BI498" i="7"/>
  <c r="BJ498" i="7"/>
  <c r="BK498" i="7"/>
  <c r="BL498" i="7"/>
  <c r="BN498" i="7"/>
  <c r="CC498" i="7" s="1"/>
  <c r="BO498" i="7"/>
  <c r="BS498" i="7"/>
  <c r="BT498" i="7"/>
  <c r="BM498" i="7" s="1"/>
  <c r="CB498" i="7"/>
  <c r="CA498" i="7" s="1"/>
  <c r="BG499" i="7"/>
  <c r="BS499" i="7"/>
  <c r="BT499" i="7"/>
  <c r="CB499" i="7"/>
  <c r="CA499" i="7" s="1"/>
  <c r="CC499" i="7"/>
  <c r="CD499" i="7" s="1"/>
  <c r="CE499" i="7"/>
  <c r="BG500" i="7"/>
  <c r="BS500" i="7"/>
  <c r="BT500" i="7"/>
  <c r="CB500" i="7"/>
  <c r="CA500" i="7" s="1"/>
  <c r="CC500" i="7"/>
  <c r="CD500" i="7" s="1"/>
  <c r="CE500" i="7"/>
  <c r="BG501" i="7"/>
  <c r="BI501" i="7"/>
  <c r="BJ501" i="7"/>
  <c r="BK501" i="7"/>
  <c r="BL501" i="7"/>
  <c r="BN501" i="7"/>
  <c r="CC501" i="7" s="1"/>
  <c r="BO501" i="7"/>
  <c r="BS501" i="7"/>
  <c r="BT501" i="7"/>
  <c r="BM501" i="7" s="1"/>
  <c r="CB501" i="7"/>
  <c r="CA501" i="7" s="1"/>
  <c r="BG502" i="7"/>
  <c r="BI502" i="7"/>
  <c r="BJ502" i="7"/>
  <c r="BK502" i="7"/>
  <c r="BL502" i="7"/>
  <c r="BN502" i="7"/>
  <c r="CC502" i="7" s="1"/>
  <c r="BO502" i="7"/>
  <c r="BS502" i="7"/>
  <c r="BT502" i="7"/>
  <c r="BM502" i="7" s="1"/>
  <c r="CB502" i="7"/>
  <c r="CA502" i="7" s="1"/>
  <c r="BG503" i="7"/>
  <c r="BS503" i="7"/>
  <c r="BT503" i="7"/>
  <c r="CB503" i="7"/>
  <c r="CA503" i="7" s="1"/>
  <c r="CC503" i="7"/>
  <c r="CD503" i="7" s="1"/>
  <c r="CE503" i="7"/>
  <c r="BG504" i="7"/>
  <c r="BI504" i="7"/>
  <c r="BJ504" i="7"/>
  <c r="BK504" i="7"/>
  <c r="BL504" i="7"/>
  <c r="BN504" i="7"/>
  <c r="CC504" i="7" s="1"/>
  <c r="BO504" i="7"/>
  <c r="BS504" i="7"/>
  <c r="BT504" i="7"/>
  <c r="BM504" i="7" s="1"/>
  <c r="CB504" i="7"/>
  <c r="CA504" i="7" s="1"/>
  <c r="BG505" i="7"/>
  <c r="BS505" i="7"/>
  <c r="BT505" i="7"/>
  <c r="CB505" i="7"/>
  <c r="CA505" i="7" s="1"/>
  <c r="CC505" i="7"/>
  <c r="CD505" i="7" s="1"/>
  <c r="CE505" i="7"/>
  <c r="BG506" i="7"/>
  <c r="BS506" i="7"/>
  <c r="BT506" i="7"/>
  <c r="CB506" i="7"/>
  <c r="CA506" i="7" s="1"/>
  <c r="CC506" i="7"/>
  <c r="CD506" i="7" s="1"/>
  <c r="CE506" i="7"/>
  <c r="BG507" i="7"/>
  <c r="BS507" i="7"/>
  <c r="BT507" i="7"/>
  <c r="CB507" i="7"/>
  <c r="CA507" i="7" s="1"/>
  <c r="CC507" i="7"/>
  <c r="CD507" i="7" s="1"/>
  <c r="CE507" i="7"/>
  <c r="BG508" i="7"/>
  <c r="BI508" i="7"/>
  <c r="BJ508" i="7"/>
  <c r="BK508" i="7"/>
  <c r="BL508" i="7"/>
  <c r="BN508" i="7"/>
  <c r="CC508" i="7" s="1"/>
  <c r="BO508" i="7"/>
  <c r="BS508" i="7"/>
  <c r="BT508" i="7"/>
  <c r="BM508" i="7" s="1"/>
  <c r="CB508" i="7"/>
  <c r="CA508" i="7" s="1"/>
  <c r="BG509" i="7"/>
  <c r="BS509" i="7"/>
  <c r="BT509" i="7"/>
  <c r="CB509" i="7"/>
  <c r="CA509" i="7" s="1"/>
  <c r="CC509" i="7"/>
  <c r="CD509" i="7" s="1"/>
  <c r="CE509" i="7"/>
  <c r="BG510" i="7"/>
  <c r="BS510" i="7"/>
  <c r="BT510" i="7"/>
  <c r="CB510" i="7"/>
  <c r="CA510" i="7" s="1"/>
  <c r="CC510" i="7"/>
  <c r="CD510" i="7" s="1"/>
  <c r="CE510" i="7"/>
  <c r="BG511" i="7"/>
  <c r="BS511" i="7"/>
  <c r="BT511" i="7"/>
  <c r="CB511" i="7"/>
  <c r="CA511" i="7" s="1"/>
  <c r="CC511" i="7"/>
  <c r="CD511" i="7" s="1"/>
  <c r="CE511" i="7"/>
  <c r="BG512" i="7"/>
  <c r="BS512" i="7"/>
  <c r="BT512" i="7"/>
  <c r="CB512" i="7"/>
  <c r="CA512" i="7" s="1"/>
  <c r="CC512" i="7"/>
  <c r="CD512" i="7" s="1"/>
  <c r="CE512" i="7"/>
  <c r="BG513" i="7"/>
  <c r="BS513" i="7"/>
  <c r="BT513" i="7"/>
  <c r="CB513" i="7"/>
  <c r="CA513" i="7" s="1"/>
  <c r="CC513" i="7"/>
  <c r="CD513" i="7" s="1"/>
  <c r="CE513" i="7"/>
  <c r="BG514" i="7"/>
  <c r="BS514" i="7"/>
  <c r="BT514" i="7"/>
  <c r="CB514" i="7"/>
  <c r="CA514" i="7" s="1"/>
  <c r="CC514" i="7"/>
  <c r="CD514" i="7" s="1"/>
  <c r="CE514" i="7"/>
  <c r="BG515" i="7"/>
  <c r="BS515" i="7"/>
  <c r="BT515" i="7"/>
  <c r="CB515" i="7"/>
  <c r="CA515" i="7" s="1"/>
  <c r="CC515" i="7"/>
  <c r="CD515" i="7" s="1"/>
  <c r="CE515" i="7"/>
  <c r="BG516" i="7"/>
  <c r="BS516" i="7"/>
  <c r="BT516" i="7"/>
  <c r="CB516" i="7"/>
  <c r="CA516" i="7" s="1"/>
  <c r="CC516" i="7"/>
  <c r="CD516" i="7" s="1"/>
  <c r="CE516" i="7"/>
  <c r="BG517" i="7"/>
  <c r="BT517" i="7"/>
  <c r="CB517" i="7"/>
  <c r="CA517" i="7" s="1"/>
  <c r="CC517" i="7"/>
  <c r="CD517" i="7" s="1"/>
  <c r="CE517" i="7"/>
  <c r="BT518" i="7"/>
  <c r="CB518" i="7"/>
  <c r="CA518" i="7" s="1"/>
  <c r="CC518" i="7"/>
  <c r="CD518" i="7" s="1"/>
  <c r="CE518" i="7"/>
  <c r="BG519" i="7"/>
  <c r="BS519" i="7"/>
  <c r="BT519" i="7"/>
  <c r="CB519" i="7"/>
  <c r="CA519" i="7" s="1"/>
  <c r="CC519" i="7"/>
  <c r="CD519" i="7" s="1"/>
  <c r="CE519" i="7"/>
  <c r="BG520" i="7"/>
  <c r="BS520" i="7"/>
  <c r="BT520" i="7"/>
  <c r="CB520" i="7"/>
  <c r="CA520" i="7" s="1"/>
  <c r="CC520" i="7"/>
  <c r="CD520" i="7" s="1"/>
  <c r="CE520" i="7"/>
  <c r="BG521" i="7"/>
  <c r="BS521" i="7"/>
  <c r="BT521" i="7"/>
  <c r="CB521" i="7"/>
  <c r="CA521" i="7" s="1"/>
  <c r="CC521" i="7"/>
  <c r="CD521" i="7" s="1"/>
  <c r="CE521" i="7"/>
  <c r="BG522" i="7"/>
  <c r="BS522" i="7"/>
  <c r="BT522" i="7"/>
  <c r="CB522" i="7"/>
  <c r="CA522" i="7" s="1"/>
  <c r="CC522" i="7"/>
  <c r="CD522" i="7" s="1"/>
  <c r="CE522" i="7"/>
  <c r="BG523" i="7"/>
  <c r="BS523" i="7"/>
  <c r="BT523" i="7"/>
  <c r="CB523" i="7"/>
  <c r="CA523" i="7" s="1"/>
  <c r="CC523" i="7"/>
  <c r="CD523" i="7" s="1"/>
  <c r="CE523" i="7"/>
  <c r="BG524" i="7"/>
  <c r="BS524" i="7"/>
  <c r="BT524" i="7"/>
  <c r="CB524" i="7"/>
  <c r="CA524" i="7" s="1"/>
  <c r="CC524" i="7"/>
  <c r="CD524" i="7" s="1"/>
  <c r="CE524" i="7"/>
  <c r="BG525" i="7"/>
  <c r="BS525" i="7"/>
  <c r="BT525" i="7"/>
  <c r="CB525" i="7"/>
  <c r="CA525" i="7" s="1"/>
  <c r="CC525" i="7"/>
  <c r="CD525" i="7" s="1"/>
  <c r="CE525" i="7"/>
  <c r="BG526" i="7"/>
  <c r="BS526" i="7"/>
  <c r="BT526" i="7"/>
  <c r="CB526" i="7"/>
  <c r="CA526" i="7" s="1"/>
  <c r="CC526" i="7"/>
  <c r="CD526" i="7" s="1"/>
  <c r="CE526" i="7"/>
  <c r="BG527" i="7"/>
  <c r="BS527" i="7"/>
  <c r="BT527" i="7"/>
  <c r="CB527" i="7"/>
  <c r="CA527" i="7" s="1"/>
  <c r="CC527" i="7"/>
  <c r="CD527" i="7" s="1"/>
  <c r="CE527" i="7"/>
  <c r="BG528" i="7"/>
  <c r="BS528" i="7"/>
  <c r="BT528" i="7"/>
  <c r="CB528" i="7"/>
  <c r="CA528" i="7" s="1"/>
  <c r="CC528" i="7"/>
  <c r="CD528" i="7" s="1"/>
  <c r="CE528" i="7"/>
  <c r="BG529" i="7"/>
  <c r="BS529" i="7"/>
  <c r="BT529" i="7"/>
  <c r="CB529" i="7"/>
  <c r="CA529" i="7" s="1"/>
  <c r="CC529" i="7"/>
  <c r="CD529" i="7" s="1"/>
  <c r="CE529" i="7"/>
  <c r="BG530" i="7"/>
  <c r="BI530" i="7"/>
  <c r="BJ530" i="7"/>
  <c r="BK530" i="7"/>
  <c r="BL530" i="7"/>
  <c r="BN530" i="7"/>
  <c r="CC530" i="7" s="1"/>
  <c r="BO530" i="7"/>
  <c r="BS530" i="7"/>
  <c r="BT530" i="7"/>
  <c r="BM530" i="7" s="1"/>
  <c r="CB530" i="7"/>
  <c r="CA530" i="7" s="1"/>
  <c r="BG531" i="7"/>
  <c r="BS531" i="7"/>
  <c r="BT531" i="7"/>
  <c r="CB531" i="7"/>
  <c r="CA531" i="7" s="1"/>
  <c r="CC531" i="7"/>
  <c r="CD531" i="7" s="1"/>
  <c r="CE531" i="7"/>
  <c r="BG532" i="7"/>
  <c r="BS532" i="7"/>
  <c r="BT532" i="7"/>
  <c r="CB532" i="7"/>
  <c r="CA532" i="7" s="1"/>
  <c r="CC532" i="7"/>
  <c r="CD532" i="7" s="1"/>
  <c r="CE532" i="7"/>
  <c r="BG533" i="7"/>
  <c r="BS533" i="7"/>
  <c r="BT533" i="7"/>
  <c r="CB533" i="7"/>
  <c r="CA533" i="7" s="1"/>
  <c r="CC533" i="7"/>
  <c r="CD533" i="7" s="1"/>
  <c r="CE533" i="7"/>
  <c r="BG534" i="7"/>
  <c r="BS534" i="7"/>
  <c r="BT534" i="7"/>
  <c r="CB534" i="7"/>
  <c r="CA534" i="7" s="1"/>
  <c r="CC534" i="7"/>
  <c r="CD534" i="7" s="1"/>
  <c r="CE534" i="7"/>
  <c r="BG535" i="7"/>
  <c r="BS535" i="7"/>
  <c r="BT535" i="7"/>
  <c r="CB535" i="7"/>
  <c r="CA535" i="7" s="1"/>
  <c r="CC535" i="7"/>
  <c r="CD535" i="7" s="1"/>
  <c r="CE535" i="7"/>
  <c r="BG536" i="7"/>
  <c r="BS536" i="7"/>
  <c r="BT536" i="7"/>
  <c r="CB536" i="7"/>
  <c r="CA536" i="7" s="1"/>
  <c r="CC536" i="7"/>
  <c r="CD536" i="7" s="1"/>
  <c r="CE536" i="7"/>
  <c r="BG537" i="7"/>
  <c r="BS537" i="7"/>
  <c r="BT537" i="7"/>
  <c r="CB537" i="7"/>
  <c r="CA537" i="7" s="1"/>
  <c r="CC537" i="7"/>
  <c r="CD537" i="7" s="1"/>
  <c r="CE537" i="7"/>
  <c r="BG538" i="7"/>
  <c r="BI538" i="7"/>
  <c r="BJ538" i="7"/>
  <c r="BK538" i="7"/>
  <c r="BL538" i="7"/>
  <c r="BN538" i="7"/>
  <c r="CC538" i="7" s="1"/>
  <c r="BO538" i="7"/>
  <c r="BS538" i="7"/>
  <c r="BT538" i="7"/>
  <c r="BM538" i="7" s="1"/>
  <c r="CB538" i="7"/>
  <c r="CA538" i="7" s="1"/>
  <c r="BG539" i="7"/>
  <c r="BS539" i="7"/>
  <c r="BT539" i="7"/>
  <c r="CB539" i="7"/>
  <c r="CA539" i="7" s="1"/>
  <c r="CC539" i="7"/>
  <c r="CD539" i="7" s="1"/>
  <c r="CE539" i="7"/>
  <c r="BG540" i="7"/>
  <c r="BS540" i="7"/>
  <c r="BT540" i="7"/>
  <c r="CB540" i="7"/>
  <c r="CA540" i="7" s="1"/>
  <c r="CC540" i="7"/>
  <c r="CD540" i="7" s="1"/>
  <c r="CE540" i="7"/>
  <c r="BG541" i="7"/>
  <c r="BS541" i="7"/>
  <c r="BT541" i="7"/>
  <c r="CB541" i="7"/>
  <c r="CA541" i="7" s="1"/>
  <c r="CC541" i="7"/>
  <c r="CD541" i="7" s="1"/>
  <c r="CE541" i="7"/>
  <c r="BG542" i="7"/>
  <c r="BS542" i="7"/>
  <c r="BT542" i="7"/>
  <c r="CB542" i="7"/>
  <c r="CA542" i="7" s="1"/>
  <c r="CC542" i="7"/>
  <c r="CD542" i="7" s="1"/>
  <c r="CE542" i="7"/>
  <c r="BG543" i="7"/>
  <c r="BS543" i="7"/>
  <c r="BT543" i="7"/>
  <c r="CB543" i="7"/>
  <c r="CA543" i="7" s="1"/>
  <c r="CC543" i="7"/>
  <c r="CD543" i="7" s="1"/>
  <c r="CE543" i="7"/>
  <c r="BG544" i="7"/>
  <c r="BS544" i="7"/>
  <c r="BT544" i="7"/>
  <c r="CB544" i="7"/>
  <c r="CA544" i="7" s="1"/>
  <c r="CC544" i="7"/>
  <c r="CD544" i="7" s="1"/>
  <c r="CE544" i="7"/>
  <c r="BG545" i="7"/>
  <c r="BT545" i="7"/>
  <c r="CB545" i="7"/>
  <c r="CA545" i="7" s="1"/>
  <c r="CC545" i="7"/>
  <c r="CD545" i="7" s="1"/>
  <c r="CE545" i="7"/>
  <c r="BT546" i="7"/>
  <c r="CB546" i="7"/>
  <c r="CA546" i="7" s="1"/>
  <c r="CC546" i="7"/>
  <c r="CD546" i="7" s="1"/>
  <c r="CE546" i="7"/>
  <c r="BG547" i="7"/>
  <c r="BS547" i="7"/>
  <c r="BT547" i="7"/>
  <c r="CB547" i="7"/>
  <c r="CA547" i="7" s="1"/>
  <c r="CC547" i="7"/>
  <c r="CD547" i="7" s="1"/>
  <c r="CE547" i="7"/>
  <c r="BG548" i="7"/>
  <c r="BG585" i="7" s="1"/>
  <c r="BS548" i="7"/>
  <c r="BT548" i="7"/>
  <c r="CB548" i="7"/>
  <c r="CA548" i="7" s="1"/>
  <c r="CC548" i="7"/>
  <c r="CD548" i="7" s="1"/>
  <c r="CE548" i="7"/>
  <c r="BG549" i="7"/>
  <c r="BT549" i="7"/>
  <c r="CB549" i="7"/>
  <c r="CA549" i="7" s="1"/>
  <c r="CC549" i="7"/>
  <c r="CD549" i="7" s="1"/>
  <c r="CE549" i="7"/>
  <c r="BT550" i="7"/>
  <c r="CB550" i="7"/>
  <c r="CA550" i="7" s="1"/>
  <c r="CC550" i="7"/>
  <c r="CD550" i="7" s="1"/>
  <c r="CE550" i="7"/>
  <c r="BT551" i="7"/>
  <c r="CB551" i="7"/>
  <c r="CA551" i="7" s="1"/>
  <c r="CC551" i="7"/>
  <c r="CD551" i="7" s="1"/>
  <c r="CE551" i="7"/>
  <c r="BT552" i="7"/>
  <c r="CB552" i="7"/>
  <c r="CA552" i="7" s="1"/>
  <c r="CC552" i="7"/>
  <c r="CD552" i="7" s="1"/>
  <c r="CE552" i="7"/>
  <c r="BG553" i="7"/>
  <c r="BS553" i="7"/>
  <c r="BT553" i="7"/>
  <c r="CB553" i="7"/>
  <c r="CA553" i="7" s="1"/>
  <c r="CC553" i="7"/>
  <c r="CD553" i="7" s="1"/>
  <c r="CE553" i="7"/>
  <c r="BG554" i="7"/>
  <c r="BS554" i="7"/>
  <c r="BT554" i="7"/>
  <c r="CB554" i="7"/>
  <c r="CA554" i="7" s="1"/>
  <c r="CC554" i="7"/>
  <c r="CD554" i="7" s="1"/>
  <c r="CE554" i="7"/>
  <c r="BG555" i="7"/>
  <c r="BI555" i="7"/>
  <c r="BJ555" i="7"/>
  <c r="BK555" i="7"/>
  <c r="BL555" i="7"/>
  <c r="BN555" i="7"/>
  <c r="CC555" i="7" s="1"/>
  <c r="BO555" i="7"/>
  <c r="BS555" i="7"/>
  <c r="BT555" i="7"/>
  <c r="BM555" i="7" s="1"/>
  <c r="CB555" i="7"/>
  <c r="CA555" i="7" s="1"/>
  <c r="BG556" i="7"/>
  <c r="BS556" i="7"/>
  <c r="BT556" i="7"/>
  <c r="CB556" i="7"/>
  <c r="CA556" i="7" s="1"/>
  <c r="CC556" i="7"/>
  <c r="CD556" i="7" s="1"/>
  <c r="CE556" i="7"/>
  <c r="BG557" i="7"/>
  <c r="BS557" i="7"/>
  <c r="BT557" i="7"/>
  <c r="CB557" i="7"/>
  <c r="CA557" i="7" s="1"/>
  <c r="CC557" i="7"/>
  <c r="CD557" i="7" s="1"/>
  <c r="CE557" i="7"/>
  <c r="BG558" i="7"/>
  <c r="BS558" i="7"/>
  <c r="BT558" i="7"/>
  <c r="CB558" i="7"/>
  <c r="CA558" i="7" s="1"/>
  <c r="CC558" i="7"/>
  <c r="CD558" i="7" s="1"/>
  <c r="CE558" i="7"/>
  <c r="BG559" i="7"/>
  <c r="BS559" i="7"/>
  <c r="BT559" i="7"/>
  <c r="CB559" i="7"/>
  <c r="CA559" i="7" s="1"/>
  <c r="CC559" i="7"/>
  <c r="CD559" i="7" s="1"/>
  <c r="CE559" i="7"/>
  <c r="BG560" i="7"/>
  <c r="BS560" i="7"/>
  <c r="BT560" i="7"/>
  <c r="CB560" i="7"/>
  <c r="CA560" i="7" s="1"/>
  <c r="CC560" i="7"/>
  <c r="CD560" i="7" s="1"/>
  <c r="CE560" i="7"/>
  <c r="BS561" i="7"/>
  <c r="BT561" i="7"/>
  <c r="CB561" i="7"/>
  <c r="CA561" i="7" s="1"/>
  <c r="CC561" i="7"/>
  <c r="CD561" i="7" s="1"/>
  <c r="CE561" i="7"/>
  <c r="BB562" i="7"/>
  <c r="BS562" i="7" s="1"/>
  <c r="BG562" i="7"/>
  <c r="BT562" i="7"/>
  <c r="CB562" i="7"/>
  <c r="CA562" i="7" s="1"/>
  <c r="CC562" i="7"/>
  <c r="CD562" i="7" s="1"/>
  <c r="CE562" i="7"/>
  <c r="BG563" i="7"/>
  <c r="BS563" i="7"/>
  <c r="BT563" i="7"/>
  <c r="CB563" i="7"/>
  <c r="CA563" i="7" s="1"/>
  <c r="CC563" i="7"/>
  <c r="CD563" i="7" s="1"/>
  <c r="CE563" i="7"/>
  <c r="BG564" i="7"/>
  <c r="BS564" i="7"/>
  <c r="BT564" i="7"/>
  <c r="CB564" i="7"/>
  <c r="CA564" i="7" s="1"/>
  <c r="CC564" i="7"/>
  <c r="CD564" i="7" s="1"/>
  <c r="CE564" i="7"/>
  <c r="BG565" i="7"/>
  <c r="BS565" i="7"/>
  <c r="BT565" i="7"/>
  <c r="CB565" i="7"/>
  <c r="CA565" i="7" s="1"/>
  <c r="CC565" i="7"/>
  <c r="CD565" i="7" s="1"/>
  <c r="CE565" i="7"/>
  <c r="BG566" i="7"/>
  <c r="BT566" i="7"/>
  <c r="CB566" i="7"/>
  <c r="CA566" i="7" s="1"/>
  <c r="CC566" i="7"/>
  <c r="CD566" i="7" s="1"/>
  <c r="CE566" i="7"/>
  <c r="BG567" i="7"/>
  <c r="BS567" i="7"/>
  <c r="BT567" i="7"/>
  <c r="CB567" i="7"/>
  <c r="CA567" i="7" s="1"/>
  <c r="CC567" i="7"/>
  <c r="CD567" i="7" s="1"/>
  <c r="CE567" i="7"/>
  <c r="BG568" i="7"/>
  <c r="BS568" i="7"/>
  <c r="BT568" i="7"/>
  <c r="CB568" i="7"/>
  <c r="CA568" i="7" s="1"/>
  <c r="CC568" i="7"/>
  <c r="CD568" i="7" s="1"/>
  <c r="CE568" i="7"/>
  <c r="BG569" i="7"/>
  <c r="BS569" i="7"/>
  <c r="BT569" i="7"/>
  <c r="CB569" i="7"/>
  <c r="CA569" i="7" s="1"/>
  <c r="CC569" i="7"/>
  <c r="CD569" i="7" s="1"/>
  <c r="CE569" i="7"/>
  <c r="BG570" i="7"/>
  <c r="BS570" i="7"/>
  <c r="BT570" i="7"/>
  <c r="CB570" i="7"/>
  <c r="CA570" i="7" s="1"/>
  <c r="CC570" i="7"/>
  <c r="CD570" i="7" s="1"/>
  <c r="CE570" i="7"/>
  <c r="BG571" i="7"/>
  <c r="BS571" i="7"/>
  <c r="BT571" i="7"/>
  <c r="CB571" i="7"/>
  <c r="CA571" i="7" s="1"/>
  <c r="CC571" i="7"/>
  <c r="CD571" i="7" s="1"/>
  <c r="CE571" i="7"/>
  <c r="BG572" i="7"/>
  <c r="BT572" i="7"/>
  <c r="CB572" i="7"/>
  <c r="CA572" i="7" s="1"/>
  <c r="CC572" i="7"/>
  <c r="CD572" i="7" s="1"/>
  <c r="CE572" i="7"/>
  <c r="BG573" i="7"/>
  <c r="BT573" i="7"/>
  <c r="CB573" i="7"/>
  <c r="CA573" i="7" s="1"/>
  <c r="CC573" i="7"/>
  <c r="CD573" i="7" s="1"/>
  <c r="CE573" i="7"/>
  <c r="BG574" i="7"/>
  <c r="BS574" i="7"/>
  <c r="BT574" i="7"/>
  <c r="CB574" i="7"/>
  <c r="CA574" i="7" s="1"/>
  <c r="CC574" i="7"/>
  <c r="CD574" i="7" s="1"/>
  <c r="CE574" i="7"/>
  <c r="BG575" i="7"/>
  <c r="BS575" i="7"/>
  <c r="BT575" i="7"/>
  <c r="CB575" i="7"/>
  <c r="CA575" i="7" s="1"/>
  <c r="CC575" i="7"/>
  <c r="CD575" i="7" s="1"/>
  <c r="CE575" i="7"/>
  <c r="BG576" i="7"/>
  <c r="BS576" i="7"/>
  <c r="BT576" i="7"/>
  <c r="CB576" i="7"/>
  <c r="CA576" i="7" s="1"/>
  <c r="CC576" i="7"/>
  <c r="CD576" i="7" s="1"/>
  <c r="CE576" i="7"/>
  <c r="BI577" i="7"/>
  <c r="BJ577" i="7"/>
  <c r="BK577" i="7"/>
  <c r="BL577" i="7"/>
  <c r="BN577" i="7"/>
  <c r="CC577" i="7" s="1"/>
  <c r="BO577" i="7"/>
  <c r="BS577" i="7"/>
  <c r="BT577" i="7"/>
  <c r="BM577" i="7" s="1"/>
  <c r="CB577" i="7"/>
  <c r="CA577" i="7" s="1"/>
  <c r="BG578" i="7"/>
  <c r="BS578" i="7"/>
  <c r="BT578" i="7"/>
  <c r="CB578" i="7"/>
  <c r="CA578" i="7" s="1"/>
  <c r="CC578" i="7"/>
  <c r="CD578" i="7" s="1"/>
  <c r="CE578" i="7"/>
  <c r="BG579" i="7"/>
  <c r="BS579" i="7"/>
  <c r="BT579" i="7"/>
  <c r="CB579" i="7"/>
  <c r="CA579" i="7" s="1"/>
  <c r="CC579" i="7"/>
  <c r="CD579" i="7" s="1"/>
  <c r="CE579" i="7"/>
  <c r="BG580" i="7"/>
  <c r="BS580" i="7"/>
  <c r="BT580" i="7"/>
  <c r="CB580" i="7"/>
  <c r="CA580" i="7" s="1"/>
  <c r="CC580" i="7"/>
  <c r="CD580" i="7" s="1"/>
  <c r="CE580" i="7"/>
  <c r="BI581" i="7"/>
  <c r="BJ581" i="7"/>
  <c r="BK581" i="7"/>
  <c r="BL581" i="7"/>
  <c r="BN581" i="7"/>
  <c r="CC581" i="7" s="1"/>
  <c r="BO581" i="7"/>
  <c r="BS581" i="7"/>
  <c r="BT581" i="7"/>
  <c r="BM581" i="7" s="1"/>
  <c r="CB581" i="7"/>
  <c r="CA581" i="7" s="1"/>
  <c r="BG582" i="7"/>
  <c r="BS582" i="7"/>
  <c r="BT582" i="7"/>
  <c r="CB582" i="7"/>
  <c r="CA582" i="7" s="1"/>
  <c r="CC582" i="7"/>
  <c r="CD582" i="7" s="1"/>
  <c r="CE582" i="7"/>
  <c r="BG583" i="7"/>
  <c r="BS583" i="7"/>
  <c r="BT583" i="7"/>
  <c r="CB583" i="7"/>
  <c r="CA583" i="7" s="1"/>
  <c r="CC583" i="7"/>
  <c r="CD583" i="7" s="1"/>
  <c r="CE583" i="7"/>
  <c r="AW585" i="7"/>
  <c r="AY585" i="7"/>
  <c r="AZ585" i="7"/>
  <c r="BA585" i="7"/>
  <c r="BB478" i="7" l="1"/>
  <c r="BS478" i="7" s="1"/>
  <c r="CD27" i="7"/>
  <c r="CD310" i="7"/>
  <c r="CD435" i="7"/>
  <c r="CD395" i="7"/>
  <c r="CD136" i="7"/>
  <c r="CD444" i="7"/>
  <c r="CD86" i="7"/>
  <c r="CD555" i="7"/>
  <c r="CD366" i="7"/>
  <c r="CD266" i="7"/>
  <c r="CD347" i="7"/>
  <c r="CD447" i="7"/>
  <c r="CD290" i="7"/>
  <c r="BB585" i="7"/>
  <c r="CE395" i="7"/>
  <c r="CD467" i="7"/>
  <c r="CD445" i="7"/>
  <c r="CD384" i="7"/>
  <c r="CE192" i="7"/>
  <c r="CD187" i="7"/>
  <c r="CD87" i="7"/>
  <c r="CD80" i="7"/>
  <c r="CD77" i="7"/>
  <c r="CD56" i="7"/>
  <c r="CD89" i="7"/>
  <c r="CD496" i="7"/>
  <c r="BS585" i="7"/>
  <c r="CD439" i="7"/>
  <c r="CE439" i="7"/>
  <c r="CE425" i="7"/>
  <c r="CD416" i="7"/>
  <c r="CE242" i="7"/>
  <c r="CD169" i="7"/>
  <c r="CE494" i="7"/>
  <c r="CE555" i="7"/>
  <c r="CD497" i="7"/>
  <c r="CD468" i="7"/>
  <c r="CD375" i="7"/>
  <c r="CD494" i="7"/>
  <c r="CE463" i="7"/>
  <c r="CE440" i="7"/>
  <c r="CD410" i="7"/>
  <c r="CD342" i="7"/>
  <c r="CD314" i="7"/>
  <c r="CD311" i="7"/>
  <c r="CE166" i="7"/>
  <c r="CD577" i="7"/>
  <c r="CD530" i="7"/>
  <c r="CE438" i="7"/>
  <c r="CD329" i="7"/>
  <c r="CE267" i="7"/>
  <c r="CE167" i="7"/>
  <c r="CD61" i="7"/>
  <c r="CE57" i="7"/>
  <c r="CE502" i="7"/>
  <c r="CE498" i="7"/>
  <c r="CD581" i="7"/>
  <c r="CD498" i="7"/>
  <c r="CE424" i="7"/>
  <c r="CE396" i="7"/>
  <c r="CD312" i="7"/>
  <c r="CD291" i="7"/>
  <c r="CD28" i="7"/>
  <c r="CD26" i="7"/>
  <c r="CD508" i="7"/>
  <c r="CE501" i="7"/>
  <c r="CE496" i="7"/>
  <c r="CD495" i="7"/>
  <c r="CE462" i="7"/>
  <c r="CE445" i="7"/>
  <c r="CE437" i="7"/>
  <c r="CD434" i="7"/>
  <c r="CD411" i="7"/>
  <c r="CE385" i="7"/>
  <c r="CD313" i="7"/>
  <c r="CE261" i="7"/>
  <c r="CD248" i="7"/>
  <c r="CE240" i="7"/>
  <c r="CE169" i="7"/>
  <c r="CE165" i="7"/>
  <c r="CE89" i="7"/>
  <c r="CE85" i="7"/>
  <c r="CD29" i="7"/>
  <c r="CE290" i="7"/>
  <c r="CD269" i="7"/>
  <c r="CD268" i="7"/>
  <c r="CE262" i="7"/>
  <c r="CE260" i="7"/>
  <c r="CD165" i="7"/>
  <c r="CD161" i="7"/>
  <c r="CD160" i="7"/>
  <c r="CD141" i="7"/>
  <c r="CD140" i="7"/>
  <c r="CD137" i="7"/>
  <c r="CE136" i="7"/>
  <c r="CD108" i="7"/>
  <c r="CE106" i="7"/>
  <c r="CD104" i="7"/>
  <c r="CD92" i="7"/>
  <c r="CD78" i="7"/>
  <c r="CE78" i="7"/>
  <c r="CD72" i="7"/>
  <c r="CD240" i="7"/>
  <c r="CD189" i="7"/>
  <c r="CE151" i="7"/>
  <c r="CE139" i="7"/>
  <c r="CD138" i="7"/>
  <c r="CE137" i="7"/>
  <c r="CD84" i="7"/>
  <c r="CD65" i="7"/>
  <c r="CE33" i="7"/>
  <c r="CD242" i="7"/>
  <c r="CE241" i="7"/>
  <c r="CD238" i="7"/>
  <c r="CD183" i="7"/>
  <c r="CD179" i="7"/>
  <c r="CD171" i="7"/>
  <c r="CD151" i="7"/>
  <c r="CD139" i="7"/>
  <c r="CE97" i="7"/>
  <c r="CD94" i="7"/>
  <c r="CD91" i="7"/>
  <c r="CD85" i="7"/>
  <c r="CD74" i="7"/>
  <c r="CE455" i="7"/>
  <c r="CD455" i="7"/>
  <c r="CD443" i="7"/>
  <c r="CE443" i="7"/>
  <c r="CE530" i="7"/>
  <c r="CE508" i="7"/>
  <c r="CD502" i="7"/>
  <c r="CE497" i="7"/>
  <c r="CE492" i="7"/>
  <c r="CD492" i="7"/>
  <c r="CE444" i="7"/>
  <c r="CE538" i="7"/>
  <c r="CD538" i="7"/>
  <c r="CE473" i="7"/>
  <c r="CD473" i="7"/>
  <c r="CE581" i="7"/>
  <c r="CE577" i="7"/>
  <c r="CE504" i="7"/>
  <c r="CD504" i="7"/>
  <c r="CD501" i="7"/>
  <c r="CE495" i="7"/>
  <c r="CE447" i="7"/>
  <c r="CE435" i="7"/>
  <c r="CD425" i="7"/>
  <c r="CD396" i="7"/>
  <c r="CD385" i="7"/>
  <c r="CE375" i="7"/>
  <c r="CE362" i="7"/>
  <c r="CD362" i="7"/>
  <c r="CE347" i="7"/>
  <c r="CE468" i="7"/>
  <c r="CD462" i="7"/>
  <c r="CD440" i="7"/>
  <c r="CD438" i="7"/>
  <c r="CE410" i="7"/>
  <c r="CE384" i="7"/>
  <c r="CE366" i="7"/>
  <c r="CE329" i="7"/>
  <c r="CE434" i="7"/>
  <c r="CD424" i="7"/>
  <c r="CE344" i="7"/>
  <c r="CD344" i="7"/>
  <c r="CE342" i="7"/>
  <c r="CE467" i="7"/>
  <c r="CD463" i="7"/>
  <c r="CD437" i="7"/>
  <c r="CE416" i="7"/>
  <c r="CE411" i="7"/>
  <c r="CE345" i="7"/>
  <c r="CD345" i="7"/>
  <c r="CE314" i="7"/>
  <c r="CE312" i="7"/>
  <c r="CE310" i="7"/>
  <c r="CD303" i="7"/>
  <c r="CD302" i="7"/>
  <c r="CD301" i="7"/>
  <c r="CD300" i="7"/>
  <c r="CD299" i="7"/>
  <c r="CD298" i="7"/>
  <c r="CE269" i="7"/>
  <c r="CE268" i="7"/>
  <c r="CD267" i="7"/>
  <c r="CD262" i="7"/>
  <c r="CD260" i="7"/>
  <c r="CE303" i="7"/>
  <c r="CE302" i="7"/>
  <c r="CE301" i="7"/>
  <c r="CE300" i="7"/>
  <c r="CE299" i="7"/>
  <c r="CE298" i="7"/>
  <c r="CE313" i="7"/>
  <c r="CE311" i="7"/>
  <c r="CE291" i="7"/>
  <c r="CE266" i="7"/>
  <c r="CE264" i="7"/>
  <c r="CD264" i="7"/>
  <c r="CD261" i="7"/>
  <c r="CE255" i="7"/>
  <c r="CD255" i="7"/>
  <c r="CE248" i="7"/>
  <c r="CE256" i="7"/>
  <c r="CD256" i="7"/>
  <c r="CE238" i="7"/>
  <c r="CD177" i="7"/>
  <c r="CE161" i="7"/>
  <c r="CE160" i="7"/>
  <c r="CE141" i="7"/>
  <c r="CD241" i="7"/>
  <c r="CD192" i="7"/>
  <c r="CE187" i="7"/>
  <c r="CE171" i="7"/>
  <c r="CD167" i="7"/>
  <c r="CD166" i="7"/>
  <c r="CE140" i="7"/>
  <c r="CE138" i="7"/>
  <c r="CE189" i="7"/>
  <c r="CD135" i="7"/>
  <c r="CE135" i="7"/>
  <c r="CE183" i="7"/>
  <c r="CE179" i="7"/>
  <c r="CE177" i="7"/>
  <c r="CE80" i="7"/>
  <c r="CE108" i="7"/>
  <c r="CE92" i="7"/>
  <c r="CE91" i="7"/>
  <c r="CE77" i="7"/>
  <c r="CE113" i="7"/>
  <c r="CD113" i="7"/>
  <c r="CE110" i="7"/>
  <c r="CD110" i="7"/>
  <c r="CE94" i="7"/>
  <c r="CE86" i="7"/>
  <c r="CD76" i="7"/>
  <c r="CE72" i="7"/>
  <c r="CD106" i="7"/>
  <c r="CE104" i="7"/>
  <c r="CD97" i="7"/>
  <c r="CD71" i="7"/>
  <c r="CE71" i="7"/>
  <c r="CE84" i="7"/>
  <c r="CE76" i="7"/>
  <c r="CE74" i="7"/>
  <c r="CE63" i="7"/>
  <c r="CD57" i="7"/>
  <c r="CE39" i="7"/>
  <c r="CD33" i="7"/>
  <c r="CE28" i="7"/>
  <c r="CE26" i="7"/>
  <c r="CD10" i="7"/>
  <c r="CE87" i="7"/>
  <c r="CD63" i="7"/>
  <c r="CE61" i="7"/>
  <c r="CD39" i="7"/>
  <c r="CE10" i="7"/>
  <c r="CE65" i="7"/>
  <c r="CE56" i="7"/>
  <c r="CE29" i="7"/>
  <c r="CE27" i="7"/>
  <c r="CF6" i="7" l="1"/>
  <c r="CF18" i="7"/>
  <c r="CF21" i="7"/>
  <c r="CF49" i="7"/>
  <c r="CF36" i="7"/>
  <c r="CF14" i="7"/>
  <c r="CF35" i="7"/>
  <c r="CF50" i="7"/>
  <c r="CF27" i="7"/>
  <c r="CF503" i="7"/>
  <c r="CF43" i="7"/>
  <c r="CF7" i="7"/>
  <c r="CF47" i="7"/>
  <c r="CF13" i="7"/>
  <c r="CF32" i="7"/>
  <c r="CF51" i="7"/>
  <c r="CF8" i="7"/>
  <c r="CF28" i="7"/>
  <c r="CF41" i="7"/>
  <c r="CF70" i="7"/>
  <c r="CF60" i="7"/>
  <c r="CF96" i="7"/>
  <c r="CF133" i="7"/>
  <c r="CF75" i="7"/>
  <c r="CF104" i="7"/>
  <c r="CF115" i="7"/>
  <c r="CF22" i="7"/>
  <c r="CF125" i="7"/>
  <c r="CF91" i="7"/>
  <c r="CF118" i="7"/>
  <c r="CF97" i="7"/>
  <c r="CF174" i="7"/>
  <c r="CF181" i="7"/>
  <c r="CF197" i="7"/>
  <c r="CF135" i="7"/>
  <c r="CF151" i="7"/>
  <c r="CF165" i="7"/>
  <c r="CF189" i="7"/>
  <c r="CF220" i="7"/>
  <c r="CF136" i="7"/>
  <c r="CF187" i="7"/>
  <c r="CF224" i="7"/>
  <c r="CF141" i="7"/>
  <c r="CF161" i="7"/>
  <c r="CF213" i="7"/>
  <c r="CF211" i="7"/>
  <c r="CF241" i="7"/>
  <c r="CF250" i="7"/>
  <c r="CF256" i="7"/>
  <c r="CF321" i="7"/>
  <c r="CF248" i="7"/>
  <c r="CF293" i="7"/>
  <c r="CF313" i="7"/>
  <c r="CF276" i="7"/>
  <c r="CF298" i="7"/>
  <c r="CF302" i="7"/>
  <c r="CF219" i="7"/>
  <c r="CF265" i="7"/>
  <c r="CF281" i="7"/>
  <c r="CF312" i="7"/>
  <c r="CF336" i="7"/>
  <c r="CF345" i="7"/>
  <c r="CF408" i="7"/>
  <c r="CF442" i="7"/>
  <c r="CF342" i="7"/>
  <c r="CF356" i="7"/>
  <c r="CF376" i="7"/>
  <c r="CF406" i="7"/>
  <c r="CF459" i="7"/>
  <c r="CF335" i="7"/>
  <c r="CF384" i="7"/>
  <c r="CF410" i="7"/>
  <c r="CF468" i="7"/>
  <c r="CF327" i="7"/>
  <c r="CF354" i="7"/>
  <c r="CF364" i="7"/>
  <c r="CF377" i="7"/>
  <c r="CF402" i="7"/>
  <c r="CF427" i="7"/>
  <c r="CF470" i="7"/>
  <c r="CF478" i="7"/>
  <c r="CF504" i="7"/>
  <c r="CF537" i="7"/>
  <c r="CF555" i="7"/>
  <c r="CF439" i="7"/>
  <c r="CF476" i="7"/>
  <c r="CF491" i="7"/>
  <c r="CF520" i="7"/>
  <c r="CF538" i="7"/>
  <c r="CF425" i="7"/>
  <c r="CF458" i="7"/>
  <c r="CF578" i="7"/>
  <c r="CF443" i="7"/>
  <c r="CF455" i="7"/>
  <c r="CF481" i="7"/>
  <c r="CF501" i="7"/>
  <c r="CF5" i="7"/>
  <c r="CF30" i="7"/>
  <c r="CF24" i="7"/>
  <c r="CF81" i="7"/>
  <c r="CF55" i="7"/>
  <c r="CF38" i="7"/>
  <c r="CF19" i="7"/>
  <c r="CF11" i="7"/>
  <c r="CF25" i="7"/>
  <c r="CF48" i="7"/>
  <c r="CF9" i="7"/>
  <c r="CF15" i="7"/>
  <c r="CF34" i="7"/>
  <c r="CF61" i="7"/>
  <c r="CF42" i="7"/>
  <c r="CF74" i="7"/>
  <c r="CF69" i="7"/>
  <c r="CF100" i="7"/>
  <c r="CF33" i="7"/>
  <c r="CF83" i="7"/>
  <c r="CF119" i="7"/>
  <c r="CF45" i="7"/>
  <c r="CF86" i="7"/>
  <c r="CF110" i="7"/>
  <c r="CF77" i="7"/>
  <c r="CF92" i="7"/>
  <c r="CF123" i="7"/>
  <c r="CF134" i="7"/>
  <c r="CF175" i="7"/>
  <c r="CF183" i="7"/>
  <c r="CF209" i="7"/>
  <c r="CF153" i="7"/>
  <c r="CF166" i="7"/>
  <c r="CF192" i="7"/>
  <c r="CF236" i="7"/>
  <c r="CF138" i="7"/>
  <c r="CF148" i="7"/>
  <c r="CF228" i="7"/>
  <c r="CF216" i="7"/>
  <c r="CF242" i="7"/>
  <c r="CF251" i="7"/>
  <c r="CF261" i="7"/>
  <c r="CF222" i="7"/>
  <c r="CF264" i="7"/>
  <c r="CF294" i="7"/>
  <c r="CF257" i="7"/>
  <c r="CF278" i="7"/>
  <c r="CF299" i="7"/>
  <c r="CF303" i="7"/>
  <c r="CF231" i="7"/>
  <c r="CF314" i="7"/>
  <c r="CF340" i="7"/>
  <c r="CF373" i="7"/>
  <c r="CF411" i="7"/>
  <c r="CF450" i="7"/>
  <c r="CF365" i="7"/>
  <c r="CF380" i="7"/>
  <c r="CF315" i="7"/>
  <c r="CF338" i="7"/>
  <c r="CF395" i="7"/>
  <c r="CF414" i="7"/>
  <c r="CF307" i="7"/>
  <c r="CF347" i="7"/>
  <c r="CF358" i="7"/>
  <c r="CF367" i="7"/>
  <c r="CF412" i="7"/>
  <c r="CF432" i="7"/>
  <c r="CF440" i="7"/>
  <c r="CF495" i="7"/>
  <c r="CF509" i="7"/>
  <c r="CF552" i="7"/>
  <c r="CF566" i="7"/>
  <c r="CF480" i="7"/>
  <c r="CF494" i="7"/>
  <c r="CF524" i="7"/>
  <c r="CF570" i="7"/>
  <c r="CF430" i="7"/>
  <c r="CF508" i="7"/>
  <c r="CF385" i="7"/>
  <c r="CF462" i="7"/>
  <c r="CF483" i="7"/>
  <c r="CF56" i="7"/>
  <c r="CF10" i="7"/>
  <c r="CF23" i="7"/>
  <c r="CF53" i="7"/>
  <c r="CF62" i="7"/>
  <c r="CF73" i="7"/>
  <c r="CF82" i="7"/>
  <c r="CF31" i="7"/>
  <c r="CF67" i="7"/>
  <c r="CF68" i="7"/>
  <c r="CF79" i="7"/>
  <c r="CF90" i="7"/>
  <c r="CF98" i="7"/>
  <c r="CF40" i="7"/>
  <c r="CF54" i="7"/>
  <c r="CF64" i="7"/>
  <c r="CF66" i="7"/>
  <c r="CF58" i="7"/>
  <c r="CF117" i="7"/>
  <c r="CF122" i="7"/>
  <c r="CF95" i="7"/>
  <c r="CF107" i="7"/>
  <c r="CF116" i="7"/>
  <c r="CF120" i="7"/>
  <c r="CF44" i="7"/>
  <c r="CF101" i="7"/>
  <c r="CF111" i="7"/>
  <c r="CF114" i="7"/>
  <c r="CF126" i="7"/>
  <c r="CF127" i="7"/>
  <c r="CF142" i="7"/>
  <c r="CF144" i="7"/>
  <c r="CF145" i="7"/>
  <c r="CF150" i="7"/>
  <c r="CF152" i="7"/>
  <c r="CF158" i="7"/>
  <c r="CF162" i="7"/>
  <c r="CF172" i="7"/>
  <c r="CF176" i="7"/>
  <c r="CF178" i="7"/>
  <c r="CF180" i="7"/>
  <c r="CF182" i="7"/>
  <c r="CF195" i="7"/>
  <c r="CF196" i="7"/>
  <c r="CF198" i="7"/>
  <c r="CF202" i="7"/>
  <c r="CF206" i="7"/>
  <c r="CF210" i="7"/>
  <c r="CF103" i="7"/>
  <c r="CF124" i="7"/>
  <c r="CF128" i="7"/>
  <c r="CF130" i="7"/>
  <c r="CF131" i="7"/>
  <c r="CF143" i="7"/>
  <c r="CF146" i="7"/>
  <c r="CF149" i="7"/>
  <c r="CF156" i="7"/>
  <c r="CF157" i="7"/>
  <c r="CF163" i="7"/>
  <c r="CF184" i="7"/>
  <c r="CF217" i="7"/>
  <c r="CF218" i="7"/>
  <c r="CF233" i="7"/>
  <c r="CF234" i="7"/>
  <c r="CF249" i="7"/>
  <c r="CF253" i="7"/>
  <c r="CF259" i="7"/>
  <c r="CF271" i="7"/>
  <c r="CF272" i="7"/>
  <c r="CF285" i="7"/>
  <c r="CF286" i="7"/>
  <c r="CF287" i="7"/>
  <c r="CF288" i="7"/>
  <c r="CF194" i="7"/>
  <c r="CF199" i="7"/>
  <c r="CF221" i="7"/>
  <c r="CF237" i="7"/>
  <c r="CF203" i="7"/>
  <c r="CF225" i="7"/>
  <c r="CF245" i="7"/>
  <c r="CF190" i="7"/>
  <c r="CF193" i="7"/>
  <c r="CF207" i="7"/>
  <c r="CF212" i="7"/>
  <c r="CF214" i="7"/>
  <c r="CF215" i="7"/>
  <c r="CF227" i="7"/>
  <c r="CF229" i="7"/>
  <c r="CF230" i="7"/>
  <c r="CF239" i="7"/>
  <c r="CF247" i="7"/>
  <c r="CF252" i="7"/>
  <c r="CF258" i="7"/>
  <c r="CF270" i="7"/>
  <c r="CF273" i="7"/>
  <c r="CF274" i="7"/>
  <c r="CF275" i="7"/>
  <c r="CF277" i="7"/>
  <c r="CF279" i="7"/>
  <c r="CF280" i="7"/>
  <c r="CF282" i="7"/>
  <c r="CF283" i="7"/>
  <c r="CF284" i="7"/>
  <c r="CF289" i="7"/>
  <c r="CF295" i="7"/>
  <c r="CF305" i="7"/>
  <c r="CF306" i="7"/>
  <c r="CF328" i="7"/>
  <c r="CF337" i="7"/>
  <c r="CF341" i="7"/>
  <c r="CF351" i="7"/>
  <c r="CF357" i="7"/>
  <c r="CF360" i="7"/>
  <c r="CF292" i="7"/>
  <c r="CF309" i="7"/>
  <c r="CF296" i="7"/>
  <c r="CF316" i="7"/>
  <c r="CF320" i="7"/>
  <c r="CF324" i="7"/>
  <c r="CF325" i="7"/>
  <c r="CF326" i="7"/>
  <c r="CF331" i="7"/>
  <c r="CF332" i="7"/>
  <c r="CF333" i="7"/>
  <c r="CF334" i="7"/>
  <c r="CF339" i="7"/>
  <c r="CF346" i="7"/>
  <c r="CF348" i="7"/>
  <c r="CF353" i="7"/>
  <c r="CF355" i="7"/>
  <c r="CF359" i="7"/>
  <c r="CF363" i="7"/>
  <c r="CF368" i="7"/>
  <c r="CF374" i="7"/>
  <c r="CF319" i="7"/>
  <c r="CF379" i="7"/>
  <c r="CF383" i="7"/>
  <c r="CF390" i="7"/>
  <c r="CF401" i="7"/>
  <c r="CF409" i="7"/>
  <c r="CF422" i="7"/>
  <c r="CF441" i="7"/>
  <c r="CF449" i="7"/>
  <c r="CF451" i="7"/>
  <c r="CF452" i="7"/>
  <c r="CF456" i="7"/>
  <c r="CF457" i="7"/>
  <c r="CF471" i="7"/>
  <c r="CF475" i="7"/>
  <c r="CF479" i="7"/>
  <c r="CF484" i="7"/>
  <c r="CF500" i="7"/>
  <c r="CF507" i="7"/>
  <c r="CF512" i="7"/>
  <c r="CF516" i="7"/>
  <c r="CF517" i="7"/>
  <c r="CF519" i="7"/>
  <c r="CF523" i="7"/>
  <c r="CF527" i="7"/>
  <c r="CF532" i="7"/>
  <c r="CF536" i="7"/>
  <c r="CF541" i="7"/>
  <c r="CF556" i="7"/>
  <c r="CF560" i="7"/>
  <c r="CF378" i="7"/>
  <c r="CF381" i="7"/>
  <c r="CF388" i="7"/>
  <c r="CF400" i="7"/>
  <c r="CF407" i="7"/>
  <c r="CF421" i="7"/>
  <c r="CF446" i="7"/>
  <c r="CF460" i="7"/>
  <c r="CF469" i="7"/>
  <c r="CF571" i="7"/>
  <c r="CF572" i="7"/>
  <c r="CF573" i="7"/>
  <c r="CF579" i="7"/>
  <c r="CF583" i="7"/>
  <c r="CF386" i="7"/>
  <c r="CF393" i="7"/>
  <c r="CF399" i="7"/>
  <c r="CF405" i="7"/>
  <c r="CF415" i="7"/>
  <c r="CF420" i="7"/>
  <c r="CF429" i="7"/>
  <c r="CF466" i="7"/>
  <c r="CF477" i="7"/>
  <c r="CF482" i="7"/>
  <c r="CF486" i="7"/>
  <c r="CF489" i="7"/>
  <c r="CF490" i="7"/>
  <c r="CF493" i="7"/>
  <c r="CF505" i="7"/>
  <c r="CF510" i="7"/>
  <c r="CF514" i="7"/>
  <c r="CF521" i="7"/>
  <c r="CF525" i="7"/>
  <c r="CF529" i="7"/>
  <c r="CF534" i="7"/>
  <c r="CF539" i="7"/>
  <c r="CF543" i="7"/>
  <c r="CF546" i="7"/>
  <c r="CF551" i="7"/>
  <c r="CF553" i="7"/>
  <c r="CF558" i="7"/>
  <c r="CF562" i="7"/>
  <c r="CF567" i="7"/>
  <c r="CF574" i="7"/>
  <c r="CF548" i="7"/>
  <c r="CF561" i="7"/>
  <c r="CF564" i="7"/>
  <c r="CF569" i="7"/>
  <c r="CF575" i="7"/>
  <c r="CF372" i="7"/>
  <c r="CF392" i="7"/>
  <c r="CF397" i="7"/>
  <c r="CF403" i="7"/>
  <c r="CF413" i="7"/>
  <c r="CF418" i="7"/>
  <c r="CF426" i="7"/>
  <c r="CF431" i="7"/>
  <c r="CF433" i="7"/>
  <c r="CF436" i="7"/>
  <c r="CF448" i="7"/>
  <c r="CF499" i="7"/>
  <c r="CF506" i="7"/>
  <c r="CF511" i="7"/>
  <c r="CF515" i="7"/>
  <c r="CF518" i="7"/>
  <c r="CF522" i="7"/>
  <c r="CF526" i="7"/>
  <c r="CF531" i="7"/>
  <c r="CF535" i="7"/>
  <c r="CF540" i="7"/>
  <c r="CF544" i="7"/>
  <c r="CF545" i="7"/>
  <c r="CF547" i="7"/>
  <c r="CF550" i="7"/>
  <c r="CF554" i="7"/>
  <c r="CF559" i="7"/>
  <c r="CF563" i="7"/>
  <c r="CF568" i="7"/>
  <c r="CF580" i="7"/>
  <c r="CF582" i="7"/>
  <c r="CF549" i="7"/>
  <c r="CF16" i="7"/>
  <c r="CF20" i="7"/>
  <c r="CF37" i="7"/>
  <c r="CF57" i="7"/>
  <c r="CF76" i="7"/>
  <c r="CF105" i="7"/>
  <c r="CF71" i="7"/>
  <c r="CF93" i="7"/>
  <c r="CF109" i="7"/>
  <c r="CF4" i="7"/>
  <c r="CF52" i="7"/>
  <c r="CF94" i="7"/>
  <c r="CF85" i="7"/>
  <c r="CF102" i="7"/>
  <c r="CF129" i="7"/>
  <c r="CF147" i="7"/>
  <c r="CF177" i="7"/>
  <c r="CF185" i="7"/>
  <c r="CF232" i="7"/>
  <c r="CF137" i="7"/>
  <c r="CF159" i="7"/>
  <c r="CF167" i="7"/>
  <c r="CF200" i="7"/>
  <c r="CF78" i="7"/>
  <c r="CF140" i="7"/>
  <c r="CF171" i="7"/>
  <c r="CF204" i="7"/>
  <c r="CF244" i="7"/>
  <c r="CF154" i="7"/>
  <c r="CF188" i="7"/>
  <c r="CF238" i="7"/>
  <c r="CF226" i="7"/>
  <c r="CF243" i="7"/>
  <c r="CF254" i="7"/>
  <c r="CF263" i="7"/>
  <c r="CF223" i="7"/>
  <c r="CF255" i="7"/>
  <c r="CF266" i="7"/>
  <c r="CF308" i="7"/>
  <c r="CF260" i="7"/>
  <c r="CF290" i="7"/>
  <c r="CF300" i="7"/>
  <c r="CF304" i="7"/>
  <c r="CF268" i="7"/>
  <c r="CF318" i="7"/>
  <c r="CF343" i="7"/>
  <c r="CF382" i="7"/>
  <c r="CF416" i="7"/>
  <c r="CF344" i="7"/>
  <c r="CF369" i="7"/>
  <c r="CF387" i="7"/>
  <c r="CF434" i="7"/>
  <c r="CF329" i="7"/>
  <c r="CF361" i="7"/>
  <c r="CF398" i="7"/>
  <c r="CF419" i="7"/>
  <c r="CF322" i="7"/>
  <c r="CF349" i="7"/>
  <c r="CF370" i="7"/>
  <c r="CF391" i="7"/>
  <c r="CF417" i="7"/>
  <c r="CF435" i="7"/>
  <c r="CF461" i="7"/>
  <c r="CF513" i="7"/>
  <c r="CF577" i="7"/>
  <c r="CF396" i="7"/>
  <c r="CF473" i="7"/>
  <c r="CF485" i="7"/>
  <c r="CF498" i="7"/>
  <c r="CF528" i="7"/>
  <c r="CF576" i="7"/>
  <c r="CF444" i="7"/>
  <c r="CF492" i="7"/>
  <c r="CF530" i="7"/>
  <c r="CF423" i="7"/>
  <c r="CF445" i="7"/>
  <c r="CF463" i="7"/>
  <c r="CF487" i="7"/>
  <c r="CF542" i="7"/>
  <c r="CF29" i="7"/>
  <c r="CF65" i="7"/>
  <c r="CF12" i="7"/>
  <c r="CF17" i="7"/>
  <c r="CF46" i="7"/>
  <c r="CF87" i="7"/>
  <c r="CF26" i="7"/>
  <c r="CF39" i="7"/>
  <c r="CF63" i="7"/>
  <c r="CF59" i="7"/>
  <c r="CF84" i="7"/>
  <c r="CF121" i="7"/>
  <c r="CF112" i="7"/>
  <c r="CF3" i="7"/>
  <c r="CF72" i="7"/>
  <c r="CF99" i="7"/>
  <c r="CF113" i="7"/>
  <c r="CF88" i="7"/>
  <c r="CF108" i="7"/>
  <c r="CF80" i="7"/>
  <c r="CF170" i="7"/>
  <c r="CF179" i="7"/>
  <c r="CF186" i="7"/>
  <c r="CF132" i="7"/>
  <c r="CF139" i="7"/>
  <c r="CF164" i="7"/>
  <c r="CF168" i="7"/>
  <c r="CF201" i="7"/>
  <c r="CF106" i="7"/>
  <c r="CF155" i="7"/>
  <c r="CF173" i="7"/>
  <c r="CF205" i="7"/>
  <c r="CF89" i="7"/>
  <c r="CF160" i="7"/>
  <c r="CF191" i="7"/>
  <c r="CF208" i="7"/>
  <c r="CF235" i="7"/>
  <c r="CF246" i="7"/>
  <c r="CF267" i="7"/>
  <c r="CF240" i="7"/>
  <c r="CF291" i="7"/>
  <c r="CF311" i="7"/>
  <c r="CF262" i="7"/>
  <c r="CF297" i="7"/>
  <c r="CF301" i="7"/>
  <c r="CF169" i="7"/>
  <c r="CF269" i="7"/>
  <c r="CF310" i="7"/>
  <c r="CF317" i="7"/>
  <c r="CF389" i="7"/>
  <c r="CF467" i="7"/>
  <c r="CF350" i="7"/>
  <c r="CF371" i="7"/>
  <c r="CF394" i="7"/>
  <c r="CF454" i="7"/>
  <c r="CF330" i="7"/>
  <c r="CF366" i="7"/>
  <c r="CF404" i="7"/>
  <c r="CF428" i="7"/>
  <c r="CF465" i="7"/>
  <c r="CF323" i="7"/>
  <c r="CF352" i="7"/>
  <c r="CF362" i="7"/>
  <c r="CF375" i="7"/>
  <c r="CF447" i="7"/>
  <c r="CF472" i="7"/>
  <c r="CF533" i="7"/>
  <c r="CF581" i="7"/>
  <c r="CF438" i="7"/>
  <c r="CF474" i="7"/>
  <c r="CF488" i="7"/>
  <c r="CF502" i="7"/>
  <c r="CF424" i="7"/>
  <c r="CF453" i="7"/>
  <c r="CF497" i="7"/>
  <c r="CF565" i="7"/>
  <c r="CF437" i="7"/>
  <c r="CF464" i="7"/>
  <c r="CF496" i="7"/>
  <c r="CF557" i="7"/>
  <c r="B53" i="6" l="1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E7" i="6"/>
  <c r="B7" i="6"/>
  <c r="A7" i="6"/>
  <c r="D7" i="6" s="1"/>
  <c r="B6" i="6"/>
  <c r="A6" i="6"/>
  <c r="B5" i="6"/>
  <c r="A5" i="6"/>
  <c r="D5" i="6" l="1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9" i="6"/>
  <c r="D9" i="6"/>
  <c r="D6" i="6"/>
  <c r="D47" i="6"/>
  <c r="D51" i="6"/>
  <c r="D8" i="6"/>
  <c r="D10" i="6"/>
  <c r="D12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48" i="6"/>
  <c r="D50" i="6"/>
  <c r="D52" i="6"/>
  <c r="C53" i="6"/>
  <c r="D53" i="6"/>
  <c r="C47" i="6"/>
  <c r="C12" i="6"/>
  <c r="C52" i="6"/>
  <c r="C15" i="6"/>
  <c r="C7" i="6"/>
  <c r="C23" i="6"/>
  <c r="C43" i="6"/>
  <c r="C11" i="6"/>
  <c r="C42" i="6"/>
  <c r="C5" i="6"/>
  <c r="C35" i="6"/>
  <c r="C13" i="6"/>
  <c r="C19" i="6"/>
  <c r="C21" i="6"/>
  <c r="C26" i="6"/>
  <c r="C39" i="6"/>
  <c r="C40" i="6"/>
  <c r="C41" i="6"/>
  <c r="C14" i="6"/>
  <c r="C17" i="6"/>
  <c r="C18" i="6"/>
  <c r="C20" i="6"/>
  <c r="C25" i="6"/>
  <c r="C34" i="6"/>
  <c r="C44" i="6"/>
  <c r="C45" i="6"/>
  <c r="C9" i="6"/>
  <c r="C22" i="6"/>
  <c r="C28" i="6"/>
  <c r="C29" i="6"/>
  <c r="C30" i="6"/>
  <c r="C32" i="6"/>
  <c r="C38" i="6"/>
  <c r="C46" i="6"/>
  <c r="C48" i="6"/>
  <c r="C6" i="6"/>
  <c r="C51" i="6"/>
  <c r="C8" i="6"/>
  <c r="C10" i="6"/>
  <c r="C27" i="6"/>
  <c r="C31" i="6"/>
  <c r="C33" i="6"/>
  <c r="C37" i="6"/>
  <c r="C50" i="6"/>
  <c r="C16" i="6"/>
  <c r="C24" i="6"/>
  <c r="C36" i="6"/>
  <c r="C49" i="6"/>
  <c r="AF100" i="10" l="1"/>
  <c r="AF59" i="10"/>
  <c r="AF57" i="10"/>
  <c r="AF37" i="10"/>
  <c r="AF48" i="10"/>
  <c r="AF22" i="10"/>
  <c r="AF114" i="10"/>
  <c r="AF102" i="10"/>
  <c r="AF88" i="10"/>
  <c r="AF13" i="10"/>
  <c r="AF41" i="10"/>
  <c r="AF65" i="10"/>
  <c r="AF67" i="10"/>
  <c r="AF79" i="10"/>
  <c r="AF53" i="10"/>
  <c r="AF106" i="10"/>
  <c r="AF96" i="10"/>
  <c r="J54" i="6"/>
  <c r="J56" i="6" s="1"/>
  <c r="C108" i="12" l="1"/>
  <c r="H108" i="12" s="1" a="1"/>
  <c r="C95" i="12"/>
  <c r="C93" i="12"/>
  <c r="C91" i="12"/>
  <c r="C89" i="12"/>
  <c r="C78" i="12"/>
  <c r="C76" i="12"/>
  <c r="C74" i="12"/>
  <c r="C72" i="12"/>
  <c r="C70" i="12"/>
  <c r="C64" i="12"/>
  <c r="C62" i="12"/>
  <c r="C60" i="12"/>
  <c r="C55" i="12"/>
  <c r="C42" i="12"/>
  <c r="C35" i="12"/>
  <c r="C33" i="12"/>
  <c r="C24" i="12"/>
  <c r="C11" i="12"/>
  <c r="C9" i="12"/>
  <c r="C113" i="12"/>
  <c r="C111" i="12"/>
  <c r="C105" i="12"/>
  <c r="H105" i="12" s="1" a="1"/>
  <c r="C99" i="12"/>
  <c r="C97" i="12"/>
  <c r="C86" i="12"/>
  <c r="H86" i="12" s="1" a="1"/>
  <c r="C84" i="12"/>
  <c r="C82" i="12"/>
  <c r="C80" i="12"/>
  <c r="C66" i="12"/>
  <c r="C49" i="12"/>
  <c r="C46" i="12"/>
  <c r="C39" i="12"/>
  <c r="C28" i="12"/>
  <c r="C21" i="12"/>
  <c r="C19" i="12"/>
  <c r="C17" i="12"/>
  <c r="C15" i="12"/>
  <c r="C109" i="12"/>
  <c r="C107" i="12"/>
  <c r="C101" i="12"/>
  <c r="C94" i="12"/>
  <c r="C92" i="12"/>
  <c r="C90" i="12"/>
  <c r="C77" i="12"/>
  <c r="C75" i="12"/>
  <c r="C73" i="12"/>
  <c r="C71" i="12"/>
  <c r="C69" i="12"/>
  <c r="C63" i="12"/>
  <c r="C61" i="12"/>
  <c r="C43" i="12"/>
  <c r="C36" i="12"/>
  <c r="C34" i="12"/>
  <c r="C30" i="12"/>
  <c r="C25" i="12"/>
  <c r="C23" i="12"/>
  <c r="C12" i="12"/>
  <c r="C10" i="12"/>
  <c r="C8" i="12"/>
  <c r="C112" i="12"/>
  <c r="C104" i="12"/>
  <c r="C98" i="12"/>
  <c r="C87" i="12"/>
  <c r="H87" i="12" s="1" a="1"/>
  <c r="C85" i="12"/>
  <c r="H85" i="12" s="1" a="1"/>
  <c r="C83" i="12"/>
  <c r="C81" i="12"/>
  <c r="C58" i="12"/>
  <c r="C52" i="12"/>
  <c r="C50" i="12"/>
  <c r="C45" i="12"/>
  <c r="C40" i="12"/>
  <c r="C38" i="12"/>
  <c r="C20" i="12"/>
  <c r="C18" i="12"/>
  <c r="C16" i="12"/>
  <c r="C14" i="12"/>
  <c r="C105" i="10"/>
  <c r="C109" i="10"/>
  <c r="F109" i="10" s="1"/>
  <c r="C90" i="10"/>
  <c r="F90" i="10" s="1"/>
  <c r="C76" i="10"/>
  <c r="F76" i="10" s="1"/>
  <c r="C89" i="10"/>
  <c r="F89" i="10" s="1"/>
  <c r="C75" i="10"/>
  <c r="F75" i="10" s="1"/>
  <c r="C83" i="10"/>
  <c r="F83" i="10" s="1"/>
  <c r="C82" i="10"/>
  <c r="F82" i="10" s="1"/>
  <c r="C72" i="10"/>
  <c r="F72" i="10" s="1"/>
  <c r="C81" i="10"/>
  <c r="F81" i="10" s="1"/>
  <c r="C93" i="10"/>
  <c r="F93" i="10" s="1"/>
  <c r="C71" i="10"/>
  <c r="F71" i="10" s="1"/>
  <c r="C62" i="10"/>
  <c r="F62" i="10" s="1"/>
  <c r="C95" i="10"/>
  <c r="F95" i="10" s="1"/>
  <c r="C61" i="10"/>
  <c r="F61" i="10" s="1"/>
  <c r="C94" i="10"/>
  <c r="F94" i="10" s="1"/>
  <c r="C78" i="10"/>
  <c r="F78" i="10" s="1"/>
  <c r="C70" i="10"/>
  <c r="C50" i="10"/>
  <c r="F50" i="10" s="1"/>
  <c r="C92" i="10"/>
  <c r="F92" i="10" s="1"/>
  <c r="C86" i="10"/>
  <c r="H86" i="10" s="1" a="1"/>
  <c r="H86" i="10" s="1"/>
  <c r="C77" i="10"/>
  <c r="F77" i="10" s="1"/>
  <c r="C46" i="10"/>
  <c r="C91" i="10"/>
  <c r="F91" i="10" s="1"/>
  <c r="C85" i="10"/>
  <c r="C45" i="10"/>
  <c r="C35" i="10"/>
  <c r="F35" i="10" s="1"/>
  <c r="C112" i="10"/>
  <c r="F112" i="10" s="1"/>
  <c r="C97" i="10"/>
  <c r="F97" i="10" s="1"/>
  <c r="C49" i="10"/>
  <c r="F49" i="10" s="1"/>
  <c r="C30" i="10"/>
  <c r="F30" i="10" s="1"/>
  <c r="C12" i="10"/>
  <c r="C63" i="10"/>
  <c r="F63" i="10" s="1"/>
  <c r="C8" i="10"/>
  <c r="C16" i="10"/>
  <c r="F16" i="10" s="1"/>
  <c r="C34" i="10"/>
  <c r="F34" i="10" s="1"/>
  <c r="C111" i="10"/>
  <c r="F111" i="10" s="1"/>
  <c r="C64" i="10"/>
  <c r="F64" i="10" s="1"/>
  <c r="C9" i="10"/>
  <c r="C39" i="10"/>
  <c r="F39" i="10" s="1"/>
  <c r="C101" i="10"/>
  <c r="F101" i="10" s="1"/>
  <c r="C69" i="10"/>
  <c r="F69" i="10" s="1"/>
  <c r="C21" i="10"/>
  <c r="F21" i="10" s="1"/>
  <c r="C33" i="10"/>
  <c r="F33" i="10" s="1"/>
  <c r="C11" i="10"/>
  <c r="F11" i="10" s="1"/>
  <c r="C23" i="10"/>
  <c r="F23" i="10" s="1"/>
  <c r="C52" i="10"/>
  <c r="F52" i="10" s="1"/>
  <c r="C66" i="10"/>
  <c r="F66" i="10" s="1"/>
  <c r="C24" i="10"/>
  <c r="F24" i="10" s="1"/>
  <c r="C108" i="10"/>
  <c r="C87" i="10"/>
  <c r="C60" i="10"/>
  <c r="F60" i="10" s="1"/>
  <c r="C43" i="10"/>
  <c r="C28" i="10"/>
  <c r="F28" i="10" s="1"/>
  <c r="C10" i="10"/>
  <c r="F10" i="10" s="1"/>
  <c r="C20" i="10"/>
  <c r="F20" i="10" s="1"/>
  <c r="C107" i="10"/>
  <c r="F107" i="10" s="1"/>
  <c r="C84" i="10"/>
  <c r="F84" i="10" s="1"/>
  <c r="C42" i="10"/>
  <c r="F42" i="10" s="1"/>
  <c r="C19" i="10"/>
  <c r="F19" i="10" s="1"/>
  <c r="C80" i="10"/>
  <c r="F80" i="10" s="1"/>
  <c r="C58" i="10"/>
  <c r="F58" i="10" s="1"/>
  <c r="C38" i="10"/>
  <c r="F38" i="10" s="1"/>
  <c r="C36" i="10"/>
  <c r="F36" i="10" s="1"/>
  <c r="C98" i="10"/>
  <c r="F98" i="10" s="1"/>
  <c r="C18" i="10"/>
  <c r="F18" i="10" s="1"/>
  <c r="C104" i="10"/>
  <c r="F104" i="10" s="1"/>
  <c r="C40" i="10"/>
  <c r="F40" i="10" s="1"/>
  <c r="C25" i="10"/>
  <c r="F25" i="10" s="1"/>
  <c r="C73" i="10"/>
  <c r="F73" i="10" s="1"/>
  <c r="C15" i="10"/>
  <c r="F15" i="10" s="1"/>
  <c r="C14" i="10"/>
  <c r="F14" i="10" s="1"/>
  <c r="C17" i="10"/>
  <c r="F17" i="10" s="1"/>
  <c r="C74" i="10"/>
  <c r="F74" i="10" s="1"/>
  <c r="C55" i="10"/>
  <c r="F55" i="10" s="1"/>
  <c r="C99" i="10"/>
  <c r="F99" i="10" s="1"/>
  <c r="C113" i="10"/>
  <c r="F113" i="10" s="1"/>
  <c r="AF116" i="10"/>
  <c r="C47" i="4"/>
  <c r="C46" i="4"/>
  <c r="C45" i="4"/>
  <c r="C44" i="4"/>
  <c r="C43" i="4"/>
  <c r="B43" i="4"/>
  <c r="B44" i="4" s="1"/>
  <c r="C42" i="4"/>
  <c r="B42" i="4"/>
  <c r="A42" i="4"/>
  <c r="C41" i="4"/>
  <c r="B41" i="4"/>
  <c r="C40" i="4"/>
  <c r="C39" i="4"/>
  <c r="C38" i="4"/>
  <c r="B38" i="4"/>
  <c r="B39" i="4" s="1"/>
  <c r="C37" i="4"/>
  <c r="B37" i="4"/>
  <c r="K37" i="4" s="1"/>
  <c r="C36" i="4"/>
  <c r="C35" i="4"/>
  <c r="C34" i="4"/>
  <c r="B34" i="4"/>
  <c r="B35" i="4" s="1"/>
  <c r="B36" i="4" s="1"/>
  <c r="C33" i="4"/>
  <c r="C32" i="4"/>
  <c r="C31" i="4"/>
  <c r="C30" i="4"/>
  <c r="C29" i="4"/>
  <c r="C28" i="4"/>
  <c r="B28" i="4"/>
  <c r="B29" i="4" s="1"/>
  <c r="B30" i="4" s="1"/>
  <c r="B31" i="4" s="1"/>
  <c r="B32" i="4" s="1"/>
  <c r="B33" i="4" s="1"/>
  <c r="A28" i="4"/>
  <c r="C27" i="4"/>
  <c r="B27" i="4"/>
  <c r="K27" i="4" s="1"/>
  <c r="C26" i="4"/>
  <c r="C25" i="4"/>
  <c r="C24" i="4"/>
  <c r="B24" i="4"/>
  <c r="B25" i="4" s="1"/>
  <c r="B26" i="4" s="1"/>
  <c r="K26" i="4" s="1"/>
  <c r="C23" i="4"/>
  <c r="B23" i="4"/>
  <c r="C22" i="4"/>
  <c r="C21" i="4"/>
  <c r="B21" i="4"/>
  <c r="A21" i="4"/>
  <c r="J21" i="4" s="1"/>
  <c r="C20" i="4"/>
  <c r="C19" i="4"/>
  <c r="B19" i="4"/>
  <c r="K19" i="4" s="1"/>
  <c r="C18" i="4"/>
  <c r="C17" i="4"/>
  <c r="B17" i="4"/>
  <c r="B18" i="4" s="1"/>
  <c r="C16" i="4"/>
  <c r="C15" i="4"/>
  <c r="C14" i="4"/>
  <c r="B14" i="4"/>
  <c r="B15" i="4" s="1"/>
  <c r="B16" i="4" s="1"/>
  <c r="K16" i="4" s="1"/>
  <c r="C13" i="4"/>
  <c r="C12" i="4"/>
  <c r="C11" i="4"/>
  <c r="C10" i="4"/>
  <c r="C9" i="4"/>
  <c r="C8" i="4"/>
  <c r="B8" i="4"/>
  <c r="B9" i="4" s="1"/>
  <c r="B10" i="4" s="1"/>
  <c r="B11" i="4" s="1"/>
  <c r="C7" i="4"/>
  <c r="C6" i="4"/>
  <c r="C5" i="4"/>
  <c r="B5" i="4"/>
  <c r="K5" i="4" s="1"/>
  <c r="C4" i="4"/>
  <c r="C3" i="4"/>
  <c r="C2" i="4"/>
  <c r="B2" i="4"/>
  <c r="B3" i="4" s="1"/>
  <c r="B4" i="4" s="1"/>
  <c r="A2" i="4"/>
  <c r="F8" i="10" l="1"/>
  <c r="F9" i="10"/>
  <c r="N9" i="10"/>
  <c r="F12" i="10"/>
  <c r="J12" i="10"/>
  <c r="H108" i="10" a="1"/>
  <c r="H108" i="10" s="1"/>
  <c r="F16" i="12"/>
  <c r="H16" i="12"/>
  <c r="M16" i="12"/>
  <c r="R16" i="12"/>
  <c r="F40" i="12"/>
  <c r="M40" i="12"/>
  <c r="H40" i="12"/>
  <c r="R40" i="12"/>
  <c r="F58" i="12"/>
  <c r="H58" i="12"/>
  <c r="R58" i="12"/>
  <c r="R59" i="12" s="1"/>
  <c r="M58" i="12"/>
  <c r="M59" i="12" s="1"/>
  <c r="F87" i="12"/>
  <c r="R87" i="12"/>
  <c r="M87" i="12"/>
  <c r="H87" i="12"/>
  <c r="F8" i="12"/>
  <c r="M8" i="12"/>
  <c r="H8" i="12"/>
  <c r="R8" i="12"/>
  <c r="F25" i="12"/>
  <c r="R25" i="12"/>
  <c r="M25" i="12"/>
  <c r="H25" i="12"/>
  <c r="M43" i="12"/>
  <c r="R43" i="12"/>
  <c r="H43" i="12"/>
  <c r="F71" i="12"/>
  <c r="R71" i="12"/>
  <c r="H71" i="12"/>
  <c r="M71" i="12"/>
  <c r="F90" i="12"/>
  <c r="R90" i="12"/>
  <c r="H90" i="12"/>
  <c r="M90" i="12"/>
  <c r="F107" i="12"/>
  <c r="H107" i="12"/>
  <c r="R107" i="12"/>
  <c r="M107" i="12"/>
  <c r="F19" i="12"/>
  <c r="R19" i="12"/>
  <c r="H19" i="12"/>
  <c r="M19" i="12"/>
  <c r="R46" i="12"/>
  <c r="M46" i="12"/>
  <c r="H46" i="12"/>
  <c r="R82" i="12"/>
  <c r="H82" i="12"/>
  <c r="M82" i="12"/>
  <c r="F82" i="12"/>
  <c r="F99" i="12"/>
  <c r="M99" i="12"/>
  <c r="H99" i="12"/>
  <c r="R99" i="12"/>
  <c r="H9" i="12"/>
  <c r="R9" i="12"/>
  <c r="F9" i="12"/>
  <c r="M9" i="12"/>
  <c r="F35" i="12"/>
  <c r="R35" i="12"/>
  <c r="M35" i="12"/>
  <c r="H35" i="12"/>
  <c r="F62" i="12"/>
  <c r="R62" i="12"/>
  <c r="H62" i="12"/>
  <c r="M62" i="12"/>
  <c r="F74" i="12"/>
  <c r="R74" i="12"/>
  <c r="M74" i="12"/>
  <c r="H74" i="12"/>
  <c r="F91" i="12"/>
  <c r="H91" i="12"/>
  <c r="M91" i="12"/>
  <c r="R91" i="12"/>
  <c r="F18" i="12"/>
  <c r="M18" i="12"/>
  <c r="H18" i="12"/>
  <c r="R18" i="12"/>
  <c r="R45" i="12"/>
  <c r="M45" i="12"/>
  <c r="H45" i="12"/>
  <c r="R81" i="12"/>
  <c r="M81" i="12"/>
  <c r="H81" i="12"/>
  <c r="F81" i="12"/>
  <c r="F98" i="12"/>
  <c r="M98" i="12"/>
  <c r="R98" i="12"/>
  <c r="H98" i="12"/>
  <c r="F10" i="12"/>
  <c r="R10" i="12"/>
  <c r="M10" i="12"/>
  <c r="H10" i="12"/>
  <c r="R30" i="12"/>
  <c r="H30" i="12"/>
  <c r="M30" i="12"/>
  <c r="R61" i="12"/>
  <c r="H61" i="12"/>
  <c r="M61" i="12"/>
  <c r="F61" i="12"/>
  <c r="R73" i="12"/>
  <c r="M73" i="12"/>
  <c r="H73" i="12"/>
  <c r="F73" i="12"/>
  <c r="M92" i="12"/>
  <c r="R92" i="12"/>
  <c r="H92" i="12"/>
  <c r="F92" i="12"/>
  <c r="F109" i="12"/>
  <c r="R109" i="12"/>
  <c r="H109" i="12"/>
  <c r="M109" i="12"/>
  <c r="F21" i="12"/>
  <c r="M21" i="12"/>
  <c r="R21" i="12"/>
  <c r="H21" i="12"/>
  <c r="F49" i="12"/>
  <c r="H49" i="12"/>
  <c r="R49" i="12"/>
  <c r="M49" i="12"/>
  <c r="H84" i="12"/>
  <c r="R84" i="12"/>
  <c r="F84" i="12"/>
  <c r="M84" i="12"/>
  <c r="F105" i="12"/>
  <c r="R105" i="12"/>
  <c r="M105" i="12"/>
  <c r="H105" i="12"/>
  <c r="F11" i="12"/>
  <c r="M11" i="12"/>
  <c r="R11" i="12"/>
  <c r="H11" i="12"/>
  <c r="F42" i="12"/>
  <c r="M42" i="12"/>
  <c r="R42" i="12"/>
  <c r="H42" i="12"/>
  <c r="F64" i="12"/>
  <c r="R64" i="12"/>
  <c r="H64" i="12"/>
  <c r="M64" i="12"/>
  <c r="F76" i="12"/>
  <c r="M76" i="12"/>
  <c r="H76" i="12"/>
  <c r="R76" i="12"/>
  <c r="F93" i="12"/>
  <c r="H93" i="12"/>
  <c r="M93" i="12"/>
  <c r="R93" i="12"/>
  <c r="F20" i="12"/>
  <c r="M20" i="12"/>
  <c r="H20" i="12"/>
  <c r="R20" i="12"/>
  <c r="F50" i="12"/>
  <c r="H50" i="12"/>
  <c r="R50" i="12"/>
  <c r="M50" i="12"/>
  <c r="F83" i="12"/>
  <c r="R83" i="12"/>
  <c r="M83" i="12"/>
  <c r="H83" i="12"/>
  <c r="R104" i="12"/>
  <c r="H104" i="12"/>
  <c r="M104" i="12"/>
  <c r="F104" i="12"/>
  <c r="F12" i="12"/>
  <c r="R12" i="12"/>
  <c r="H12" i="12"/>
  <c r="M12" i="12"/>
  <c r="F34" i="12"/>
  <c r="M34" i="12"/>
  <c r="R34" i="12"/>
  <c r="H34" i="12"/>
  <c r="F63" i="12"/>
  <c r="R63" i="12"/>
  <c r="M63" i="12"/>
  <c r="H63" i="12"/>
  <c r="F75" i="12"/>
  <c r="R75" i="12"/>
  <c r="M75" i="12"/>
  <c r="H75" i="12"/>
  <c r="F94" i="12"/>
  <c r="H94" i="12"/>
  <c r="R94" i="12"/>
  <c r="M94" i="12"/>
  <c r="F15" i="12"/>
  <c r="H15" i="12"/>
  <c r="R15" i="12"/>
  <c r="M15" i="12"/>
  <c r="F28" i="12"/>
  <c r="R28" i="12"/>
  <c r="H28" i="12"/>
  <c r="M28" i="12"/>
  <c r="F66" i="12"/>
  <c r="M66" i="12"/>
  <c r="M67" i="12" s="1"/>
  <c r="R66" i="12"/>
  <c r="R67" i="12" s="1"/>
  <c r="H66" i="12"/>
  <c r="F86" i="12"/>
  <c r="M86" i="12"/>
  <c r="R86" i="12"/>
  <c r="H86" i="12"/>
  <c r="F111" i="12"/>
  <c r="H111" i="12"/>
  <c r="R111" i="12"/>
  <c r="M111" i="12"/>
  <c r="F24" i="12"/>
  <c r="M24" i="12"/>
  <c r="H24" i="12"/>
  <c r="R24" i="12"/>
  <c r="R55" i="12"/>
  <c r="R57" i="12" s="1"/>
  <c r="H55" i="12"/>
  <c r="M55" i="12"/>
  <c r="M57" i="12" s="1"/>
  <c r="F55" i="12"/>
  <c r="H70" i="12"/>
  <c r="M70" i="12"/>
  <c r="R70" i="12"/>
  <c r="F78" i="12"/>
  <c r="R78" i="12"/>
  <c r="M78" i="12"/>
  <c r="H78" i="12"/>
  <c r="R95" i="12"/>
  <c r="M95" i="12"/>
  <c r="F95" i="12"/>
  <c r="H95" i="12"/>
  <c r="F14" i="12"/>
  <c r="M14" i="12"/>
  <c r="R14" i="12"/>
  <c r="H14" i="12"/>
  <c r="F38" i="12"/>
  <c r="R38" i="12"/>
  <c r="H38" i="12"/>
  <c r="M38" i="12"/>
  <c r="F52" i="12"/>
  <c r="H52" i="12"/>
  <c r="R52" i="12"/>
  <c r="M52" i="12"/>
  <c r="F85" i="12"/>
  <c r="R85" i="12"/>
  <c r="M85" i="12"/>
  <c r="H85" i="12"/>
  <c r="H112" i="12"/>
  <c r="F112" i="12"/>
  <c r="M112" i="12"/>
  <c r="R112" i="12"/>
  <c r="M23" i="12"/>
  <c r="F23" i="12"/>
  <c r="R23" i="12"/>
  <c r="H23" i="12"/>
  <c r="F36" i="12"/>
  <c r="R36" i="12"/>
  <c r="M36" i="12"/>
  <c r="H36" i="12"/>
  <c r="M69" i="12"/>
  <c r="R69" i="12"/>
  <c r="H69" i="12"/>
  <c r="F69" i="12"/>
  <c r="F77" i="12"/>
  <c r="M77" i="12"/>
  <c r="R77" i="12"/>
  <c r="H77" i="12"/>
  <c r="F101" i="12"/>
  <c r="H101" i="12"/>
  <c r="M101" i="12"/>
  <c r="M102" i="12" s="1"/>
  <c r="R101" i="12"/>
  <c r="R102" i="12" s="1"/>
  <c r="F17" i="12"/>
  <c r="M17" i="12"/>
  <c r="R17" i="12"/>
  <c r="H17" i="12"/>
  <c r="H39" i="12"/>
  <c r="R39" i="12"/>
  <c r="M39" i="12"/>
  <c r="F39" i="12"/>
  <c r="H80" i="12"/>
  <c r="F80" i="12"/>
  <c r="M80" i="12"/>
  <c r="R80" i="12"/>
  <c r="F97" i="12"/>
  <c r="H97" i="12"/>
  <c r="R97" i="12"/>
  <c r="M97" i="12"/>
  <c r="R113" i="12"/>
  <c r="H113" i="12"/>
  <c r="M113" i="12"/>
  <c r="F113" i="12"/>
  <c r="F33" i="12"/>
  <c r="H33" i="12"/>
  <c r="M33" i="12"/>
  <c r="R33" i="12"/>
  <c r="F60" i="12"/>
  <c r="H60" i="12"/>
  <c r="M60" i="12"/>
  <c r="R60" i="12"/>
  <c r="R72" i="12"/>
  <c r="F72" i="12"/>
  <c r="M72" i="12"/>
  <c r="H72" i="12"/>
  <c r="F89" i="12"/>
  <c r="R89" i="12"/>
  <c r="H89" i="12"/>
  <c r="M89" i="12"/>
  <c r="F108" i="12"/>
  <c r="M108" i="12"/>
  <c r="R108" i="12"/>
  <c r="H108" i="12"/>
  <c r="F85" i="10"/>
  <c r="H85" i="10" a="1"/>
  <c r="H85" i="10" s="1"/>
  <c r="F87" i="10"/>
  <c r="H87" i="10" a="1"/>
  <c r="H87" i="10" s="1"/>
  <c r="F86" i="10"/>
  <c r="F108" i="10"/>
  <c r="F105" i="10"/>
  <c r="H105" i="10" a="1"/>
  <c r="H105" i="10" s="1"/>
  <c r="L42" i="4"/>
  <c r="L8" i="4"/>
  <c r="K14" i="4"/>
  <c r="B20" i="4"/>
  <c r="L20" i="4" s="1"/>
  <c r="B6" i="4"/>
  <c r="B7" i="4" s="1"/>
  <c r="L7" i="4" s="1"/>
  <c r="A22" i="4"/>
  <c r="A23" i="4" s="1"/>
  <c r="L2" i="4"/>
  <c r="K2" i="4"/>
  <c r="K17" i="4"/>
  <c r="L21" i="4"/>
  <c r="M21" i="4" s="1"/>
  <c r="L23" i="4"/>
  <c r="L41" i="4"/>
  <c r="K4" i="4"/>
  <c r="L4" i="4"/>
  <c r="B45" i="4"/>
  <c r="L45" i="4" s="1"/>
  <c r="K44" i="4"/>
  <c r="K18" i="4"/>
  <c r="L18" i="4"/>
  <c r="L5" i="4"/>
  <c r="L14" i="4"/>
  <c r="L16" i="4"/>
  <c r="B22" i="4"/>
  <c r="K24" i="4"/>
  <c r="K28" i="4"/>
  <c r="K34" i="4"/>
  <c r="K38" i="4"/>
  <c r="K43" i="4"/>
  <c r="L17" i="4"/>
  <c r="K23" i="4"/>
  <c r="L24" i="4"/>
  <c r="L26" i="4"/>
  <c r="L28" i="4"/>
  <c r="L30" i="4"/>
  <c r="K41" i="4"/>
  <c r="K42" i="4"/>
  <c r="K21" i="4"/>
  <c r="L27" i="4"/>
  <c r="L43" i="4"/>
  <c r="L36" i="4"/>
  <c r="K36" i="4"/>
  <c r="L11" i="4"/>
  <c r="K11" i="4"/>
  <c r="J42" i="4"/>
  <c r="A43" i="4"/>
  <c r="J2" i="4"/>
  <c r="A3" i="4"/>
  <c r="L9" i="4"/>
  <c r="K9" i="4"/>
  <c r="J28" i="4"/>
  <c r="A29" i="4"/>
  <c r="L33" i="4"/>
  <c r="K33" i="4"/>
  <c r="L31" i="4"/>
  <c r="K31" i="4"/>
  <c r="L3" i="4"/>
  <c r="K3" i="4"/>
  <c r="K10" i="4"/>
  <c r="L15" i="4"/>
  <c r="K15" i="4"/>
  <c r="L19" i="4"/>
  <c r="L25" i="4"/>
  <c r="K25" i="4"/>
  <c r="L29" i="4"/>
  <c r="K29" i="4"/>
  <c r="K32" i="4"/>
  <c r="L34" i="4"/>
  <c r="L37" i="4"/>
  <c r="L39" i="4"/>
  <c r="B40" i="4"/>
  <c r="K39" i="4"/>
  <c r="K8" i="4"/>
  <c r="L10" i="4"/>
  <c r="B12" i="4"/>
  <c r="K30" i="4"/>
  <c r="L32" i="4"/>
  <c r="L35" i="4"/>
  <c r="K35" i="4"/>
  <c r="L44" i="4"/>
  <c r="L38" i="4"/>
  <c r="M100" i="12" l="1"/>
  <c r="M106" i="12"/>
  <c r="R100" i="12"/>
  <c r="R48" i="12"/>
  <c r="M48" i="12"/>
  <c r="W74" i="12"/>
  <c r="W35" i="12"/>
  <c r="W46" i="12"/>
  <c r="R65" i="12"/>
  <c r="R54" i="12" s="1"/>
  <c r="R88" i="12"/>
  <c r="W95" i="12"/>
  <c r="W28" i="12"/>
  <c r="W12" i="12"/>
  <c r="W109" i="12"/>
  <c r="W92" i="12"/>
  <c r="W73" i="12"/>
  <c r="W30" i="12"/>
  <c r="W9" i="12"/>
  <c r="W43" i="12"/>
  <c r="W40" i="12"/>
  <c r="M65" i="12"/>
  <c r="M54" i="12" s="1"/>
  <c r="W111" i="12"/>
  <c r="W50" i="12"/>
  <c r="W93" i="12"/>
  <c r="M88" i="12"/>
  <c r="W80" i="12"/>
  <c r="H88" i="12"/>
  <c r="W39" i="12"/>
  <c r="M79" i="12"/>
  <c r="M37" i="12"/>
  <c r="W112" i="12"/>
  <c r="W86" i="12"/>
  <c r="H67" i="12"/>
  <c r="W67" i="12" s="1"/>
  <c r="W66" i="12"/>
  <c r="W75" i="12"/>
  <c r="W63" i="12"/>
  <c r="W34" i="12"/>
  <c r="W83" i="12"/>
  <c r="W42" i="12"/>
  <c r="H48" i="12"/>
  <c r="W11" i="12"/>
  <c r="W105" i="12"/>
  <c r="M53" i="12"/>
  <c r="W21" i="12"/>
  <c r="W81" i="12"/>
  <c r="W91" i="12"/>
  <c r="W82" i="12"/>
  <c r="W25" i="12"/>
  <c r="R13" i="12"/>
  <c r="W87" i="12"/>
  <c r="W108" i="12"/>
  <c r="M96" i="12"/>
  <c r="M116" i="12"/>
  <c r="W72" i="12"/>
  <c r="W17" i="12"/>
  <c r="W77" i="12"/>
  <c r="W36" i="12"/>
  <c r="H37" i="12"/>
  <c r="W23" i="12"/>
  <c r="W85" i="12"/>
  <c r="M41" i="12"/>
  <c r="H22" i="12"/>
  <c r="W14" i="12"/>
  <c r="W78" i="12"/>
  <c r="W24" i="12"/>
  <c r="W20" i="12"/>
  <c r="W76" i="12"/>
  <c r="W64" i="12"/>
  <c r="R53" i="12"/>
  <c r="M114" i="12"/>
  <c r="H13" i="12"/>
  <c r="W8" i="12"/>
  <c r="W89" i="12"/>
  <c r="H96" i="12"/>
  <c r="H116" i="12"/>
  <c r="H79" i="12"/>
  <c r="W69" i="12"/>
  <c r="R37" i="12"/>
  <c r="W38" i="12"/>
  <c r="H41" i="12"/>
  <c r="R22" i="12"/>
  <c r="H57" i="12"/>
  <c r="W55" i="12"/>
  <c r="W57" i="12" s="1"/>
  <c r="W15" i="12"/>
  <c r="W94" i="12"/>
  <c r="W104" i="12"/>
  <c r="H106" i="12"/>
  <c r="W49" i="12"/>
  <c r="H53" i="12"/>
  <c r="W61" i="12"/>
  <c r="W19" i="12"/>
  <c r="R114" i="12"/>
  <c r="W90" i="12"/>
  <c r="W71" i="12"/>
  <c r="M13" i="12"/>
  <c r="H59" i="12"/>
  <c r="W59" i="12" s="1"/>
  <c r="W58" i="12"/>
  <c r="W16" i="12"/>
  <c r="R96" i="12"/>
  <c r="H65" i="12"/>
  <c r="W60" i="12"/>
  <c r="W33" i="12"/>
  <c r="W113" i="12"/>
  <c r="H100" i="12"/>
  <c r="W97" i="12"/>
  <c r="H102" i="12"/>
  <c r="W102" i="12" s="1"/>
  <c r="W101" i="12"/>
  <c r="R79" i="12"/>
  <c r="W52" i="12"/>
  <c r="R41" i="12"/>
  <c r="M22" i="12"/>
  <c r="W70" i="12"/>
  <c r="R106" i="12"/>
  <c r="W84" i="12"/>
  <c r="W10" i="12"/>
  <c r="W98" i="12"/>
  <c r="W45" i="12"/>
  <c r="W18" i="12"/>
  <c r="W62" i="12"/>
  <c r="W99" i="12"/>
  <c r="W107" i="12"/>
  <c r="H114" i="12"/>
  <c r="M42" i="4"/>
  <c r="L6" i="4"/>
  <c r="M28" i="4"/>
  <c r="K20" i="4"/>
  <c r="M2" i="4"/>
  <c r="J22" i="4"/>
  <c r="B46" i="4"/>
  <c r="K46" i="4" s="1"/>
  <c r="K7" i="4"/>
  <c r="K6" i="4"/>
  <c r="K45" i="4"/>
  <c r="K22" i="4"/>
  <c r="L22" i="4"/>
  <c r="B13" i="4"/>
  <c r="L12" i="4"/>
  <c r="K12" i="4"/>
  <c r="L40" i="4"/>
  <c r="K40" i="4"/>
  <c r="J23" i="4"/>
  <c r="M23" i="4" s="1"/>
  <c r="A24" i="4"/>
  <c r="J43" i="4"/>
  <c r="M43" i="4" s="1"/>
  <c r="A44" i="4"/>
  <c r="J29" i="4"/>
  <c r="M29" i="4" s="1"/>
  <c r="A30" i="4"/>
  <c r="J3" i="4"/>
  <c r="M3" i="4" s="1"/>
  <c r="A4" i="4"/>
  <c r="M103" i="12" l="1"/>
  <c r="W65" i="12"/>
  <c r="W48" i="12"/>
  <c r="W53" i="12"/>
  <c r="R103" i="12"/>
  <c r="W41" i="12"/>
  <c r="R68" i="12"/>
  <c r="W106" i="12"/>
  <c r="W88" i="12"/>
  <c r="H68" i="12"/>
  <c r="W79" i="12"/>
  <c r="R7" i="12"/>
  <c r="M68" i="12"/>
  <c r="H103" i="12"/>
  <c r="W114" i="12"/>
  <c r="M7" i="12"/>
  <c r="W13" i="12"/>
  <c r="H7" i="12"/>
  <c r="H54" i="12"/>
  <c r="W54" i="12" s="1"/>
  <c r="W100" i="12"/>
  <c r="W96" i="12"/>
  <c r="W116" i="12"/>
  <c r="W22" i="12"/>
  <c r="W37" i="12"/>
  <c r="L46" i="4"/>
  <c r="B47" i="4"/>
  <c r="K47" i="4" s="1"/>
  <c r="M22" i="4"/>
  <c r="J44" i="4"/>
  <c r="M44" i="4" s="1"/>
  <c r="A45" i="4"/>
  <c r="L13" i="4"/>
  <c r="K13" i="4"/>
  <c r="J4" i="4"/>
  <c r="M4" i="4" s="1"/>
  <c r="A5" i="4"/>
  <c r="J30" i="4"/>
  <c r="M30" i="4" s="1"/>
  <c r="A31" i="4"/>
  <c r="J24" i="4"/>
  <c r="M24" i="4" s="1"/>
  <c r="A25" i="4"/>
  <c r="L47" i="4" l="1"/>
  <c r="W103" i="12"/>
  <c r="R6" i="12"/>
  <c r="R116" i="12" s="1"/>
  <c r="M6" i="12"/>
  <c r="W7" i="12"/>
  <c r="H6" i="12"/>
  <c r="W68" i="12"/>
  <c r="A32" i="4"/>
  <c r="J31" i="4"/>
  <c r="M31" i="4" s="1"/>
  <c r="J25" i="4"/>
  <c r="M25" i="4" s="1"/>
  <c r="A26" i="4"/>
  <c r="J5" i="4"/>
  <c r="M5" i="4" s="1"/>
  <c r="A6" i="4"/>
  <c r="J45" i="4"/>
  <c r="M45" i="4" s="1"/>
  <c r="A46" i="4"/>
  <c r="W6" i="12" l="1"/>
  <c r="J26" i="4"/>
  <c r="M26" i="4" s="1"/>
  <c r="A27" i="4"/>
  <c r="J27" i="4" s="1"/>
  <c r="M27" i="4" s="1"/>
  <c r="J32" i="4"/>
  <c r="M32" i="4" s="1"/>
  <c r="A33" i="4"/>
  <c r="J46" i="4"/>
  <c r="M46" i="4" s="1"/>
  <c r="A47" i="4"/>
  <c r="J47" i="4" s="1"/>
  <c r="M47" i="4" s="1"/>
  <c r="J6" i="4"/>
  <c r="M6" i="4" s="1"/>
  <c r="A7" i="4"/>
  <c r="G55" i="6" l="1"/>
  <c r="A34" i="4"/>
  <c r="J33" i="4"/>
  <c r="M33" i="4" s="1"/>
  <c r="J7" i="4"/>
  <c r="M7" i="4" s="1"/>
  <c r="A8" i="4"/>
  <c r="J8" i="4" l="1"/>
  <c r="M8" i="4" s="1"/>
  <c r="A9" i="4"/>
  <c r="J34" i="4"/>
  <c r="M34" i="4" s="1"/>
  <c r="A35" i="4"/>
  <c r="A36" i="4" l="1"/>
  <c r="J35" i="4"/>
  <c r="M35" i="4" s="1"/>
  <c r="A10" i="4"/>
  <c r="J9" i="4"/>
  <c r="M9" i="4" s="1"/>
  <c r="J36" i="4" l="1"/>
  <c r="M36" i="4" s="1"/>
  <c r="A37" i="4"/>
  <c r="J10" i="4"/>
  <c r="M10" i="4" s="1"/>
  <c r="A11" i="4"/>
  <c r="A12" i="4" l="1"/>
  <c r="J11" i="4"/>
  <c r="M11" i="4" s="1"/>
  <c r="J37" i="4"/>
  <c r="M37" i="4" s="1"/>
  <c r="A38" i="4"/>
  <c r="J38" i="4" l="1"/>
  <c r="M38" i="4" s="1"/>
  <c r="A39" i="4"/>
  <c r="J12" i="4"/>
  <c r="M12" i="4" s="1"/>
  <c r="A13" i="4"/>
  <c r="A14" i="4" l="1"/>
  <c r="J13" i="4"/>
  <c r="M13" i="4" s="1"/>
  <c r="J39" i="4"/>
  <c r="M39" i="4" s="1"/>
  <c r="A40" i="4"/>
  <c r="J40" i="4" l="1"/>
  <c r="M40" i="4" s="1"/>
  <c r="A41" i="4"/>
  <c r="J41" i="4" s="1"/>
  <c r="M41" i="4" s="1"/>
  <c r="J14" i="4"/>
  <c r="M14" i="4" s="1"/>
  <c r="A15" i="4"/>
  <c r="J15" i="4" l="1"/>
  <c r="M15" i="4" s="1"/>
  <c r="A16" i="4"/>
  <c r="J16" i="4" l="1"/>
  <c r="M16" i="4" s="1"/>
  <c r="A17" i="4"/>
  <c r="J17" i="4" l="1"/>
  <c r="M17" i="4" s="1"/>
  <c r="A18" i="4"/>
  <c r="J18" i="4" l="1"/>
  <c r="M18" i="4" s="1"/>
  <c r="A19" i="4"/>
  <c r="A20" i="4" l="1"/>
  <c r="J20" i="4" s="1"/>
  <c r="M20" i="4" s="1"/>
  <c r="J19" i="4"/>
  <c r="M19" i="4" s="1"/>
  <c r="J112" i="10" l="1"/>
  <c r="V105" i="10"/>
  <c r="T105" i="12" s="1"/>
  <c r="O112" i="10"/>
  <c r="P113" i="10"/>
  <c r="N107" i="10"/>
  <c r="U104" i="10"/>
  <c r="N110" i="10"/>
  <c r="J110" i="10"/>
  <c r="J110" i="12" s="1"/>
  <c r="V113" i="10"/>
  <c r="V108" i="10"/>
  <c r="H111" i="10"/>
  <c r="P112" i="10"/>
  <c r="H113" i="10"/>
  <c r="U108" i="10"/>
  <c r="N112" i="10"/>
  <c r="I107" i="10"/>
  <c r="U110" i="10"/>
  <c r="S110" i="12" s="1"/>
  <c r="T113" i="10"/>
  <c r="I105" i="10"/>
  <c r="I105" i="12" s="1"/>
  <c r="P107" i="10"/>
  <c r="U109" i="10"/>
  <c r="S109" i="12" s="1"/>
  <c r="J111" i="10"/>
  <c r="N113" i="10"/>
  <c r="T105" i="10"/>
  <c r="I111" i="10"/>
  <c r="V104" i="10"/>
  <c r="T107" i="10"/>
  <c r="I109" i="10"/>
  <c r="I109" i="12" s="1"/>
  <c r="P110" i="10"/>
  <c r="O110" i="12" s="1"/>
  <c r="U112" i="10"/>
  <c r="T104" i="10"/>
  <c r="U107" i="10"/>
  <c r="J109" i="10"/>
  <c r="J109" i="12" s="1"/>
  <c r="N111" i="10"/>
  <c r="V112" i="10"/>
  <c r="N109" i="10"/>
  <c r="P104" i="10"/>
  <c r="O107" i="10"/>
  <c r="O111" i="10"/>
  <c r="I104" i="10"/>
  <c r="O105" i="10"/>
  <c r="N105" i="12" s="1"/>
  <c r="T108" i="10"/>
  <c r="I110" i="10"/>
  <c r="P111" i="10"/>
  <c r="U113" i="10"/>
  <c r="V107" i="10"/>
  <c r="V111" i="10"/>
  <c r="J105" i="10"/>
  <c r="J105" i="12" s="1"/>
  <c r="O109" i="10"/>
  <c r="N109" i="12" s="1"/>
  <c r="T111" i="10"/>
  <c r="I113" i="10"/>
  <c r="T109" i="10"/>
  <c r="I108" i="10"/>
  <c r="I108" i="12" s="1"/>
  <c r="P109" i="10"/>
  <c r="O109" i="12" s="1"/>
  <c r="U111" i="10"/>
  <c r="J113" i="10"/>
  <c r="N105" i="10"/>
  <c r="J107" i="10"/>
  <c r="V110" i="10"/>
  <c r="T110" i="12" s="1"/>
  <c r="N104" i="10"/>
  <c r="J108" i="10"/>
  <c r="J108" i="12" s="1"/>
  <c r="O104" i="10"/>
  <c r="U105" i="10"/>
  <c r="S105" i="12" s="1"/>
  <c r="H109" i="10"/>
  <c r="O110" i="10"/>
  <c r="N110" i="12" s="1"/>
  <c r="T112" i="10"/>
  <c r="H104" i="10"/>
  <c r="P108" i="10"/>
  <c r="J104" i="10"/>
  <c r="P105" i="10"/>
  <c r="O105" i="12" s="1"/>
  <c r="N108" i="10"/>
  <c r="V109" i="10"/>
  <c r="T109" i="12" s="1"/>
  <c r="H112" i="10"/>
  <c r="O113" i="10"/>
  <c r="H107" i="10"/>
  <c r="O108" i="10"/>
  <c r="T110" i="10"/>
  <c r="I112" i="10"/>
  <c r="P30" i="10"/>
  <c r="I10" i="10"/>
  <c r="I39" i="10"/>
  <c r="V18" i="10"/>
  <c r="J11" i="10"/>
  <c r="J28" i="10"/>
  <c r="J28" i="12" s="1"/>
  <c r="O40" i="10"/>
  <c r="J25" i="10"/>
  <c r="J25" i="12" s="1"/>
  <c r="P34" i="10"/>
  <c r="O34" i="12" s="1"/>
  <c r="J49" i="10"/>
  <c r="T45" i="10"/>
  <c r="V42" i="10"/>
  <c r="T42" i="12" s="1"/>
  <c r="U44" i="10"/>
  <c r="P70" i="10"/>
  <c r="O70" i="12" s="1"/>
  <c r="N51" i="10"/>
  <c r="I20" i="10"/>
  <c r="I20" i="12" s="1"/>
  <c r="J10" i="10"/>
  <c r="V15" i="10"/>
  <c r="T35" i="10"/>
  <c r="J8" i="10"/>
  <c r="N17" i="10"/>
  <c r="H11" i="10"/>
  <c r="O38" i="10"/>
  <c r="J38" i="10"/>
  <c r="T51" i="10"/>
  <c r="N49" i="10"/>
  <c r="H35" i="10"/>
  <c r="N61" i="10"/>
  <c r="O75" i="10"/>
  <c r="V31" i="10"/>
  <c r="T31" i="12" s="1"/>
  <c r="H8" i="10"/>
  <c r="P38" i="10"/>
  <c r="P31" i="10"/>
  <c r="O31" i="12" s="1"/>
  <c r="I32" i="10"/>
  <c r="I32" i="12" s="1"/>
  <c r="I11" i="10"/>
  <c r="I35" i="10"/>
  <c r="I9" i="10"/>
  <c r="U46" i="10"/>
  <c r="S46" i="12" s="1"/>
  <c r="V46" i="10"/>
  <c r="T46" i="12" s="1"/>
  <c r="U30" i="10"/>
  <c r="O35" i="10"/>
  <c r="N35" i="12" s="1"/>
  <c r="T8" i="10"/>
  <c r="O81" i="10"/>
  <c r="J14" i="10"/>
  <c r="J14" i="12" s="1"/>
  <c r="N73" i="10"/>
  <c r="J84" i="10"/>
  <c r="P72" i="10"/>
  <c r="O72" i="12" s="1"/>
  <c r="V87" i="10"/>
  <c r="T87" i="12" s="1"/>
  <c r="N94" i="10"/>
  <c r="V78" i="10"/>
  <c r="T78" i="12" s="1"/>
  <c r="N72" i="10"/>
  <c r="P101" i="10"/>
  <c r="V86" i="10"/>
  <c r="T86" i="12" s="1"/>
  <c r="I73" i="10"/>
  <c r="I93" i="10"/>
  <c r="I93" i="12" s="1"/>
  <c r="H84" i="10"/>
  <c r="T70" i="10"/>
  <c r="J73" i="10"/>
  <c r="U99" i="10"/>
  <c r="J75" i="10"/>
  <c r="N99" i="10"/>
  <c r="T66" i="10"/>
  <c r="H60" i="10"/>
  <c r="V64" i="10"/>
  <c r="O60" i="10"/>
  <c r="T63" i="10"/>
  <c r="O30" i="10"/>
  <c r="T38" i="10"/>
  <c r="V9" i="10"/>
  <c r="H29" i="10"/>
  <c r="N19" i="10"/>
  <c r="V73" i="10"/>
  <c r="O80" i="10"/>
  <c r="J71" i="10"/>
  <c r="V95" i="10"/>
  <c r="T95" i="12" s="1"/>
  <c r="H93" i="10"/>
  <c r="P77" i="10"/>
  <c r="O74" i="10"/>
  <c r="I99" i="10"/>
  <c r="N85" i="10"/>
  <c r="T75" i="10"/>
  <c r="T91" i="10"/>
  <c r="I82" i="10"/>
  <c r="O72" i="10"/>
  <c r="N72" i="12" s="1"/>
  <c r="U75" i="10"/>
  <c r="N98" i="10"/>
  <c r="N82" i="10"/>
  <c r="J58" i="10"/>
  <c r="N64" i="10"/>
  <c r="T56" i="10"/>
  <c r="J63" i="10"/>
  <c r="V63" i="10"/>
  <c r="O63" i="10"/>
  <c r="I27" i="10"/>
  <c r="P36" i="10"/>
  <c r="O36" i="12" s="1"/>
  <c r="O29" i="10"/>
  <c r="N29" i="12" s="1"/>
  <c r="T26" i="10"/>
  <c r="V20" i="10"/>
  <c r="N30" i="10"/>
  <c r="T29" i="10"/>
  <c r="T82" i="10"/>
  <c r="T71" i="10"/>
  <c r="N74" i="10"/>
  <c r="N92" i="10"/>
  <c r="V82" i="10"/>
  <c r="T82" i="12" s="1"/>
  <c r="P71" i="10"/>
  <c r="O98" i="10"/>
  <c r="O90" i="10"/>
  <c r="N90" i="12" s="1"/>
  <c r="V75" i="10"/>
  <c r="H71" i="10"/>
  <c r="V81" i="10"/>
  <c r="T81" i="12" s="1"/>
  <c r="T89" i="10"/>
  <c r="J97" i="10"/>
  <c r="U97" i="10"/>
  <c r="U89" i="10"/>
  <c r="I71" i="10"/>
  <c r="J61" i="10"/>
  <c r="P63" i="10"/>
  <c r="T55" i="10"/>
  <c r="I66" i="10"/>
  <c r="P64" i="10"/>
  <c r="P97" i="10"/>
  <c r="N89" i="10"/>
  <c r="T81" i="10"/>
  <c r="N77" i="10"/>
  <c r="U55" i="10"/>
  <c r="V56" i="10"/>
  <c r="J35" i="10"/>
  <c r="V24" i="10"/>
  <c r="T24" i="12" s="1"/>
  <c r="H26" i="10"/>
  <c r="J51" i="10"/>
  <c r="J51" i="12" s="1"/>
  <c r="V12" i="10"/>
  <c r="T12" i="12" s="1"/>
  <c r="V27" i="10"/>
  <c r="T27" i="12" s="1"/>
  <c r="T39" i="10"/>
  <c r="V50" i="10"/>
  <c r="T50" i="12" s="1"/>
  <c r="P11" i="10"/>
  <c r="O11" i="12" s="1"/>
  <c r="P24" i="10"/>
  <c r="O24" i="12" s="1"/>
  <c r="U33" i="10"/>
  <c r="S33" i="12" s="1"/>
  <c r="U26" i="10"/>
  <c r="S26" i="12" s="1"/>
  <c r="V36" i="10"/>
  <c r="T36" i="12" s="1"/>
  <c r="T47" i="10"/>
  <c r="J43" i="10"/>
  <c r="U17" i="10"/>
  <c r="H77" i="10"/>
  <c r="I97" i="10"/>
  <c r="J101" i="10"/>
  <c r="P86" i="10"/>
  <c r="H62" i="10"/>
  <c r="T10" i="10"/>
  <c r="T23" i="10"/>
  <c r="O25" i="10"/>
  <c r="N25" i="12" s="1"/>
  <c r="O46" i="10"/>
  <c r="O49" i="10"/>
  <c r="T14" i="10"/>
  <c r="T21" i="10"/>
  <c r="N36" i="10"/>
  <c r="O50" i="10"/>
  <c r="N50" i="12" s="1"/>
  <c r="O12" i="10"/>
  <c r="N12" i="12" s="1"/>
  <c r="N18" i="10"/>
  <c r="U45" i="10"/>
  <c r="S45" i="12" s="1"/>
  <c r="O20" i="10"/>
  <c r="N20" i="12" s="1"/>
  <c r="U29" i="10"/>
  <c r="S29" i="12" s="1"/>
  <c r="I30" i="10"/>
  <c r="I30" i="12" s="1"/>
  <c r="U42" i="10"/>
  <c r="S42" i="12" s="1"/>
  <c r="V69" i="10"/>
  <c r="N90" i="10"/>
  <c r="H74" i="10"/>
  <c r="H80" i="10"/>
  <c r="U62" i="10"/>
  <c r="S62" i="12" s="1"/>
  <c r="I55" i="10"/>
  <c r="J31" i="10"/>
  <c r="H16" i="10"/>
  <c r="I19" i="10"/>
  <c r="P27" i="10"/>
  <c r="O27" i="12" s="1"/>
  <c r="O14" i="10"/>
  <c r="N14" i="12" s="1"/>
  <c r="J24" i="10"/>
  <c r="J33" i="10"/>
  <c r="J27" i="10"/>
  <c r="O9" i="10"/>
  <c r="H91" i="10"/>
  <c r="I74" i="10"/>
  <c r="O70" i="10"/>
  <c r="N70" i="12" s="1"/>
  <c r="I95" i="10"/>
  <c r="J86" i="10"/>
  <c r="J86" i="12" s="1"/>
  <c r="P73" i="10"/>
  <c r="U91" i="10"/>
  <c r="S91" i="12" s="1"/>
  <c r="H94" i="10"/>
  <c r="P78" i="10"/>
  <c r="O78" i="12" s="1"/>
  <c r="N91" i="10"/>
  <c r="V84" i="10"/>
  <c r="P92" i="10"/>
  <c r="I81" i="10"/>
  <c r="P94" i="10"/>
  <c r="N93" i="10"/>
  <c r="U86" i="10"/>
  <c r="S86" i="12" s="1"/>
  <c r="P56" i="10"/>
  <c r="U66" i="10"/>
  <c r="H61" i="10"/>
  <c r="U61" i="10"/>
  <c r="S61" i="12" s="1"/>
  <c r="O62" i="10"/>
  <c r="N62" i="12" s="1"/>
  <c r="T44" i="10"/>
  <c r="U40" i="10"/>
  <c r="T31" i="10"/>
  <c r="I21" i="10"/>
  <c r="U20" i="10"/>
  <c r="N27" i="10"/>
  <c r="I87" i="10"/>
  <c r="I87" i="12" s="1"/>
  <c r="H73" i="10"/>
  <c r="J72" i="10"/>
  <c r="U93" i="10"/>
  <c r="S93" i="12" s="1"/>
  <c r="U84" i="10"/>
  <c r="U69" i="10"/>
  <c r="V99" i="10"/>
  <c r="T92" i="10"/>
  <c r="J77" i="10"/>
  <c r="V97" i="10"/>
  <c r="N83" i="10"/>
  <c r="I91" i="10"/>
  <c r="T90" i="10"/>
  <c r="J99" i="10"/>
  <c r="J91" i="10"/>
  <c r="H76" i="10"/>
  <c r="V66" i="10"/>
  <c r="N63" i="10"/>
  <c r="T58" i="10"/>
  <c r="I56" i="10"/>
  <c r="I56" i="12" s="1"/>
  <c r="O55" i="10"/>
  <c r="P44" i="10"/>
  <c r="I50" i="10"/>
  <c r="I50" i="12" s="1"/>
  <c r="H30" i="10"/>
  <c r="T19" i="10"/>
  <c r="V17" i="10"/>
  <c r="P29" i="10"/>
  <c r="O29" i="12" s="1"/>
  <c r="N52" i="10"/>
  <c r="V49" i="10"/>
  <c r="T49" i="12" s="1"/>
  <c r="I72" i="10"/>
  <c r="V93" i="10"/>
  <c r="T93" i="12" s="1"/>
  <c r="J94" i="10"/>
  <c r="I84" i="10"/>
  <c r="V91" i="10"/>
  <c r="T91" i="12" s="1"/>
  <c r="H75" i="10"/>
  <c r="H92" i="10"/>
  <c r="O82" i="10"/>
  <c r="H72" i="10"/>
  <c r="O83" i="10"/>
  <c r="H95" i="10"/>
  <c r="P80" i="10"/>
  <c r="N76" i="10"/>
  <c r="P90" i="10"/>
  <c r="O90" i="12" s="1"/>
  <c r="U81" i="10"/>
  <c r="S81" i="12" s="1"/>
  <c r="P93" i="10"/>
  <c r="O93" i="12" s="1"/>
  <c r="T64" i="10"/>
  <c r="T61" i="10"/>
  <c r="N56" i="10"/>
  <c r="H64" i="10"/>
  <c r="U60" i="10"/>
  <c r="I76" i="10"/>
  <c r="V74" i="10"/>
  <c r="I83" i="10"/>
  <c r="N86" i="10"/>
  <c r="U58" i="10"/>
  <c r="O44" i="10"/>
  <c r="H20" i="10"/>
  <c r="O17" i="10"/>
  <c r="H39" i="10"/>
  <c r="P40" i="10"/>
  <c r="O40" i="12" s="1"/>
  <c r="P19" i="10"/>
  <c r="O19" i="12" s="1"/>
  <c r="U38" i="10"/>
  <c r="S38" i="12" s="1"/>
  <c r="J46" i="10"/>
  <c r="O42" i="10"/>
  <c r="N42" i="12" s="1"/>
  <c r="O18" i="10"/>
  <c r="N18" i="12" s="1"/>
  <c r="T33" i="10"/>
  <c r="N50" i="10"/>
  <c r="U8" i="10"/>
  <c r="U18" i="10"/>
  <c r="N45" i="10"/>
  <c r="O52" i="10"/>
  <c r="T25" i="10"/>
  <c r="J90" i="10"/>
  <c r="J90" i="12" s="1"/>
  <c r="H89" i="10"/>
  <c r="O86" i="10"/>
  <c r="P76" i="10"/>
  <c r="O76" i="12" s="1"/>
  <c r="I63" i="10"/>
  <c r="H36" i="10"/>
  <c r="J26" i="10"/>
  <c r="J26" i="12" s="1"/>
  <c r="T17" i="10"/>
  <c r="N31" i="10"/>
  <c r="P10" i="10"/>
  <c r="O10" i="12" s="1"/>
  <c r="J21" i="10"/>
  <c r="V30" i="10"/>
  <c r="V28" i="10"/>
  <c r="T28" i="12" s="1"/>
  <c r="H42" i="10"/>
  <c r="T18" i="10"/>
  <c r="H27" i="10"/>
  <c r="J32" i="10"/>
  <c r="J32" i="12" s="1"/>
  <c r="I29" i="10"/>
  <c r="T52" i="10"/>
  <c r="J50" i="10"/>
  <c r="J50" i="12" s="1"/>
  <c r="T85" i="10"/>
  <c r="T77" i="10"/>
  <c r="J93" i="10"/>
  <c r="J93" i="12" s="1"/>
  <c r="I89" i="10"/>
  <c r="N60" i="10"/>
  <c r="J44" i="10"/>
  <c r="U27" i="10"/>
  <c r="S27" i="12" s="1"/>
  <c r="N16" i="10"/>
  <c r="P32" i="10"/>
  <c r="O32" i="12" s="1"/>
  <c r="H46" i="10"/>
  <c r="T16" i="10"/>
  <c r="H33" i="10"/>
  <c r="T50" i="10"/>
  <c r="I47" i="10"/>
  <c r="V14" i="10"/>
  <c r="P28" i="10"/>
  <c r="O28" i="12" s="1"/>
  <c r="N8" i="10"/>
  <c r="P50" i="10"/>
  <c r="O50" i="12" s="1"/>
  <c r="U10" i="10"/>
  <c r="H43" i="10"/>
  <c r="P39" i="10"/>
  <c r="N21" i="10"/>
  <c r="I80" i="10"/>
  <c r="J82" i="10"/>
  <c r="O85" i="10"/>
  <c r="V72" i="10"/>
  <c r="T72" i="12" s="1"/>
  <c r="I58" i="10"/>
  <c r="N33" i="10"/>
  <c r="O11" i="10"/>
  <c r="J17" i="10"/>
  <c r="P46" i="10"/>
  <c r="I52" i="10"/>
  <c r="N40" i="10"/>
  <c r="H18" i="10"/>
  <c r="I46" i="10"/>
  <c r="T36" i="10"/>
  <c r="U24" i="10"/>
  <c r="S24" i="12" s="1"/>
  <c r="V8" i="10"/>
  <c r="N43" i="10"/>
  <c r="V16" i="10"/>
  <c r="T16" i="12" s="1"/>
  <c r="P25" i="10"/>
  <c r="O25" i="12" s="1"/>
  <c r="P33" i="10"/>
  <c r="N47" i="10"/>
  <c r="U32" i="10"/>
  <c r="S32" i="12" s="1"/>
  <c r="P45" i="10"/>
  <c r="I12" i="10"/>
  <c r="N29" i="10"/>
  <c r="U52" i="10"/>
  <c r="S52" i="12" s="1"/>
  <c r="I26" i="10"/>
  <c r="P43" i="10"/>
  <c r="U74" i="10"/>
  <c r="O69" i="10"/>
  <c r="U80" i="10"/>
  <c r="U87" i="10"/>
  <c r="S87" i="12" s="1"/>
  <c r="O101" i="10"/>
  <c r="V70" i="10"/>
  <c r="T70" i="12" s="1"/>
  <c r="U94" i="10"/>
  <c r="S94" i="12" s="1"/>
  <c r="V85" i="10"/>
  <c r="T101" i="10"/>
  <c r="I75" i="10"/>
  <c r="U98" i="10"/>
  <c r="U71" i="10"/>
  <c r="I94" i="10"/>
  <c r="I85" i="10"/>
  <c r="T84" i="10"/>
  <c r="V58" i="10"/>
  <c r="P66" i="10"/>
  <c r="T60" i="10"/>
  <c r="O58" i="10"/>
  <c r="J60" i="10"/>
  <c r="V44" i="10"/>
  <c r="V32" i="10"/>
  <c r="T32" i="12" s="1"/>
  <c r="I24" i="10"/>
  <c r="U12" i="10"/>
  <c r="S12" i="12" s="1"/>
  <c r="N28" i="10"/>
  <c r="I38" i="10"/>
  <c r="O73" i="10"/>
  <c r="I69" i="10"/>
  <c r="P85" i="10"/>
  <c r="H99" i="10"/>
  <c r="T72" i="10"/>
  <c r="O93" i="10"/>
  <c r="N93" i="12" s="1"/>
  <c r="N84" i="10"/>
  <c r="J70" i="10"/>
  <c r="U77" i="10"/>
  <c r="N97" i="10"/>
  <c r="U82" i="10"/>
  <c r="S82" i="12" s="1"/>
  <c r="T73" i="10"/>
  <c r="U92" i="10"/>
  <c r="S92" i="12" s="1"/>
  <c r="T83" i="10"/>
  <c r="J92" i="10"/>
  <c r="O64" i="10"/>
  <c r="P61" i="10"/>
  <c r="O61" i="12" s="1"/>
  <c r="N58" i="10"/>
  <c r="N66" i="10"/>
  <c r="P55" i="10"/>
  <c r="H44" i="10"/>
  <c r="H40" i="10"/>
  <c r="O21" i="10"/>
  <c r="P12" i="10"/>
  <c r="O12" i="12" s="1"/>
  <c r="O24" i="10"/>
  <c r="N24" i="12" s="1"/>
  <c r="P9" i="10"/>
  <c r="I45" i="10"/>
  <c r="I92" i="10"/>
  <c r="O92" i="10"/>
  <c r="U76" i="10"/>
  <c r="S76" i="12" s="1"/>
  <c r="O76" i="10"/>
  <c r="N76" i="12" s="1"/>
  <c r="H98" i="10"/>
  <c r="P83" i="10"/>
  <c r="P95" i="10"/>
  <c r="O95" i="12" s="1"/>
  <c r="U83" i="10"/>
  <c r="S83" i="12" s="1"/>
  <c r="O91" i="10"/>
  <c r="N91" i="12" s="1"/>
  <c r="P69" i="10"/>
  <c r="U95" i="10"/>
  <c r="S95" i="12" s="1"/>
  <c r="T87" i="10"/>
  <c r="J74" i="10"/>
  <c r="J69" i="10"/>
  <c r="H83" i="10"/>
  <c r="H78" i="10"/>
  <c r="V77" i="10"/>
  <c r="I64" i="10"/>
  <c r="T62" i="10"/>
  <c r="J55" i="10"/>
  <c r="I61" i="10"/>
  <c r="O56" i="10"/>
  <c r="T69" i="10"/>
  <c r="V80" i="10"/>
  <c r="T94" i="10"/>
  <c r="N62" i="10"/>
  <c r="H21" i="10"/>
  <c r="N25" i="10"/>
  <c r="U23" i="10"/>
  <c r="S23" i="12" s="1"/>
  <c r="T42" i="10"/>
  <c r="U50" i="10"/>
  <c r="S50" i="12" s="1"/>
  <c r="V10" i="10"/>
  <c r="O19" i="10"/>
  <c r="N19" i="12" s="1"/>
  <c r="T43" i="10"/>
  <c r="U51" i="10"/>
  <c r="S51" i="12" s="1"/>
  <c r="P26" i="10"/>
  <c r="O26" i="12" s="1"/>
  <c r="O15" i="10"/>
  <c r="N15" i="12" s="1"/>
  <c r="J47" i="10"/>
  <c r="H19" i="10"/>
  <c r="O27" i="10"/>
  <c r="N27" i="12" s="1"/>
  <c r="U31" i="10"/>
  <c r="S31" i="12" s="1"/>
  <c r="J45" i="10"/>
  <c r="O77" i="10"/>
  <c r="N81" i="10"/>
  <c r="P74" i="10"/>
  <c r="H70" i="10"/>
  <c r="O61" i="10"/>
  <c r="N61" i="12" s="1"/>
  <c r="V62" i="10"/>
  <c r="T62" i="12" s="1"/>
  <c r="O33" i="10"/>
  <c r="J23" i="10"/>
  <c r="I28" i="10"/>
  <c r="I28" i="12" s="1"/>
  <c r="O47" i="10"/>
  <c r="N47" i="12" s="1"/>
  <c r="P14" i="10"/>
  <c r="O14" i="12" s="1"/>
  <c r="J30" i="10"/>
  <c r="J30" i="12" s="1"/>
  <c r="H52" i="10"/>
  <c r="P49" i="10"/>
  <c r="U11" i="10"/>
  <c r="N26" i="10"/>
  <c r="J36" i="10"/>
  <c r="J36" i="12" s="1"/>
  <c r="V51" i="10"/>
  <c r="T51" i="12" s="1"/>
  <c r="I40" i="10"/>
  <c r="O45" i="10"/>
  <c r="V40" i="10"/>
  <c r="J19" i="10"/>
  <c r="I70" i="10"/>
  <c r="V89" i="10"/>
  <c r="T93" i="10"/>
  <c r="U101" i="10"/>
  <c r="H55" i="10"/>
  <c r="O36" i="10"/>
  <c r="N36" i="12" s="1"/>
  <c r="T11" i="10"/>
  <c r="U15" i="10"/>
  <c r="T49" i="10"/>
  <c r="U35" i="10"/>
  <c r="S35" i="12" s="1"/>
  <c r="N24" i="10"/>
  <c r="U14" i="10"/>
  <c r="P47" i="10"/>
  <c r="O47" i="12" s="1"/>
  <c r="V38" i="10"/>
  <c r="T38" i="12" s="1"/>
  <c r="I23" i="10"/>
  <c r="O39" i="10"/>
  <c r="V45" i="10"/>
  <c r="T45" i="12" s="1"/>
  <c r="N15" i="10"/>
  <c r="O23" i="10"/>
  <c r="N23" i="12" s="1"/>
  <c r="N35" i="10"/>
  <c r="U49" i="10"/>
  <c r="S49" i="12" s="1"/>
  <c r="V29" i="10"/>
  <c r="T29" i="12" s="1"/>
  <c r="T95" i="10"/>
  <c r="H90" i="10"/>
  <c r="N101" i="10"/>
  <c r="I86" i="10"/>
  <c r="I86" i="12" s="1"/>
  <c r="P60" i="10"/>
  <c r="T34" i="10"/>
  <c r="U16" i="10"/>
  <c r="U34" i="10"/>
  <c r="S34" i="12" s="1"/>
  <c r="V34" i="10"/>
  <c r="T34" i="12" s="1"/>
  <c r="V43" i="10"/>
  <c r="P17" i="10"/>
  <c r="O26" i="10"/>
  <c r="N26" i="12" s="1"/>
  <c r="T32" i="10"/>
  <c r="T46" i="10"/>
  <c r="H15" i="10"/>
  <c r="H23" i="10"/>
  <c r="V35" i="10"/>
  <c r="T35" i="12" s="1"/>
  <c r="H25" i="10"/>
  <c r="N34" i="10"/>
  <c r="V52" i="10"/>
  <c r="T52" i="12" s="1"/>
  <c r="T9" i="10"/>
  <c r="O10" i="10"/>
  <c r="N10" i="12" s="1"/>
  <c r="V33" i="10"/>
  <c r="T33" i="12" s="1"/>
  <c r="I8" i="10"/>
  <c r="I43" i="10"/>
  <c r="P87" i="10"/>
  <c r="H69" i="10"/>
  <c r="J81" i="10"/>
  <c r="V71" i="10"/>
  <c r="V101" i="10"/>
  <c r="J87" i="10"/>
  <c r="J87" i="12" s="1"/>
  <c r="P81" i="10"/>
  <c r="N87" i="10"/>
  <c r="I101" i="10"/>
  <c r="T76" i="10"/>
  <c r="P99" i="10"/>
  <c r="P91" i="10"/>
  <c r="O91" i="12" s="1"/>
  <c r="V76" i="10"/>
  <c r="T76" i="12" s="1"/>
  <c r="P84" i="10"/>
  <c r="T86" i="10"/>
  <c r="P98" i="10"/>
  <c r="N75" i="10"/>
  <c r="U56" i="10"/>
  <c r="S56" i="12" s="1"/>
  <c r="H58" i="10"/>
  <c r="P62" i="10"/>
  <c r="O62" i="12" s="1"/>
  <c r="J64" i="10"/>
  <c r="U64" i="10"/>
  <c r="N44" i="10"/>
  <c r="I34" i="10"/>
  <c r="I17" i="10"/>
  <c r="V21" i="10"/>
  <c r="T12" i="10"/>
  <c r="H101" i="10"/>
  <c r="J95" i="10"/>
  <c r="U78" i="10"/>
  <c r="S78" i="12" s="1"/>
  <c r="U73" i="10"/>
  <c r="O99" i="10"/>
  <c r="U85" i="10"/>
  <c r="O87" i="10"/>
  <c r="J85" i="10"/>
  <c r="T98" i="10"/>
  <c r="N80" i="10"/>
  <c r="I98" i="10"/>
  <c r="I90" i="10"/>
  <c r="I90" i="12" s="1"/>
  <c r="P75" i="10"/>
  <c r="V92" i="10"/>
  <c r="T92" i="12" s="1"/>
  <c r="O84" i="10"/>
  <c r="J89" i="10"/>
  <c r="N69" i="10"/>
  <c r="O66" i="10"/>
  <c r="N55" i="10"/>
  <c r="P58" i="10"/>
  <c r="U63" i="10"/>
  <c r="I62" i="10"/>
  <c r="I62" i="12" s="1"/>
  <c r="V39" i="10"/>
  <c r="N32" i="10"/>
  <c r="T15" i="10"/>
  <c r="N20" i="10"/>
  <c r="N14" i="10"/>
  <c r="P20" i="10"/>
  <c r="O20" i="12" s="1"/>
  <c r="U36" i="10"/>
  <c r="S36" i="12" s="1"/>
  <c r="J80" i="10"/>
  <c r="I78" i="10"/>
  <c r="N70" i="10"/>
  <c r="V98" i="10"/>
  <c r="V90" i="10"/>
  <c r="T90" i="12" s="1"/>
  <c r="J76" i="10"/>
  <c r="I77" i="10"/>
  <c r="T97" i="10"/>
  <c r="J83" i="10"/>
  <c r="N78" i="10"/>
  <c r="O89" i="10"/>
  <c r="T80" i="10"/>
  <c r="T74" i="10"/>
  <c r="O78" i="10"/>
  <c r="N78" i="12" s="1"/>
  <c r="H97" i="10"/>
  <c r="U90" i="10"/>
  <c r="S90" i="12" s="1"/>
  <c r="H63" i="10"/>
  <c r="J62" i="10"/>
  <c r="J62" i="12" s="1"/>
  <c r="H56" i="10"/>
  <c r="V60" i="10"/>
  <c r="V61" i="10"/>
  <c r="T61" i="12" s="1"/>
  <c r="T78" i="10"/>
  <c r="O97" i="10"/>
  <c r="N95" i="10"/>
  <c r="T99" i="10"/>
  <c r="V94" i="10"/>
  <c r="J56" i="10"/>
  <c r="J56" i="12" s="1"/>
  <c r="H38" i="10"/>
  <c r="T30" i="10"/>
  <c r="I14" i="10"/>
  <c r="I14" i="12" s="1"/>
  <c r="I33" i="10"/>
  <c r="N42" i="10"/>
  <c r="U19" i="10"/>
  <c r="T28" i="10"/>
  <c r="H31" i="10"/>
  <c r="O43" i="10"/>
  <c r="O16" i="10"/>
  <c r="N16" i="12" s="1"/>
  <c r="I25" i="10"/>
  <c r="H34" i="10"/>
  <c r="V26" i="10"/>
  <c r="T26" i="12" s="1"/>
  <c r="N38" i="10"/>
  <c r="P51" i="10"/>
  <c r="O51" i="12" s="1"/>
  <c r="J16" i="10"/>
  <c r="J16" i="12" s="1"/>
  <c r="U70" i="10"/>
  <c r="S70" i="12" s="1"/>
  <c r="J98" i="10"/>
  <c r="U72" i="10"/>
  <c r="S72" i="12" s="1"/>
  <c r="O95" i="10"/>
  <c r="N95" i="12" s="1"/>
  <c r="V55" i="10"/>
  <c r="I44" i="10"/>
  <c r="P18" i="10"/>
  <c r="O18" i="12" s="1"/>
  <c r="N11" i="10"/>
  <c r="H51" i="10"/>
  <c r="J39" i="10"/>
  <c r="U21" i="10"/>
  <c r="N12" i="10"/>
  <c r="U43" i="10"/>
  <c r="J40" i="10"/>
  <c r="T20" i="10"/>
  <c r="I36" i="10"/>
  <c r="I36" i="12" s="1"/>
  <c r="H49" i="10"/>
  <c r="H14" i="10"/>
  <c r="J20" i="10"/>
  <c r="J20" i="12" s="1"/>
  <c r="J42" i="10"/>
  <c r="I51" i="10"/>
  <c r="I51" i="12" s="1"/>
  <c r="T27" i="10"/>
  <c r="P82" i="10"/>
  <c r="H81" i="10"/>
  <c r="J78" i="10"/>
  <c r="V83" i="10"/>
  <c r="T83" i="12" s="1"/>
  <c r="J66" i="10"/>
  <c r="N39" i="10"/>
  <c r="J18" i="10"/>
  <c r="O32" i="10"/>
  <c r="N32" i="12" s="1"/>
  <c r="H45" i="10"/>
  <c r="H47" i="10"/>
  <c r="I16" i="10"/>
  <c r="T24" i="10"/>
  <c r="O34" i="10"/>
  <c r="N34" i="12" s="1"/>
  <c r="I49" i="10"/>
  <c r="U9" i="10"/>
  <c r="V19" i="10"/>
  <c r="P42" i="10"/>
  <c r="O42" i="12" s="1"/>
  <c r="N23" i="10"/>
  <c r="H32" i="10"/>
  <c r="H28" i="10"/>
  <c r="O8" i="10"/>
  <c r="P89" i="10"/>
  <c r="H82" i="10"/>
  <c r="N71" i="10"/>
  <c r="O71" i="10"/>
  <c r="I60" i="10"/>
  <c r="H66" i="10"/>
  <c r="T40" i="10"/>
  <c r="N10" i="10"/>
  <c r="V23" i="10"/>
  <c r="T23" i="12" s="1"/>
  <c r="P52" i="10"/>
  <c r="P8" i="10"/>
  <c r="V25" i="10"/>
  <c r="T25" i="12" s="1"/>
  <c r="P35" i="10"/>
  <c r="O35" i="12" s="1"/>
  <c r="J52" i="10"/>
  <c r="I15" i="10"/>
  <c r="P21" i="10"/>
  <c r="O31" i="10"/>
  <c r="N31" i="12" s="1"/>
  <c r="O28" i="10"/>
  <c r="N28" i="12" s="1"/>
  <c r="J34" i="10"/>
  <c r="H50" i="10"/>
  <c r="N46" i="10"/>
  <c r="P15" i="10"/>
  <c r="O15" i="12" s="1"/>
  <c r="J9" i="10"/>
  <c r="J15" i="10"/>
  <c r="H9" i="10"/>
  <c r="U39" i="10"/>
  <c r="V11" i="10"/>
  <c r="H24" i="10"/>
  <c r="H10" i="10"/>
  <c r="P23" i="10"/>
  <c r="O23" i="12" s="1"/>
  <c r="I42" i="10"/>
  <c r="H12" i="10"/>
  <c r="U47" i="10"/>
  <c r="S47" i="12" s="1"/>
  <c r="O51" i="10"/>
  <c r="N51" i="12" s="1"/>
  <c r="I31" i="10"/>
  <c r="U28" i="10"/>
  <c r="S28" i="12" s="1"/>
  <c r="P16" i="10"/>
  <c r="O16" i="12" s="1"/>
  <c r="H17" i="10"/>
  <c r="I18" i="10"/>
  <c r="U25" i="10"/>
  <c r="S25" i="12" s="1"/>
  <c r="O94" i="10"/>
  <c r="V47" i="10"/>
  <c r="T47" i="12" s="1"/>
  <c r="J29" i="10"/>
  <c r="T77" i="12" l="1"/>
  <c r="I85" i="12"/>
  <c r="S8" i="12"/>
  <c r="J101" i="12"/>
  <c r="O71" i="12"/>
  <c r="J80" i="12"/>
  <c r="S85" i="12"/>
  <c r="I101" i="12"/>
  <c r="T80" i="12"/>
  <c r="O85" i="12"/>
  <c r="I80" i="12"/>
  <c r="O73" i="12"/>
  <c r="I97" i="12"/>
  <c r="O64" i="12"/>
  <c r="J97" i="12"/>
  <c r="N60" i="12"/>
  <c r="S63" i="12"/>
  <c r="O75" i="12"/>
  <c r="O98" i="12"/>
  <c r="I69" i="12"/>
  <c r="S71" i="12"/>
  <c r="T8" i="12"/>
  <c r="S60" i="12"/>
  <c r="S108" i="12"/>
  <c r="S104" i="12"/>
  <c r="O89" i="12"/>
  <c r="I77" i="12"/>
  <c r="S73" i="12"/>
  <c r="J69" i="12"/>
  <c r="S77" i="12"/>
  <c r="S80" i="12"/>
  <c r="S113" i="12"/>
  <c r="O74" i="12"/>
  <c r="N64" i="12"/>
  <c r="N108" i="12"/>
  <c r="O108" i="12"/>
  <c r="J98" i="12"/>
  <c r="J64" i="12"/>
  <c r="S74" i="12"/>
  <c r="T69" i="12"/>
  <c r="T75" i="12"/>
  <c r="S75" i="12"/>
  <c r="N75" i="12"/>
  <c r="T71" i="12"/>
  <c r="O60" i="12"/>
  <c r="T85" i="12"/>
  <c r="S69" i="12"/>
  <c r="N113" i="12"/>
  <c r="T104" i="12"/>
  <c r="T108" i="12"/>
  <c r="T60" i="12"/>
  <c r="T98" i="12"/>
  <c r="I60" i="12"/>
  <c r="N89" i="12"/>
  <c r="J89" i="12"/>
  <c r="J85" i="12"/>
  <c r="O99" i="12"/>
  <c r="T89" i="12"/>
  <c r="I64" i="12"/>
  <c r="O69" i="12"/>
  <c r="N85" i="12"/>
  <c r="S89" i="12"/>
  <c r="J72" i="12"/>
  <c r="I72" i="12"/>
  <c r="J29" i="12"/>
  <c r="O49" i="12"/>
  <c r="N92" i="12"/>
  <c r="T21" i="12"/>
  <c r="T19" i="12"/>
  <c r="T14" i="12"/>
  <c r="S14" i="12"/>
  <c r="I33" i="12"/>
  <c r="N94" i="12"/>
  <c r="J15" i="12"/>
  <c r="S9" i="12"/>
  <c r="I8" i="12"/>
  <c r="W78" i="10"/>
  <c r="U78" i="12" s="1"/>
  <c r="O94" i="12"/>
  <c r="J74" i="12"/>
  <c r="J18" i="12"/>
  <c r="S64" i="12"/>
  <c r="I18" i="12"/>
  <c r="I42" i="12"/>
  <c r="S19" i="12"/>
  <c r="I84" i="12"/>
  <c r="J40" i="12"/>
  <c r="Q9" i="10"/>
  <c r="P9" i="12" s="1"/>
  <c r="O52" i="12"/>
  <c r="O83" i="12"/>
  <c r="S21" i="12"/>
  <c r="J95" i="12"/>
  <c r="I94" i="12"/>
  <c r="N82" i="12"/>
  <c r="J113" i="12"/>
  <c r="O21" i="12"/>
  <c r="O17" i="12"/>
  <c r="I98" i="12"/>
  <c r="O43" i="12"/>
  <c r="O45" i="12"/>
  <c r="N17" i="12"/>
  <c r="J76" i="12"/>
  <c r="I26" i="12"/>
  <c r="S16" i="12"/>
  <c r="I61" i="12"/>
  <c r="I29" i="12"/>
  <c r="J83" i="12"/>
  <c r="T44" i="12"/>
  <c r="I113" i="12"/>
  <c r="I78" i="12"/>
  <c r="N86" i="12"/>
  <c r="J91" i="12"/>
  <c r="O92" i="12"/>
  <c r="J78" i="12"/>
  <c r="I43" i="12"/>
  <c r="J19" i="12"/>
  <c r="N21" i="12"/>
  <c r="J104" i="12"/>
  <c r="I89" i="12"/>
  <c r="J111" i="12"/>
  <c r="I49" i="12"/>
  <c r="N52" i="12"/>
  <c r="I76" i="12"/>
  <c r="S44" i="12"/>
  <c r="N71" i="12"/>
  <c r="N87" i="12"/>
  <c r="S11" i="12"/>
  <c r="N104" i="12"/>
  <c r="I95" i="12"/>
  <c r="I11" i="12"/>
  <c r="I24" i="12"/>
  <c r="J17" i="12"/>
  <c r="J21" i="12"/>
  <c r="J46" i="12"/>
  <c r="I74" i="12"/>
  <c r="I19" i="12"/>
  <c r="N80" i="12"/>
  <c r="J11" i="12"/>
  <c r="O86" i="12"/>
  <c r="I23" i="12"/>
  <c r="T30" i="12"/>
  <c r="I91" i="12"/>
  <c r="O81" i="12"/>
  <c r="N83" i="12"/>
  <c r="O33" i="12"/>
  <c r="J44" i="12"/>
  <c r="J66" i="12"/>
  <c r="N84" i="12"/>
  <c r="I38" i="12"/>
  <c r="T17" i="12"/>
  <c r="J107" i="12"/>
  <c r="T40" i="12"/>
  <c r="S40" i="12"/>
  <c r="N45" i="12"/>
  <c r="J8" i="12"/>
  <c r="N40" i="12"/>
  <c r="I40" i="12"/>
  <c r="O9" i="12"/>
  <c r="N69" i="12"/>
  <c r="J99" i="12"/>
  <c r="S30" i="12"/>
  <c r="T10" i="12"/>
  <c r="J34" i="12"/>
  <c r="I47" i="12"/>
  <c r="N77" i="12"/>
  <c r="J45" i="12"/>
  <c r="T11" i="12"/>
  <c r="I15" i="12"/>
  <c r="O87" i="12"/>
  <c r="J77" i="12"/>
  <c r="J94" i="12"/>
  <c r="N73" i="12"/>
  <c r="S66" i="12"/>
  <c r="O77" i="12"/>
  <c r="J10" i="12"/>
  <c r="T111" i="12"/>
  <c r="O112" i="12"/>
  <c r="R11" i="10"/>
  <c r="Q11" i="12" s="1"/>
  <c r="N11" i="12"/>
  <c r="O56" i="12"/>
  <c r="J58" i="12"/>
  <c r="T64" i="12"/>
  <c r="O101" i="12"/>
  <c r="T18" i="12"/>
  <c r="T107" i="12"/>
  <c r="T112" i="12"/>
  <c r="J31" i="12"/>
  <c r="I39" i="12"/>
  <c r="I55" i="12"/>
  <c r="O97" i="12"/>
  <c r="T20" i="12"/>
  <c r="J71" i="12"/>
  <c r="I10" i="12"/>
  <c r="O111" i="12"/>
  <c r="T113" i="12"/>
  <c r="N97" i="12"/>
  <c r="I9" i="12"/>
  <c r="O30" i="12"/>
  <c r="S111" i="12"/>
  <c r="L110" i="10"/>
  <c r="L110" i="12" s="1"/>
  <c r="I110" i="12"/>
  <c r="S107" i="12"/>
  <c r="O107" i="12"/>
  <c r="O82" i="12"/>
  <c r="T39" i="12"/>
  <c r="O84" i="12"/>
  <c r="I70" i="12"/>
  <c r="O55" i="12"/>
  <c r="J70" i="12"/>
  <c r="I75" i="12"/>
  <c r="J12" i="12"/>
  <c r="O44" i="12"/>
  <c r="T97" i="12"/>
  <c r="I21" i="12"/>
  <c r="I81" i="12"/>
  <c r="I66" i="12"/>
  <c r="T73" i="12"/>
  <c r="J75" i="12"/>
  <c r="I35" i="12"/>
  <c r="J38" i="12"/>
  <c r="I112" i="12"/>
  <c r="T101" i="12"/>
  <c r="S101" i="12"/>
  <c r="S43" i="12"/>
  <c r="J39" i="12"/>
  <c r="I17" i="12"/>
  <c r="J82" i="12"/>
  <c r="S18" i="12"/>
  <c r="N55" i="12"/>
  <c r="N9" i="12"/>
  <c r="S17" i="12"/>
  <c r="N98" i="12"/>
  <c r="I82" i="12"/>
  <c r="S99" i="12"/>
  <c r="N38" i="12"/>
  <c r="S112" i="12"/>
  <c r="S98" i="12"/>
  <c r="S20" i="12"/>
  <c r="S39" i="12"/>
  <c r="J52" i="12"/>
  <c r="I16" i="12"/>
  <c r="I34" i="12"/>
  <c r="J60" i="12"/>
  <c r="I46" i="12"/>
  <c r="N44" i="12"/>
  <c r="T84" i="12"/>
  <c r="J27" i="12"/>
  <c r="J43" i="12"/>
  <c r="O63" i="12"/>
  <c r="I27" i="12"/>
  <c r="J73" i="12"/>
  <c r="J84" i="12"/>
  <c r="J49" i="12"/>
  <c r="I104" i="12"/>
  <c r="N39" i="12"/>
  <c r="J55" i="12"/>
  <c r="I58" i="12"/>
  <c r="J42" i="12"/>
  <c r="J23" i="12"/>
  <c r="J47" i="12"/>
  <c r="N58" i="12"/>
  <c r="I12" i="12"/>
  <c r="S58" i="12"/>
  <c r="T99" i="12"/>
  <c r="J33" i="12"/>
  <c r="N49" i="12"/>
  <c r="J61" i="12"/>
  <c r="N63" i="12"/>
  <c r="T9" i="12"/>
  <c r="N111" i="12"/>
  <c r="I107" i="12"/>
  <c r="O113" i="12"/>
  <c r="N56" i="12"/>
  <c r="N8" i="12"/>
  <c r="N33" i="12"/>
  <c r="I92" i="12"/>
  <c r="O39" i="12"/>
  <c r="J24" i="12"/>
  <c r="N46" i="12"/>
  <c r="J35" i="12"/>
  <c r="I71" i="12"/>
  <c r="T63" i="12"/>
  <c r="O38" i="12"/>
  <c r="N107" i="12"/>
  <c r="N112" i="12"/>
  <c r="J81" i="12"/>
  <c r="O58" i="12"/>
  <c r="I25" i="12"/>
  <c r="Y94" i="10"/>
  <c r="T94" i="12"/>
  <c r="I31" i="12"/>
  <c r="J9" i="12"/>
  <c r="O8" i="12"/>
  <c r="I44" i="12"/>
  <c r="N66" i="12"/>
  <c r="T43" i="12"/>
  <c r="S15" i="12"/>
  <c r="I45" i="12"/>
  <c r="J92" i="12"/>
  <c r="O66" i="12"/>
  <c r="N101" i="12"/>
  <c r="I52" i="12"/>
  <c r="I63" i="12"/>
  <c r="I83" i="12"/>
  <c r="O80" i="12"/>
  <c r="T66" i="12"/>
  <c r="S84" i="12"/>
  <c r="T56" i="12"/>
  <c r="J63" i="12"/>
  <c r="I99" i="12"/>
  <c r="N30" i="12"/>
  <c r="N81" i="12"/>
  <c r="O104" i="12"/>
  <c r="T55" i="12"/>
  <c r="N43" i="12"/>
  <c r="N99" i="12"/>
  <c r="T58" i="12"/>
  <c r="O46" i="12"/>
  <c r="S10" i="12"/>
  <c r="T74" i="12"/>
  <c r="S55" i="12"/>
  <c r="S97" i="12"/>
  <c r="N74" i="12"/>
  <c r="I73" i="12"/>
  <c r="T15" i="12"/>
  <c r="I111" i="12"/>
  <c r="J112" i="12"/>
  <c r="S94" i="10"/>
  <c r="X31" i="10"/>
  <c r="V31" i="12" s="1"/>
  <c r="Y26" i="10"/>
  <c r="S51" i="10"/>
  <c r="W46" i="10"/>
  <c r="U46" i="12" s="1"/>
  <c r="S82" i="10"/>
  <c r="Q46" i="10"/>
  <c r="P46" i="12" s="1"/>
  <c r="Q25" i="10"/>
  <c r="P25" i="12" s="1"/>
  <c r="W24" i="10"/>
  <c r="U24" i="12" s="1"/>
  <c r="X86" i="10"/>
  <c r="V86" i="12" s="1"/>
  <c r="Q35" i="10"/>
  <c r="P35" i="12" s="1"/>
  <c r="X15" i="10"/>
  <c r="V15" i="12" s="1"/>
  <c r="R70" i="10"/>
  <c r="Q70" i="12" s="1"/>
  <c r="S43" i="10"/>
  <c r="Q40" i="10"/>
  <c r="P40" i="12" s="1"/>
  <c r="S21" i="10"/>
  <c r="R34" i="10"/>
  <c r="Q34" i="12" s="1"/>
  <c r="X21" i="10"/>
  <c r="V21" i="12" s="1"/>
  <c r="S91" i="10"/>
  <c r="R24" i="10"/>
  <c r="Q24" i="12" s="1"/>
  <c r="R92" i="10"/>
  <c r="Q92" i="12" s="1"/>
  <c r="Q20" i="10"/>
  <c r="P20" i="12" s="1"/>
  <c r="Y10" i="10"/>
  <c r="X25" i="10"/>
  <c r="V25" i="12" s="1"/>
  <c r="Y21" i="10"/>
  <c r="S19" i="10"/>
  <c r="S16" i="10"/>
  <c r="Q81" i="10"/>
  <c r="P81" i="12" s="1"/>
  <c r="Y35" i="10"/>
  <c r="X24" i="10"/>
  <c r="V24" i="12" s="1"/>
  <c r="S17" i="10"/>
  <c r="W110" i="10"/>
  <c r="U110" i="12" s="1"/>
  <c r="Y52" i="10"/>
  <c r="Y70" i="10"/>
  <c r="W40" i="10"/>
  <c r="U40" i="12" s="1"/>
  <c r="Y47" i="10"/>
  <c r="X9" i="10"/>
  <c r="V9" i="12" s="1"/>
  <c r="X82" i="10"/>
  <c r="V82" i="12" s="1"/>
  <c r="S50" i="10"/>
  <c r="R31" i="10"/>
  <c r="Q31" i="12" s="1"/>
  <c r="Q29" i="10"/>
  <c r="P29" i="12" s="1"/>
  <c r="Y51" i="10"/>
  <c r="R36" i="10"/>
  <c r="Q36" i="12" s="1"/>
  <c r="S45" i="10"/>
  <c r="W20" i="10"/>
  <c r="U20" i="12" s="1"/>
  <c r="X72" i="10"/>
  <c r="V72" i="12" s="1"/>
  <c r="X78" i="10"/>
  <c r="V78" i="12" s="1"/>
  <c r="Y45" i="10"/>
  <c r="Y92" i="10"/>
  <c r="X87" i="10"/>
  <c r="V87" i="12" s="1"/>
  <c r="R94" i="10"/>
  <c r="Q94" i="12" s="1"/>
  <c r="Y39" i="10"/>
  <c r="Q70" i="10"/>
  <c r="P70" i="12" s="1"/>
  <c r="Y61" i="10"/>
  <c r="W62" i="10"/>
  <c r="U62" i="12" s="1"/>
  <c r="Q105" i="10"/>
  <c r="P105" i="12" s="1"/>
  <c r="Y109" i="10"/>
  <c r="X105" i="10"/>
  <c r="V105" i="12" s="1"/>
  <c r="Y105" i="10"/>
  <c r="W30" i="10"/>
  <c r="U30" i="12" s="1"/>
  <c r="S61" i="10"/>
  <c r="X18" i="10"/>
  <c r="V18" i="12" s="1"/>
  <c r="Q30" i="10"/>
  <c r="P30" i="12" s="1"/>
  <c r="Y90" i="10"/>
  <c r="X28" i="10"/>
  <c r="V28" i="12" s="1"/>
  <c r="S18" i="10"/>
  <c r="X95" i="10"/>
  <c r="V95" i="12" s="1"/>
  <c r="Y19" i="10"/>
  <c r="R28" i="10"/>
  <c r="Q28" i="12" s="1"/>
  <c r="X50" i="10"/>
  <c r="V50" i="12" s="1"/>
  <c r="W86" i="10"/>
  <c r="U86" i="12" s="1"/>
  <c r="R45" i="10"/>
  <c r="Q45" i="12" s="1"/>
  <c r="Q62" i="10"/>
  <c r="P62" i="12" s="1"/>
  <c r="R78" i="10"/>
  <c r="Q78" i="12" s="1"/>
  <c r="R32" i="10"/>
  <c r="Q32" i="12" s="1"/>
  <c r="X36" i="10"/>
  <c r="V36" i="12" s="1"/>
  <c r="Q11" i="10"/>
  <c r="P11" i="12" s="1"/>
  <c r="Y29" i="10"/>
  <c r="R95" i="10"/>
  <c r="Q95" i="12" s="1"/>
  <c r="W27" i="10"/>
  <c r="U27" i="12" s="1"/>
  <c r="R27" i="10"/>
  <c r="Q27" i="12" s="1"/>
  <c r="S52" i="10"/>
  <c r="X16" i="10"/>
  <c r="V16" i="12" s="1"/>
  <c r="R19" i="10"/>
  <c r="Q19" i="12" s="1"/>
  <c r="Y25" i="10"/>
  <c r="Q50" i="10"/>
  <c r="P50" i="12" s="1"/>
  <c r="W44" i="10"/>
  <c r="U44" i="12" s="1"/>
  <c r="R30" i="10"/>
  <c r="Q30" i="12" s="1"/>
  <c r="Y82" i="10"/>
  <c r="W17" i="10"/>
  <c r="U17" i="12" s="1"/>
  <c r="X81" i="10"/>
  <c r="V81" i="12" s="1"/>
  <c r="W12" i="10"/>
  <c r="U12" i="12" s="1"/>
  <c r="R93" i="10"/>
  <c r="Q93" i="12" s="1"/>
  <c r="W109" i="10"/>
  <c r="U109" i="12" s="1"/>
  <c r="S109" i="10"/>
  <c r="Q10" i="10"/>
  <c r="P10" i="12" s="1"/>
  <c r="S47" i="10"/>
  <c r="R43" i="10"/>
  <c r="Q43" i="12" s="1"/>
  <c r="W93" i="10"/>
  <c r="U93" i="12" s="1"/>
  <c r="S35" i="10"/>
  <c r="Q39" i="10"/>
  <c r="P39" i="12" s="1"/>
  <c r="Q44" i="10"/>
  <c r="P44" i="12" s="1"/>
  <c r="Y91" i="10"/>
  <c r="R71" i="10"/>
  <c r="R84" i="10"/>
  <c r="X64" i="10"/>
  <c r="X56" i="10"/>
  <c r="S74" i="10"/>
  <c r="X74" i="10"/>
  <c r="W108" i="10"/>
  <c r="Q112" i="10"/>
  <c r="W99" i="10"/>
  <c r="X85" i="10"/>
  <c r="Q75" i="10"/>
  <c r="R64" i="10"/>
  <c r="W84" i="10"/>
  <c r="S108" i="10"/>
  <c r="X113" i="10"/>
  <c r="X108" i="10"/>
  <c r="W74" i="10"/>
  <c r="X39" i="10"/>
  <c r="V39" i="12" s="1"/>
  <c r="Y98" i="10"/>
  <c r="X63" i="10"/>
  <c r="W98" i="10"/>
  <c r="S98" i="10"/>
  <c r="Y71" i="10"/>
  <c r="W32" i="10"/>
  <c r="U32" i="12" s="1"/>
  <c r="R77" i="10"/>
  <c r="S85" i="10"/>
  <c r="R86" i="10"/>
  <c r="Q86" i="12" s="1"/>
  <c r="S73" i="10"/>
  <c r="S64" i="10"/>
  <c r="Y75" i="10"/>
  <c r="S110" i="10"/>
  <c r="X73" i="10"/>
  <c r="S99" i="10"/>
  <c r="Q63" i="10"/>
  <c r="AA112" i="10"/>
  <c r="R113" i="10"/>
  <c r="R51" i="10"/>
  <c r="Q51" i="12" s="1"/>
  <c r="X43" i="10"/>
  <c r="V43" i="12" s="1"/>
  <c r="W15" i="10"/>
  <c r="U15" i="12" s="1"/>
  <c r="W87" i="10"/>
  <c r="U87" i="12" s="1"/>
  <c r="R76" i="10"/>
  <c r="Q76" i="12" s="1"/>
  <c r="S90" i="10"/>
  <c r="X20" i="10"/>
  <c r="V20" i="12" s="1"/>
  <c r="S111" i="10"/>
  <c r="S81" i="10"/>
  <c r="R26" i="10"/>
  <c r="Q26" i="12" s="1"/>
  <c r="S9" i="10"/>
  <c r="W33" i="10"/>
  <c r="U33" i="12" s="1"/>
  <c r="S105" i="10"/>
  <c r="W112" i="10"/>
  <c r="W111" i="10"/>
  <c r="L109" i="10"/>
  <c r="L109" i="12" s="1"/>
  <c r="AB112" i="10"/>
  <c r="K112" i="10"/>
  <c r="Z112" i="10"/>
  <c r="M104" i="10"/>
  <c r="AB104" i="10"/>
  <c r="J106" i="10"/>
  <c r="AA110" i="10"/>
  <c r="R110" i="10"/>
  <c r="Q110" i="12" s="1"/>
  <c r="M108" i="10"/>
  <c r="AB108" i="10"/>
  <c r="L108" i="10"/>
  <c r="AA109" i="10"/>
  <c r="X109" i="12" s="1"/>
  <c r="R109" i="10"/>
  <c r="Q109" i="12" s="1"/>
  <c r="Y107" i="10"/>
  <c r="V114" i="10"/>
  <c r="AA107" i="10"/>
  <c r="R107" i="10"/>
  <c r="O114" i="10"/>
  <c r="Y112" i="10"/>
  <c r="W104" i="10"/>
  <c r="T106" i="10"/>
  <c r="W107" i="10"/>
  <c r="T114" i="10"/>
  <c r="Q113" i="10"/>
  <c r="AA105" i="10"/>
  <c r="L105" i="10"/>
  <c r="L105" i="12" s="1"/>
  <c r="K111" i="10"/>
  <c r="Z111" i="10"/>
  <c r="Q110" i="10"/>
  <c r="P110" i="12" s="1"/>
  <c r="Q107" i="10"/>
  <c r="AA108" i="10"/>
  <c r="R108" i="10"/>
  <c r="K109" i="10"/>
  <c r="K109" i="12" s="1"/>
  <c r="Z109" i="10"/>
  <c r="Q104" i="10"/>
  <c r="N106" i="10"/>
  <c r="M113" i="10"/>
  <c r="AB113" i="10"/>
  <c r="K108" i="10"/>
  <c r="Z108" i="10"/>
  <c r="R105" i="10"/>
  <c r="Q105" i="12" s="1"/>
  <c r="S104" i="10"/>
  <c r="P106" i="10"/>
  <c r="Q111" i="10"/>
  <c r="X112" i="10"/>
  <c r="Y104" i="10"/>
  <c r="V106" i="10"/>
  <c r="M111" i="10"/>
  <c r="AB111" i="10"/>
  <c r="W113" i="10"/>
  <c r="Y108" i="10"/>
  <c r="K105" i="10"/>
  <c r="K105" i="12" s="1"/>
  <c r="Z105" i="10"/>
  <c r="S113" i="10"/>
  <c r="K107" i="10"/>
  <c r="Z107" i="10"/>
  <c r="H114" i="10"/>
  <c r="Q108" i="10"/>
  <c r="K104" i="10"/>
  <c r="Z104" i="10"/>
  <c r="H106" i="10"/>
  <c r="Y110" i="10"/>
  <c r="X111" i="10"/>
  <c r="AA113" i="10"/>
  <c r="L113" i="10"/>
  <c r="AB105" i="10"/>
  <c r="M105" i="10"/>
  <c r="AA104" i="10"/>
  <c r="L104" i="10"/>
  <c r="I106" i="10"/>
  <c r="Q109" i="10"/>
  <c r="P109" i="12" s="1"/>
  <c r="M109" i="10"/>
  <c r="AB109" i="10"/>
  <c r="Y109" i="12" s="1"/>
  <c r="L111" i="10"/>
  <c r="X109" i="10"/>
  <c r="V109" i="12" s="1"/>
  <c r="X110" i="10"/>
  <c r="V110" i="12" s="1"/>
  <c r="K113" i="10"/>
  <c r="Z113" i="10"/>
  <c r="Y113" i="10"/>
  <c r="X104" i="10"/>
  <c r="U106" i="10"/>
  <c r="L112" i="10"/>
  <c r="R104" i="10"/>
  <c r="O106" i="10"/>
  <c r="M107" i="10"/>
  <c r="AB107" i="10"/>
  <c r="J114" i="10"/>
  <c r="Y111" i="10"/>
  <c r="AA111" i="10"/>
  <c r="R111" i="10"/>
  <c r="K110" i="10"/>
  <c r="K110" i="12" s="1"/>
  <c r="Z110" i="10"/>
  <c r="X107" i="10"/>
  <c r="U114" i="10"/>
  <c r="W105" i="10"/>
  <c r="U105" i="12" s="1"/>
  <c r="S107" i="10"/>
  <c r="P114" i="10"/>
  <c r="L107" i="10"/>
  <c r="I114" i="10"/>
  <c r="S112" i="10"/>
  <c r="M110" i="10"/>
  <c r="AB110" i="10"/>
  <c r="N114" i="10"/>
  <c r="R112" i="10"/>
  <c r="M112" i="10"/>
  <c r="Q24" i="10"/>
  <c r="P24" i="12" s="1"/>
  <c r="S75" i="10"/>
  <c r="W76" i="10"/>
  <c r="U76" i="12" s="1"/>
  <c r="Y33" i="10"/>
  <c r="R56" i="10"/>
  <c r="X12" i="10"/>
  <c r="V12" i="12" s="1"/>
  <c r="S92" i="10"/>
  <c r="Y83" i="10"/>
  <c r="R10" i="10"/>
  <c r="Q10" i="12" s="1"/>
  <c r="R39" i="10"/>
  <c r="Q39" i="12" s="1"/>
  <c r="S15" i="10"/>
  <c r="X70" i="10"/>
  <c r="V70" i="12" s="1"/>
  <c r="S62" i="10"/>
  <c r="W95" i="10"/>
  <c r="U95" i="12" s="1"/>
  <c r="R72" i="10"/>
  <c r="Q72" i="12" s="1"/>
  <c r="Y63" i="10"/>
  <c r="R87" i="10"/>
  <c r="Q87" i="12" s="1"/>
  <c r="Y16" i="10"/>
  <c r="S93" i="10"/>
  <c r="X84" i="10"/>
  <c r="Y56" i="10"/>
  <c r="Q74" i="10"/>
  <c r="Y34" i="10"/>
  <c r="Q15" i="10"/>
  <c r="P15" i="12" s="1"/>
  <c r="W11" i="10"/>
  <c r="U11" i="12" s="1"/>
  <c r="R61" i="10"/>
  <c r="Q61" i="12" s="1"/>
  <c r="S33" i="10"/>
  <c r="W18" i="10"/>
  <c r="U18" i="12" s="1"/>
  <c r="W61" i="10"/>
  <c r="U61" i="12" s="1"/>
  <c r="Y44" i="10"/>
  <c r="S84" i="10"/>
  <c r="R33" i="10"/>
  <c r="Q33" i="12" s="1"/>
  <c r="W94" i="10"/>
  <c r="U94" i="12" s="1"/>
  <c r="S83" i="10"/>
  <c r="Y11" i="10"/>
  <c r="Y77" i="10"/>
  <c r="R73" i="10"/>
  <c r="X27" i="10"/>
  <c r="V27" i="12" s="1"/>
  <c r="R99" i="10"/>
  <c r="Y81" i="10"/>
  <c r="Q71" i="10"/>
  <c r="Y76" i="10"/>
  <c r="Y43" i="10"/>
  <c r="W34" i="10"/>
  <c r="U34" i="12" s="1"/>
  <c r="Y62" i="10"/>
  <c r="Y85" i="10"/>
  <c r="S76" i="10"/>
  <c r="R44" i="10"/>
  <c r="Q44" i="12" s="1"/>
  <c r="Q90" i="10"/>
  <c r="P90" i="12" s="1"/>
  <c r="K9" i="10"/>
  <c r="K9" i="12" s="1"/>
  <c r="Z9" i="10"/>
  <c r="Y23" i="10"/>
  <c r="V37" i="10"/>
  <c r="L60" i="10"/>
  <c r="AA60" i="10"/>
  <c r="I65" i="10"/>
  <c r="S89" i="10"/>
  <c r="P96" i="10"/>
  <c r="Q23" i="10"/>
  <c r="P23" i="12" s="1"/>
  <c r="N37" i="10"/>
  <c r="I53" i="10"/>
  <c r="L49" i="10"/>
  <c r="L49" i="12" s="1"/>
  <c r="AA49" i="10"/>
  <c r="K47" i="10"/>
  <c r="K47" i="12" s="1"/>
  <c r="Z47" i="10"/>
  <c r="K81" i="10"/>
  <c r="K81" i="12" s="1"/>
  <c r="Z81" i="10"/>
  <c r="AB42" i="10"/>
  <c r="M42" i="10"/>
  <c r="J48" i="10"/>
  <c r="AA36" i="10"/>
  <c r="X36" i="12" s="1"/>
  <c r="L36" i="10"/>
  <c r="L36" i="12" s="1"/>
  <c r="AB16" i="10"/>
  <c r="Y16" i="12" s="1"/>
  <c r="M16" i="10"/>
  <c r="K34" i="10"/>
  <c r="K34" i="12" s="1"/>
  <c r="Z34" i="10"/>
  <c r="K31" i="10"/>
  <c r="K31" i="12" s="1"/>
  <c r="Z31" i="10"/>
  <c r="L33" i="10"/>
  <c r="L33" i="12" s="1"/>
  <c r="AA33" i="10"/>
  <c r="M56" i="10"/>
  <c r="AB56" i="10"/>
  <c r="R97" i="10"/>
  <c r="O100" i="10"/>
  <c r="K56" i="10"/>
  <c r="Z56" i="10"/>
  <c r="K97" i="10"/>
  <c r="Z97" i="10"/>
  <c r="H100" i="10"/>
  <c r="R89" i="10"/>
  <c r="O96" i="10"/>
  <c r="AA77" i="10"/>
  <c r="L77" i="10"/>
  <c r="S20" i="10"/>
  <c r="Q32" i="10"/>
  <c r="P32" i="12" s="1"/>
  <c r="S58" i="10"/>
  <c r="P59" i="10"/>
  <c r="M89" i="10"/>
  <c r="J96" i="10"/>
  <c r="AB89" i="10"/>
  <c r="L90" i="10"/>
  <c r="L90" i="12" s="1"/>
  <c r="AA90" i="10"/>
  <c r="X90" i="12" s="1"/>
  <c r="M85" i="10"/>
  <c r="AB85" i="10"/>
  <c r="H59" i="10"/>
  <c r="K58" i="10"/>
  <c r="Z58" i="10"/>
  <c r="AB81" i="10"/>
  <c r="M81" i="10"/>
  <c r="AA8" i="10"/>
  <c r="I13" i="10"/>
  <c r="L8" i="10"/>
  <c r="Z23" i="10"/>
  <c r="K23" i="10"/>
  <c r="K23" i="12" s="1"/>
  <c r="H37" i="10"/>
  <c r="X34" i="10"/>
  <c r="V34" i="12" s="1"/>
  <c r="AA86" i="10"/>
  <c r="L86" i="10"/>
  <c r="L86" i="12" s="1"/>
  <c r="Y38" i="10"/>
  <c r="V41" i="10"/>
  <c r="X35" i="10"/>
  <c r="V35" i="12" s="1"/>
  <c r="Y89" i="10"/>
  <c r="V96" i="10"/>
  <c r="Q26" i="10"/>
  <c r="P26" i="12" s="1"/>
  <c r="M30" i="10"/>
  <c r="AB30" i="10"/>
  <c r="M23" i="10"/>
  <c r="J37" i="10"/>
  <c r="AB23" i="10"/>
  <c r="K70" i="10"/>
  <c r="K70" i="12" s="1"/>
  <c r="Z70" i="10"/>
  <c r="M45" i="10"/>
  <c r="AB45" i="10"/>
  <c r="AB47" i="10"/>
  <c r="M47" i="10"/>
  <c r="W43" i="10"/>
  <c r="U43" i="12" s="1"/>
  <c r="W42" i="10"/>
  <c r="U42" i="12" s="1"/>
  <c r="T48" i="10"/>
  <c r="W69" i="10"/>
  <c r="T79" i="10"/>
  <c r="Z83" i="10"/>
  <c r="K83" i="10"/>
  <c r="K83" i="12" s="1"/>
  <c r="S95" i="10"/>
  <c r="X76" i="10"/>
  <c r="V76" i="12" s="1"/>
  <c r="K40" i="10"/>
  <c r="K40" i="12" s="1"/>
  <c r="Z40" i="10"/>
  <c r="Q58" i="10"/>
  <c r="N59" i="10"/>
  <c r="W83" i="10"/>
  <c r="U83" i="12" s="1"/>
  <c r="Q97" i="10"/>
  <c r="N100" i="10"/>
  <c r="K86" i="10"/>
  <c r="K86" i="12" s="1"/>
  <c r="Z86" i="10"/>
  <c r="Q28" i="10"/>
  <c r="P28" i="12" s="1"/>
  <c r="S66" i="10"/>
  <c r="P67" i="10"/>
  <c r="AA94" i="10"/>
  <c r="L94" i="10"/>
  <c r="L94" i="12" s="1"/>
  <c r="L75" i="10"/>
  <c r="AA75" i="10"/>
  <c r="R69" i="10"/>
  <c r="O79" i="10"/>
  <c r="AB12" i="10"/>
  <c r="M12" i="10"/>
  <c r="S25" i="10"/>
  <c r="R85" i="10"/>
  <c r="S39" i="10"/>
  <c r="N13" i="10"/>
  <c r="Q8" i="10"/>
  <c r="W50" i="10"/>
  <c r="U50" i="12" s="1"/>
  <c r="S32" i="10"/>
  <c r="Q60" i="10"/>
  <c r="N65" i="10"/>
  <c r="W85" i="10"/>
  <c r="L29" i="10"/>
  <c r="L29" i="12" s="1"/>
  <c r="AA29" i="10"/>
  <c r="K42" i="10"/>
  <c r="K42" i="12" s="1"/>
  <c r="H48" i="10"/>
  <c r="Z42" i="10"/>
  <c r="S10" i="10"/>
  <c r="K36" i="10"/>
  <c r="K36" i="12" s="1"/>
  <c r="Z36" i="10"/>
  <c r="K89" i="10"/>
  <c r="H96" i="10"/>
  <c r="Z89" i="10"/>
  <c r="Q45" i="10"/>
  <c r="P45" i="12" s="1"/>
  <c r="U41" i="10"/>
  <c r="X38" i="10"/>
  <c r="V38" i="12" s="1"/>
  <c r="R17" i="10"/>
  <c r="Q17" i="12" s="1"/>
  <c r="Q86" i="10"/>
  <c r="P86" i="12" s="1"/>
  <c r="X60" i="10"/>
  <c r="U65" i="10"/>
  <c r="W64" i="10"/>
  <c r="Q76" i="10"/>
  <c r="P76" i="12" s="1"/>
  <c r="K72" i="10"/>
  <c r="K72" i="12" s="1"/>
  <c r="Z72" i="10"/>
  <c r="L72" i="10"/>
  <c r="L72" i="12" s="1"/>
  <c r="AA72" i="10"/>
  <c r="X72" i="12" s="1"/>
  <c r="Y17" i="10"/>
  <c r="S44" i="10"/>
  <c r="AB99" i="10"/>
  <c r="M99" i="10"/>
  <c r="Y97" i="10"/>
  <c r="V100" i="10"/>
  <c r="X69" i="10"/>
  <c r="U79" i="10"/>
  <c r="K73" i="10"/>
  <c r="Z73" i="10"/>
  <c r="AA21" i="10"/>
  <c r="L21" i="10"/>
  <c r="L21" i="12" s="1"/>
  <c r="R62" i="10"/>
  <c r="Q62" i="12" s="1"/>
  <c r="S56" i="10"/>
  <c r="AA81" i="10"/>
  <c r="L81" i="10"/>
  <c r="L81" i="12" s="1"/>
  <c r="S78" i="10"/>
  <c r="M86" i="10"/>
  <c r="AB86" i="10"/>
  <c r="K91" i="10"/>
  <c r="K91" i="12" s="1"/>
  <c r="Z91" i="10"/>
  <c r="M24" i="10"/>
  <c r="AB24" i="10"/>
  <c r="Z16" i="10"/>
  <c r="K16" i="10"/>
  <c r="K16" i="12" s="1"/>
  <c r="K80" i="10"/>
  <c r="Z80" i="10"/>
  <c r="H88" i="10"/>
  <c r="X42" i="10"/>
  <c r="V42" i="12" s="1"/>
  <c r="U48" i="10"/>
  <c r="X45" i="10"/>
  <c r="V45" i="12" s="1"/>
  <c r="Q36" i="10"/>
  <c r="P36" i="12" s="1"/>
  <c r="R46" i="10"/>
  <c r="Q46" i="12" s="1"/>
  <c r="K62" i="10"/>
  <c r="K62" i="12" s="1"/>
  <c r="Z62" i="10"/>
  <c r="K77" i="10"/>
  <c r="Z77" i="10"/>
  <c r="Y36" i="10"/>
  <c r="S11" i="10"/>
  <c r="Y12" i="10"/>
  <c r="M35" i="10"/>
  <c r="AB35" i="10"/>
  <c r="W81" i="10"/>
  <c r="U81" i="12" s="1"/>
  <c r="L66" i="10"/>
  <c r="AA66" i="10"/>
  <c r="I67" i="10"/>
  <c r="L71" i="10"/>
  <c r="AA71" i="10"/>
  <c r="T96" i="10"/>
  <c r="W89" i="10"/>
  <c r="R90" i="10"/>
  <c r="Q90" i="12" s="1"/>
  <c r="Q92" i="10"/>
  <c r="P92" i="12" s="1"/>
  <c r="W29" i="10"/>
  <c r="U29" i="12" s="1"/>
  <c r="R29" i="10"/>
  <c r="Q29" i="12" s="1"/>
  <c r="M58" i="10"/>
  <c r="AB58" i="10"/>
  <c r="J59" i="10"/>
  <c r="Q85" i="10"/>
  <c r="Z93" i="10"/>
  <c r="K93" i="10"/>
  <c r="K93" i="12" s="1"/>
  <c r="Y73" i="10"/>
  <c r="T41" i="10"/>
  <c r="W38" i="10"/>
  <c r="U38" i="12" s="1"/>
  <c r="Y64" i="10"/>
  <c r="M75" i="10"/>
  <c r="AB75" i="10"/>
  <c r="K84" i="10"/>
  <c r="Z84" i="10"/>
  <c r="P102" i="10"/>
  <c r="S101" i="10"/>
  <c r="Y87" i="10"/>
  <c r="M14" i="10"/>
  <c r="AB14" i="10"/>
  <c r="J22" i="10"/>
  <c r="X30" i="10"/>
  <c r="V30" i="12" s="1"/>
  <c r="L35" i="10"/>
  <c r="L35" i="12" s="1"/>
  <c r="AA35" i="10"/>
  <c r="P41" i="10"/>
  <c r="S38" i="10"/>
  <c r="Q61" i="10"/>
  <c r="P61" i="12" s="1"/>
  <c r="M38" i="10"/>
  <c r="J41" i="10"/>
  <c r="AB38" i="10"/>
  <c r="M8" i="10"/>
  <c r="J13" i="10"/>
  <c r="AB8" i="10"/>
  <c r="L20" i="10"/>
  <c r="L20" i="12" s="1"/>
  <c r="AA20" i="10"/>
  <c r="Y42" i="10"/>
  <c r="V48" i="10"/>
  <c r="M25" i="10"/>
  <c r="AB25" i="10"/>
  <c r="Y25" i="12" s="1"/>
  <c r="Y18" i="10"/>
  <c r="X47" i="10"/>
  <c r="V47" i="12" s="1"/>
  <c r="K10" i="10"/>
  <c r="K10" i="12" s="1"/>
  <c r="Z10" i="10"/>
  <c r="Z12" i="10"/>
  <c r="K12" i="10"/>
  <c r="K12" i="12" s="1"/>
  <c r="K24" i="10"/>
  <c r="K24" i="12" s="1"/>
  <c r="Z24" i="10"/>
  <c r="M15" i="10"/>
  <c r="AB15" i="10"/>
  <c r="K50" i="10"/>
  <c r="K50" i="12" s="1"/>
  <c r="Z50" i="10"/>
  <c r="R8" i="10"/>
  <c r="O13" i="10"/>
  <c r="S42" i="10"/>
  <c r="P48" i="10"/>
  <c r="K45" i="10"/>
  <c r="K45" i="12" s="1"/>
  <c r="Z45" i="10"/>
  <c r="AB66" i="10"/>
  <c r="M66" i="10"/>
  <c r="J67" i="10"/>
  <c r="M20" i="10"/>
  <c r="AB20" i="10"/>
  <c r="AA25" i="10"/>
  <c r="L25" i="10"/>
  <c r="L25" i="12" s="1"/>
  <c r="W28" i="10"/>
  <c r="U28" i="12" s="1"/>
  <c r="L14" i="10"/>
  <c r="L14" i="12" s="1"/>
  <c r="I22" i="10"/>
  <c r="AA14" i="10"/>
  <c r="AB62" i="10"/>
  <c r="Y62" i="12" s="1"/>
  <c r="M62" i="10"/>
  <c r="Q78" i="10"/>
  <c r="P78" i="12" s="1"/>
  <c r="AB76" i="10"/>
  <c r="M76" i="10"/>
  <c r="AA78" i="10"/>
  <c r="L78" i="10"/>
  <c r="L78" i="12" s="1"/>
  <c r="Q14" i="10"/>
  <c r="P14" i="12" s="1"/>
  <c r="N22" i="10"/>
  <c r="Q55" i="10"/>
  <c r="N57" i="10"/>
  <c r="AA98" i="10"/>
  <c r="L98" i="10"/>
  <c r="M87" i="10"/>
  <c r="AB87" i="10"/>
  <c r="K69" i="10"/>
  <c r="Z69" i="10"/>
  <c r="H79" i="10"/>
  <c r="Q34" i="10"/>
  <c r="P34" i="12" s="1"/>
  <c r="K15" i="10"/>
  <c r="K15" i="12" s="1"/>
  <c r="Z15" i="10"/>
  <c r="Q101" i="10"/>
  <c r="N102" i="10"/>
  <c r="U53" i="10"/>
  <c r="S53" i="12" s="1"/>
  <c r="X49" i="10"/>
  <c r="V49" i="12" s="1"/>
  <c r="T53" i="10"/>
  <c r="W49" i="10"/>
  <c r="U49" i="12" s="1"/>
  <c r="H57" i="10"/>
  <c r="K55" i="10"/>
  <c r="Z55" i="10"/>
  <c r="L70" i="10"/>
  <c r="L70" i="12" s="1"/>
  <c r="AA70" i="10"/>
  <c r="AA40" i="10"/>
  <c r="L40" i="10"/>
  <c r="L40" i="12" s="1"/>
  <c r="X11" i="10"/>
  <c r="V11" i="12" s="1"/>
  <c r="S14" i="10"/>
  <c r="P22" i="10"/>
  <c r="R15" i="10"/>
  <c r="Q15" i="12" s="1"/>
  <c r="X23" i="10"/>
  <c r="V23" i="12" s="1"/>
  <c r="U37" i="10"/>
  <c r="AA64" i="10"/>
  <c r="L64" i="10"/>
  <c r="M69" i="10"/>
  <c r="AB69" i="10"/>
  <c r="J79" i="10"/>
  <c r="S69" i="10"/>
  <c r="P79" i="10"/>
  <c r="K44" i="10"/>
  <c r="K44" i="12" s="1"/>
  <c r="Z44" i="10"/>
  <c r="X92" i="10"/>
  <c r="V92" i="12" s="1"/>
  <c r="X77" i="10"/>
  <c r="W72" i="10"/>
  <c r="U72" i="12" s="1"/>
  <c r="L69" i="10"/>
  <c r="AA69" i="10"/>
  <c r="I79" i="10"/>
  <c r="AB60" i="10"/>
  <c r="M60" i="10"/>
  <c r="J65" i="10"/>
  <c r="Y58" i="10"/>
  <c r="V59" i="10"/>
  <c r="X71" i="10"/>
  <c r="T102" i="10"/>
  <c r="W101" i="10"/>
  <c r="O102" i="10"/>
  <c r="R101" i="10"/>
  <c r="X52" i="10"/>
  <c r="V52" i="12" s="1"/>
  <c r="X32" i="10"/>
  <c r="V32" i="12" s="1"/>
  <c r="W36" i="10"/>
  <c r="U36" i="12" s="1"/>
  <c r="AA52" i="10"/>
  <c r="L52" i="10"/>
  <c r="L52" i="12" s="1"/>
  <c r="Q33" i="10"/>
  <c r="P33" i="12" s="1"/>
  <c r="M82" i="10"/>
  <c r="AB82" i="10"/>
  <c r="K43" i="10"/>
  <c r="K43" i="12" s="1"/>
  <c r="Z43" i="10"/>
  <c r="S28" i="10"/>
  <c r="Z33" i="10"/>
  <c r="K33" i="10"/>
  <c r="K33" i="12" s="1"/>
  <c r="Q16" i="10"/>
  <c r="P16" i="12" s="1"/>
  <c r="L89" i="10"/>
  <c r="I96" i="10"/>
  <c r="AA89" i="10"/>
  <c r="M32" i="10"/>
  <c r="AB32" i="10"/>
  <c r="Y32" i="12" s="1"/>
  <c r="Y28" i="10"/>
  <c r="Q31" i="10"/>
  <c r="P31" i="12" s="1"/>
  <c r="K63" i="10"/>
  <c r="AA63" i="10"/>
  <c r="L63" i="10"/>
  <c r="AB90" i="10"/>
  <c r="Y90" i="12" s="1"/>
  <c r="M90" i="10"/>
  <c r="R18" i="10"/>
  <c r="Q18" i="12" s="1"/>
  <c r="K20" i="10"/>
  <c r="K20" i="12" s="1"/>
  <c r="Z20" i="10"/>
  <c r="AA83" i="10"/>
  <c r="L83" i="10"/>
  <c r="L83" i="12" s="1"/>
  <c r="K64" i="10"/>
  <c r="Z64" i="10"/>
  <c r="S80" i="10"/>
  <c r="P88" i="10"/>
  <c r="R82" i="10"/>
  <c r="Q82" i="12" s="1"/>
  <c r="AA84" i="10"/>
  <c r="L84" i="10"/>
  <c r="Y49" i="10"/>
  <c r="V53" i="10"/>
  <c r="T53" i="12" s="1"/>
  <c r="W19" i="10"/>
  <c r="U19" i="12" s="1"/>
  <c r="R55" i="10"/>
  <c r="O57" i="10"/>
  <c r="V67" i="10"/>
  <c r="Y66" i="10"/>
  <c r="W90" i="10"/>
  <c r="U90" i="12" s="1"/>
  <c r="AB77" i="10"/>
  <c r="M77" i="10"/>
  <c r="L87" i="10"/>
  <c r="L87" i="12" s="1"/>
  <c r="AA87" i="10"/>
  <c r="W31" i="10"/>
  <c r="U31" i="12" s="1"/>
  <c r="X61" i="10"/>
  <c r="V61" i="12" s="1"/>
  <c r="K94" i="10"/>
  <c r="K94" i="12" s="1"/>
  <c r="Z94" i="10"/>
  <c r="AA95" i="10"/>
  <c r="L95" i="10"/>
  <c r="L95" i="12" s="1"/>
  <c r="R9" i="10"/>
  <c r="Q9" i="12" s="1"/>
  <c r="R14" i="10"/>
  <c r="Q14" i="12" s="1"/>
  <c r="O22" i="10"/>
  <c r="M31" i="10"/>
  <c r="AB31" i="10"/>
  <c r="K74" i="10"/>
  <c r="Z74" i="10"/>
  <c r="L30" i="10"/>
  <c r="L30" i="12" s="1"/>
  <c r="AA30" i="10"/>
  <c r="Q18" i="10"/>
  <c r="P18" i="12" s="1"/>
  <c r="W21" i="10"/>
  <c r="U21" i="12" s="1"/>
  <c r="R25" i="10"/>
  <c r="Q25" i="12" s="1"/>
  <c r="S86" i="10"/>
  <c r="X17" i="10"/>
  <c r="V17" i="12" s="1"/>
  <c r="X26" i="10"/>
  <c r="V26" i="12" s="1"/>
  <c r="Y50" i="10"/>
  <c r="M51" i="10"/>
  <c r="AB51" i="10"/>
  <c r="Y51" i="12" s="1"/>
  <c r="Q89" i="10"/>
  <c r="N96" i="10"/>
  <c r="W55" i="10"/>
  <c r="T57" i="10"/>
  <c r="X89" i="10"/>
  <c r="U96" i="10"/>
  <c r="R98" i="10"/>
  <c r="S36" i="10"/>
  <c r="AB63" i="10"/>
  <c r="M63" i="10"/>
  <c r="Q82" i="10"/>
  <c r="P82" i="12" s="1"/>
  <c r="AA82" i="10"/>
  <c r="L82" i="10"/>
  <c r="L82" i="12" s="1"/>
  <c r="AA99" i="10"/>
  <c r="L99" i="10"/>
  <c r="Y95" i="10"/>
  <c r="Q19" i="10"/>
  <c r="P19" i="12" s="1"/>
  <c r="K60" i="10"/>
  <c r="Z60" i="10"/>
  <c r="H65" i="10"/>
  <c r="X99" i="10"/>
  <c r="AA93" i="10"/>
  <c r="X93" i="12" s="1"/>
  <c r="L93" i="10"/>
  <c r="L93" i="12" s="1"/>
  <c r="Q72" i="10"/>
  <c r="P72" i="12" s="1"/>
  <c r="S72" i="10"/>
  <c r="R81" i="10"/>
  <c r="Q81" i="12" s="1"/>
  <c r="Y46" i="10"/>
  <c r="AA11" i="10"/>
  <c r="L11" i="10"/>
  <c r="L11" i="12" s="1"/>
  <c r="K8" i="10"/>
  <c r="H13" i="10"/>
  <c r="Z8" i="10"/>
  <c r="K35" i="10"/>
  <c r="K35" i="12" s="1"/>
  <c r="Z35" i="10"/>
  <c r="R38" i="10"/>
  <c r="Q38" i="12" s="1"/>
  <c r="O41" i="10"/>
  <c r="W35" i="10"/>
  <c r="U35" i="12" s="1"/>
  <c r="Q51" i="10"/>
  <c r="P51" i="12" s="1"/>
  <c r="W45" i="10"/>
  <c r="U45" i="12" s="1"/>
  <c r="R40" i="10"/>
  <c r="Q40" i="12" s="1"/>
  <c r="L39" i="10"/>
  <c r="L39" i="12" s="1"/>
  <c r="AA39" i="10"/>
  <c r="M29" i="10"/>
  <c r="AB29" i="10"/>
  <c r="AA18" i="10"/>
  <c r="L18" i="10"/>
  <c r="L18" i="12" s="1"/>
  <c r="L31" i="10"/>
  <c r="L31" i="12" s="1"/>
  <c r="AA31" i="10"/>
  <c r="I48" i="10"/>
  <c r="AA42" i="10"/>
  <c r="L42" i="10"/>
  <c r="L42" i="12" s="1"/>
  <c r="AB9" i="10"/>
  <c r="M9" i="10"/>
  <c r="AB34" i="10"/>
  <c r="M34" i="10"/>
  <c r="AA15" i="10"/>
  <c r="L15" i="10"/>
  <c r="L15" i="12" s="1"/>
  <c r="P13" i="10"/>
  <c r="S8" i="10"/>
  <c r="Z28" i="10"/>
  <c r="K28" i="10"/>
  <c r="K28" i="12" s="1"/>
  <c r="K14" i="10"/>
  <c r="K14" i="12" s="1"/>
  <c r="H22" i="10"/>
  <c r="Z14" i="10"/>
  <c r="AB40" i="10"/>
  <c r="M40" i="10"/>
  <c r="AB39" i="10"/>
  <c r="M39" i="10"/>
  <c r="AA44" i="10"/>
  <c r="L44" i="10"/>
  <c r="L44" i="12" s="1"/>
  <c r="M98" i="10"/>
  <c r="AB98" i="10"/>
  <c r="Q38" i="10"/>
  <c r="P38" i="12" s="1"/>
  <c r="N41" i="10"/>
  <c r="R16" i="10"/>
  <c r="Q16" i="12" s="1"/>
  <c r="X19" i="10"/>
  <c r="V19" i="12" s="1"/>
  <c r="Z63" i="10"/>
  <c r="AB83" i="10"/>
  <c r="M83" i="10"/>
  <c r="M80" i="10"/>
  <c r="AB80" i="10"/>
  <c r="J88" i="10"/>
  <c r="L62" i="10"/>
  <c r="L62" i="12" s="1"/>
  <c r="AA62" i="10"/>
  <c r="X62" i="12" s="1"/>
  <c r="R66" i="10"/>
  <c r="O67" i="10"/>
  <c r="Q80" i="10"/>
  <c r="N88" i="10"/>
  <c r="M95" i="10"/>
  <c r="AB95" i="10"/>
  <c r="L17" i="10"/>
  <c r="L17" i="12" s="1"/>
  <c r="AA17" i="10"/>
  <c r="M64" i="10"/>
  <c r="AB64" i="10"/>
  <c r="AA101" i="10"/>
  <c r="L101" i="10"/>
  <c r="I102" i="10"/>
  <c r="V102" i="10"/>
  <c r="Y101" i="10"/>
  <c r="S87" i="10"/>
  <c r="K25" i="10"/>
  <c r="K25" i="12" s="1"/>
  <c r="Z25" i="10"/>
  <c r="K90" i="10"/>
  <c r="K90" i="12" s="1"/>
  <c r="Z90" i="10"/>
  <c r="X14" i="10"/>
  <c r="V14" i="12" s="1"/>
  <c r="U22" i="10"/>
  <c r="X101" i="10"/>
  <c r="U102" i="10"/>
  <c r="M19" i="10"/>
  <c r="AB19" i="10"/>
  <c r="P53" i="10"/>
  <c r="S49" i="10"/>
  <c r="R47" i="10"/>
  <c r="Q47" i="12" s="1"/>
  <c r="S26" i="10"/>
  <c r="K87" i="10"/>
  <c r="K87" i="12" s="1"/>
  <c r="Z87" i="10"/>
  <c r="L61" i="10"/>
  <c r="L61" i="12" s="1"/>
  <c r="AA61" i="10"/>
  <c r="AB74" i="10"/>
  <c r="M74" i="10"/>
  <c r="R91" i="10"/>
  <c r="Q91" i="12" s="1"/>
  <c r="Z98" i="10"/>
  <c r="K98" i="10"/>
  <c r="AA92" i="10"/>
  <c r="L92" i="10"/>
  <c r="L92" i="12" s="1"/>
  <c r="S12" i="10"/>
  <c r="S55" i="10"/>
  <c r="P57" i="10"/>
  <c r="W73" i="10"/>
  <c r="AB70" i="10"/>
  <c r="M70" i="10"/>
  <c r="K99" i="10"/>
  <c r="Z99" i="10"/>
  <c r="AA24" i="10"/>
  <c r="L24" i="10"/>
  <c r="L24" i="12" s="1"/>
  <c r="R58" i="10"/>
  <c r="O59" i="10"/>
  <c r="Z85" i="10"/>
  <c r="K85" i="10"/>
  <c r="Q47" i="10"/>
  <c r="P47" i="12" s="1"/>
  <c r="Q43" i="10"/>
  <c r="P43" i="12" s="1"/>
  <c r="L46" i="10"/>
  <c r="L46" i="12" s="1"/>
  <c r="AA46" i="10"/>
  <c r="S46" i="10"/>
  <c r="I59" i="10"/>
  <c r="AA58" i="10"/>
  <c r="L58" i="10"/>
  <c r="AA80" i="10"/>
  <c r="L80" i="10"/>
  <c r="I88" i="10"/>
  <c r="X10" i="10"/>
  <c r="V10" i="12" s="1"/>
  <c r="Y14" i="10"/>
  <c r="V22" i="10"/>
  <c r="W16" i="10"/>
  <c r="U16" i="12" s="1"/>
  <c r="M93" i="10"/>
  <c r="AB93" i="10"/>
  <c r="Y93" i="12" s="1"/>
  <c r="M50" i="10"/>
  <c r="AB50" i="10"/>
  <c r="Y50" i="12" s="1"/>
  <c r="K27" i="10"/>
  <c r="K27" i="12" s="1"/>
  <c r="Z27" i="10"/>
  <c r="Y30" i="10"/>
  <c r="W25" i="10"/>
  <c r="U25" i="12" s="1"/>
  <c r="U13" i="10"/>
  <c r="X8" i="10"/>
  <c r="O48" i="10"/>
  <c r="R42" i="10"/>
  <c r="Q42" i="12" s="1"/>
  <c r="S40" i="10"/>
  <c r="Y74" i="10"/>
  <c r="Q56" i="10"/>
  <c r="K95" i="10"/>
  <c r="K95" i="12" s="1"/>
  <c r="Z95" i="10"/>
  <c r="K92" i="10"/>
  <c r="K92" i="12" s="1"/>
  <c r="Z92" i="10"/>
  <c r="AB94" i="10"/>
  <c r="M94" i="10"/>
  <c r="Q52" i="10"/>
  <c r="P52" i="12" s="1"/>
  <c r="K30" i="10"/>
  <c r="K30" i="12" s="1"/>
  <c r="Z30" i="10"/>
  <c r="AA56" i="10"/>
  <c r="X56" i="12" s="1"/>
  <c r="L56" i="10"/>
  <c r="K76" i="10"/>
  <c r="K76" i="12" s="1"/>
  <c r="Z76" i="10"/>
  <c r="L91" i="10"/>
  <c r="L91" i="12" s="1"/>
  <c r="AA91" i="10"/>
  <c r="W92" i="10"/>
  <c r="U92" i="12" s="1"/>
  <c r="X93" i="10"/>
  <c r="V93" i="12" s="1"/>
  <c r="Q27" i="10"/>
  <c r="P27" i="12" s="1"/>
  <c r="X40" i="10"/>
  <c r="V40" i="12" s="1"/>
  <c r="K61" i="10"/>
  <c r="K61" i="12" s="1"/>
  <c r="Z61" i="10"/>
  <c r="Q93" i="10"/>
  <c r="P93" i="12" s="1"/>
  <c r="Y84" i="10"/>
  <c r="X91" i="10"/>
  <c r="V91" i="12" s="1"/>
  <c r="AB27" i="10"/>
  <c r="M27" i="10"/>
  <c r="S27" i="10"/>
  <c r="I57" i="10"/>
  <c r="AA55" i="10"/>
  <c r="L55" i="10"/>
  <c r="X29" i="10"/>
  <c r="V29" i="12" s="1"/>
  <c r="Q12" i="10"/>
  <c r="P12" i="12" s="1"/>
  <c r="R12" i="10"/>
  <c r="Q12" i="12" s="1"/>
  <c r="T22" i="10"/>
  <c r="W14" i="10"/>
  <c r="U14" i="12" s="1"/>
  <c r="W23" i="10"/>
  <c r="U23" i="12" s="1"/>
  <c r="T37" i="10"/>
  <c r="M101" i="10"/>
  <c r="AB101" i="10"/>
  <c r="J102" i="10"/>
  <c r="AB43" i="10"/>
  <c r="M43" i="10"/>
  <c r="X33" i="10"/>
  <c r="V33" i="12" s="1"/>
  <c r="W39" i="10"/>
  <c r="U39" i="12" s="1"/>
  <c r="Z26" i="10"/>
  <c r="K26" i="10"/>
  <c r="K26" i="12" s="1"/>
  <c r="U57" i="10"/>
  <c r="X55" i="10"/>
  <c r="S97" i="10"/>
  <c r="P100" i="10"/>
  <c r="S63" i="10"/>
  <c r="U100" i="10"/>
  <c r="X97" i="10"/>
  <c r="K71" i="10"/>
  <c r="Z71" i="10"/>
  <c r="S71" i="10"/>
  <c r="W71" i="10"/>
  <c r="Y20" i="10"/>
  <c r="L27" i="10"/>
  <c r="L27" i="12" s="1"/>
  <c r="AA27" i="10"/>
  <c r="W56" i="10"/>
  <c r="Q98" i="10"/>
  <c r="W91" i="10"/>
  <c r="U91" i="12" s="1"/>
  <c r="R74" i="10"/>
  <c r="AB71" i="10"/>
  <c r="M71" i="10"/>
  <c r="K29" i="10"/>
  <c r="K29" i="12" s="1"/>
  <c r="Z29" i="10"/>
  <c r="W63" i="10"/>
  <c r="W66" i="10"/>
  <c r="T67" i="10"/>
  <c r="AB73" i="10"/>
  <c r="M73" i="10"/>
  <c r="AA73" i="10"/>
  <c r="L73" i="10"/>
  <c r="Y78" i="10"/>
  <c r="M84" i="10"/>
  <c r="AB84" i="10"/>
  <c r="W8" i="10"/>
  <c r="T13" i="10"/>
  <c r="X46" i="10"/>
  <c r="V46" i="12" s="1"/>
  <c r="AA32" i="10"/>
  <c r="X32" i="12" s="1"/>
  <c r="L32" i="10"/>
  <c r="L32" i="12" s="1"/>
  <c r="Y31" i="10"/>
  <c r="Q49" i="10"/>
  <c r="P49" i="12" s="1"/>
  <c r="N53" i="10"/>
  <c r="K11" i="10"/>
  <c r="K11" i="12" s="1"/>
  <c r="Z11" i="10"/>
  <c r="Y15" i="10"/>
  <c r="S70" i="10"/>
  <c r="AB49" i="10"/>
  <c r="M49" i="10"/>
  <c r="J53" i="10"/>
  <c r="AB28" i="10"/>
  <c r="Y28" i="12" s="1"/>
  <c r="M28" i="10"/>
  <c r="L10" i="10"/>
  <c r="L10" i="12" s="1"/>
  <c r="AA10" i="10"/>
  <c r="Z17" i="10"/>
  <c r="K17" i="10"/>
  <c r="K17" i="12" s="1"/>
  <c r="P37" i="10"/>
  <c r="S23" i="10"/>
  <c r="AB52" i="10"/>
  <c r="M52" i="10"/>
  <c r="K66" i="10"/>
  <c r="Z66" i="10"/>
  <c r="H67" i="10"/>
  <c r="Z82" i="10"/>
  <c r="K82" i="10"/>
  <c r="K82" i="12" s="1"/>
  <c r="K32" i="10"/>
  <c r="K32" i="12" s="1"/>
  <c r="Z32" i="10"/>
  <c r="L16" i="10"/>
  <c r="L16" i="12" s="1"/>
  <c r="AA16" i="10"/>
  <c r="M18" i="10"/>
  <c r="AB18" i="10"/>
  <c r="AB78" i="10"/>
  <c r="M78" i="10"/>
  <c r="L51" i="10"/>
  <c r="L51" i="12" s="1"/>
  <c r="AA51" i="10"/>
  <c r="X51" i="12" s="1"/>
  <c r="K49" i="10"/>
  <c r="K49" i="12" s="1"/>
  <c r="H53" i="10"/>
  <c r="Z49" i="10"/>
  <c r="K51" i="10"/>
  <c r="K51" i="12" s="1"/>
  <c r="Z51" i="10"/>
  <c r="V57" i="10"/>
  <c r="Y55" i="10"/>
  <c r="Q42" i="10"/>
  <c r="P42" i="12" s="1"/>
  <c r="N48" i="10"/>
  <c r="H41" i="10"/>
  <c r="K38" i="10"/>
  <c r="K38" i="12" s="1"/>
  <c r="Z38" i="10"/>
  <c r="Q95" i="10"/>
  <c r="P95" i="12" s="1"/>
  <c r="Y60" i="10"/>
  <c r="V65" i="10"/>
  <c r="X90" i="10"/>
  <c r="V90" i="12" s="1"/>
  <c r="W80" i="10"/>
  <c r="T88" i="10"/>
  <c r="T100" i="10"/>
  <c r="W97" i="10"/>
  <c r="Q69" i="10"/>
  <c r="N79" i="10"/>
  <c r="H102" i="10"/>
  <c r="K101" i="10"/>
  <c r="Z101" i="10"/>
  <c r="L34" i="10"/>
  <c r="L34" i="12" s="1"/>
  <c r="AA34" i="10"/>
  <c r="Q87" i="10"/>
  <c r="P87" i="12" s="1"/>
  <c r="AA43" i="10"/>
  <c r="L43" i="10"/>
  <c r="L43" i="12" s="1"/>
  <c r="W9" i="10"/>
  <c r="U9" i="12" s="1"/>
  <c r="S60" i="10"/>
  <c r="P65" i="10"/>
  <c r="R23" i="10"/>
  <c r="Q23" i="12" s="1"/>
  <c r="O37" i="10"/>
  <c r="L23" i="10"/>
  <c r="L23" i="12" s="1"/>
  <c r="I37" i="10"/>
  <c r="AA23" i="10"/>
  <c r="Y40" i="10"/>
  <c r="M36" i="10"/>
  <c r="AB36" i="10"/>
  <c r="Y36" i="12" s="1"/>
  <c r="K52" i="10"/>
  <c r="K52" i="12" s="1"/>
  <c r="Z52" i="10"/>
  <c r="AA28" i="10"/>
  <c r="X28" i="12" s="1"/>
  <c r="L28" i="10"/>
  <c r="L28" i="12" s="1"/>
  <c r="K19" i="10"/>
  <c r="K19" i="12" s="1"/>
  <c r="Z19" i="10"/>
  <c r="X51" i="10"/>
  <c r="V51" i="12" s="1"/>
  <c r="K21" i="10"/>
  <c r="K21" i="12" s="1"/>
  <c r="Z21" i="10"/>
  <c r="Y80" i="10"/>
  <c r="V88" i="10"/>
  <c r="M55" i="10"/>
  <c r="AB55" i="10"/>
  <c r="J57" i="10"/>
  <c r="K78" i="10"/>
  <c r="Z78" i="10"/>
  <c r="X83" i="10"/>
  <c r="V83" i="12" s="1"/>
  <c r="L45" i="10"/>
  <c r="L45" i="12" s="1"/>
  <c r="AA45" i="10"/>
  <c r="R21" i="10"/>
  <c r="Q21" i="12" s="1"/>
  <c r="Q66" i="10"/>
  <c r="N67" i="10"/>
  <c r="M92" i="10"/>
  <c r="AB92" i="10"/>
  <c r="Q84" i="10"/>
  <c r="I41" i="10"/>
  <c r="AA38" i="10"/>
  <c r="L38" i="10"/>
  <c r="L38" i="12" s="1"/>
  <c r="Y32" i="10"/>
  <c r="T65" i="10"/>
  <c r="W60" i="10"/>
  <c r="AA85" i="10"/>
  <c r="L85" i="10"/>
  <c r="X98" i="10"/>
  <c r="X94" i="10"/>
  <c r="V94" i="12" s="1"/>
  <c r="X80" i="10"/>
  <c r="U88" i="10"/>
  <c r="L26" i="10"/>
  <c r="L26" i="12" s="1"/>
  <c r="AA26" i="10"/>
  <c r="AA12" i="10"/>
  <c r="L12" i="10"/>
  <c r="L12" i="12" s="1"/>
  <c r="V13" i="10"/>
  <c r="Y8" i="10"/>
  <c r="K18" i="10"/>
  <c r="K18" i="12" s="1"/>
  <c r="Z18" i="10"/>
  <c r="M17" i="10"/>
  <c r="AB17" i="10"/>
  <c r="Y72" i="10"/>
  <c r="Q21" i="10"/>
  <c r="P21" i="12" s="1"/>
  <c r="AA47" i="10"/>
  <c r="L47" i="10"/>
  <c r="L47" i="12" s="1"/>
  <c r="K46" i="10"/>
  <c r="K46" i="12" s="1"/>
  <c r="Z46" i="10"/>
  <c r="M44" i="10"/>
  <c r="AB44" i="10"/>
  <c r="W77" i="10"/>
  <c r="W52" i="10"/>
  <c r="U52" i="12" s="1"/>
  <c r="M21" i="10"/>
  <c r="AB21" i="10"/>
  <c r="M26" i="10"/>
  <c r="AB26" i="10"/>
  <c r="Y26" i="12" s="1"/>
  <c r="R52" i="10"/>
  <c r="Q52" i="12" s="1"/>
  <c r="AB46" i="10"/>
  <c r="M46" i="10"/>
  <c r="K39" i="10"/>
  <c r="K39" i="12" s="1"/>
  <c r="Z39" i="10"/>
  <c r="U59" i="10"/>
  <c r="X58" i="10"/>
  <c r="L76" i="10"/>
  <c r="L76" i="12" s="1"/>
  <c r="AA76" i="10"/>
  <c r="R83" i="10"/>
  <c r="Q83" i="12" s="1"/>
  <c r="Z75" i="10"/>
  <c r="K75" i="10"/>
  <c r="Y93" i="10"/>
  <c r="S29" i="10"/>
  <c r="L50" i="10"/>
  <c r="L50" i="12" s="1"/>
  <c r="AA50" i="10"/>
  <c r="X50" i="12" s="1"/>
  <c r="W58" i="10"/>
  <c r="T59" i="10"/>
  <c r="M91" i="10"/>
  <c r="AB91" i="10"/>
  <c r="Q83" i="10"/>
  <c r="P83" i="12" s="1"/>
  <c r="Y99" i="10"/>
  <c r="AB72" i="10"/>
  <c r="Y72" i="12" s="1"/>
  <c r="M72" i="10"/>
  <c r="X66" i="10"/>
  <c r="U67" i="10"/>
  <c r="Q91" i="10"/>
  <c r="P91" i="12" s="1"/>
  <c r="AA74" i="10"/>
  <c r="L74" i="10"/>
  <c r="AB33" i="10"/>
  <c r="M33" i="10"/>
  <c r="AA19" i="10"/>
  <c r="L19" i="10"/>
  <c r="L19" i="12" s="1"/>
  <c r="X62" i="10"/>
  <c r="V62" i="12" s="1"/>
  <c r="Y69" i="10"/>
  <c r="V79" i="10"/>
  <c r="R20" i="10"/>
  <c r="Q20" i="12" s="1"/>
  <c r="R50" i="10"/>
  <c r="Q50" i="12" s="1"/>
  <c r="R49" i="10"/>
  <c r="Q49" i="12" s="1"/>
  <c r="O53" i="10"/>
  <c r="W10" i="10"/>
  <c r="U10" i="12" s="1"/>
  <c r="AA97" i="10"/>
  <c r="L97" i="10"/>
  <c r="I100" i="10"/>
  <c r="W47" i="10"/>
  <c r="U47" i="12" s="1"/>
  <c r="S24" i="10"/>
  <c r="Y27" i="10"/>
  <c r="Y24" i="10"/>
  <c r="Q77" i="10"/>
  <c r="M61" i="10"/>
  <c r="AB61" i="10"/>
  <c r="AB97" i="10"/>
  <c r="M97" i="10"/>
  <c r="J100" i="10"/>
  <c r="W82" i="10"/>
  <c r="U82" i="12" s="1"/>
  <c r="W26" i="10"/>
  <c r="U26" i="12" s="1"/>
  <c r="R63" i="10"/>
  <c r="Q64" i="10"/>
  <c r="X75" i="10"/>
  <c r="W75" i="10"/>
  <c r="S77" i="10"/>
  <c r="O88" i="10"/>
  <c r="R80" i="10"/>
  <c r="Y9" i="10"/>
  <c r="R60" i="10"/>
  <c r="O65" i="10"/>
  <c r="Q99" i="10"/>
  <c r="W70" i="10"/>
  <c r="U70" i="12" s="1"/>
  <c r="Y86" i="10"/>
  <c r="Q94" i="10"/>
  <c r="P94" i="12" s="1"/>
  <c r="Q73" i="10"/>
  <c r="R35" i="10"/>
  <c r="Q35" i="12" s="1"/>
  <c r="L9" i="10"/>
  <c r="L9" i="12" s="1"/>
  <c r="AA9" i="10"/>
  <c r="S31" i="10"/>
  <c r="R75" i="10"/>
  <c r="W51" i="10"/>
  <c r="U51" i="12" s="1"/>
  <c r="Q17" i="10"/>
  <c r="P17" i="12" s="1"/>
  <c r="AB10" i="10"/>
  <c r="M10" i="10"/>
  <c r="X44" i="10"/>
  <c r="V44" i="12" s="1"/>
  <c r="S34" i="10"/>
  <c r="AB11" i="10"/>
  <c r="M11" i="10"/>
  <c r="S30" i="10"/>
  <c r="Y69" i="12" l="1"/>
  <c r="U60" i="12"/>
  <c r="K71" i="12"/>
  <c r="V77" i="12"/>
  <c r="U69" i="12"/>
  <c r="Q75" i="12"/>
  <c r="U75" i="12"/>
  <c r="U80" i="12"/>
  <c r="K85" i="12"/>
  <c r="L89" i="12"/>
  <c r="Q8" i="12"/>
  <c r="P8" i="12"/>
  <c r="Q69" i="12"/>
  <c r="Y89" i="12"/>
  <c r="L77" i="12"/>
  <c r="K104" i="12"/>
  <c r="K108" i="12"/>
  <c r="Q108" i="12"/>
  <c r="L108" i="12"/>
  <c r="V75" i="12"/>
  <c r="U8" i="12"/>
  <c r="P85" i="12"/>
  <c r="V60" i="12"/>
  <c r="P71" i="12"/>
  <c r="P108" i="12"/>
  <c r="X108" i="12"/>
  <c r="P80" i="12"/>
  <c r="V89" i="12"/>
  <c r="U89" i="12"/>
  <c r="K89" i="12"/>
  <c r="L8" i="12"/>
  <c r="Q104" i="12"/>
  <c r="V108" i="12"/>
  <c r="P75" i="12"/>
  <c r="I102" i="12"/>
  <c r="K8" i="12"/>
  <c r="U71" i="12"/>
  <c r="O100" i="12"/>
  <c r="N67" i="12"/>
  <c r="K60" i="12"/>
  <c r="V71" i="12"/>
  <c r="K77" i="12"/>
  <c r="U85" i="12"/>
  <c r="Q85" i="12"/>
  <c r="L75" i="12"/>
  <c r="L60" i="12"/>
  <c r="Y108" i="12"/>
  <c r="U108" i="12"/>
  <c r="P89" i="12"/>
  <c r="V80" i="12"/>
  <c r="Q60" i="12"/>
  <c r="P77" i="12"/>
  <c r="P69" i="12"/>
  <c r="L80" i="12"/>
  <c r="Q89" i="12"/>
  <c r="L104" i="12"/>
  <c r="Q77" i="12"/>
  <c r="V85" i="12"/>
  <c r="Q71" i="12"/>
  <c r="K75" i="12"/>
  <c r="L85" i="12"/>
  <c r="Q80" i="12"/>
  <c r="J102" i="12"/>
  <c r="V8" i="12"/>
  <c r="K69" i="12"/>
  <c r="L71" i="12"/>
  <c r="P60" i="12"/>
  <c r="P104" i="12"/>
  <c r="U104" i="12"/>
  <c r="K80" i="12"/>
  <c r="V104" i="12"/>
  <c r="T106" i="12"/>
  <c r="N53" i="12"/>
  <c r="AC46" i="10"/>
  <c r="Z46" i="12" s="1"/>
  <c r="X47" i="12"/>
  <c r="I88" i="12"/>
  <c r="Y10" i="12"/>
  <c r="Y71" i="12"/>
  <c r="N37" i="12"/>
  <c r="Y23" i="12"/>
  <c r="X12" i="12"/>
  <c r="Y40" i="12"/>
  <c r="Y110" i="12"/>
  <c r="X110" i="12"/>
  <c r="Y94" i="12"/>
  <c r="Y107" i="12"/>
  <c r="X26" i="12"/>
  <c r="O106" i="12"/>
  <c r="X23" i="12"/>
  <c r="X10" i="12"/>
  <c r="X43" i="12"/>
  <c r="O37" i="12"/>
  <c r="T102" i="12"/>
  <c r="J114" i="12"/>
  <c r="Y46" i="12"/>
  <c r="S13" i="12"/>
  <c r="X82" i="12"/>
  <c r="J65" i="12"/>
  <c r="X18" i="12"/>
  <c r="Y82" i="12"/>
  <c r="X69" i="12"/>
  <c r="O22" i="12"/>
  <c r="X40" i="12"/>
  <c r="Y15" i="12"/>
  <c r="T48" i="12"/>
  <c r="Y8" i="12"/>
  <c r="Y11" i="12"/>
  <c r="Y18" i="12"/>
  <c r="Y49" i="12"/>
  <c r="S22" i="12"/>
  <c r="Y20" i="12"/>
  <c r="X20" i="12"/>
  <c r="S48" i="12"/>
  <c r="Y43" i="12"/>
  <c r="X61" i="12"/>
  <c r="S41" i="12"/>
  <c r="J96" i="12"/>
  <c r="T41" i="12"/>
  <c r="X52" i="12"/>
  <c r="Y87" i="12"/>
  <c r="Y76" i="12"/>
  <c r="O41" i="12"/>
  <c r="X111" i="12"/>
  <c r="X91" i="12"/>
  <c r="Y9" i="12"/>
  <c r="Y33" i="12"/>
  <c r="X95" i="12"/>
  <c r="I59" i="12"/>
  <c r="X76" i="12"/>
  <c r="X45" i="12"/>
  <c r="I37" i="12"/>
  <c r="X83" i="12"/>
  <c r="Y95" i="12"/>
  <c r="X9" i="12"/>
  <c r="X89" i="12"/>
  <c r="X81" i="12"/>
  <c r="Y73" i="12"/>
  <c r="J59" i="12"/>
  <c r="N13" i="12"/>
  <c r="Y47" i="12"/>
  <c r="J67" i="12"/>
  <c r="I67" i="12"/>
  <c r="I100" i="12"/>
  <c r="X80" i="12"/>
  <c r="X21" i="12"/>
  <c r="X29" i="12"/>
  <c r="J100" i="12"/>
  <c r="Y92" i="12"/>
  <c r="Y84" i="12"/>
  <c r="X42" i="12"/>
  <c r="J57" i="12"/>
  <c r="X14" i="12"/>
  <c r="X16" i="12"/>
  <c r="X58" i="12"/>
  <c r="Y14" i="12"/>
  <c r="I57" i="12"/>
  <c r="Y80" i="12"/>
  <c r="Y44" i="12"/>
  <c r="O13" i="12"/>
  <c r="X38" i="12"/>
  <c r="T13" i="12"/>
  <c r="X44" i="12"/>
  <c r="I13" i="12"/>
  <c r="V111" i="12"/>
  <c r="U107" i="12"/>
  <c r="Q74" i="12"/>
  <c r="V97" i="12"/>
  <c r="L55" i="12"/>
  <c r="N48" i="12"/>
  <c r="T22" i="12"/>
  <c r="X46" i="12"/>
  <c r="O53" i="12"/>
  <c r="Y83" i="12"/>
  <c r="X15" i="12"/>
  <c r="Y29" i="12"/>
  <c r="K74" i="12"/>
  <c r="X87" i="12"/>
  <c r="T59" i="12"/>
  <c r="S37" i="12"/>
  <c r="K55" i="12"/>
  <c r="X25" i="12"/>
  <c r="O102" i="12"/>
  <c r="X71" i="12"/>
  <c r="S65" i="12"/>
  <c r="X8" i="12"/>
  <c r="P74" i="12"/>
  <c r="L112" i="12"/>
  <c r="V73" i="12"/>
  <c r="U98" i="12"/>
  <c r="P112" i="12"/>
  <c r="V99" i="12"/>
  <c r="J41" i="12"/>
  <c r="P73" i="12"/>
  <c r="S67" i="12"/>
  <c r="K101" i="12"/>
  <c r="S100" i="12"/>
  <c r="X55" i="12"/>
  <c r="K99" i="12"/>
  <c r="Y19" i="12"/>
  <c r="Y39" i="12"/>
  <c r="Y31" i="12"/>
  <c r="L84" i="12"/>
  <c r="X78" i="12"/>
  <c r="X94" i="12"/>
  <c r="Y45" i="12"/>
  <c r="X33" i="12"/>
  <c r="Y42" i="12"/>
  <c r="I65" i="12"/>
  <c r="S106" i="12"/>
  <c r="K112" i="12"/>
  <c r="T100" i="12"/>
  <c r="U64" i="12"/>
  <c r="P58" i="12"/>
  <c r="T96" i="12"/>
  <c r="N96" i="12"/>
  <c r="J48" i="12"/>
  <c r="O96" i="12"/>
  <c r="Q112" i="12"/>
  <c r="V107" i="12"/>
  <c r="P64" i="12"/>
  <c r="T79" i="12"/>
  <c r="V66" i="12"/>
  <c r="P98" i="12"/>
  <c r="Y101" i="12"/>
  <c r="Y34" i="12"/>
  <c r="X39" i="12"/>
  <c r="Y63" i="12"/>
  <c r="X84" i="12"/>
  <c r="I96" i="12"/>
  <c r="Y99" i="12"/>
  <c r="O67" i="12"/>
  <c r="AE81" i="10"/>
  <c r="Y81" i="12"/>
  <c r="X60" i="12"/>
  <c r="V84" i="12"/>
  <c r="Q111" i="12"/>
  <c r="I106" i="12"/>
  <c r="U113" i="12"/>
  <c r="P107" i="12"/>
  <c r="Y112" i="12"/>
  <c r="U84" i="12"/>
  <c r="V56" i="12"/>
  <c r="X73" i="12"/>
  <c r="J53" i="12"/>
  <c r="S88" i="12"/>
  <c r="I41" i="12"/>
  <c r="Y78" i="12"/>
  <c r="K66" i="12"/>
  <c r="X27" i="12"/>
  <c r="U73" i="12"/>
  <c r="V101" i="12"/>
  <c r="Q66" i="12"/>
  <c r="X11" i="12"/>
  <c r="Q98" i="12"/>
  <c r="Y77" i="12"/>
  <c r="Y60" i="12"/>
  <c r="X35" i="12"/>
  <c r="Y75" i="12"/>
  <c r="X66" i="12"/>
  <c r="O59" i="12"/>
  <c r="I114" i="12"/>
  <c r="Y111" i="12"/>
  <c r="Q107" i="12"/>
  <c r="U111" i="12"/>
  <c r="V113" i="12"/>
  <c r="Q64" i="12"/>
  <c r="V64" i="12"/>
  <c r="L101" i="12"/>
  <c r="K97" i="12"/>
  <c r="X101" i="12"/>
  <c r="T37" i="12"/>
  <c r="Q56" i="12"/>
  <c r="X104" i="12"/>
  <c r="N65" i="12"/>
  <c r="L97" i="12"/>
  <c r="X19" i="12"/>
  <c r="Y21" i="12"/>
  <c r="Y17" i="12"/>
  <c r="Y52" i="12"/>
  <c r="U63" i="12"/>
  <c r="S57" i="12"/>
  <c r="Y27" i="12"/>
  <c r="Y64" i="12"/>
  <c r="L99" i="12"/>
  <c r="X63" i="12"/>
  <c r="I79" i="12"/>
  <c r="X98" i="12"/>
  <c r="Y66" i="12"/>
  <c r="Y12" i="12"/>
  <c r="J37" i="12"/>
  <c r="K56" i="12"/>
  <c r="X49" i="12"/>
  <c r="L107" i="12"/>
  <c r="K113" i="12"/>
  <c r="Y113" i="12"/>
  <c r="K111" i="12"/>
  <c r="T114" i="12"/>
  <c r="Q84" i="12"/>
  <c r="P99" i="12"/>
  <c r="P84" i="12"/>
  <c r="X86" i="12"/>
  <c r="K58" i="12"/>
  <c r="X107" i="12"/>
  <c r="U112" i="12"/>
  <c r="I48" i="12"/>
  <c r="X99" i="12"/>
  <c r="T67" i="12"/>
  <c r="Q101" i="12"/>
  <c r="P101" i="12"/>
  <c r="J22" i="12"/>
  <c r="N79" i="12"/>
  <c r="Y85" i="12"/>
  <c r="Q99" i="12"/>
  <c r="O114" i="12"/>
  <c r="Y105" i="12"/>
  <c r="U56" i="12"/>
  <c r="AE70" i="10"/>
  <c r="Y70" i="12"/>
  <c r="Y74" i="12"/>
  <c r="S102" i="12"/>
  <c r="R22" i="10"/>
  <c r="Q22" i="12" s="1"/>
  <c r="N22" i="12"/>
  <c r="X97" i="12"/>
  <c r="AE91" i="10"/>
  <c r="Y91" i="12"/>
  <c r="T88" i="12"/>
  <c r="P56" i="12"/>
  <c r="Q58" i="12"/>
  <c r="U55" i="12"/>
  <c r="X30" i="12"/>
  <c r="N57" i="12"/>
  <c r="K63" i="12"/>
  <c r="N102" i="12"/>
  <c r="X70" i="12"/>
  <c r="I22" i="12"/>
  <c r="J13" i="12"/>
  <c r="Y35" i="12"/>
  <c r="K73" i="12"/>
  <c r="P97" i="12"/>
  <c r="Y30" i="12"/>
  <c r="N100" i="12"/>
  <c r="I53" i="12"/>
  <c r="V112" i="12"/>
  <c r="X105" i="12"/>
  <c r="J106" i="12"/>
  <c r="V74" i="12"/>
  <c r="Q63" i="12"/>
  <c r="K78" i="12"/>
  <c r="O65" i="12"/>
  <c r="O79" i="12"/>
  <c r="K84" i="12"/>
  <c r="Y58" i="12"/>
  <c r="V63" i="12"/>
  <c r="Y55" i="12"/>
  <c r="U97" i="12"/>
  <c r="U66" i="12"/>
  <c r="V55" i="12"/>
  <c r="O57" i="12"/>
  <c r="S96" i="12"/>
  <c r="O88" i="12"/>
  <c r="L63" i="12"/>
  <c r="J79" i="12"/>
  <c r="L98" i="12"/>
  <c r="V98" i="12"/>
  <c r="T57" i="12"/>
  <c r="L58" i="12"/>
  <c r="N59" i="12"/>
  <c r="J88" i="12"/>
  <c r="Y97" i="12"/>
  <c r="Y98" i="12"/>
  <c r="X31" i="12"/>
  <c r="N41" i="12"/>
  <c r="L74" i="12"/>
  <c r="V58" i="12"/>
  <c r="U77" i="12"/>
  <c r="X85" i="12"/>
  <c r="P66" i="12"/>
  <c r="X34" i="12"/>
  <c r="L56" i="12"/>
  <c r="X92" i="12"/>
  <c r="X17" i="12"/>
  <c r="Q55" i="12"/>
  <c r="K64" i="12"/>
  <c r="U101" i="12"/>
  <c r="L69" i="12"/>
  <c r="L64" i="12"/>
  <c r="P55" i="12"/>
  <c r="O48" i="12"/>
  <c r="Y86" i="12"/>
  <c r="S79" i="12"/>
  <c r="X75" i="12"/>
  <c r="X77" i="12"/>
  <c r="Q97" i="12"/>
  <c r="Q73" i="12"/>
  <c r="N106" i="12"/>
  <c r="L113" i="12"/>
  <c r="K107" i="12"/>
  <c r="P111" i="12"/>
  <c r="P113" i="12"/>
  <c r="Y104" i="12"/>
  <c r="Q113" i="12"/>
  <c r="U74" i="12"/>
  <c r="N114" i="12"/>
  <c r="P63" i="12"/>
  <c r="L66" i="12"/>
  <c r="Y24" i="12"/>
  <c r="N88" i="12"/>
  <c r="AE61" i="10"/>
  <c r="Y61" i="12"/>
  <c r="X74" i="12"/>
  <c r="U58" i="12"/>
  <c r="S59" i="12"/>
  <c r="T65" i="12"/>
  <c r="L73" i="12"/>
  <c r="X24" i="12"/>
  <c r="K98" i="12"/>
  <c r="X64" i="12"/>
  <c r="Y38" i="12"/>
  <c r="V69" i="12"/>
  <c r="Y56" i="12"/>
  <c r="S114" i="12"/>
  <c r="L111" i="12"/>
  <c r="X113" i="12"/>
  <c r="X112" i="12"/>
  <c r="U99" i="12"/>
  <c r="AC86" i="10"/>
  <c r="Z86" i="12" s="1"/>
  <c r="AC11" i="10"/>
  <c r="Z11" i="12" s="1"/>
  <c r="AD38" i="10"/>
  <c r="AA38" i="12" s="1"/>
  <c r="AC90" i="10"/>
  <c r="Z90" i="12" s="1"/>
  <c r="AE72" i="10"/>
  <c r="AC49" i="10"/>
  <c r="Z49" i="12" s="1"/>
  <c r="Q48" i="10"/>
  <c r="P48" i="12" s="1"/>
  <c r="AE10" i="10"/>
  <c r="AD76" i="10"/>
  <c r="AA76" i="12" s="1"/>
  <c r="AE47" i="10"/>
  <c r="AE36" i="10"/>
  <c r="W41" i="10"/>
  <c r="U41" i="12" s="1"/>
  <c r="AE86" i="10"/>
  <c r="AC109" i="10"/>
  <c r="Z109" i="12" s="1"/>
  <c r="Y53" i="10"/>
  <c r="AC110" i="10"/>
  <c r="Z110" i="12" s="1"/>
  <c r="AD50" i="10"/>
  <c r="AA50" i="12" s="1"/>
  <c r="AD12" i="10"/>
  <c r="AA12" i="12" s="1"/>
  <c r="AE26" i="10"/>
  <c r="AD35" i="10"/>
  <c r="AA35" i="12" s="1"/>
  <c r="AD62" i="10"/>
  <c r="AA62" i="12" s="1"/>
  <c r="AE23" i="10"/>
  <c r="AE21" i="10"/>
  <c r="AE17" i="10"/>
  <c r="AE105" i="10"/>
  <c r="AC36" i="10"/>
  <c r="Z36" i="12" s="1"/>
  <c r="AC82" i="10"/>
  <c r="Z82" i="12" s="1"/>
  <c r="AE31" i="10"/>
  <c r="AD32" i="10"/>
  <c r="AA32" i="12" s="1"/>
  <c r="AE33" i="10"/>
  <c r="AC18" i="10"/>
  <c r="Z18" i="12" s="1"/>
  <c r="AE9" i="10"/>
  <c r="AD58" i="10"/>
  <c r="AC98" i="10"/>
  <c r="AC8" i="10"/>
  <c r="AE77" i="10"/>
  <c r="AC112" i="10"/>
  <c r="Q67" i="10"/>
  <c r="AC75" i="10"/>
  <c r="AD85" i="10"/>
  <c r="Y102" i="10"/>
  <c r="AD81" i="10"/>
  <c r="AA81" i="12" s="1"/>
  <c r="AE110" i="10"/>
  <c r="AC113" i="10"/>
  <c r="Q106" i="10"/>
  <c r="AE84" i="10"/>
  <c r="AE73" i="10"/>
  <c r="AE71" i="10"/>
  <c r="AD56" i="10"/>
  <c r="AC63" i="10"/>
  <c r="AC60" i="10"/>
  <c r="R106" i="10"/>
  <c r="X106" i="10"/>
  <c r="AD113" i="10"/>
  <c r="Y106" i="10"/>
  <c r="S106" i="10"/>
  <c r="S100" i="10"/>
  <c r="R67" i="10"/>
  <c r="AD99" i="10"/>
  <c r="AD111" i="10"/>
  <c r="AE107" i="10"/>
  <c r="AE109" i="10"/>
  <c r="AC105" i="10"/>
  <c r="Z105" i="12" s="1"/>
  <c r="AC108" i="10"/>
  <c r="AD112" i="10"/>
  <c r="AD108" i="10"/>
  <c r="R114" i="10"/>
  <c r="P103" i="10"/>
  <c r="S114" i="10"/>
  <c r="AC104" i="10"/>
  <c r="Z106" i="10"/>
  <c r="O103" i="10"/>
  <c r="AE108" i="10"/>
  <c r="AC64" i="10"/>
  <c r="AC72" i="10"/>
  <c r="Z72" i="12" s="1"/>
  <c r="N103" i="10"/>
  <c r="Q114" i="10"/>
  <c r="AA114" i="10"/>
  <c r="L114" i="10"/>
  <c r="I103" i="10"/>
  <c r="L106" i="10"/>
  <c r="K106" i="10"/>
  <c r="AC107" i="10"/>
  <c r="AE111" i="10"/>
  <c r="AD105" i="10"/>
  <c r="AA105" i="12" s="1"/>
  <c r="M106" i="10"/>
  <c r="AB114" i="10"/>
  <c r="J103" i="10"/>
  <c r="M114" i="10"/>
  <c r="AD104" i="10"/>
  <c r="AA106" i="10"/>
  <c r="AC111" i="10"/>
  <c r="W106" i="10"/>
  <c r="AD107" i="10"/>
  <c r="AD109" i="10"/>
  <c r="AA109" i="12" s="1"/>
  <c r="AE104" i="10"/>
  <c r="AB106" i="10"/>
  <c r="U103" i="10"/>
  <c r="S103" i="12" s="1"/>
  <c r="X114" i="10"/>
  <c r="H103" i="10"/>
  <c r="Z114" i="10"/>
  <c r="K114" i="10"/>
  <c r="AE113" i="10"/>
  <c r="T103" i="10"/>
  <c r="W114" i="10"/>
  <c r="V103" i="10"/>
  <c r="T103" i="12" s="1"/>
  <c r="Y114" i="10"/>
  <c r="AD110" i="10"/>
  <c r="AA110" i="12" s="1"/>
  <c r="AE112" i="10"/>
  <c r="R88" i="10"/>
  <c r="AE44" i="10"/>
  <c r="AC78" i="10"/>
  <c r="Z78" i="12" s="1"/>
  <c r="AC21" i="10"/>
  <c r="Z21" i="12" s="1"/>
  <c r="AD23" i="10"/>
  <c r="AA23" i="12" s="1"/>
  <c r="AD24" i="10"/>
  <c r="AA24" i="12" s="1"/>
  <c r="AE34" i="10"/>
  <c r="AD42" i="10"/>
  <c r="AA42" i="12" s="1"/>
  <c r="AD45" i="10"/>
  <c r="AA45" i="12" s="1"/>
  <c r="AC29" i="10"/>
  <c r="Z29" i="12" s="1"/>
  <c r="AE50" i="10"/>
  <c r="AC33" i="10"/>
  <c r="Z33" i="12" s="1"/>
  <c r="AC101" i="10"/>
  <c r="AC51" i="10"/>
  <c r="Z51" i="12" s="1"/>
  <c r="S37" i="10"/>
  <c r="AE43" i="10"/>
  <c r="W22" i="10"/>
  <c r="U22" i="12" s="1"/>
  <c r="R48" i="10"/>
  <c r="Q48" i="12" s="1"/>
  <c r="AE80" i="10"/>
  <c r="AE83" i="10"/>
  <c r="AC94" i="10"/>
  <c r="Z94" i="12" s="1"/>
  <c r="AC20" i="10"/>
  <c r="Z20" i="12" s="1"/>
  <c r="X37" i="10"/>
  <c r="V37" i="12" s="1"/>
  <c r="W37" i="10"/>
  <c r="U37" i="12" s="1"/>
  <c r="AE93" i="10"/>
  <c r="AC25" i="10"/>
  <c r="Z25" i="12" s="1"/>
  <c r="AD9" i="10"/>
  <c r="AA9" i="12" s="1"/>
  <c r="AD19" i="10"/>
  <c r="AA19" i="12" s="1"/>
  <c r="AC71" i="10"/>
  <c r="AD47" i="10"/>
  <c r="AA47" i="12" s="1"/>
  <c r="S65" i="10"/>
  <c r="AD16" i="10"/>
  <c r="AA16" i="12" s="1"/>
  <c r="AC66" i="10"/>
  <c r="AC30" i="10"/>
  <c r="Z30" i="12" s="1"/>
  <c r="AE94" i="10"/>
  <c r="R59" i="10"/>
  <c r="AE40" i="10"/>
  <c r="Y48" i="10"/>
  <c r="AE58" i="10"/>
  <c r="Q100" i="10"/>
  <c r="W48" i="10"/>
  <c r="U48" i="12" s="1"/>
  <c r="Y88" i="10"/>
  <c r="R41" i="10"/>
  <c r="Q41" i="12" s="1"/>
  <c r="AD74" i="10"/>
  <c r="AC95" i="10"/>
  <c r="Z95" i="12" s="1"/>
  <c r="R53" i="10"/>
  <c r="Q53" i="12" s="1"/>
  <c r="AE92" i="10"/>
  <c r="AE28" i="10"/>
  <c r="AE64" i="10"/>
  <c r="AC35" i="10"/>
  <c r="Z35" i="12" s="1"/>
  <c r="AC87" i="10"/>
  <c r="Z87" i="12" s="1"/>
  <c r="AD14" i="10"/>
  <c r="AA14" i="12" s="1"/>
  <c r="AC92" i="10"/>
  <c r="Z92" i="12" s="1"/>
  <c r="AC17" i="10"/>
  <c r="Z17" i="12" s="1"/>
  <c r="AD69" i="10"/>
  <c r="S22" i="10"/>
  <c r="AD10" i="10"/>
  <c r="AA10" i="12" s="1"/>
  <c r="X102" i="10"/>
  <c r="AD95" i="10"/>
  <c r="AA95" i="12" s="1"/>
  <c r="Y67" i="10"/>
  <c r="AD83" i="10"/>
  <c r="AA83" i="12" s="1"/>
  <c r="AE32" i="10"/>
  <c r="AD40" i="10"/>
  <c r="AA40" i="12" s="1"/>
  <c r="W53" i="10"/>
  <c r="U53" i="12" s="1"/>
  <c r="AE87" i="10"/>
  <c r="AE15" i="10"/>
  <c r="W67" i="10"/>
  <c r="AD91" i="10"/>
  <c r="AA91" i="12" s="1"/>
  <c r="AD31" i="10"/>
  <c r="AA31" i="12" s="1"/>
  <c r="AE60" i="10"/>
  <c r="S102" i="10"/>
  <c r="AC93" i="10"/>
  <c r="Z93" i="12" s="1"/>
  <c r="AD66" i="10"/>
  <c r="AC62" i="10"/>
  <c r="Z62" i="12" s="1"/>
  <c r="AE42" i="10"/>
  <c r="R65" i="10"/>
  <c r="AE46" i="10"/>
  <c r="AD26" i="10"/>
  <c r="AA26" i="12" s="1"/>
  <c r="Y65" i="10"/>
  <c r="AE52" i="10"/>
  <c r="AE101" i="10"/>
  <c r="AE27" i="10"/>
  <c r="AC61" i="10"/>
  <c r="Z61" i="12" s="1"/>
  <c r="AC76" i="10"/>
  <c r="Z76" i="12" s="1"/>
  <c r="AC85" i="10"/>
  <c r="AD39" i="10"/>
  <c r="AA39" i="12" s="1"/>
  <c r="Y79" i="10"/>
  <c r="V68" i="10"/>
  <c r="K102" i="10"/>
  <c r="L102" i="10"/>
  <c r="AA102" i="10"/>
  <c r="W57" i="10"/>
  <c r="T54" i="10"/>
  <c r="AE51" i="10"/>
  <c r="AC74" i="10"/>
  <c r="AE82" i="10"/>
  <c r="AD52" i="10"/>
  <c r="AA52" i="12" s="1"/>
  <c r="P68" i="10"/>
  <c r="S79" i="10"/>
  <c r="AC55" i="10"/>
  <c r="Z57" i="10"/>
  <c r="Z79" i="10"/>
  <c r="H68" i="10"/>
  <c r="K79" i="10"/>
  <c r="AE76" i="10"/>
  <c r="AB67" i="10"/>
  <c r="M67" i="10"/>
  <c r="AC45" i="10"/>
  <c r="Z45" i="12" s="1"/>
  <c r="R13" i="10"/>
  <c r="Q13" i="12" s="1"/>
  <c r="O7" i="10"/>
  <c r="J7" i="10"/>
  <c r="AB13" i="10"/>
  <c r="M13" i="10"/>
  <c r="AE14" i="10"/>
  <c r="AE75" i="10"/>
  <c r="AD71" i="10"/>
  <c r="AE35" i="10"/>
  <c r="AC16" i="10"/>
  <c r="Z16" i="12" s="1"/>
  <c r="W65" i="10"/>
  <c r="X65" i="10"/>
  <c r="Q65" i="10"/>
  <c r="AC40" i="10"/>
  <c r="Z40" i="12" s="1"/>
  <c r="AE30" i="10"/>
  <c r="M96" i="10"/>
  <c r="AD77" i="10"/>
  <c r="K100" i="10"/>
  <c r="AC56" i="10"/>
  <c r="AD33" i="10"/>
  <c r="AA33" i="12" s="1"/>
  <c r="AC34" i="10"/>
  <c r="Z34" i="12" s="1"/>
  <c r="Q37" i="10"/>
  <c r="P37" i="12" s="1"/>
  <c r="L65" i="10"/>
  <c r="AA65" i="10"/>
  <c r="Y37" i="10"/>
  <c r="Z102" i="10"/>
  <c r="P7" i="10"/>
  <c r="S13" i="10"/>
  <c r="AA100" i="10"/>
  <c r="AD97" i="10"/>
  <c r="AC39" i="10"/>
  <c r="Z39" i="12" s="1"/>
  <c r="Y13" i="10"/>
  <c r="V7" i="10"/>
  <c r="L37" i="10"/>
  <c r="L37" i="12" s="1"/>
  <c r="AA37" i="10"/>
  <c r="AD43" i="10"/>
  <c r="AA43" i="12" s="1"/>
  <c r="Q79" i="10"/>
  <c r="N68" i="10"/>
  <c r="W88" i="10"/>
  <c r="K41" i="10"/>
  <c r="K41" i="12" s="1"/>
  <c r="Z41" i="10"/>
  <c r="Y57" i="10"/>
  <c r="V54" i="10"/>
  <c r="T54" i="12" s="1"/>
  <c r="K53" i="10"/>
  <c r="K53" i="12" s="1"/>
  <c r="Z53" i="10"/>
  <c r="M53" i="10"/>
  <c r="AB53" i="10"/>
  <c r="AD73" i="10"/>
  <c r="L88" i="10"/>
  <c r="AC99" i="10"/>
  <c r="AE74" i="10"/>
  <c r="AE95" i="10"/>
  <c r="M88" i="10"/>
  <c r="AB88" i="10"/>
  <c r="AD44" i="10"/>
  <c r="AA44" i="12" s="1"/>
  <c r="AA48" i="10"/>
  <c r="L48" i="10"/>
  <c r="L48" i="12" s="1"/>
  <c r="AD18" i="10"/>
  <c r="AA18" i="12" s="1"/>
  <c r="AD11" i="10"/>
  <c r="AA11" i="12" s="1"/>
  <c r="Z65" i="10"/>
  <c r="K65" i="10"/>
  <c r="AD30" i="10"/>
  <c r="AA30" i="12" s="1"/>
  <c r="AD87" i="10"/>
  <c r="AA87" i="12" s="1"/>
  <c r="R57" i="10"/>
  <c r="O54" i="10"/>
  <c r="N54" i="12" s="1"/>
  <c r="AE90" i="10"/>
  <c r="L96" i="10"/>
  <c r="R102" i="10"/>
  <c r="X59" i="10"/>
  <c r="Y59" i="10"/>
  <c r="AD70" i="10"/>
  <c r="AA70" i="12" s="1"/>
  <c r="AC15" i="10"/>
  <c r="Z15" i="12" s="1"/>
  <c r="AC69" i="10"/>
  <c r="N54" i="10"/>
  <c r="Q57" i="10"/>
  <c r="AA22" i="10"/>
  <c r="L22" i="10"/>
  <c r="L22" i="12" s="1"/>
  <c r="AD25" i="10"/>
  <c r="AA25" i="12" s="1"/>
  <c r="AC12" i="10"/>
  <c r="Z12" i="12" s="1"/>
  <c r="X48" i="10"/>
  <c r="V48" i="12" s="1"/>
  <c r="AC80" i="10"/>
  <c r="AE24" i="10"/>
  <c r="AD21" i="10"/>
  <c r="AA21" i="12" s="1"/>
  <c r="U68" i="10"/>
  <c r="X79" i="10"/>
  <c r="X41" i="10"/>
  <c r="V41" i="12" s="1"/>
  <c r="AD29" i="10"/>
  <c r="AA29" i="12" s="1"/>
  <c r="Q13" i="10"/>
  <c r="P13" i="12" s="1"/>
  <c r="N7" i="10"/>
  <c r="AD75" i="10"/>
  <c r="AD94" i="10"/>
  <c r="AA94" i="12" s="1"/>
  <c r="AC83" i="10"/>
  <c r="Z83" i="12" s="1"/>
  <c r="AE45" i="10"/>
  <c r="AD86" i="10"/>
  <c r="AA86" i="12" s="1"/>
  <c r="AC23" i="10"/>
  <c r="Z23" i="12" s="1"/>
  <c r="Z59" i="10"/>
  <c r="K59" i="10"/>
  <c r="AD90" i="10"/>
  <c r="AA90" i="12" s="1"/>
  <c r="AC97" i="10"/>
  <c r="Z100" i="10"/>
  <c r="AE56" i="10"/>
  <c r="AD36" i="10"/>
  <c r="AA36" i="12" s="1"/>
  <c r="AC81" i="10"/>
  <c r="Z81" i="12" s="1"/>
  <c r="AD49" i="10"/>
  <c r="AA49" i="12" s="1"/>
  <c r="AD60" i="10"/>
  <c r="Q53" i="10"/>
  <c r="P53" i="12" s="1"/>
  <c r="I54" i="10"/>
  <c r="L57" i="10"/>
  <c r="AB100" i="10"/>
  <c r="AE97" i="10"/>
  <c r="AA88" i="10"/>
  <c r="X88" i="10"/>
  <c r="W13" i="10"/>
  <c r="U13" i="12" s="1"/>
  <c r="T7" i="10"/>
  <c r="AD27" i="10"/>
  <c r="AA27" i="12" s="1"/>
  <c r="AC26" i="10"/>
  <c r="Z26" i="12" s="1"/>
  <c r="AD46" i="10"/>
  <c r="AA46" i="12" s="1"/>
  <c r="S53" i="10"/>
  <c r="AE98" i="10"/>
  <c r="AC14" i="10"/>
  <c r="Z14" i="12" s="1"/>
  <c r="AC28" i="10"/>
  <c r="Z28" i="12" s="1"/>
  <c r="AD15" i="10"/>
  <c r="AA15" i="12" s="1"/>
  <c r="AE29" i="10"/>
  <c r="K13" i="10"/>
  <c r="K13" i="12" s="1"/>
  <c r="Z13" i="10"/>
  <c r="H7" i="10"/>
  <c r="S88" i="10"/>
  <c r="AA96" i="10"/>
  <c r="AD89" i="10"/>
  <c r="AC43" i="10"/>
  <c r="Z43" i="12" s="1"/>
  <c r="AC44" i="10"/>
  <c r="Z44" i="12" s="1"/>
  <c r="M79" i="10"/>
  <c r="J68" i="10"/>
  <c r="AB79" i="10"/>
  <c r="K57" i="10"/>
  <c r="H54" i="10"/>
  <c r="X53" i="10"/>
  <c r="V53" i="12" s="1"/>
  <c r="AD78" i="10"/>
  <c r="AA78" i="12" s="1"/>
  <c r="AE20" i="10"/>
  <c r="S48" i="10"/>
  <c r="AC50" i="10"/>
  <c r="Z50" i="12" s="1"/>
  <c r="AC24" i="10"/>
  <c r="Z24" i="12" s="1"/>
  <c r="AC10" i="10"/>
  <c r="Z10" i="12" s="1"/>
  <c r="AE25" i="10"/>
  <c r="AD20" i="10"/>
  <c r="AA20" i="12" s="1"/>
  <c r="AE38" i="10"/>
  <c r="AC84" i="10"/>
  <c r="AB59" i="10"/>
  <c r="M59" i="10"/>
  <c r="W96" i="10"/>
  <c r="AC77" i="10"/>
  <c r="AE99" i="10"/>
  <c r="AD72" i="10"/>
  <c r="AA72" i="12" s="1"/>
  <c r="K96" i="10"/>
  <c r="AC42" i="10"/>
  <c r="Z42" i="12" s="1"/>
  <c r="AE12" i="10"/>
  <c r="S67" i="10"/>
  <c r="S59" i="10"/>
  <c r="Q59" i="10"/>
  <c r="T68" i="10"/>
  <c r="W79" i="10"/>
  <c r="AB37" i="10"/>
  <c r="M37" i="10"/>
  <c r="Y41" i="10"/>
  <c r="I7" i="10"/>
  <c r="L13" i="10"/>
  <c r="L13" i="12" s="1"/>
  <c r="AA13" i="10"/>
  <c r="AE85" i="10"/>
  <c r="AC31" i="10"/>
  <c r="Z31" i="12" s="1"/>
  <c r="M48" i="10"/>
  <c r="AB48" i="10"/>
  <c r="S96" i="10"/>
  <c r="AC9" i="10"/>
  <c r="Z9" i="12" s="1"/>
  <c r="M100" i="10"/>
  <c r="X57" i="10"/>
  <c r="U54" i="10"/>
  <c r="X13" i="10"/>
  <c r="V13" i="12" s="1"/>
  <c r="U7" i="10"/>
  <c r="AA41" i="10"/>
  <c r="L41" i="10"/>
  <c r="L41" i="12" s="1"/>
  <c r="J54" i="10"/>
  <c r="M57" i="10"/>
  <c r="AD28" i="10"/>
  <c r="AA28" i="12" s="1"/>
  <c r="AE78" i="10"/>
  <c r="Y22" i="10"/>
  <c r="AE11" i="10"/>
  <c r="L100" i="10"/>
  <c r="X67" i="10"/>
  <c r="W59" i="10"/>
  <c r="AB57" i="10"/>
  <c r="AE55" i="10"/>
  <c r="AC19" i="10"/>
  <c r="Z19" i="12" s="1"/>
  <c r="AC52" i="10"/>
  <c r="Z52" i="12" s="1"/>
  <c r="R37" i="10"/>
  <c r="Q37" i="12" s="1"/>
  <c r="AD34" i="10"/>
  <c r="AA34" i="12" s="1"/>
  <c r="AC38" i="10"/>
  <c r="Z38" i="12" s="1"/>
  <c r="AD51" i="10"/>
  <c r="AA51" i="12" s="1"/>
  <c r="AE18" i="10"/>
  <c r="AC32" i="10"/>
  <c r="Z32" i="12" s="1"/>
  <c r="K67" i="10"/>
  <c r="Z67" i="10"/>
  <c r="AE49" i="10"/>
  <c r="W100" i="10"/>
  <c r="X100" i="10"/>
  <c r="AB102" i="10"/>
  <c r="M102" i="10"/>
  <c r="AD55" i="10"/>
  <c r="AA57" i="10"/>
  <c r="AC27" i="10"/>
  <c r="Z27" i="12" s="1"/>
  <c r="AD80" i="10"/>
  <c r="L59" i="10"/>
  <c r="AA59" i="10"/>
  <c r="P54" i="10"/>
  <c r="O54" i="12" s="1"/>
  <c r="S57" i="10"/>
  <c r="AD92" i="10"/>
  <c r="AA92" i="12" s="1"/>
  <c r="AD61" i="10"/>
  <c r="AA61" i="12" s="1"/>
  <c r="AE19" i="10"/>
  <c r="X22" i="10"/>
  <c r="V22" i="12" s="1"/>
  <c r="AD101" i="10"/>
  <c r="AD17" i="10"/>
  <c r="AA17" i="12" s="1"/>
  <c r="Q88" i="10"/>
  <c r="Q41" i="10"/>
  <c r="P41" i="12" s="1"/>
  <c r="AE39" i="10"/>
  <c r="Z22" i="10"/>
  <c r="K22" i="10"/>
  <c r="K22" i="12" s="1"/>
  <c r="AD93" i="10"/>
  <c r="AA93" i="12" s="1"/>
  <c r="AD82" i="10"/>
  <c r="AA82" i="12" s="1"/>
  <c r="AE63" i="10"/>
  <c r="X96" i="10"/>
  <c r="Q96" i="10"/>
  <c r="AD84" i="10"/>
  <c r="AD63" i="10"/>
  <c r="W102" i="10"/>
  <c r="AB65" i="10"/>
  <c r="M65" i="10"/>
  <c r="AA79" i="10"/>
  <c r="L79" i="10"/>
  <c r="I68" i="10"/>
  <c r="AE69" i="10"/>
  <c r="AD64" i="10"/>
  <c r="Q102" i="10"/>
  <c r="AD98" i="10"/>
  <c r="Q22" i="10"/>
  <c r="P22" i="12" s="1"/>
  <c r="AE62" i="10"/>
  <c r="AE66" i="10"/>
  <c r="AE8" i="10"/>
  <c r="M41" i="10"/>
  <c r="AB41" i="10"/>
  <c r="S41" i="10"/>
  <c r="AB22" i="10"/>
  <c r="M22" i="10"/>
  <c r="AA67" i="10"/>
  <c r="L67" i="10"/>
  <c r="Z88" i="10"/>
  <c r="K88" i="10"/>
  <c r="AC91" i="10"/>
  <c r="Z91" i="12" s="1"/>
  <c r="AC73" i="10"/>
  <c r="Y100" i="10"/>
  <c r="AC89" i="10"/>
  <c r="Z96" i="10"/>
  <c r="K48" i="10"/>
  <c r="K48" i="12" s="1"/>
  <c r="Z48" i="10"/>
  <c r="O68" i="10"/>
  <c r="R79" i="10"/>
  <c r="AC70" i="10"/>
  <c r="Z70" i="12" s="1"/>
  <c r="Y96" i="10"/>
  <c r="Z37" i="10"/>
  <c r="K37" i="10"/>
  <c r="K37" i="12" s="1"/>
  <c r="AD8" i="10"/>
  <c r="AC58" i="10"/>
  <c r="AB96" i="10"/>
  <c r="AE89" i="10"/>
  <c r="R96" i="10"/>
  <c r="R100" i="10"/>
  <c r="AE16" i="10"/>
  <c r="AC47" i="10"/>
  <c r="Z47" i="12" s="1"/>
  <c r="AA53" i="10"/>
  <c r="L53" i="10"/>
  <c r="L53" i="12" s="1"/>
  <c r="AA60" i="12" l="1"/>
  <c r="AA71" i="12"/>
  <c r="AA104" i="12"/>
  <c r="AA80" i="12"/>
  <c r="AA69" i="12"/>
  <c r="AA108" i="12"/>
  <c r="Z108" i="12"/>
  <c r="Z85" i="12"/>
  <c r="AA85" i="12"/>
  <c r="AA8" i="12"/>
  <c r="Z89" i="12"/>
  <c r="Z77" i="12"/>
  <c r="Z80" i="12"/>
  <c r="Z69" i="12"/>
  <c r="Z71" i="12"/>
  <c r="Z60" i="12"/>
  <c r="Z75" i="12"/>
  <c r="AA89" i="12"/>
  <c r="Z104" i="12"/>
  <c r="Z8" i="12"/>
  <c r="AA77" i="12"/>
  <c r="Y41" i="12"/>
  <c r="X41" i="12"/>
  <c r="Y59" i="12"/>
  <c r="Y65" i="12"/>
  <c r="S7" i="12"/>
  <c r="W68" i="10"/>
  <c r="U68" i="12" s="1"/>
  <c r="X13" i="12"/>
  <c r="Y53" i="12"/>
  <c r="X48" i="12"/>
  <c r="N7" i="12"/>
  <c r="Y48" i="12"/>
  <c r="O7" i="12"/>
  <c r="X53" i="12"/>
  <c r="N103" i="12"/>
  <c r="Y13" i="12"/>
  <c r="Y57" i="12"/>
  <c r="J103" i="12"/>
  <c r="AA111" i="12"/>
  <c r="K88" i="12"/>
  <c r="Y102" i="12"/>
  <c r="U79" i="12"/>
  <c r="I54" i="12"/>
  <c r="V79" i="12"/>
  <c r="X100" i="12"/>
  <c r="Z56" i="12"/>
  <c r="Z74" i="12"/>
  <c r="X106" i="12"/>
  <c r="AA99" i="12"/>
  <c r="P59" i="12"/>
  <c r="L59" i="12"/>
  <c r="K79" i="12"/>
  <c r="U57" i="12"/>
  <c r="V102" i="12"/>
  <c r="V114" i="12"/>
  <c r="V67" i="12"/>
  <c r="Q100" i="12"/>
  <c r="X67" i="12"/>
  <c r="P102" i="12"/>
  <c r="AA84" i="12"/>
  <c r="AA101" i="12"/>
  <c r="S54" i="12"/>
  <c r="K96" i="12"/>
  <c r="V96" i="12"/>
  <c r="Z58" i="12"/>
  <c r="L79" i="12"/>
  <c r="Y37" i="12"/>
  <c r="L57" i="12"/>
  <c r="K59" i="12"/>
  <c r="AA97" i="12"/>
  <c r="Y67" i="12"/>
  <c r="AA66" i="12"/>
  <c r="Z111" i="12"/>
  <c r="X79" i="12"/>
  <c r="V100" i="12"/>
  <c r="Z73" i="12"/>
  <c r="U100" i="12"/>
  <c r="J54" i="12"/>
  <c r="U96" i="12"/>
  <c r="S68" i="12"/>
  <c r="K65" i="12"/>
  <c r="K100" i="12"/>
  <c r="K114" i="12"/>
  <c r="AA112" i="12"/>
  <c r="P67" i="12"/>
  <c r="X59" i="12"/>
  <c r="V59" i="12"/>
  <c r="P79" i="12"/>
  <c r="P88" i="12"/>
  <c r="AA74" i="12"/>
  <c r="Y114" i="12"/>
  <c r="AA56" i="12"/>
  <c r="K106" i="12"/>
  <c r="U59" i="12"/>
  <c r="Y106" i="12"/>
  <c r="Z98" i="12"/>
  <c r="Z107" i="12"/>
  <c r="Z64" i="12"/>
  <c r="Q67" i="12"/>
  <c r="Z84" i="12"/>
  <c r="Q102" i="12"/>
  <c r="X102" i="12"/>
  <c r="U67" i="12"/>
  <c r="L100" i="12"/>
  <c r="K57" i="12"/>
  <c r="L96" i="12"/>
  <c r="J7" i="12"/>
  <c r="N68" i="12"/>
  <c r="X57" i="12"/>
  <c r="V88" i="12"/>
  <c r="AA75" i="12"/>
  <c r="AA113" i="12"/>
  <c r="P106" i="12"/>
  <c r="Q59" i="12"/>
  <c r="Z101" i="12"/>
  <c r="X96" i="12"/>
  <c r="Z66" i="12"/>
  <c r="L106" i="12"/>
  <c r="Q79" i="12"/>
  <c r="AA98" i="12"/>
  <c r="AA63" i="12"/>
  <c r="L65" i="12"/>
  <c r="Z55" i="12"/>
  <c r="K102" i="12"/>
  <c r="Q96" i="12"/>
  <c r="AA64" i="12"/>
  <c r="P96" i="12"/>
  <c r="AA55" i="12"/>
  <c r="V57" i="12"/>
  <c r="I7" i="12"/>
  <c r="Y79" i="12"/>
  <c r="X88" i="12"/>
  <c r="T7" i="12"/>
  <c r="P65" i="12"/>
  <c r="T68" i="12"/>
  <c r="Q65" i="12"/>
  <c r="I103" i="12"/>
  <c r="O103" i="12"/>
  <c r="AA58" i="12"/>
  <c r="L88" i="12"/>
  <c r="Q88" i="12"/>
  <c r="L114" i="12"/>
  <c r="Q114" i="12"/>
  <c r="Z112" i="12"/>
  <c r="U102" i="12"/>
  <c r="K67" i="12"/>
  <c r="L67" i="12"/>
  <c r="X37" i="12"/>
  <c r="X65" i="12"/>
  <c r="L102" i="12"/>
  <c r="J68" i="12"/>
  <c r="Z97" i="12"/>
  <c r="X22" i="12"/>
  <c r="Y88" i="12"/>
  <c r="V65" i="12"/>
  <c r="O68" i="12"/>
  <c r="U114" i="12"/>
  <c r="AA107" i="12"/>
  <c r="V106" i="12"/>
  <c r="Y96" i="12"/>
  <c r="Y22" i="12"/>
  <c r="I68" i="12"/>
  <c r="Y100" i="12"/>
  <c r="P57" i="12"/>
  <c r="Q57" i="12"/>
  <c r="U65" i="12"/>
  <c r="P100" i="12"/>
  <c r="U106" i="12"/>
  <c r="X114" i="12"/>
  <c r="Z99" i="12"/>
  <c r="U88" i="12"/>
  <c r="AA73" i="12"/>
  <c r="P114" i="12"/>
  <c r="Q106" i="12"/>
  <c r="Z63" i="12"/>
  <c r="Z113" i="12"/>
  <c r="AE41" i="10"/>
  <c r="AD53" i="10"/>
  <c r="AA53" i="12" s="1"/>
  <c r="Q103" i="10"/>
  <c r="P103" i="12" s="1"/>
  <c r="R103" i="10"/>
  <c r="Q103" i="12" s="1"/>
  <c r="AE22" i="10"/>
  <c r="AD67" i="10"/>
  <c r="AE59" i="10"/>
  <c r="Y103" i="10"/>
  <c r="AE65" i="10"/>
  <c r="S54" i="10"/>
  <c r="AD106" i="10"/>
  <c r="AE114" i="10"/>
  <c r="AG106" i="10"/>
  <c r="AG96" i="10"/>
  <c r="Y54" i="10"/>
  <c r="AE106" i="10"/>
  <c r="AC106" i="10"/>
  <c r="AD57" i="10"/>
  <c r="AE102" i="10"/>
  <c r="AE57" i="10"/>
  <c r="X54" i="10"/>
  <c r="V54" i="12" s="1"/>
  <c r="AD79" i="10"/>
  <c r="AG114" i="10"/>
  <c r="AC114" i="10"/>
  <c r="AD114" i="10"/>
  <c r="K103" i="10"/>
  <c r="K103" i="12" s="1"/>
  <c r="Z103" i="10"/>
  <c r="AB103" i="10"/>
  <c r="M103" i="10"/>
  <c r="AA103" i="10"/>
  <c r="L103" i="10"/>
  <c r="L103" i="12" s="1"/>
  <c r="S103" i="10"/>
  <c r="W103" i="10"/>
  <c r="U103" i="12" s="1"/>
  <c r="X103" i="10"/>
  <c r="V103" i="12" s="1"/>
  <c r="X68" i="10"/>
  <c r="V68" i="12" s="1"/>
  <c r="AD13" i="10"/>
  <c r="AA13" i="12" s="1"/>
  <c r="R68" i="10"/>
  <c r="Q68" i="12" s="1"/>
  <c r="AE79" i="10"/>
  <c r="AD88" i="10"/>
  <c r="AE96" i="10"/>
  <c r="AD59" i="10"/>
  <c r="AE100" i="10"/>
  <c r="AA68" i="10"/>
  <c r="L68" i="10"/>
  <c r="L68" i="12" s="1"/>
  <c r="AG67" i="10"/>
  <c r="AC67" i="10"/>
  <c r="AE37" i="10"/>
  <c r="AG53" i="10"/>
  <c r="AC53" i="10"/>
  <c r="Z53" i="12" s="1"/>
  <c r="AG41" i="10"/>
  <c r="AC41" i="10"/>
  <c r="Z41" i="12" s="1"/>
  <c r="V6" i="10"/>
  <c r="Y7" i="10"/>
  <c r="AD100" i="10"/>
  <c r="AE13" i="10"/>
  <c r="AC57" i="10"/>
  <c r="AG57" i="10"/>
  <c r="W54" i="10"/>
  <c r="U54" i="12" s="1"/>
  <c r="AC88" i="10"/>
  <c r="AG88" i="10"/>
  <c r="AC37" i="10"/>
  <c r="Z37" i="12" s="1"/>
  <c r="AG37" i="10"/>
  <c r="AD41" i="10"/>
  <c r="AA41" i="12" s="1"/>
  <c r="I6" i="10"/>
  <c r="L7" i="10"/>
  <c r="L7" i="12" s="1"/>
  <c r="AA7" i="10"/>
  <c r="AA54" i="10"/>
  <c r="L54" i="10"/>
  <c r="L54" i="12" s="1"/>
  <c r="AG100" i="10"/>
  <c r="AC100" i="10"/>
  <c r="AC59" i="10"/>
  <c r="AG59" i="10"/>
  <c r="Q54" i="10"/>
  <c r="P54" i="12" s="1"/>
  <c r="AC65" i="10"/>
  <c r="AG65" i="10"/>
  <c r="AE88" i="10"/>
  <c r="J6" i="10"/>
  <c r="M7" i="10"/>
  <c r="AB7" i="10"/>
  <c r="R7" i="10"/>
  <c r="Q7" i="12" s="1"/>
  <c r="O6" i="10"/>
  <c r="AE67" i="10"/>
  <c r="AC96" i="10"/>
  <c r="AB54" i="10"/>
  <c r="M54" i="10"/>
  <c r="U6" i="10"/>
  <c r="X7" i="10"/>
  <c r="V7" i="12" s="1"/>
  <c r="K54" i="10"/>
  <c r="K54" i="12" s="1"/>
  <c r="Z54" i="10"/>
  <c r="M68" i="10"/>
  <c r="AB68" i="10"/>
  <c r="Z7" i="10"/>
  <c r="K7" i="10"/>
  <c r="K7" i="12" s="1"/>
  <c r="H6" i="10"/>
  <c r="W7" i="10"/>
  <c r="U7" i="12" s="1"/>
  <c r="T6" i="10"/>
  <c r="Q7" i="10"/>
  <c r="P7" i="12" s="1"/>
  <c r="N6" i="10"/>
  <c r="AE53" i="10"/>
  <c r="AD37" i="10"/>
  <c r="AA37" i="12" s="1"/>
  <c r="P6" i="10"/>
  <c r="S7" i="10"/>
  <c r="AD65" i="10"/>
  <c r="K68" i="10"/>
  <c r="K68" i="12" s="1"/>
  <c r="Z68" i="10"/>
  <c r="Y68" i="10"/>
  <c r="AC48" i="10"/>
  <c r="Z48" i="12" s="1"/>
  <c r="AG48" i="10"/>
  <c r="AG22" i="10"/>
  <c r="AC22" i="10"/>
  <c r="Z22" i="12" s="1"/>
  <c r="AE48" i="10"/>
  <c r="AD96" i="10"/>
  <c r="AC13" i="10"/>
  <c r="Z13" i="12" s="1"/>
  <c r="AG13" i="10"/>
  <c r="AD22" i="10"/>
  <c r="AA22" i="12" s="1"/>
  <c r="R54" i="10"/>
  <c r="Q54" i="12" s="1"/>
  <c r="AD48" i="10"/>
  <c r="AA48" i="12" s="1"/>
  <c r="Q68" i="10"/>
  <c r="P68" i="12" s="1"/>
  <c r="AG102" i="10"/>
  <c r="AC102" i="10"/>
  <c r="AC79" i="10"/>
  <c r="AG79" i="10"/>
  <c r="S68" i="10"/>
  <c r="AD102" i="10"/>
  <c r="X54" i="12" l="1"/>
  <c r="O6" i="12"/>
  <c r="X103" i="12"/>
  <c r="T6" i="12"/>
  <c r="Y68" i="12"/>
  <c r="AA102" i="12"/>
  <c r="AA65" i="12"/>
  <c r="Z79" i="12"/>
  <c r="J6" i="12"/>
  <c r="Y54" i="12"/>
  <c r="X68" i="12"/>
  <c r="Z102" i="12"/>
  <c r="Y103" i="12"/>
  <c r="AA106" i="12"/>
  <c r="Z96" i="12"/>
  <c r="AA57" i="12"/>
  <c r="AA88" i="12"/>
  <c r="AA96" i="12"/>
  <c r="N6" i="12"/>
  <c r="Z57" i="12"/>
  <c r="Z65" i="12"/>
  <c r="X7" i="12"/>
  <c r="AA114" i="12"/>
  <c r="Z106" i="12"/>
  <c r="Z114" i="12"/>
  <c r="AA59" i="12"/>
  <c r="Z88" i="12"/>
  <c r="AA100" i="12"/>
  <c r="Y7" i="12"/>
  <c r="Z59" i="12"/>
  <c r="I6" i="12"/>
  <c r="Z67" i="12"/>
  <c r="AA67" i="12"/>
  <c r="S6" i="12"/>
  <c r="Z100" i="12"/>
  <c r="AA79" i="12"/>
  <c r="AC7" i="10"/>
  <c r="Z7" i="12" s="1"/>
  <c r="AD103" i="10"/>
  <c r="AA103" i="12" s="1"/>
  <c r="AC103" i="10"/>
  <c r="Z103" i="12" s="1"/>
  <c r="AE103" i="10"/>
  <c r="AC54" i="10"/>
  <c r="Z54" i="12" s="1"/>
  <c r="AC68" i="10"/>
  <c r="Z68" i="12" s="1"/>
  <c r="W6" i="10"/>
  <c r="T116" i="10"/>
  <c r="Z6" i="10"/>
  <c r="H116" i="10"/>
  <c r="K6" i="10"/>
  <c r="U116" i="10"/>
  <c r="X6" i="10"/>
  <c r="J116" i="10"/>
  <c r="M6" i="10"/>
  <c r="AB6" i="10"/>
  <c r="AD7" i="10"/>
  <c r="AA7" i="12" s="1"/>
  <c r="AG116" i="10"/>
  <c r="N116" i="10"/>
  <c r="Q6" i="10"/>
  <c r="AD68" i="10"/>
  <c r="AA68" i="12" s="1"/>
  <c r="AE54" i="10"/>
  <c r="AE7" i="10"/>
  <c r="AD54" i="10"/>
  <c r="AA54" i="12" s="1"/>
  <c r="I116" i="10"/>
  <c r="L6" i="10"/>
  <c r="AA6" i="10"/>
  <c r="Y6" i="10"/>
  <c r="V116" i="10"/>
  <c r="S6" i="10"/>
  <c r="P116" i="10"/>
  <c r="AE68" i="10"/>
  <c r="O116" i="10"/>
  <c r="R6" i="10"/>
  <c r="I116" i="12" l="1"/>
  <c r="O116" i="12"/>
  <c r="N116" i="12"/>
  <c r="T116" i="12"/>
  <c r="X6" i="12"/>
  <c r="S116" i="12"/>
  <c r="X116" i="10"/>
  <c r="V116" i="12" s="1"/>
  <c r="V6" i="12"/>
  <c r="L116" i="10"/>
  <c r="L116" i="12" s="1"/>
  <c r="L6" i="12"/>
  <c r="K116" i="10"/>
  <c r="K116" i="12" s="1"/>
  <c r="K6" i="12"/>
  <c r="W116" i="10"/>
  <c r="U116" i="12" s="1"/>
  <c r="U6" i="12"/>
  <c r="Q116" i="10"/>
  <c r="P116" i="12" s="1"/>
  <c r="P6" i="12"/>
  <c r="Y6" i="12"/>
  <c r="R116" i="10"/>
  <c r="Q116" i="12" s="1"/>
  <c r="Q6" i="12"/>
  <c r="J116" i="12"/>
  <c r="AE6" i="10"/>
  <c r="AB116" i="10"/>
  <c r="AC6" i="10"/>
  <c r="AF117" i="10"/>
  <c r="Z116" i="10"/>
  <c r="AA116" i="10"/>
  <c r="AD6" i="10"/>
  <c r="X116" i="12" l="1"/>
  <c r="AD116" i="10"/>
  <c r="AA116" i="12" s="1"/>
  <c r="AA6" i="12"/>
  <c r="AC116" i="10"/>
  <c r="Z116" i="12" s="1"/>
  <c r="Z6" i="12"/>
  <c r="Y116" i="12"/>
</calcChain>
</file>

<file path=xl/comments1.xml><?xml version="1.0" encoding="utf-8"?>
<comments xmlns="http://schemas.openxmlformats.org/spreadsheetml/2006/main">
  <authors>
    <author>Luis Alexander Pineda Palacio</author>
  </authors>
  <commentList>
    <comment ref="BN2" authorId="0" shapeId="0">
      <text>
        <r>
          <rPr>
            <b/>
            <sz val="9"/>
            <color indexed="81"/>
            <rFont val="Tahoma"/>
            <family val="2"/>
          </rPr>
          <t>Para incorporar el codigo de este nivel se debera aplicar el subprograma</t>
        </r>
      </text>
    </comment>
    <comment ref="BP2" authorId="0" shapeId="0">
      <text>
        <r>
          <rPr>
            <b/>
            <sz val="9"/>
            <color indexed="81"/>
            <rFont val="Tahoma"/>
            <family val="2"/>
          </rPr>
          <t>Consecutivo a partir del numero 40</t>
        </r>
      </text>
    </comment>
  </commentList>
</comments>
</file>

<file path=xl/comments2.xml><?xml version="1.0" encoding="utf-8"?>
<comments xmlns="http://schemas.openxmlformats.org/spreadsheetml/2006/main">
  <authors>
    <author>Alcaldia</author>
  </authors>
  <commentList>
    <comment ref="N441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Implementar una estratégia de producción de alimentos para autoconsumo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<sst xmlns="http://schemas.openxmlformats.org/spreadsheetml/2006/main" count="52298" uniqueCount="4875">
  <si>
    <t>TOT_CDPS</t>
  </si>
  <si>
    <t>Conformacion de Manizales como la primera Biodiverciudad</t>
  </si>
  <si>
    <t>Conformación de Manizales Biodiverciudad Microcuencas 1%</t>
  </si>
  <si>
    <t>Desarrollo de la Red de Parques Verdes</t>
  </si>
  <si>
    <t>Proteccion y bienestar animal</t>
  </si>
  <si>
    <t>Biodiverciudad Fondo Estructura Ecologica y Espacio P</t>
  </si>
  <si>
    <t>Biodiverciudad RF Fondo Estructura Ecologica  y Espacio P</t>
  </si>
  <si>
    <t>Biodiverciudad RF Compensacion areas de cesion</t>
  </si>
  <si>
    <t>Biodiverciudad RF Compensacion indice Construccion</t>
  </si>
  <si>
    <t>Proteccion y bienestar animal/RF UPA</t>
  </si>
  <si>
    <t>Proteccion y bienestar animal/multas conviv. con animales</t>
  </si>
  <si>
    <t>Biodiverciudad Regionalizacion Ley 1151/2007</t>
  </si>
  <si>
    <t>Biodiverciudad RB Fondo Estructura Ecologica y Espacio P</t>
  </si>
  <si>
    <t>Cultura como motor de desarrollo</t>
  </si>
  <si>
    <t>Cultura como motor de desarrollo - Estampilla Procultura</t>
  </si>
  <si>
    <t>Cultura como motor de desarrollo - R.F. Estampilla Procultura</t>
  </si>
  <si>
    <t>Cultura como motor de desarrollo R.F. Contrib Parafiscales Especta. Pub.</t>
  </si>
  <si>
    <t>Cultura como motor de desarrollo Contrib Parafiscales Especta. Pub.</t>
  </si>
  <si>
    <t>Cultura como motor de desarrollo SGP Propo Gral Cult.</t>
  </si>
  <si>
    <t>Cultura como motor de desarrollo - RB Propo Gral Cult.</t>
  </si>
  <si>
    <t>Implementacion de la estrategia de comunicacion</t>
  </si>
  <si>
    <t>Consolidacion de la Politica de Gobierno Digital</t>
  </si>
  <si>
    <t>Estrategia para la administracion del talento humano</t>
  </si>
  <si>
    <t>Estrategia para la administracion talento humano- Multas C.D</t>
  </si>
  <si>
    <t>Estrategia para la admon talento humano-Aportes ICAM</t>
  </si>
  <si>
    <t>Identificacion de potenciales beneficiarios SISBEN</t>
  </si>
  <si>
    <t>Cofinanciacion para la ejecucion de proyectos estrategicos</t>
  </si>
  <si>
    <t>Formulacion seguimiento instrumentos de planificacion</t>
  </si>
  <si>
    <t>Diseño y puesta en marcha laboratorio de innovacion</t>
  </si>
  <si>
    <t>Aplicacion de metodologia de estratificacion</t>
  </si>
  <si>
    <t>Diseño y puesta en marcha laboratorio innovacion-Aportes PDM</t>
  </si>
  <si>
    <t>Aplicacion de metodologia de estratificacion-Aportes</t>
  </si>
  <si>
    <t>Aplicacion de metodologia de estratificacion-RF Aportes</t>
  </si>
  <si>
    <t>Control y regulacion del transito y transporte</t>
  </si>
  <si>
    <t>Control y regulación del transito y transporte</t>
  </si>
  <si>
    <t>Control y regulacion Movilidad-Multas circulacion y tran</t>
  </si>
  <si>
    <t>Control y regulación Movilidad-Multas circulación y tran</t>
  </si>
  <si>
    <t>Construccion Linea 3 Cable Aereo Manizales</t>
  </si>
  <si>
    <t>Control y regulacion movilidad-RB Multas circulacion y tran</t>
  </si>
  <si>
    <t>Control y regulacion Movilidad -RF Aportes Concesion</t>
  </si>
  <si>
    <t>Control y regulacion transito y transporte -Zonas Azules</t>
  </si>
  <si>
    <t>Control y regulacion Movilidad -Compensacion Parquea</t>
  </si>
  <si>
    <t>Control y regulacion Movilidad -RB Compensacion Parquea</t>
  </si>
  <si>
    <t>Cierre de brechas niños, niñas, adolescentes y jovenes</t>
  </si>
  <si>
    <t>Prevencion, promocion y garantia de los derechos humanos</t>
  </si>
  <si>
    <t>Implementacion de Vigilancia y Control Urbanistico</t>
  </si>
  <si>
    <t>Asistencia integral poblacion vulnerable</t>
  </si>
  <si>
    <t>Asistencia integral poblacion vulnerable CAMBIA TU MENTE</t>
  </si>
  <si>
    <t>Seguridad y convivencia ciudadana</t>
  </si>
  <si>
    <t>Seguridad y convivencia ciudadana-Vigilancia</t>
  </si>
  <si>
    <t>Desarrollo Red de Parques Verdes</t>
  </si>
  <si>
    <t>Asistencia integral poblacion vulnerable -Multas de Pol</t>
  </si>
  <si>
    <t>Asistencia integral poblacion vulnerable-5% obra publica</t>
  </si>
  <si>
    <t>Asistencia integral poblacion vulnerable -RF Multas de Pol</t>
  </si>
  <si>
    <t>Seguridad y convivencia ciudadana - RF Impuesto al telefono</t>
  </si>
  <si>
    <t>Seguridad y convivencia ciudadana - Impuesto al telefono</t>
  </si>
  <si>
    <t>Seguridad y Convivencia Ciudadana - Estampilla Just Familiar</t>
  </si>
  <si>
    <t>Seguridad y convivencia ciudadana -5%Obra Publica</t>
  </si>
  <si>
    <t>Seguridad y convivencia ciudadana -RF 5%Obra Publica</t>
  </si>
  <si>
    <t>Seguridad y convivencia ciudadana -Recargos Imp Tele</t>
  </si>
  <si>
    <t>Desarrollo Red de Parques Verdes- Modulos Espacio Publico</t>
  </si>
  <si>
    <t>Desarrollo Red de Parques Verdes- Aprov Espacio Publico</t>
  </si>
  <si>
    <t>Desarrollo Red de Parques Verdes- RF Modulos Espacio Publico</t>
  </si>
  <si>
    <t>Desarrollo Red de Parques Verdes- RF Comp Espacio Publico</t>
  </si>
  <si>
    <t>Asistencia integral pobl vulnerable -RB Multas de Policia</t>
  </si>
  <si>
    <t>Mejoramiento de ingresos para una Manizales mas grande</t>
  </si>
  <si>
    <t>Saneamiento Basico - C.S Aguas de Malteria</t>
  </si>
  <si>
    <t>Saneamiento Basico - C.S FSRI Juanchito</t>
  </si>
  <si>
    <t>Saneamiento Basico - RF C.S FSRI Juanchito</t>
  </si>
  <si>
    <t>Saneamiento Basico</t>
  </si>
  <si>
    <t>Saneamiento Basico - RB C.S Aguas de Malteria</t>
  </si>
  <si>
    <t>Pasivos Exigibles Vigencias Expiradas Subsidios Saneamiento Basico</t>
  </si>
  <si>
    <t>Saneamiento Basico - RB Sector Electrico</t>
  </si>
  <si>
    <t>Restauracion Juan XXIII</t>
  </si>
  <si>
    <t>Manten, adec, dotacion Sedes Institucional, Sociales y com</t>
  </si>
  <si>
    <t>Mejoramiento del habitat urbano y rural</t>
  </si>
  <si>
    <t>Adecuacion de la infraestructura EPublico - Cedros</t>
  </si>
  <si>
    <t>Adecuacion de la infraestructura Epublico</t>
  </si>
  <si>
    <t>Adecuacion de la infraestructura EPublico</t>
  </si>
  <si>
    <t>Mejoramiento del habitat FC Suelo VIP o VIS</t>
  </si>
  <si>
    <t>Mejoramiento del habitat R.F FC Suelo VIP o VIS</t>
  </si>
  <si>
    <t>Saneamiento Basico - Sector Electrico</t>
  </si>
  <si>
    <t>Adecuacion de la infraestructura EPublico - Oleoductos</t>
  </si>
  <si>
    <t>Adecuacion de la infraestructura EPublico - Oleoductos R.F.</t>
  </si>
  <si>
    <t>Adecuacion de la infraestructura Epublico Oleoductos</t>
  </si>
  <si>
    <t>Adecuacion de la infraestructura Epublico Oleductos R.F</t>
  </si>
  <si>
    <t>Saneamiento Basico RF SGP</t>
  </si>
  <si>
    <t>Manten, adec, dotacion Sedes Institucional, Sociales y com. Acdo 1152 de 2024</t>
  </si>
  <si>
    <t>Adecuacion de la Infraestructura Esp Publico Acdo 1152 de 2024</t>
  </si>
  <si>
    <t>Mejoramiento del habitat R.B FC Suelo VIP o VIS</t>
  </si>
  <si>
    <t>Saneamiento BÃ¡sico - RB Sector ElÃ©ctrico</t>
  </si>
  <si>
    <t>Adecuacion de la infraestructura EPublico - RB Oleoductos</t>
  </si>
  <si>
    <t>Implementacion de la politica publica de equidad de genero</t>
  </si>
  <si>
    <t>Administracion Servicio Educativo</t>
  </si>
  <si>
    <t>Administracion Servicio Educativo- Poblacion Atendida</t>
  </si>
  <si>
    <t>Administracion Servicio Educativo-Pobl distin Nomina</t>
  </si>
  <si>
    <t>Administracion Servicio Educativo-Descuento docente</t>
  </si>
  <si>
    <t>Administracion Servicio Educativo-Aporte patronal docente</t>
  </si>
  <si>
    <t>Fortalecimiento alianzas estrategicas-Pob. Necesi especiales</t>
  </si>
  <si>
    <t>Fortalecimiento alianzas estrategicas-Pob. Capac Excepcional</t>
  </si>
  <si>
    <t>Fortalecimiento alianzas estrategicas-Respons Penal adolesc</t>
  </si>
  <si>
    <t>Proyecto de innovacion pedagogica para un sistema 4.0</t>
  </si>
  <si>
    <t>Proyecto de inovacion pedagogica para un sistema 4.0</t>
  </si>
  <si>
    <t>Fortalecimiento alianzas estrategicas</t>
  </si>
  <si>
    <t>Implementacion de un Ecosistema Educativo Ambiental</t>
  </si>
  <si>
    <t>Implementacion de un Ecosistema Educativo Ambiental-RF</t>
  </si>
  <si>
    <t>Fortalecimiento alianzas estrategicas-Calidad por matricula</t>
  </si>
  <si>
    <t>Fortalecimiento Educativo- Calidad por matricula</t>
  </si>
  <si>
    <t>Fortalecimiento alianzas estrategicas-Convenio MEN-PAE</t>
  </si>
  <si>
    <t>Fortalecimiento alianzas estrategicas-RF Aliment. Escolar</t>
  </si>
  <si>
    <t>Fortalecimiento alianzas estrategicas-SGP-Aliment. Escolar</t>
  </si>
  <si>
    <t>Administracion Servicio Educativo-Calidad Gratuidad SSF</t>
  </si>
  <si>
    <t>Cierre de brechas niños, adoles y jovenes (Primera Infancia)</t>
  </si>
  <si>
    <t>Familias, poblacion con discapacidad y adulto mayor</t>
  </si>
  <si>
    <t>Cierre de brechas niños (as), adoles y jovenes (Niñez)</t>
  </si>
  <si>
    <t>Cierre de brechas niños (as), adoles y jovenes (Juventud)</t>
  </si>
  <si>
    <t>Generacion capacidades para la vida (pobreza extrema)</t>
  </si>
  <si>
    <t>Fort  liderazgo y Participacion Comunitaria</t>
  </si>
  <si>
    <t>Manten, adec, dotacion Sedes Institucionales</t>
  </si>
  <si>
    <t>Cultura como motor de desarrollo - RF Estam Procultura</t>
  </si>
  <si>
    <t>Cultura como motor de dllo - RF Contrib parafiscales especta</t>
  </si>
  <si>
    <t>Cultura como motor de dllo - Contrib parafiscales especta</t>
  </si>
  <si>
    <t>Estampilla adulto mayor</t>
  </si>
  <si>
    <t>Zonas Azul discapacidad Acdo 989-2018</t>
  </si>
  <si>
    <t>Conv 1132 Estampilla adulto mayor Gober Caldas</t>
  </si>
  <si>
    <t>RF Estampilla adulto mayor</t>
  </si>
  <si>
    <t>RF Conv 1132 Estampilla adulto mayor Gober Caldas</t>
  </si>
  <si>
    <t>RF Zonas azules discapacidad</t>
  </si>
  <si>
    <t>Cultura como motor de desarrollo - SGP prop gral-cultura</t>
  </si>
  <si>
    <t>Cultura como motor de desarrollo - RB prop gral-cultura</t>
  </si>
  <si>
    <t>Mejoramiento de la competitividad productores agropecuarios</t>
  </si>
  <si>
    <t>Desarrollo de la Agricultura Urbana para crecimiento verde</t>
  </si>
  <si>
    <t>Gestion del riesgo de desastres</t>
  </si>
  <si>
    <t>Gestion del riesgo de desastres Aportes Fondo Prevencion Des.</t>
  </si>
  <si>
    <t>Gestion del riesgo de desastres-Sobretasa Bomberil</t>
  </si>
  <si>
    <t>Gestion del riesgo de desastres-Fondo Prevencion</t>
  </si>
  <si>
    <t>Gestion del riesgo de desastres Aportes Fondo Prevencion Des. R.F.</t>
  </si>
  <si>
    <t>Gestion del riesgo de desastres-RB sobretasa Bomberil</t>
  </si>
  <si>
    <t>Ecosistema de competitividad, emprendimiento e innovacion</t>
  </si>
  <si>
    <t>Implementacion de un ecosistema digital de la industria 4.0</t>
  </si>
  <si>
    <t>Fortalecimiento Promociòn Turistica Manizales</t>
  </si>
  <si>
    <t>Deporte,recreacion y actividad  fisica</t>
  </si>
  <si>
    <t>Mejoram construc mantenimiento esce. Deport</t>
  </si>
  <si>
    <t>Deporte,recreacion y actividad fisica Tasa Pro-Deporte</t>
  </si>
  <si>
    <t>Deporte,recreacion y actividad fisica Trans Impu. Tabaco</t>
  </si>
  <si>
    <t>Mejora, construc, mant, esc deportivos R.F Impto Tabaco</t>
  </si>
  <si>
    <t>Deporte, recreacion y actividad fisica T.F. Impto al Tabaco</t>
  </si>
  <si>
    <t>Mejoram construc mantenimiento esce. deport.Ley deporte</t>
  </si>
  <si>
    <t>Mejora, construcc, mant, esc deportivos Pro deporte</t>
  </si>
  <si>
    <t>Mejora, construcc, mant, esc deportivos Z parqueo Z naranja</t>
  </si>
  <si>
    <t>Mejora, construcc, mant, esc deportivos R.F Zonas Naranja</t>
  </si>
  <si>
    <t>Mejora, construcc, mant, esc deportivos R.F Tasa ProDeporte</t>
  </si>
  <si>
    <t>Deporte,recreacion y actividad fisica-SGP-Prop. Gral Deporte</t>
  </si>
  <si>
    <t>Mejoram construc mantenimiento esce. Deport. Acdo 1152 de 2024</t>
  </si>
  <si>
    <t>Deporte,recreacion y actividad fisica RB Tasa Pro Deporte</t>
  </si>
  <si>
    <t>Mejoram, construcc, mant, esc deportivos RB Ley Deporte</t>
  </si>
  <si>
    <t>Afiliacion Seguridad Social en salud  R.Subs. RF EMSA SSF</t>
  </si>
  <si>
    <t>Afiliac. Seg Soc. en salud  R.Subs. RF PREMIOS CADUCOS SSF</t>
  </si>
  <si>
    <t>Afiliacion Seguridad Social en salud Aporte ADRES SSF</t>
  </si>
  <si>
    <t>Afilia Seg. Soc.en salud Aporte ADRES IVC SUPERSALUD SSF</t>
  </si>
  <si>
    <t>Afiliacion Seguridad Social en salud Rentas Cedidas R.S.SSF</t>
  </si>
  <si>
    <t>Afiliacion Seguridad Social en salud EMSA-R.S SSF</t>
  </si>
  <si>
    <t>Afiliacion Seguridad Social en salud Transf Prem Caduco SSF</t>
  </si>
  <si>
    <t>Afiliacion Seguridad Social en salud Coljuegos RS SSF</t>
  </si>
  <si>
    <t>Afiliacion Seg. Social salud R.F Reg sub Anexo 1 DTSC-CSF</t>
  </si>
  <si>
    <t>Afiliacion Seguridad Social en salud  R.Subs. SGP-SSF.</t>
  </si>
  <si>
    <t>Afiliacion seg. Soc. en salud RB Reg subs Anexo 1 DTSC-CSF</t>
  </si>
  <si>
    <t>Afiliacion SegSoc salud R.B Reg subsidiado anexo 1 DTSC-CSF</t>
  </si>
  <si>
    <t>Afiliacion Seguridad Soc salud R.B Coljuegos-Reg. Subsidiado</t>
  </si>
  <si>
    <t>Programa Salud Mental y Convivencia Social G.S</t>
  </si>
  <si>
    <t>Programa Salud Mental y Convivencia Social Promocion</t>
  </si>
  <si>
    <t>Programa Salud Mental y Convivencia Social G.R</t>
  </si>
  <si>
    <t>Programa de seguridad alimentaria y nutricional G.R.</t>
  </si>
  <si>
    <t>Derechos sexuales y reproductivos Promocion</t>
  </si>
  <si>
    <t>Derechos sexuales y reproductivos G.S</t>
  </si>
  <si>
    <t>Estrategia de Atencion Primaria en Salud G.S.</t>
  </si>
  <si>
    <t>Salud en entorno laboral PROMOCIoN</t>
  </si>
  <si>
    <t>Inspeccion, vigilancia y control salud ambiental G.R.</t>
  </si>
  <si>
    <t>Inspeccion, vigilancia y control salud ambiental</t>
  </si>
  <si>
    <t>Programa Ampliado Inmunizaciones G.S</t>
  </si>
  <si>
    <t>Atencion integral salud enfoque diferencial y psic. G.R.</t>
  </si>
  <si>
    <t>Fortalecimiento instancias participacion comunitaria G.S.</t>
  </si>
  <si>
    <t>Programa de seguridad alimentaria y nutricional G.S.</t>
  </si>
  <si>
    <t>Atencion mujeres con intencion reproductiva G.S</t>
  </si>
  <si>
    <t>Capacidad de gestion de la autoridad sanitaria G.S</t>
  </si>
  <si>
    <t>"Desarrollo de la estrategia ""Cultivo Mi Vida"" G.S."</t>
  </si>
  <si>
    <t>Derechos sexuales y reproductivos G.S . R.F.</t>
  </si>
  <si>
    <t>Estrategia de Atencion Primaria en Salud G.R.</t>
  </si>
  <si>
    <t>Estrategia de Atencion Primaria en Salud G.R. PIC</t>
  </si>
  <si>
    <t>Estrategia de Atencion Primaria en Salud PROMOCIoN</t>
  </si>
  <si>
    <t>Estrategia de Atencion Primaria en Salud G.S. PIC</t>
  </si>
  <si>
    <t>Inspeccion, vigilancia y control salud ambiental G.S.</t>
  </si>
  <si>
    <t>Programa ampliado de inmunizaciones G.S</t>
  </si>
  <si>
    <t>Atencion integral salud enfoque diferencial y psic. G.S.</t>
  </si>
  <si>
    <t>Atencion integral salud enfoque diferencial y psic PROMOCIoN</t>
  </si>
  <si>
    <t>Capacidad de gestion de la autoridad sanitaria RB SGP G.R</t>
  </si>
  <si>
    <t>Capacidad de gestion de la autoridad sanitaria RB SGP G.S</t>
  </si>
  <si>
    <t>Estrategia de Atencion Primaria en Salud RB PROMOCIoN</t>
  </si>
  <si>
    <t>Inspecc, vigilancia y control salud ambiental R.B SGP G.R.</t>
  </si>
  <si>
    <t>Programa Ampliado Inmunizaciones SGP R.B G.S</t>
  </si>
  <si>
    <t>Red Local de urgencias R.F. Poblacion Pobre no Asegurada</t>
  </si>
  <si>
    <t>Sostenibilidad de la oferta servicios de salud</t>
  </si>
  <si>
    <t>Red Local de Urgencias</t>
  </si>
  <si>
    <t>Prevencion discapacidad G.R</t>
  </si>
  <si>
    <t>Prevencion discapacidad G.S</t>
  </si>
  <si>
    <t>Afiliacion a la Seguridad Social en salud</t>
  </si>
  <si>
    <t>Pago mesadas activos jubilados concurrencia</t>
  </si>
  <si>
    <t>Garantia de calidad en la prestacion de servicios de salud</t>
  </si>
  <si>
    <t>Sostenibilidad de la oferta servicios de salud/Transf EMSA</t>
  </si>
  <si>
    <t>Prevencion discapacidad G.R Zonas azules R.F.</t>
  </si>
  <si>
    <t>Prevencion discapacidad G.R Zonas azules</t>
  </si>
  <si>
    <t>Prevencion discapacidad Promocion</t>
  </si>
  <si>
    <t>Prevencion discapac G.S RB Zonas Azules-fls (Acdo 0989/2018)</t>
  </si>
  <si>
    <t>NIV001</t>
  </si>
  <si>
    <t>SECRETARIA</t>
  </si>
  <si>
    <t>SECRETARIA DEL MEDIO AMBIENTE</t>
  </si>
  <si>
    <t>DESPACHO DEL ALCALDE</t>
  </si>
  <si>
    <t>SECRETARIA DE SERVICIOS ADMINISTRATIVOS</t>
  </si>
  <si>
    <t>SECRETARIA DE PLANEACION</t>
  </si>
  <si>
    <t>SECRETARIA DEL INTERIOR</t>
  </si>
  <si>
    <t>SECRETARIA DE HACIENDA</t>
  </si>
  <si>
    <t>SECRETARIA DE INFRAESTRUCTURA</t>
  </si>
  <si>
    <t>SECRETARÍA DE LA MUJER</t>
  </si>
  <si>
    <t>SECRETARIA DE EDUCACION</t>
  </si>
  <si>
    <t>SECRETARIA DE DESARROLLO SOCIAL</t>
  </si>
  <si>
    <t>SECRETARIA DE AGRICULTURA</t>
  </si>
  <si>
    <t>UNIDA DE GESTION DEL RIESGO</t>
  </si>
  <si>
    <t>SECRETARIA DE COMPETITIVIDAD</t>
  </si>
  <si>
    <t>SECRETARIA DEL DEPORTE</t>
  </si>
  <si>
    <t>FONDO LOCAL DE SALUD</t>
  </si>
  <si>
    <t>Prespuesto Definitivo</t>
  </si>
  <si>
    <t>CDPs</t>
  </si>
  <si>
    <t>Compromisos</t>
  </si>
  <si>
    <t>TOTAL</t>
  </si>
  <si>
    <t>FONDOS COMUNES</t>
  </si>
  <si>
    <t>FUENTES ESPECIALES</t>
  </si>
  <si>
    <t>SGP</t>
  </si>
  <si>
    <t>LINEA ESTRATEGICA / PROGRAMA</t>
  </si>
  <si>
    <t>TOTAL INVERSION</t>
  </si>
  <si>
    <t>CIUDAD DEL DESARROLLO HUMANO CON EQUIDAD</t>
  </si>
  <si>
    <t>VIDA SALUDABLE</t>
  </si>
  <si>
    <t>POTENCIAR EL DESARROLLO, EL PATRIMONIO Y PROSPERIDAD CULTURAL</t>
  </si>
  <si>
    <t>DEPORTE Y RECREACIÓN PARA EL DESARROLLO INTEGRAL DE LOS INDIVIDUOS, PARA LA CONVIVENCIA Y LA COHESIÓN SOCIAL</t>
  </si>
  <si>
    <t>DERECHOS HUMANOS EN LA MANIZALES + GRANDE</t>
  </si>
  <si>
    <t>SEGURIDAD Y CONVIVENCIA CIUDADANA</t>
  </si>
  <si>
    <t>FORTALECIMIENTO DEL ECOSISTEMA DE COMPETITIVIDAD</t>
  </si>
  <si>
    <t>CIUDAD SOSTENIBLE Y RESILIENTE</t>
  </si>
  <si>
    <t>MANIZALES + VERDE</t>
  </si>
  <si>
    <t>MEJORAMIENTO INTEGRAL DE BARRIOS</t>
  </si>
  <si>
    <t>ECONOMÍA CIRCULAR</t>
  </si>
  <si>
    <t>SEGURIDAD ALIMENTARIA</t>
  </si>
  <si>
    <t>SISTEMAS PRODUCTIVOS SOSTENIBLES</t>
  </si>
  <si>
    <t>CIUDAD CONECTADA</t>
  </si>
  <si>
    <t>SISTEMA INTEGRADO DE TRANSPORTE PARA LA COMPETITIVIDAD</t>
  </si>
  <si>
    <t>GOBERNANZA CON TRANSPARENCIA</t>
  </si>
  <si>
    <t>TRANSPARENCIA Y EFECTIVIDAD DE RESULTADOS</t>
  </si>
  <si>
    <t>Cifras en Millones de $</t>
  </si>
  <si>
    <t>Ejecucion %</t>
  </si>
  <si>
    <t>SECRETARIA DE MOVILIDAD</t>
  </si>
  <si>
    <t>Parques Verdes Fondo Estructura EcolÃ³gica y Espacio P.</t>
  </si>
  <si>
    <t>Parques Verdes R.F. CompensaciÃ³n por Indice de ConstrucciÃ³n</t>
  </si>
  <si>
    <t>Parques Verdes R.F. CompensaciÃ³n Areas de CesiÃ³n</t>
  </si>
  <si>
    <t>Parques Verdes R.F. Fondo Estructura EcolÃ³gica y Espacio P.</t>
  </si>
  <si>
    <t>Parques Verdes R.B. Fondo Estructura EcolÃ³gica y Espacio P.</t>
  </si>
  <si>
    <t>Mejoram construc matenimiento escen Deport</t>
  </si>
  <si>
    <t>Adquisicion de Ambulancia Minsalud</t>
  </si>
  <si>
    <t>AdquisiciÃ³n de Ambulancia - Minsalud.</t>
  </si>
  <si>
    <t>Control y Regulacion del Transito y el Transporte</t>
  </si>
  <si>
    <t>Seguridad y Conviviencia Ciudadana - Estampilla Para la Justicia Familiar</t>
  </si>
  <si>
    <t>Biodiverciudad-1% ICLD-Microcuencas</t>
  </si>
  <si>
    <t>Biodiverciudad-Incent Aprovec Resid Solid</t>
  </si>
  <si>
    <t>Parques Verdes-Fond Compens Areas Ces Lic Urb</t>
  </si>
  <si>
    <t>Parques Verdes-RF. Compen Indic Construc</t>
  </si>
  <si>
    <t>Bienest Animal- Multas convi personas con animales</t>
  </si>
  <si>
    <t>Biodiverciudad-Incent Regionalz</t>
  </si>
  <si>
    <t>Cultura como motor de desarrollo - RB Estampilla Procultura</t>
  </si>
  <si>
    <t>Estrategia administracion talento humano- RB Multas C.D</t>
  </si>
  <si>
    <t>Estrategia administracion talento humano-RB Aportes ICAM</t>
  </si>
  <si>
    <t>Diseño y puesta marcha laboratorio innovacion-RB Aportes PDM</t>
  </si>
  <si>
    <t>Control y regulación tránsito y transporte</t>
  </si>
  <si>
    <t>Control y regulacion Movilidad-RB Multas Tto</t>
  </si>
  <si>
    <t>Control y regulación Tránsito y transporte RB Aportes FE</t>
  </si>
  <si>
    <t>Control y regulacion transito y transporte -RB Zonas Azules</t>
  </si>
  <si>
    <t>Asistencia integral poblacion vulnerable -RB Multas de Pol</t>
  </si>
  <si>
    <t>Seguridad y convivencia ciudadana - RB Impuesto al telefono</t>
  </si>
  <si>
    <t>Seguridad y convivencia ciudadana -RB 5%Obra Publica</t>
  </si>
  <si>
    <t>R.B. Mejoramiento de Ingresos para Una Manizales Màs Grande</t>
  </si>
  <si>
    <t>Sedes Institucionales-Reserva no constituida</t>
  </si>
  <si>
    <t>Adecuacion infraestructura Epublico</t>
  </si>
  <si>
    <t>Adecuacion de la infraestructura Epublico - Conv. INVIAS</t>
  </si>
  <si>
    <t>Adecuacion infraestructura Epublico -RB Empréstito</t>
  </si>
  <si>
    <t>Administracion Servicio Educativo- RB SGP Poblacion Atendida</t>
  </si>
  <si>
    <t>Implementacion Ecosistema Educativo Amb. Desahorro FONPET</t>
  </si>
  <si>
    <t>Fortalecimiento alianzas estrategicas-RB SGP Calidad matricula</t>
  </si>
  <si>
    <t>Fortalecimiento alianzas estrategicas RB SGP Primera Infancia</t>
  </si>
  <si>
    <t>Fortalecimiento alianzas estrategicas RB SGP-Aliment. Escolar</t>
  </si>
  <si>
    <t>Gestión del Riesgo de desastres RB Fondo Mpal Gestión Riesgo</t>
  </si>
  <si>
    <t>Fortalecimiento Promoción Turistica Manizales</t>
  </si>
  <si>
    <t>Instalación Alumbrado Navideño-Manizales</t>
  </si>
  <si>
    <t>Escenarios Deportivos RB Ley del Deporte</t>
  </si>
  <si>
    <t>Deporte,recreacion y actividad fisica-SGP-PG Deporte</t>
  </si>
  <si>
    <t>Deporte,recreacion y actividad fisica- RB SGP-PG Libre Inv.</t>
  </si>
  <si>
    <t>Afiliacion Seguridad Social en salud R.Subs. SGP-SSF</t>
  </si>
  <si>
    <t>Rec. Bal.  Régimen Subsidiado Anexo 1 DTSC CSF</t>
  </si>
  <si>
    <t>Capacidad Gestion autoridad sanitaria SGP R.B 19 DTSC G.S</t>
  </si>
  <si>
    <t>Rec.Bal. R.F. Poblacion Poble no Asegurada</t>
  </si>
  <si>
    <t>Afiliación a la SSS Art 60 ley 715/2001,  RB Aportes EMSA</t>
  </si>
  <si>
    <t>Garantia Calidad en la PSS Ley 715/2001 RB Aportes EMSA</t>
  </si>
  <si>
    <t>N5</t>
  </si>
  <si>
    <t>N6</t>
  </si>
  <si>
    <t>LÍNEA ESTRATÉGICA</t>
  </si>
  <si>
    <t>PROGRAMAS</t>
  </si>
  <si>
    <t>SUBPROGRAMAS</t>
  </si>
  <si>
    <t>NIV005</t>
  </si>
  <si>
    <t>NIV006</t>
  </si>
  <si>
    <t>PROGRAMA - SUBRPROGRAMA</t>
  </si>
  <si>
    <t>DESARROLLO HUMANO Y SOCIAL</t>
  </si>
  <si>
    <t>EDUCACIÓN</t>
  </si>
  <si>
    <t>EQUIPAMIENTOS EDUCATIVOS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</si>
  <si>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 Narrow"/>
        <family val="2"/>
      </rPr>
      <t>DESARROLLO HUMANO Y SOCIAL</t>
    </r>
  </si>
  <si>
    <r>
      <t>1.1.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EDUCACIÓN</t>
    </r>
  </si>
  <si>
    <r>
      <t>1.1.1.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EQUIPAMIENTOS EDUCATIVOS</t>
    </r>
  </si>
  <si>
    <t>EDUCACIÓN - EQUIPAMIENTOS EDUCATIVOS</t>
  </si>
  <si>
    <t>CALIDAD, COBERTURA Y FORTALECIMIENTO</t>
  </si>
  <si>
    <r>
      <t>1.1.2.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CALIDAD, COBERTURA Y FORTALECIMIENTO</t>
    </r>
  </si>
  <si>
    <t>EDUCACIÓN - CALIDAD, COBERTURA Y FORTALECIMIENTO</t>
  </si>
  <si>
    <t>EDUCACIÓN SUPERIOR</t>
  </si>
  <si>
    <r>
      <t>1.1.3.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EDUCACIÓN SUPERIOR</t>
    </r>
  </si>
  <si>
    <t>EDUCACIÓN - EDUCACIÓN SUPERIOR</t>
  </si>
  <si>
    <t>SALUD Y BIENESTAR</t>
  </si>
  <si>
    <t>INSPECCIÓN, VIGILANCIA Y CONTROL</t>
  </si>
  <si>
    <r>
      <t>1.2.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SALUD Y BIENESTAR</t>
    </r>
  </si>
  <si>
    <r>
      <t>1.2.1.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INSPECCIÓN, VIGILANCIA Y CONTROL</t>
    </r>
  </si>
  <si>
    <t>SALUD Y BIENESTAR - INSPECCIÓN, VIGILANCIA Y CONTROL</t>
  </si>
  <si>
    <t>SALUD PÚBLICA</t>
  </si>
  <si>
    <r>
      <t>1.2.2.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SALUD PÚBLICA</t>
    </r>
  </si>
  <si>
    <t>SALUD Y BIENESTAR - SALUD PÚBLICA</t>
  </si>
  <si>
    <t>ASEGURAMIENTO Y PRESTACIÓN INTEGRAL DE SERVICIOS DE SALUD</t>
  </si>
  <si>
    <r>
      <t>1.2.3.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ASEGURAMIENTO Y PRESTACIÓN INTEGRAL DE SERVICIOS DE SALUD</t>
    </r>
  </si>
  <si>
    <t>SALUD Y BIENESTAR - ASEGUR Y PREST INTEGRAL DE SERV DE SALUD</t>
  </si>
  <si>
    <t>INCLUSIÓN E INTEGRACIÓN SOCIAL Y COMUNITARIA</t>
  </si>
  <si>
    <t>MUJER Y EQUIDAD DE GÉNERO</t>
  </si>
  <si>
    <r>
      <t>1.3.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 Narrow"/>
        <family val="2"/>
      </rPr>
      <t>INCLUSIÓN E INTEGRACIÓN SOCIAL Y COMUNITARIA</t>
    </r>
  </si>
  <si>
    <r>
      <t>1.3.1.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MUJER Y EQUIDAD DE GÉNERO</t>
    </r>
  </si>
  <si>
    <t>INCL E INTEGR SOCIAL Y COMUNIT - MUJER Y EQUIDAD DE GÉNERO</t>
  </si>
  <si>
    <t>INFANCIA, ADOLESCENCIA Y JUVENTUD</t>
  </si>
  <si>
    <r>
      <t>1.3.2.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INFANCIA, ADOLESCENCIA Y JUVENTUD</t>
    </r>
  </si>
  <si>
    <t>INCL E INTEGR SOCIAL Y COMUNIT - INFANCIA, ADOLESC Y JUVENT</t>
  </si>
  <si>
    <t>DISCAPACIDAD</t>
  </si>
  <si>
    <r>
      <t>1.3.3.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DISCAPACIDAD</t>
    </r>
  </si>
  <si>
    <t>INCL E INTEGR SOCIAL Y COMUNIT - DISCAPACIDAD</t>
  </si>
  <si>
    <t>ACCIONES PARA LA REDUCCIÓN DE CONDICIONES DE VULNERABILIDAD</t>
  </si>
  <si>
    <r>
      <t>1.3.4.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ACCIONES PARA LA REDUCCIÓN DE CONDICIONES DE VULNERABILIDAD</t>
    </r>
  </si>
  <si>
    <t>INCL E INTEGR SOCIAL Y COMUNIT - ACC REDUCC CONDIC VULNERAB</t>
  </si>
  <si>
    <t>ADULTO MAYOR</t>
  </si>
  <si>
    <r>
      <t>1.3.5.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ADULTO MAYOR</t>
    </r>
  </si>
  <si>
    <t>INCL E INTEGR SOCIAL Y COMUNIT - ADULTO MAYOR</t>
  </si>
  <si>
    <t>PARTICIPACIÓN COMUNITARIA</t>
  </si>
  <si>
    <r>
      <t>1.3.6.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PARTICIPACIÓN COMUNITARIA</t>
    </r>
  </si>
  <si>
    <t>INCL E INTEGR SOCIAL Y COMUNIT - PARTICIPACIÓN COMUNITARIA</t>
  </si>
  <si>
    <t>DEPORTE, RECREACIÓN Y ACTIVIDAD FÍSICA</t>
  </si>
  <si>
    <t>EQUIPAMIENTOS DEPORTIVOS Y RECREATIVOS</t>
  </si>
  <si>
    <r>
      <t>1.4.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DEPORTE, RECREACIÓN Y ACTIVIDAD FÍSICA</t>
    </r>
  </si>
  <si>
    <r>
      <t>1.4.1.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EQUIPAMIENTOS DEPORTIVOS Y RECREATIVOS</t>
    </r>
  </si>
  <si>
    <t>DEPORTE, RECR Y ACT FÍSICA - EQUIPAM DEPORTIVOS Y RECREATIV</t>
  </si>
  <si>
    <t>ACTIVIDADES RECREATIVAS</t>
  </si>
  <si>
    <r>
      <t>1.4.2.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ACTIVIDADES RECREATIVAS</t>
    </r>
  </si>
  <si>
    <t>DEPORTE, RECR Y ACT FÍSICA  - ACTIVIDADES RECREATIVAS</t>
  </si>
  <si>
    <t>DEPORTE COMPETITIVO Y PROFESIONAL</t>
  </si>
  <si>
    <r>
      <t>1.4.3.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DEPORTE COMPETITIVO Y PROFESIONAL</t>
    </r>
  </si>
  <si>
    <t>DEPORTE, RECR Y ACT FÍSICA  - DEPORTE COMPET Y PROFESIONAL</t>
  </si>
  <si>
    <t>ARTE Y CULTURA</t>
  </si>
  <si>
    <t>EQUIPAMIENTOS ARTÍSTICOS Y CULTURALES</t>
  </si>
  <si>
    <r>
      <t>1.5.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ARTE Y CULTURA</t>
    </r>
  </si>
  <si>
    <r>
      <t>1.5.1.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EQUIPAMIENTOS ARTÍSTICOS Y CULTURALES</t>
    </r>
  </si>
  <si>
    <t>ARTE Y CULTURA - EQUIPAMIENTOS ARTÍSTICOS Y CULTURALES</t>
  </si>
  <si>
    <t>PROGRAMAS E INICIATIVAS CULTURALES</t>
  </si>
  <si>
    <r>
      <t>1.5.2.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PROGRAMAS E INICIATIVAS CULTURALES</t>
    </r>
  </si>
  <si>
    <t>ARTE Y CULTURA - PROGRAMAS E INICIATIVAS CULTURALES</t>
  </si>
  <si>
    <t>SEGURIDAD Y CONVIVENCIA</t>
  </si>
  <si>
    <t>DERECHOS HUMANOS</t>
  </si>
  <si>
    <r>
      <t>1.6.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SEGURIDAD Y CONVIVENCIA</t>
    </r>
  </si>
  <si>
    <r>
      <t>1.6.1.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DERECHOS HUMANOS</t>
    </r>
  </si>
  <si>
    <t>SEGURIDAD Y CONVIVENCIA - DERECHOS HUMANOS</t>
  </si>
  <si>
    <t>CONVIVENCIA CIUDADANA</t>
  </si>
  <si>
    <r>
      <t>1.6.2.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CONVIVENCIA CIUDADANA</t>
    </r>
  </si>
  <si>
    <t>SEGURIDAD Y CONVIVENCIA - CONVIVENCIA CIUDADANA</t>
  </si>
  <si>
    <t>DESARROLLO ECONÓMICO Y PRODUCTIVO</t>
  </si>
  <si>
    <t>DESARROLLO Y FOMENTO EMPRESARIAL</t>
  </si>
  <si>
    <t>DESARROLLO EMPRESARIAL Y EMPRENDIMIENTO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</si>
  <si>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 Narrow"/>
        <family val="2"/>
      </rPr>
      <t>DESARROLLO ECONÓMICO Y PRODUCTIVO</t>
    </r>
  </si>
  <si>
    <r>
      <t>2.1.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DESARROLLO Y FOMENTO EMPRESARIAL</t>
    </r>
  </si>
  <si>
    <r>
      <t>2.1.1.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DESARROLLO EMPRESARIAL Y EMPRENDIMIENTO</t>
    </r>
  </si>
  <si>
    <t>DES Y FOM EMPRESARIAL - DLLO EMPRESARIAL Y EMPRENDIMIENTO</t>
  </si>
  <si>
    <t>EQUIPAMIENTOS E INFRAESTRUCTURA EMPRESARIAL, COMERCIAL Y TURÍSTICA</t>
  </si>
  <si>
    <r>
      <t>2.1.2.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EQUIPAMIENTOS E INFRAESTRUCTURA EMPRESARIAL</t>
    </r>
    <r>
      <rPr>
        <b/>
        <sz val="10"/>
        <color rgb="FF000000"/>
        <rFont val="Arial Narrow"/>
        <family val="2"/>
      </rPr>
      <t xml:space="preserve">, </t>
    </r>
    <r>
      <rPr>
        <sz val="10"/>
        <color rgb="FF000000"/>
        <rFont val="Arial Narrow"/>
        <family val="2"/>
      </rPr>
      <t>COMERCIAL Y TURÍSTICA</t>
    </r>
  </si>
  <si>
    <t>DES Y FOM EMPRESARIAL - EQUIP E INFR EMPRES, COMERC Y TURÍST</t>
  </si>
  <si>
    <t>ECOSISTEMA T.I.</t>
  </si>
  <si>
    <t>ECOSISITEMA DIGITAL</t>
  </si>
  <si>
    <r>
      <t>2.2.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ECOSISTEMA T.I.</t>
    </r>
  </si>
  <si>
    <r>
      <t>2.2.1.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ECOSISITEMA DIGITAL</t>
    </r>
  </si>
  <si>
    <t>ECOSISTEMA T.I. - ECOSISITEMA DIGITAL</t>
  </si>
  <si>
    <t>DESARROLLO RURAL</t>
  </si>
  <si>
    <t>PRODUCTIVIDAD AGROPECUARIA</t>
  </si>
  <si>
    <r>
      <t>2.3.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DESARROLLO RURAL</t>
    </r>
  </si>
  <si>
    <r>
      <t>2.3.1.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PRODUCTIVIDAD AGROPECUARIA</t>
    </r>
  </si>
  <si>
    <t>DESARROLLO RURAL - PRODUCTIVIDAD AGROPECUARIA</t>
  </si>
  <si>
    <t>VÍAS RURALES</t>
  </si>
  <si>
    <r>
      <t>2.3.2.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VÍAS RURALES</t>
    </r>
  </si>
  <si>
    <t>DESARROLLO RURAL - VÍAS RURALES</t>
  </si>
  <si>
    <t>AGUA POTABLE Y SANEAMIENTO BÁSICO</t>
  </si>
  <si>
    <r>
      <t>2.3.3.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AGUA POTABLE Y SANEAMIENTO BÁSICO</t>
    </r>
  </si>
  <si>
    <t>DESARROLLO RURAL - AGUA POTABLE Y SANEAMIENTO BÁSICO</t>
  </si>
  <si>
    <t>TURISMO</t>
  </si>
  <si>
    <t>DESARROLLO TURÍSTICO</t>
  </si>
  <si>
    <r>
      <t>2.4.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TURISMO</t>
    </r>
  </si>
  <si>
    <r>
      <t>2.4.1.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DESARROLLO TURÍSTICO</t>
    </r>
  </si>
  <si>
    <t>TURISMO - DESARROLLO TURÍSTICO</t>
  </si>
  <si>
    <t>DESARROLLO FÍSICO Y AMBIENTAL</t>
  </si>
  <si>
    <t>MEDIO AMBIENTE</t>
  </si>
  <si>
    <t>SISTEMA MUNICIPAL DE ÁREAS PROTEGIDAS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</si>
  <si>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 Narrow"/>
        <family val="2"/>
      </rPr>
      <t>DESARROLLO FÍSICO Y AMBIENTAL</t>
    </r>
  </si>
  <si>
    <r>
      <t>3.1.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MEDIO AMBIENTE</t>
    </r>
  </si>
  <si>
    <r>
      <t>3.1.1.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SISTEMA MUNICIPAL DE ÁREAS PROTEGIDAS</t>
    </r>
  </si>
  <si>
    <t>MEDIO AMBIENTE - SISTEMA MUNICIPAL DE ÁREAS PROTEGIDAS</t>
  </si>
  <si>
    <r>
      <t>3.1.2.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ECONOMÍA CIRCULAR</t>
    </r>
  </si>
  <si>
    <t>MEDIO AMBIENTE - ECONOMÍA CIRCULAR</t>
  </si>
  <si>
    <t>PROTECCIÓN Y BIENESTAR ANIMAL</t>
  </si>
  <si>
    <r>
      <t>3.1.3.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PROTECCIÓN Y BIENESTAR ANIMAL</t>
    </r>
  </si>
  <si>
    <t>MEDIO AMBIENTE - PROTECCIÓN Y BIENESTAR ANIMAL</t>
  </si>
  <si>
    <t>GESTIÓN DEL CAMBIO CLIMÁTICO Y CALIDAD DEL AIRE</t>
  </si>
  <si>
    <r>
      <t>3.1.4.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GESTIÓN DEL CAMBIO CLIMÁTICO Y CALIDAD DEL AIRE</t>
    </r>
  </si>
  <si>
    <t>MEDIO AMBIENTE - GESTIÓN CAMBIO CLIMÁT Y CALIDAD DEL AIRE</t>
  </si>
  <si>
    <t>GOBERNANZA Y PARTICIPACIÓN AMBIENTAL</t>
  </si>
  <si>
    <r>
      <t>3.1.5.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GOBERNANZA Y PARTICIPACIÓN AMBIENTAL</t>
    </r>
  </si>
  <si>
    <t>MEDIO AMBIENTE - GOBERNANZA Y PARTICIPACIÓN AMBIENTAL</t>
  </si>
  <si>
    <t>PARQUES Y ZONAS VERDES</t>
  </si>
  <si>
    <r>
      <t>3.1.6.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PARQUES Y ZONAS VERDES</t>
    </r>
  </si>
  <si>
    <t>MEDIO AMBIENTE - PARQUES Y ZONAS VERDES</t>
  </si>
  <si>
    <t>MOVILIDAD</t>
  </si>
  <si>
    <t>MEJORAMIENTO DE LA MOVILIDAD</t>
  </si>
  <si>
    <r>
      <t>3.2.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MOVILIDAD</t>
    </r>
  </si>
  <si>
    <r>
      <t>3.2.1.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MEJORAMIENTO DE LA MOVILIDAD</t>
    </r>
  </si>
  <si>
    <t>MOVILIDAD - MEJORAMIENTO DE LA MOVILIDAD</t>
  </si>
  <si>
    <t>SISTEMAS DE TRANSPORTE PÚBLICO</t>
  </si>
  <si>
    <r>
      <t>3.2.2.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SISTEMAS DE TRANSPORTE PÚBLICO</t>
    </r>
  </si>
  <si>
    <t>MOVILIDAD - SISTEMAS DE TRANSPORTE PÚBLICO</t>
  </si>
  <si>
    <t>VÍAS</t>
  </si>
  <si>
    <r>
      <t>3.2.3.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VÍAS</t>
    </r>
  </si>
  <si>
    <t>MOVILIDAD - VÍAS</t>
  </si>
  <si>
    <t>GESTIÓN DEL RIESGO</t>
  </si>
  <si>
    <t>GESTIÓN DE RIESGO DE DESASTRE Y ADAPTACIÓN AL CAMBIO CLIMÁTICO</t>
  </si>
  <si>
    <r>
      <t>3.3.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GESTIÓN DEL RIESGO</t>
    </r>
  </si>
  <si>
    <r>
      <t>3.3.1.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GESTIÓN DE RIESGO DE DESASTRE Y ADAPTACIÓN AL CAMBIO CLIMÁTICO</t>
    </r>
  </si>
  <si>
    <t>GESTIÓN DEL RIESGO - GR DE DESASTRE Y ADAPT AL CAMBIO CLIMÁT</t>
  </si>
  <si>
    <t>VIVIENDA</t>
  </si>
  <si>
    <t>VIVIENDA NUEVA</t>
  </si>
  <si>
    <r>
      <t>3.4.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VIVIENDA</t>
    </r>
  </si>
  <si>
    <r>
      <t>3.4.1.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VIVIENDA NUEVA</t>
    </r>
  </si>
  <si>
    <t>VIVIENDA - VIVIENDA NUEVA</t>
  </si>
  <si>
    <t>MEJORAMIENTO DE VIVIENDA</t>
  </si>
  <si>
    <r>
      <t>3.4.2.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MEJORAMIENTO DE VIVIENDA</t>
    </r>
  </si>
  <si>
    <t>VIVIENDA - MEJORAMIENTO DE VIVIENDA</t>
  </si>
  <si>
    <t>LEGALIZACIÓN URBANÍSTICA Y MEJORAMIENTO INTEGRAL DE BARRIOS</t>
  </si>
  <si>
    <r>
      <t>3.4.3.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LEGALIZACIÓN URBANÍSTICA Y MEJORAMIENTO INTEGRAL DE BARRIOS</t>
    </r>
  </si>
  <si>
    <t>VIVIENDA - LEGALIZ URBANÍSTICA Y MEJORAM INTEGRAL DE BARRIOS</t>
  </si>
  <si>
    <t>SERVICIOS PÚBLICOS</t>
  </si>
  <si>
    <r>
      <t>3.5.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SERVICIOS PÚBLICOS</t>
    </r>
  </si>
  <si>
    <r>
      <t>3.5.1.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AGUA POTABLE Y SANEAMIENTO BÁSICO</t>
    </r>
  </si>
  <si>
    <t>SERVICIOS PÚBLICOS - AGUA POTABLE Y SANEAMIENTO BÁSICO</t>
  </si>
  <si>
    <t>GOBERNANZA Y DESARROLLO INSTITUCIONAL</t>
  </si>
  <si>
    <t>PLANEACIÓN Y ORDENAMIENTO TERRITORIAL</t>
  </si>
  <si>
    <t>INSTRUMENTOS DE PLANIFICACIÓN Y ORDENAMIENTO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</si>
  <si>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 Narrow"/>
        <family val="2"/>
      </rPr>
      <t>GOBERNANZA Y DESARROLLO INSTITUCIONAL</t>
    </r>
  </si>
  <si>
    <r>
      <t>4.1.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PLANEACIÓN Y ORDENAMIENTO TERRITORIAL</t>
    </r>
  </si>
  <si>
    <r>
      <t>4.1.1.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INSTRUMENTOS DE PLANIFICACIÓN Y ORDENAMIENTO</t>
    </r>
  </si>
  <si>
    <t>PLANEACIÓN Y ORDENAM TERRIT - INSTRUM DE PLANIFIC Y ORDENAM</t>
  </si>
  <si>
    <t>BUEN GOBIERNO</t>
  </si>
  <si>
    <t>GESTIÓN FISCAL</t>
  </si>
  <si>
    <r>
      <t>4.2.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 Narrow"/>
        <family val="2"/>
      </rPr>
      <t>BUEN GOBIERNO</t>
    </r>
  </si>
  <si>
    <r>
      <t>4.2.1.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GESTIÓN FISCAL</t>
    </r>
  </si>
  <si>
    <t>BUEN GOBIERNO - GESTIÓN FISCAL</t>
  </si>
  <si>
    <t>TRANSPARENCIA E INFORMACIÓN</t>
  </si>
  <si>
    <r>
      <t>4.2.2.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TRANSPARENCIA E INFORMACIÓN</t>
    </r>
  </si>
  <si>
    <t>BUEN GOBIERNO - TRANSPARENCIA E INFORMACIÓN</t>
  </si>
  <si>
    <t>DESARROLLO INSTITUCIONAL</t>
  </si>
  <si>
    <r>
      <t>4.2.3.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DESARROLLO INSTITUCIONAL</t>
    </r>
  </si>
  <si>
    <t>BUEN GOBIERNO - DESARROLLO INSTITUCIONAL</t>
  </si>
  <si>
    <t>GOBIERNO ABIERTO Y DIGITAL</t>
  </si>
  <si>
    <r>
      <t>4.2.4.</t>
    </r>
    <r>
      <rPr>
        <b/>
        <sz val="7"/>
        <color theme="1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GOBIERNO ABIERTO Y DIGITAL</t>
    </r>
  </si>
  <si>
    <t>BUEN GOBIERNO - GOBIERNO ABIERTO Y DIGITAL</t>
  </si>
  <si>
    <t>EQUIPAMIENTOS SOCIALES, COMUNITARIOS E INSTITUCIONALES</t>
  </si>
  <si>
    <r>
      <t>4.2.5.</t>
    </r>
    <r>
      <rPr>
        <b/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Arial Narrow"/>
        <family val="2"/>
      </rPr>
      <t>EQUIPAMIENTOS SOCIALES, COMUNITARIOS E INSTITUCIONALES</t>
    </r>
  </si>
  <si>
    <t>BUEN GOBIERNO - EQUIPAMIENTOS SOCIALES, COMUN E INSTITUCION</t>
  </si>
  <si>
    <t>SUBPROGRAMA</t>
  </si>
  <si>
    <t>1.101</t>
  </si>
  <si>
    <t>1.102</t>
  </si>
  <si>
    <t>1.103</t>
  </si>
  <si>
    <t>1.201</t>
  </si>
  <si>
    <t>1.202</t>
  </si>
  <si>
    <t>1.203</t>
  </si>
  <si>
    <t>1.301</t>
  </si>
  <si>
    <t>1.302</t>
  </si>
  <si>
    <t>1.303</t>
  </si>
  <si>
    <t>1.304</t>
  </si>
  <si>
    <t>1.305</t>
  </si>
  <si>
    <t>1.306</t>
  </si>
  <si>
    <t>1.401</t>
  </si>
  <si>
    <t>1.402</t>
  </si>
  <si>
    <t>1.403</t>
  </si>
  <si>
    <t>1.501</t>
  </si>
  <si>
    <t>1.502</t>
  </si>
  <si>
    <t>1.601</t>
  </si>
  <si>
    <t>1.602</t>
  </si>
  <si>
    <t>2.101</t>
  </si>
  <si>
    <t>2.102</t>
  </si>
  <si>
    <t>2.201</t>
  </si>
  <si>
    <t>2.301</t>
  </si>
  <si>
    <t>2.302</t>
  </si>
  <si>
    <t>2.303</t>
  </si>
  <si>
    <t>2.401</t>
  </si>
  <si>
    <t>3.101</t>
  </si>
  <si>
    <t>3.102</t>
  </si>
  <si>
    <t>3.103</t>
  </si>
  <si>
    <t>3.104</t>
  </si>
  <si>
    <t>3.105</t>
  </si>
  <si>
    <t>3.106</t>
  </si>
  <si>
    <t>3.201</t>
  </si>
  <si>
    <t>3.202</t>
  </si>
  <si>
    <t>3.203</t>
  </si>
  <si>
    <t>3.301</t>
  </si>
  <si>
    <t>3.401</t>
  </si>
  <si>
    <t>3.402</t>
  </si>
  <si>
    <t>3.403</t>
  </si>
  <si>
    <t>3.501</t>
  </si>
  <si>
    <t>4.101</t>
  </si>
  <si>
    <t>4.201</t>
  </si>
  <si>
    <t>4.202</t>
  </si>
  <si>
    <t>4.203</t>
  </si>
  <si>
    <t>4.204</t>
  </si>
  <si>
    <t>4.205</t>
  </si>
  <si>
    <t>NIV002</t>
  </si>
  <si>
    <t>NIV003</t>
  </si>
  <si>
    <t>NIV004</t>
  </si>
  <si>
    <t>NIV007</t>
  </si>
  <si>
    <t>NIV008</t>
  </si>
  <si>
    <t>COD_FUENTEFIN_FYU</t>
  </si>
  <si>
    <t>NOM_FUENTEFIN_FYU</t>
  </si>
  <si>
    <t>COD_SECRETARIA_FYU</t>
  </si>
  <si>
    <t>NOM_SECRETARIA_FYU</t>
  </si>
  <si>
    <t>ENLACE</t>
  </si>
  <si>
    <t>DENOMINACION</t>
  </si>
  <si>
    <t>COD_COMPGASTO</t>
  </si>
  <si>
    <t>NOM_COMPGASTO</t>
  </si>
  <si>
    <t>COD_RUBRO</t>
  </si>
  <si>
    <t>COD_RUBROCUENTA</t>
  </si>
  <si>
    <t>COD_SECRETARIA</t>
  </si>
  <si>
    <t>NOM_SECRETARIA</t>
  </si>
  <si>
    <t>COD_SUBSECCION</t>
  </si>
  <si>
    <t>NOM_SUBSECCION</t>
  </si>
  <si>
    <t>COD_TIPGASTO</t>
  </si>
  <si>
    <t>NOM_TIPGASTO</t>
  </si>
  <si>
    <t>COD_FUENTEFIN</t>
  </si>
  <si>
    <t>NOM_FUENTEFIN</t>
  </si>
  <si>
    <t>COD_TIPFUENTE</t>
  </si>
  <si>
    <t>NOM_TIPFUENTE</t>
  </si>
  <si>
    <t>COD_DIMEJE</t>
  </si>
  <si>
    <t>NOM_DIMEJE</t>
  </si>
  <si>
    <t>COD_PROGSUB</t>
  </si>
  <si>
    <t>NOM_PROGSUB</t>
  </si>
  <si>
    <t>COD_PROYECTO</t>
  </si>
  <si>
    <t>NOM_PROYECTO</t>
  </si>
  <si>
    <t>COD_BPIN</t>
  </si>
  <si>
    <t>NOM_PROYECTOBPIN</t>
  </si>
  <si>
    <t>COD_CICP</t>
  </si>
  <si>
    <t>NOM_CICP</t>
  </si>
  <si>
    <t>TIPO_CICP</t>
  </si>
  <si>
    <t>COD_PMGA</t>
  </si>
  <si>
    <t>NOM_PMGA</t>
  </si>
  <si>
    <t>COD_RUBROCODIFICACION</t>
  </si>
  <si>
    <t>NOM_RUBRO</t>
  </si>
  <si>
    <t>PPTO_INICIAL</t>
  </si>
  <si>
    <t>ADICIONES</t>
  </si>
  <si>
    <t>REBAJAS</t>
  </si>
  <si>
    <t>CREDITOS</t>
  </si>
  <si>
    <t>CONTRACREDITOS</t>
  </si>
  <si>
    <t>PPTO_DEFINITIVO</t>
  </si>
  <si>
    <t>TOT_COMPROMISOS</t>
  </si>
  <si>
    <t>TOT_OBLIGACIONES</t>
  </si>
  <si>
    <t>TOT_PAGOS</t>
  </si>
  <si>
    <t>PPTO_DISPONIBLE</t>
  </si>
  <si>
    <t>CDPXCOMPROMETER</t>
  </si>
  <si>
    <t>VIGENCIA</t>
  </si>
  <si>
    <t>14</t>
  </si>
  <si>
    <t>3</t>
  </si>
  <si>
    <t>11</t>
  </si>
  <si>
    <t>1</t>
  </si>
  <si>
    <t>RECURSOS PROPIOS</t>
  </si>
  <si>
    <t>Recursos Propios Corrientes</t>
  </si>
  <si>
    <t>14-01-3-11-03-001-007-00-0-3204053</t>
  </si>
  <si>
    <t>14 1 3 11 3 1 7 0 0 3204053</t>
  </si>
  <si>
    <t>1401</t>
  </si>
  <si>
    <t>INVERSION</t>
  </si>
  <si>
    <t>303</t>
  </si>
  <si>
    <t>303001</t>
  </si>
  <si>
    <t>303001007</t>
  </si>
  <si>
    <t>CONFORMACIÓN DE MANIZALES COMO LA PRIMERA BIODIVERCIUDAD Y</t>
  </si>
  <si>
    <t>2020170010007</t>
  </si>
  <si>
    <t>CONFORMACIÓN DE MANIZALES COMO LA PRIMERA BIODIVERCIUDAD Y CINTURÓN VERDE DE LA REGIÓN ANDINA</t>
  </si>
  <si>
    <t>2.99</t>
  </si>
  <si>
    <t>Sin Definir Cuenta Presupuestal</t>
  </si>
  <si>
    <t>C</t>
  </si>
  <si>
    <t>3204053</t>
  </si>
  <si>
    <t>Servicio de monitoreo y seguimiento de la biodiversidad y los servicios ecosistémicos</t>
  </si>
  <si>
    <t>14 1 3 11 3 1 7 0 1</t>
  </si>
  <si>
    <t>0</t>
  </si>
  <si>
    <t>14-01-3-11-03-001-007-01-0-3204053</t>
  </si>
  <si>
    <t>14 1 3 11 3 1 7 1 0 3204053</t>
  </si>
  <si>
    <t>14 1 3 11 3 1 7 1 1</t>
  </si>
  <si>
    <t>14-01-3-11-03-001-070-00-0-4002022</t>
  </si>
  <si>
    <t>14 1 3 11 3 1 70 0 0 4002022</t>
  </si>
  <si>
    <t>303001070</t>
  </si>
  <si>
    <t>APOYO AL PROCESO DE REINTEGRADOS Y EXCOMBATIENTES EN EL REST</t>
  </si>
  <si>
    <t>2021170010007</t>
  </si>
  <si>
    <t>DESARROLLO DE LA RED DE PARQUES VERDES DE LA CIUDAD DE MANIZALES</t>
  </si>
  <si>
    <t>4002022</t>
  </si>
  <si>
    <t>Parques mantenidos</t>
  </si>
  <si>
    <t>14 1 3 11 3 1 70 0 1</t>
  </si>
  <si>
    <t>14-01-3-11-03-001-070-01-0-4002023</t>
  </si>
  <si>
    <t>14 1 3 11 3 1 70 1 0 4002023</t>
  </si>
  <si>
    <t>4002023</t>
  </si>
  <si>
    <t>Parques mejorados</t>
  </si>
  <si>
    <t>14 1 3 11 3 1 70 1 1</t>
  </si>
  <si>
    <t>14-01-3-11-03-001-070-03-0-4002016</t>
  </si>
  <si>
    <t>14 1 3 11 3 1 70 3 0 4002016</t>
  </si>
  <si>
    <t>4002016</t>
  </si>
  <si>
    <t>Documentos de planeación</t>
  </si>
  <si>
    <t>14 1 3 11 3 1 70 3 1</t>
  </si>
  <si>
    <t>14-01-3-11-03-001-070-04-0-4002020</t>
  </si>
  <si>
    <t>14 1 3 11 3 1 70 4 0 4002020</t>
  </si>
  <si>
    <t>4002020</t>
  </si>
  <si>
    <t>Espacio publico adecuado</t>
  </si>
  <si>
    <t>14 1 3 11 3 1 70 4 1</t>
  </si>
  <si>
    <t>14-01-3-11-03-001-080-00-0-4501049</t>
  </si>
  <si>
    <t>14 1 3 11 3 1 80 0 0 4501049</t>
  </si>
  <si>
    <t>303001080</t>
  </si>
  <si>
    <t>FORTALECIMIENTO ARCHIVO HISTORICO DE MANIZALES</t>
  </si>
  <si>
    <t>2022170010005</t>
  </si>
  <si>
    <t>IMPLEMENTACIÓN DE LA POLÍTICA PÚBLICA DE PROTECCIÓN Y BIENESTAR ANIMAL EN LA CIUDAD DE MANIZALES</t>
  </si>
  <si>
    <t>4501049</t>
  </si>
  <si>
    <t>Servicio de educación informal</t>
  </si>
  <si>
    <t>14 1 3 11 3 1 80 0 1</t>
  </si>
  <si>
    <t>14-01-3-11-03-001-080-01-0-4501054</t>
  </si>
  <si>
    <t>14 1 3 11 3 1 80 1 0 4501054</t>
  </si>
  <si>
    <t>4501054</t>
  </si>
  <si>
    <t>Servicio de sanidad animal</t>
  </si>
  <si>
    <t>14 1 3 11 3 1 80 1 1</t>
  </si>
  <si>
    <t>14-01-3-11-03-004-007-00-0-3204046</t>
  </si>
  <si>
    <t>14 1 3 11 3 4 7 0 0 3204046</t>
  </si>
  <si>
    <t>303004</t>
  </si>
  <si>
    <t>ADAPTACION AL CAMBIO CLIMATICO</t>
  </si>
  <si>
    <t>303004007</t>
  </si>
  <si>
    <t>3204046</t>
  </si>
  <si>
    <t>Documentos de estudios técnicos para la planificación sectorial y la gestión ambiental</t>
  </si>
  <si>
    <t>14 1 3 11 3 4 7 0 1</t>
  </si>
  <si>
    <t>14-01-3-11-03-004-007-01-0-3204046</t>
  </si>
  <si>
    <t>14 1 3 11 3 4 7 1 0 3204046</t>
  </si>
  <si>
    <t>14 1 3 11 3 4 7 1 1</t>
  </si>
  <si>
    <t>14-01-3-11-03-004-007-02-0-3204046</t>
  </si>
  <si>
    <t>14 1 3 11 3 4 7 2 0 3204046</t>
  </si>
  <si>
    <t>14 1 3 11 3 4 7 2 1</t>
  </si>
  <si>
    <t>14-01-3-11-03-005-007-00-0-3204004</t>
  </si>
  <si>
    <t>14 1 3 11 3 5 7 0 0 3204004</t>
  </si>
  <si>
    <t>303005</t>
  </si>
  <si>
    <t>ECONOMIA CIRCULAR</t>
  </si>
  <si>
    <t>303005007</t>
  </si>
  <si>
    <t>3204004</t>
  </si>
  <si>
    <t>Documentos de lineamientos técnicospara la gestión de la información y el conocimiento ambiental</t>
  </si>
  <si>
    <t>14 1 3 11 3 5 7 0 1</t>
  </si>
  <si>
    <t>14-01-3-11-03-007-007-00-0-3204053</t>
  </si>
  <si>
    <t>14 1 3 11 3 7 7 0 0 3204053</t>
  </si>
  <si>
    <t>303007</t>
  </si>
  <si>
    <t>303007007</t>
  </si>
  <si>
    <t>14 1 3 11 3 7 7 0 1</t>
  </si>
  <si>
    <t>14-01-3-11-03-008-007-00-0-3204054</t>
  </si>
  <si>
    <t>14 1 3 11 3 8 7 0 0 3204054</t>
  </si>
  <si>
    <t>303008</t>
  </si>
  <si>
    <t>EDUCACION Y PARTICIPACION AMBIENTAL</t>
  </si>
  <si>
    <t>303008007</t>
  </si>
  <si>
    <t>3204054</t>
  </si>
  <si>
    <t>Documentos de política para la gestión de  la información y el conocimiento  ambiental  </t>
  </si>
  <si>
    <t>14 1 3 11 3 8 7 0 1</t>
  </si>
  <si>
    <t>14-01-3-11-03-008-007-01-0-3204054</t>
  </si>
  <si>
    <t>14 1 3 11 3 8 7 1 0 3204054</t>
  </si>
  <si>
    <t>14 1 3 11 3 8 7 1 1</t>
  </si>
  <si>
    <t>22</t>
  </si>
  <si>
    <t>2</t>
  </si>
  <si>
    <t>Fondos de Esctructura Ecol¢gica y Espacio P£blico</t>
  </si>
  <si>
    <t>14-01-3-22-03-001-007-00-0-3204053</t>
  </si>
  <si>
    <t>14 1 3 22 3 1 7 0 0 3204053</t>
  </si>
  <si>
    <t>14 1 3 22 3 1 7 0 1</t>
  </si>
  <si>
    <t>R.F. Fondo Compensaci¢n Estructura Ecol¢gica  Y E.P.</t>
  </si>
  <si>
    <t>14-01-3-22-03-001-007-01-0-3204053</t>
  </si>
  <si>
    <t>14 1 3 22 3 1 7 1 0 3204053</t>
  </si>
  <si>
    <t>14 1 3 22 3 1 7 1 1</t>
  </si>
  <si>
    <t>R.F. Compensaci¢n Receptor µreas de Cesi¢n</t>
  </si>
  <si>
    <t>14-01-3-22-03-001-007-02-0-3204053</t>
  </si>
  <si>
    <t>14 1 3 22 3 1 7 2 0 3204053</t>
  </si>
  <si>
    <t>14 1 3 22 3 1 7 2 1</t>
  </si>
  <si>
    <t>R.F. Compensaci¢n por Öndice de Construcci¢n</t>
  </si>
  <si>
    <t>14-01-3-22-03-001-007-03-0-3204053</t>
  </si>
  <si>
    <t>14 1 3 22 3 1 7 3 0 3204053</t>
  </si>
  <si>
    <t>14 1 3 22 3 1 7 3 1</t>
  </si>
  <si>
    <t>R.F.Unidad de protección animal</t>
  </si>
  <si>
    <t>14-01-3-22-03-001-080-00-0-4501054</t>
  </si>
  <si>
    <t>14 1 3 22 3 1 80 0 0 4501054</t>
  </si>
  <si>
    <t>14 1 3 22 3 1 80 0 1</t>
  </si>
  <si>
    <t>Comparendo Ambiental</t>
  </si>
  <si>
    <t>14-01-3-22-03-001-080-01-0-4501054</t>
  </si>
  <si>
    <t>14 1 3 22 3 1 80 1 0 4501054</t>
  </si>
  <si>
    <t>14 1 3 22 3 1 80 1 1</t>
  </si>
  <si>
    <t>Incentivo Regionalizacion Ley 1151/2007</t>
  </si>
  <si>
    <t>14-01-3-22-03-005-007-00-0-3204004</t>
  </si>
  <si>
    <t>14 1 3 22 3 5 7 0 0 3204004</t>
  </si>
  <si>
    <t>14 1 3 22 3 5 7 0 1</t>
  </si>
  <si>
    <t>82</t>
  </si>
  <si>
    <t>Rec.Bal. Fondos de Esctructura Ecológica y Espacio Público</t>
  </si>
  <si>
    <t>14-01-3-82-03-001-007-00-0-3204053</t>
  </si>
  <si>
    <t>14 1 3 82 3 1 7 0 0 3204053</t>
  </si>
  <si>
    <t>RECURSOS DEL BALANCE FE</t>
  </si>
  <si>
    <t>14 1 3 82 3 1 7 0 1</t>
  </si>
  <si>
    <t>20</t>
  </si>
  <si>
    <t>20-01-3-11-05-001-010-00-0-2302024</t>
  </si>
  <si>
    <t>20 1 3 11 5 1 10 0 0 2302024</t>
  </si>
  <si>
    <t>2001</t>
  </si>
  <si>
    <t>305</t>
  </si>
  <si>
    <t>305001</t>
  </si>
  <si>
    <t>305001010</t>
  </si>
  <si>
    <t>IMPLEMENTACIÓN DE LA ESTRATEGIA DE COMUNICACIÓN Y DIVULGACIO</t>
  </si>
  <si>
    <t>2020170010009</t>
  </si>
  <si>
    <t>IMPLEMENTACIÓN DE LA ESTRATEGIA DE COMUNICACIÓN Y DIVULGACIÓN DE INFORMACIÓN PÚBLICA PARA EL POSICIONAMIENTO DEL MUNICIPIO DE MANIZALES</t>
  </si>
  <si>
    <t>2302024</t>
  </si>
  <si>
    <t>Servicio de asistencia técnica para la implementación de la Estrategia de Gobierno digital</t>
  </si>
  <si>
    <t>20 1 3 11 5 1 10 0 1</t>
  </si>
  <si>
    <t>20-01-3-11-05-001-010-01-0-2302079</t>
  </si>
  <si>
    <t>20 1 3 11 5 1 10 1 0 2302079</t>
  </si>
  <si>
    <t>2302079</t>
  </si>
  <si>
    <t>Servicios de promoción de contenidos audiovisuales</t>
  </si>
  <si>
    <t>20 1 3 11 5 1 10 1 1</t>
  </si>
  <si>
    <t>21</t>
  </si>
  <si>
    <t>21-01-3-11-05-001-003-00-0-4599007</t>
  </si>
  <si>
    <t>21 1 3 11 5 1 3 0 0 4599007</t>
  </si>
  <si>
    <t>2101</t>
  </si>
  <si>
    <t>GOBIERNO EN LÍNEA</t>
  </si>
  <si>
    <t>305001003</t>
  </si>
  <si>
    <t>CONSOLIDACIÓN DE LA POLÍTICA DE GOBIERNO DIGITAL MEDIANTE AD</t>
  </si>
  <si>
    <t>2020170010003</t>
  </si>
  <si>
    <t>CONSOLIDACIÓN DE LA POLÍTICA DE GOBIERNO DIGITAL MEDIANTE LA ADOPCIÓN DE TECNOLOGÍA VERDE EN LA ADMINISTRACIÓN MUNICIPAL DE LA CIUDAD DE MANIZALES</t>
  </si>
  <si>
    <t>4599007</t>
  </si>
  <si>
    <t>Servicios tecnológicos</t>
  </si>
  <si>
    <t>21 1 3 11 5 1 3 0 1</t>
  </si>
  <si>
    <t>21-01-3-11-05-001-003-01-0-4599028</t>
  </si>
  <si>
    <t>21 1 3 11 5 1 3 1 0 4599028</t>
  </si>
  <si>
    <t>4599028</t>
  </si>
  <si>
    <t>Servicio de información actualizado</t>
  </si>
  <si>
    <t>21 1 3 11 5 1 3 1 1</t>
  </si>
  <si>
    <t>21-04-3-11-05-001-005-00-0-4599023</t>
  </si>
  <si>
    <t>21 4 3 11 5 1 5 0 0 4599023</t>
  </si>
  <si>
    <t>2104</t>
  </si>
  <si>
    <t>BIENESTAR SOCIAL DEL PERSONAL</t>
  </si>
  <si>
    <t>305001005</t>
  </si>
  <si>
    <t>CONSOLIDACIÓN DE LA ESTRATEGIA PARA LA ADMINISTRACIÓN DEL TA</t>
  </si>
  <si>
    <t>2020170010005</t>
  </si>
  <si>
    <t>CONSOLIDACIÓN DE LA ESTRATEGIA PARA LA ADMINISTRACIÓN DEL TALENTO HUMANO CON EL SELLO CORAZÓN VERDE PARA LOS FUNCIONARIOS DE LA ALCALDÍA DE MANIZALES</t>
  </si>
  <si>
    <t>4599023</t>
  </si>
  <si>
    <t>Servicio de Implementación Sistemas de Gestión</t>
  </si>
  <si>
    <t>21 4 3 11 5 1 5 0 1</t>
  </si>
  <si>
    <t>21-04-3-11-05-001-005-01-0-4599028</t>
  </si>
  <si>
    <t>21 4 3 11 5 1 5 1 0 4599028</t>
  </si>
  <si>
    <t>21 4 3 11 5 1 5 1 1</t>
  </si>
  <si>
    <t>21-05-3-11-05-001-005-00-0-4599023</t>
  </si>
  <si>
    <t>21 5 3 11 5 1 5 0 0 4599023</t>
  </si>
  <si>
    <t>2105</t>
  </si>
  <si>
    <t>FORMACIÓN Y CAPACITACIÓN</t>
  </si>
  <si>
    <t>21 5 3 11 5 1 5 0 1</t>
  </si>
  <si>
    <t>Multas de Control Disciplinario</t>
  </si>
  <si>
    <t>21-05-3-22-05-001-005-01-0-4599023</t>
  </si>
  <si>
    <t>21 5 3 22 5 1 5 1 0 4599023</t>
  </si>
  <si>
    <t>21 5 3 22 5 1 5 1 1</t>
  </si>
  <si>
    <t>Convenios formaciòn y capacitaciòn</t>
  </si>
  <si>
    <t>21-05-3-22-05-001-005-02-0-4599023</t>
  </si>
  <si>
    <t>21 5 3 22 5 1 5 2 0 4599023</t>
  </si>
  <si>
    <t>21 5 3 22 5 1 5 2 1</t>
  </si>
  <si>
    <t>22-01-3-11-01-007-068-00-0-4599033</t>
  </si>
  <si>
    <t>22 1 3 11 1 7 68 0 0 4599033</t>
  </si>
  <si>
    <t>2201</t>
  </si>
  <si>
    <t>PLANEACION</t>
  </si>
  <si>
    <t>301</t>
  </si>
  <si>
    <t>301007</t>
  </si>
  <si>
    <t>301007068</t>
  </si>
  <si>
    <t>ESTRATEGIA INFORMACION Y COMUNICACIÓN PUBLICA PARA POSICIONA</t>
  </si>
  <si>
    <t>2021170010005</t>
  </si>
  <si>
    <t>IDENTIFICACIÓN DE POTENCIALES BENEFICIARIOS DE LOS PROGRAMAS SOCIALES EN MANIZALES</t>
  </si>
  <si>
    <t>4599033</t>
  </si>
  <si>
    <t>Servicio de información para el registro administrativo de SISBEN</t>
  </si>
  <si>
    <t>22 1 3 11 1 7 68 0 1</t>
  </si>
  <si>
    <t>22-01-3-11-03-001-012-00-0-4002014</t>
  </si>
  <si>
    <t>22 1 3 11 3 1 12 0 0 4002014</t>
  </si>
  <si>
    <t>303001012</t>
  </si>
  <si>
    <t>IMPLEMENTACIÓN DE INSTRUMENTOS DE COFINANCIACIÓN PARA LA EJE</t>
  </si>
  <si>
    <t>2020170010012</t>
  </si>
  <si>
    <t>IMPLEMENTACIÓN DE INSTRUMENTOS DE COFINANCIACIÓN PARA LA EJECUCIÓN DE PROYECTOS ESTRATÉGICOS DEL PLAN DE DESARROLLO DE   MANIZALES</t>
  </si>
  <si>
    <t>4002014</t>
  </si>
  <si>
    <t>Servicio de apoyo financiero en Operaciones urbanas especiales</t>
  </si>
  <si>
    <t>22 1 3 11 3 1 12 0 1</t>
  </si>
  <si>
    <t>22-01-3-11-05-001-011-00-0-4002016</t>
  </si>
  <si>
    <t>22 1 3 11 5 1 11 0 0 4002016</t>
  </si>
  <si>
    <t>305001011</t>
  </si>
  <si>
    <t>FORMULACIÓN IMPLEMENTACIÓN Y SEGUIMIENTO A LOS INSTRUMENTOS</t>
  </si>
  <si>
    <t>2020170010010</t>
  </si>
  <si>
    <t>FORMULACIÓN IMPLEMENTACIÓN Y SEGUIMIENTO A LOS INSTRUMENTOS DE PLANIFICACIÓN GESTIÓN Y FINANCIACIÓN DEL TERRITORIO DE MANIZALES</t>
  </si>
  <si>
    <t>22 1 3 11 5 1 11 0 1</t>
  </si>
  <si>
    <t>22-01-3-11-05-001-013-00-0-4599020</t>
  </si>
  <si>
    <t>22 1 3 11 5 1 13 0 0 4599020</t>
  </si>
  <si>
    <t>305001013</t>
  </si>
  <si>
    <t>DISEÑO Y PUESTA EN MARCHA DEL LABORATORIO DE INNOVACIÓN PUBL</t>
  </si>
  <si>
    <t>2020170010013</t>
  </si>
  <si>
    <t>DISEÑO Y PUESTA EN MARCHA DEL LABORATORIO DE INNOVACIÓN PÚBLICA DE MANIZALES</t>
  </si>
  <si>
    <t>4599020</t>
  </si>
  <si>
    <t>Documentos metodológicos</t>
  </si>
  <si>
    <t>22 1 3 11 5 1 13 0 1</t>
  </si>
  <si>
    <t>22-01-3-11-05-001-013-01-0-4599026</t>
  </si>
  <si>
    <t>22 1 3 11 5 1 13 1 0 4599026</t>
  </si>
  <si>
    <t>4599026</t>
  </si>
  <si>
    <t>Documentos de investigación</t>
  </si>
  <si>
    <t>22 1 3 11 5 1 13 1 1</t>
  </si>
  <si>
    <t>22-01-3-11-05-001-013-02-0-4599025</t>
  </si>
  <si>
    <t>22 1 3 11 5 1 13 2 0 4599025</t>
  </si>
  <si>
    <t>4599025</t>
  </si>
  <si>
    <t>Servicios de información implementados</t>
  </si>
  <si>
    <t>22 1 3 11 5 1 13 2 1</t>
  </si>
  <si>
    <t>22-01-3-11-05-001-013-03-0-4599031</t>
  </si>
  <si>
    <t>22 1 3 11 5 1 13 3 0 4599031</t>
  </si>
  <si>
    <t>4599031</t>
  </si>
  <si>
    <t>Servicio de asistencia técnica</t>
  </si>
  <si>
    <t>22 1 3 11 5 1 13 3 1</t>
  </si>
  <si>
    <t>22-01-3-11-05-001-069-00-0-0401105</t>
  </si>
  <si>
    <t>22 1 3 11 5 1 69 0 0 0401105</t>
  </si>
  <si>
    <t>305001069</t>
  </si>
  <si>
    <t>PREVENCIÓN, PROTECCIÓN ATENCIÓN ASISTENCIA Y REPARACION A VI</t>
  </si>
  <si>
    <t>2021170010006</t>
  </si>
  <si>
    <t>APLICACIÓN DE METODOLOGÍA DE ESTRATIFICACIÓN EN LA CIUDAD DE MANIZALES</t>
  </si>
  <si>
    <t>0401105</t>
  </si>
  <si>
    <t>Servicio de estratificación socioeconómica</t>
  </si>
  <si>
    <t>22 1 3 11 5 1 69 0 1</t>
  </si>
  <si>
    <t>convenios  Entidades-Seguimiento Plan de Desarrollo</t>
  </si>
  <si>
    <t>22-01-3-22-05-001-013-00-0-4599026</t>
  </si>
  <si>
    <t>22 1 3 22 5 1 13 0 0 4599026</t>
  </si>
  <si>
    <t>22 1 3 22 5 1 13 0 1</t>
  </si>
  <si>
    <t>Aportes Estratificaci¢n Socioecon¢mica</t>
  </si>
  <si>
    <t>22-01-3-22-05-001-069-00-0-0401105</t>
  </si>
  <si>
    <t>22 1 3 22 5 1 69 0 0 0401105</t>
  </si>
  <si>
    <t>22 1 3 22 5 1 69 0 1</t>
  </si>
  <si>
    <t>22-01-3-22-05-001-069-01-0-0401102</t>
  </si>
  <si>
    <t>22 1 3 22 5 1 69 1 0 0401102</t>
  </si>
  <si>
    <t>0401102</t>
  </si>
  <si>
    <t>Servicio de información implementado</t>
  </si>
  <si>
    <t>22 1 3 22 5 1 69 1 1</t>
  </si>
  <si>
    <t>R.F. Aportes Estratificaci¢n Socioecon¢mica</t>
  </si>
  <si>
    <t>22-01-3-22-05-001-069-02-0-0401102</t>
  </si>
  <si>
    <t>22 1 3 22 5 1 69 2 0 0401102</t>
  </si>
  <si>
    <t>22 1 3 22 5 1 69 2 1</t>
  </si>
  <si>
    <t>23</t>
  </si>
  <si>
    <t>23-01-3-11-04-001-076-00-0-2408008</t>
  </si>
  <si>
    <t>23 1 3 11 4 1 76 0 0 2408008</t>
  </si>
  <si>
    <t>2301</t>
  </si>
  <si>
    <t>TRÁNSITO Y TRANSPORTE - MULTAS DE TRÁNSITO</t>
  </si>
  <si>
    <t>304</t>
  </si>
  <si>
    <t>304001</t>
  </si>
  <si>
    <t>304001076</t>
  </si>
  <si>
    <t>DIFUSION PROTECCION Y PROMOCION DE LA DIVERSIDAD CULTURAL DE</t>
  </si>
  <si>
    <t>2021170010012</t>
  </si>
  <si>
    <t>CONTROL Y REGULACIÓN DEL TRANSITO Y  TRANSPORTE EN EL MUNICIPIO DE MANIZALES</t>
  </si>
  <si>
    <t>2408008</t>
  </si>
  <si>
    <t>Obras complementarias para la seguridad vial en el transporte público organizado</t>
  </si>
  <si>
    <t>23 1 3 11 4 1 76 0 1</t>
  </si>
  <si>
    <t>23-01-3-11-04-001-076-01-0-2408039</t>
  </si>
  <si>
    <t>23 1 3 11 4 1 76 1 0 2408039</t>
  </si>
  <si>
    <t>2408039</t>
  </si>
  <si>
    <t>Servicio de seguridad ciudadana en los sistemas de transporte público organizado</t>
  </si>
  <si>
    <t>23 1 3 11 4 1 76 1 1</t>
  </si>
  <si>
    <t>23-01-3-11-04-002-076-00-0-2408008</t>
  </si>
  <si>
    <t>23 1 3 11 4 2 76 0 0 2408008</t>
  </si>
  <si>
    <t>304002</t>
  </si>
  <si>
    <t>ADMINISTRACION DE TRANSITO Y PROMOCION DEL TRANSPORTE ACTIVO</t>
  </si>
  <si>
    <t>304002076</t>
  </si>
  <si>
    <t>23 1 3 11 4 2 76 0 1</t>
  </si>
  <si>
    <t>23-01-3-11-04-002-076-00-0-2408035</t>
  </si>
  <si>
    <t>23 1 3 11 4 2 76 0 0 2408035</t>
  </si>
  <si>
    <t>2408035</t>
  </si>
  <si>
    <t>23 1 3 11 4 2 76 0 2</t>
  </si>
  <si>
    <t>23-01-3-11-04-002-076-01-0-2408035</t>
  </si>
  <si>
    <t>23 1 3 11 4 2 76 1 0 2408035</t>
  </si>
  <si>
    <t>23 1 3 11 4 2 76 1 1</t>
  </si>
  <si>
    <t>23-01-3-11-04-002-076-02-0-2408039</t>
  </si>
  <si>
    <t>23 1 3 11 4 2 76 2 0 2408039</t>
  </si>
  <si>
    <t>23 1 3 11 4 2 76 2 1</t>
  </si>
  <si>
    <t>23-01-3-11-04-003-076-00-0-2408008</t>
  </si>
  <si>
    <t>23 1 3 11 4 3 76 0 0 2408008</t>
  </si>
  <si>
    <t>304003</t>
  </si>
  <si>
    <t>RED DE CICLO RUTAS, VIAS, SENDEROS Y LOS PEP</t>
  </si>
  <si>
    <t>304003076</t>
  </si>
  <si>
    <t>23 1 3 11 4 3 76 0 1</t>
  </si>
  <si>
    <t>Multas de Circulacion y Transito</t>
  </si>
  <si>
    <t>23-01-3-22-04-001-076-00-0-2408008</t>
  </si>
  <si>
    <t>23 1 3 22 4 1 76 0 0 2408008</t>
  </si>
  <si>
    <t>23 1 3 22 4 1 76 0 1</t>
  </si>
  <si>
    <t>23-01-3-22-04-002-076-00-0-2408039</t>
  </si>
  <si>
    <t>23 1 3 22 4 2 76 0 0 2408039</t>
  </si>
  <si>
    <t>23 1 3 22 4 2 76 0 1</t>
  </si>
  <si>
    <t>23-01-3-22-04-002-076-01-0-2408008</t>
  </si>
  <si>
    <t>23 1 3 22 4 2 76 1 0 2408008</t>
  </si>
  <si>
    <t>23 1 3 22 4 2 76 1 1</t>
  </si>
  <si>
    <t>23-01-3-22-04-002-076-01-0-2408035</t>
  </si>
  <si>
    <t>23 1 3 22 4 2 76 1 0 2408035</t>
  </si>
  <si>
    <t>23 1 3 22 4 2 76 1 2</t>
  </si>
  <si>
    <t>23-01-3-22-04-002-076-02-0-2408035</t>
  </si>
  <si>
    <t>23 1 3 22 4 2 76 2 0 2408035</t>
  </si>
  <si>
    <t>23 1 3 22 4 2 76 2 1</t>
  </si>
  <si>
    <t>23-01-3-22-04-002-076-03-0-2408038</t>
  </si>
  <si>
    <t>23 1 3 22 4 2 76 3 0 2408038</t>
  </si>
  <si>
    <t>2408038</t>
  </si>
  <si>
    <t>Servicio de seguridad vial y prevenciones de accidentalidad y siniestros en los sistemas de transporte público organizado</t>
  </si>
  <si>
    <t>23 1 3 22 4 2 76 3 1</t>
  </si>
  <si>
    <t>23-01-3-22-04-002-076-04-0-2408039</t>
  </si>
  <si>
    <t>23 1 3 22 4 2 76 4 0 2408039</t>
  </si>
  <si>
    <t>23 1 3 22 4 2 76 4 1</t>
  </si>
  <si>
    <t>23-01-3-22-04-002-076-04-0-2408035</t>
  </si>
  <si>
    <t>23 1 3 22 4 2 76 4 0 2408035</t>
  </si>
  <si>
    <t>23 1 3 22 4 2 76 4 2</t>
  </si>
  <si>
    <t>23-01-3-22-04-002-076-05-0-2408038</t>
  </si>
  <si>
    <t>23 1 3 22 4 2 76 5 0 2408038</t>
  </si>
  <si>
    <t>23 1 3 22 4 2 76 5 1</t>
  </si>
  <si>
    <t>23-01-3-22-04-002-076-06-0-2408035</t>
  </si>
  <si>
    <t>23 1 3 22 4 2 76 6 0 2408035</t>
  </si>
  <si>
    <t>23 1 3 22 4 2 76 6 1</t>
  </si>
  <si>
    <t>81</t>
  </si>
  <si>
    <t>Superavit Presupuestal</t>
  </si>
  <si>
    <t>23-01-3-81-04-001-074-00-0-2408026</t>
  </si>
  <si>
    <t>23 1 3 81 4 1 74 0 0 2408026</t>
  </si>
  <si>
    <t>RECURSOS DEL BALANCE FC</t>
  </si>
  <si>
    <t>304001074</t>
  </si>
  <si>
    <t>FORTALECIMIENTO DE LA CULTURA CIUDADANA E INTERVENCION SOCIA</t>
  </si>
  <si>
    <t>2021170010010</t>
  </si>
  <si>
    <t>CONSTRUCCIÓN LÍNEA 3 CABLE AÉREO</t>
  </si>
  <si>
    <t>2408026</t>
  </si>
  <si>
    <t>Sistema lineal teleférico urbano ampliado</t>
  </si>
  <si>
    <t>23 1 3 81 4 1 74 0 1</t>
  </si>
  <si>
    <t>Rec Bal Multas de Circulacion y Transito</t>
  </si>
  <si>
    <t>23-01-3-82-04-002-076-00-0-2408039</t>
  </si>
  <si>
    <t>23 1 3 82 4 2 76 0 0 2408039</t>
  </si>
  <si>
    <t>23 1 3 82 4 2 76 0 1</t>
  </si>
  <si>
    <t>R.F. Aportes Concesión</t>
  </si>
  <si>
    <t>23-02-3-22-04-003-076-00-0-2408008</t>
  </si>
  <si>
    <t>23 2 3 22 4 3 76 0 0 2408008</t>
  </si>
  <si>
    <t>2302</t>
  </si>
  <si>
    <t>TRÁNSITO Y TRANSPORTE - APORTES CONCESIÓN</t>
  </si>
  <si>
    <t>23 2 3 22 4 3 76 0 1</t>
  </si>
  <si>
    <t>R.F. Zonas Azules Transito</t>
  </si>
  <si>
    <t>23-03-3-22-04-002-076-00-0-2408039</t>
  </si>
  <si>
    <t>23 3 3 22 4 2 76 0 0 2408039</t>
  </si>
  <si>
    <t>2303</t>
  </si>
  <si>
    <t>TRÁNSITO Y TRANSPORTE - ZONAS AZULES</t>
  </si>
  <si>
    <t>23 3 3 22 4 2 76 0 1</t>
  </si>
  <si>
    <t>Zonas Azules (Acuerdo 0904/2016)</t>
  </si>
  <si>
    <t>23-03-3-22-04-002-076-01-0-2408023</t>
  </si>
  <si>
    <t>23 3 3 22 4 2 76 1 0 2408023</t>
  </si>
  <si>
    <t>2408023</t>
  </si>
  <si>
    <t>Servicio de Información Geográfica - SIG</t>
  </si>
  <si>
    <t>23 3 3 22 4 2 76 1 1</t>
  </si>
  <si>
    <t>R.F. Compensaci¢n por Parqueaderos</t>
  </si>
  <si>
    <t>23-04-3-22-04-003-076-00-0-2408008</t>
  </si>
  <si>
    <t>23 4 3 22 4 3 76 0 0 2408008</t>
  </si>
  <si>
    <t>2304</t>
  </si>
  <si>
    <t>23 4 3 22 4 3 76 0 1</t>
  </si>
  <si>
    <t>Fondo Compensacion por Parqueaderos</t>
  </si>
  <si>
    <t>23-04-3-22-04-003-076-01-0-2408008</t>
  </si>
  <si>
    <t>23 4 3 22 4 3 76 1 0 2408008</t>
  </si>
  <si>
    <t>23 4 3 22 4 3 76 1 1</t>
  </si>
  <si>
    <t>Rec Bal Fondo Compensación Parqueaderos</t>
  </si>
  <si>
    <t>23-04-3-82-04-002-076-01-0-2408008</t>
  </si>
  <si>
    <t>23 4 3 82 4 2 76 1 0 2408008</t>
  </si>
  <si>
    <t>23 4 3 82 4 2 76 1 1</t>
  </si>
  <si>
    <t>24</t>
  </si>
  <si>
    <t>24-01-3-11-01-006-028-00-0-4102046</t>
  </si>
  <si>
    <t>24 1 3 11 1 6 28 0 0 4102046</t>
  </si>
  <si>
    <t>2401</t>
  </si>
  <si>
    <t>INTERIOR</t>
  </si>
  <si>
    <t>301006</t>
  </si>
  <si>
    <t>INCLUSION SOCIAL Y PARTICIP CIUDADANA EN MANIZALES + GRANDE</t>
  </si>
  <si>
    <t>301006028</t>
  </si>
  <si>
    <t>CONTRIBUCION AL CIERRE DE BRECHAS SOCIALES PARA LOS NIÑOS NI</t>
  </si>
  <si>
    <t>2020170010028</t>
  </si>
  <si>
    <t>CONTRIBUCION AL CIERRE DE BRECHAS SOCIALES PARA LOS NIÑOS NIÑAS ADOLESCENTES Y JOVENES EN LA MANIZALES MAS GRANDE.</t>
  </si>
  <si>
    <t>4102046</t>
  </si>
  <si>
    <t>Servicios de promoción de los derechos de los niños, niñas, adolescentes y jóvenes</t>
  </si>
  <si>
    <t>24 1 3 11 1 6 28 0 1</t>
  </si>
  <si>
    <t>24-01-3-11-01-007-015-00-0-4502029</t>
  </si>
  <si>
    <t>24 1 3 11 1 7 15 0 0 4502029</t>
  </si>
  <si>
    <t>301007015</t>
  </si>
  <si>
    <t>PREVENCIÓN PROMOCIÓN RESPETO DEFENSA Y GARANTÍA DE LOS DEREC</t>
  </si>
  <si>
    <t>2020170010015</t>
  </si>
  <si>
    <t>PREVENCIÓN PROMOCIÓN RESPETO DEFENSA Y GARANTÍA DE LOS DERECHOS HUMANOS DEL MUNICIPIO DE MANIZALES</t>
  </si>
  <si>
    <t>4502029</t>
  </si>
  <si>
    <t>24 1 3 11 1 7 15 0 1</t>
  </si>
  <si>
    <t>24-01-3-11-01-007-015-01-0-4502035</t>
  </si>
  <si>
    <t>24 1 3 11 1 7 15 1 0 4502035</t>
  </si>
  <si>
    <t>4502035</t>
  </si>
  <si>
    <t>24 1 3 11 1 7 15 1 1</t>
  </si>
  <si>
    <t>24-01-3-11-01-007-015-02-0-4502022</t>
  </si>
  <si>
    <t>24 1 3 11 1 7 15 2 0 4502022</t>
  </si>
  <si>
    <t>4502022</t>
  </si>
  <si>
    <t>24 1 3 11 1 7 15 2 1</t>
  </si>
  <si>
    <t>24-01-3-11-01-007-015-03-0-4502024</t>
  </si>
  <si>
    <t>24 1 3 11 1 7 15 3 0 4502024</t>
  </si>
  <si>
    <t>4502024</t>
  </si>
  <si>
    <t>Servicio de apoyo para la implementación de medidas en derechos humanos y derecho internacional humanitario</t>
  </si>
  <si>
    <t>24 1 3 11 1 7 15 3 1</t>
  </si>
  <si>
    <t>24-01-3-11-01-007-015-04-0-4502032</t>
  </si>
  <si>
    <t>24 1 3 11 1 7 15 4 0 4502032</t>
  </si>
  <si>
    <t>4502032</t>
  </si>
  <si>
    <t>Documentos de lineamientos técnicos</t>
  </si>
  <si>
    <t>24 1 3 11 1 7 15 4 1</t>
  </si>
  <si>
    <t>24-01-3-11-01-008-016-00-0-3205006</t>
  </si>
  <si>
    <t>24 1 3 11 1 8 16 0 0 3205006</t>
  </si>
  <si>
    <t>301008</t>
  </si>
  <si>
    <t>301008016</t>
  </si>
  <si>
    <t>IMPLEMENTACIÓN DE VIGILANCIA Y CONTROL URBANÍSTICO EN EL MPI</t>
  </si>
  <si>
    <t>2020170010016</t>
  </si>
  <si>
    <t>IMPLEMENTACIÓN DE VIGILANCIA Y CONTROL URBANÍSTICO EN EL MUNICIPIO DE MANIZALES</t>
  </si>
  <si>
    <t>3205006</t>
  </si>
  <si>
    <t>Servicio de divulgación y socialización ambiental en el marco del ordenamiento ambiental territorial</t>
  </si>
  <si>
    <t>24 1 3 11 1 8 16 0 1</t>
  </si>
  <si>
    <t>24-01-3-11-01-008-017-00-0-4501045</t>
  </si>
  <si>
    <t>24 1 3 11 1 8 17 0 0 4501045</t>
  </si>
  <si>
    <t>301008017</t>
  </si>
  <si>
    <t>ASISTENCIA INTEGRAL A LA POBLACIÓN VULNERABLE PARA EL MEJORA</t>
  </si>
  <si>
    <t>2020170010017</t>
  </si>
  <si>
    <t>ASISTENCIA INTEGRAL A LA POBLACIÓN VULNERABLE PARA EL MEJORAMIENTO DE LA CULTURA LA CONVIVENCIA CIUDADANA E INCLUSIÓN SOCIAL EN EL MUNICIPIO DE MANIZALES</t>
  </si>
  <si>
    <t>4501045</t>
  </si>
  <si>
    <t>24 1 3 11 1 8 17 0 1</t>
  </si>
  <si>
    <t>24-01-3-11-01-008-017-01-0-4501001</t>
  </si>
  <si>
    <t>24 1 3 11 1 8 17 1 0 4501001</t>
  </si>
  <si>
    <t>4501001</t>
  </si>
  <si>
    <t>24 1 3 11 1 8 17 1 1</t>
  </si>
  <si>
    <t>24-01-3-11-01-008-017-03-0-4501001</t>
  </si>
  <si>
    <t>24 1 3 11 1 8 17 3 0 4501001</t>
  </si>
  <si>
    <t>24 1 3 11 1 8 17 3 1</t>
  </si>
  <si>
    <t>24-01-3-11-01-008-017-06-0-4501029</t>
  </si>
  <si>
    <t>24 1 3 11 1 8 17 6 0 4501029</t>
  </si>
  <si>
    <t>4501029</t>
  </si>
  <si>
    <t>Servicio de apoyo financiero para proyectos de convivencia y seguridad ciudadana</t>
  </si>
  <si>
    <t>24 1 3 11 1 8 17 6 1</t>
  </si>
  <si>
    <t>24-01-3-11-01-008-017-10-0-4501004</t>
  </si>
  <si>
    <t>24 1 3 11 1 8 17 10 0 4501004</t>
  </si>
  <si>
    <t>4501004</t>
  </si>
  <si>
    <t>Servicio de promoción de convivencia y no repetición</t>
  </si>
  <si>
    <t>24 1 3 11 1 8 17 10 1</t>
  </si>
  <si>
    <t>24-01-3-11-01-008-028-00-0-4102046</t>
  </si>
  <si>
    <t>24 1 3 11 1 8 28 0 0 4102046</t>
  </si>
  <si>
    <t>301008028</t>
  </si>
  <si>
    <t>24 1 3 11 1 8 28 0 1</t>
  </si>
  <si>
    <t>24-01-3-11-01-008-028-01-0-4102001</t>
  </si>
  <si>
    <t>24 1 3 11 1 8 28 1 0 4102001</t>
  </si>
  <si>
    <t>4102001</t>
  </si>
  <si>
    <t>Servicio de atención integral a la primera infancia</t>
  </si>
  <si>
    <t>24 1 3 11 1 8 28 1 1</t>
  </si>
  <si>
    <t>24-01-3-11-01-008-071-00-0-4501001</t>
  </si>
  <si>
    <t>24 1 3 11 1 8 71 0 0 4501001</t>
  </si>
  <si>
    <t>301008071</t>
  </si>
  <si>
    <t>APOYO SEGURIDAD Y CONVIVIENCIA CIUDADANA</t>
  </si>
  <si>
    <t>2021170010008</t>
  </si>
  <si>
    <t>FORTALECIMIENTO DE LA SEGURIDAD Y CONVIVENCIA CIUDADANA DEL MUNICIPIO DE MANIZALES</t>
  </si>
  <si>
    <t>24 1 3 11 1 8 71 0 1</t>
  </si>
  <si>
    <t>24-01-3-11-01-008-071-01-0-4501001</t>
  </si>
  <si>
    <t>24 1 3 11 1 8 71 1 0 4501001</t>
  </si>
  <si>
    <t>24 1 3 11 1 8 71 1 1</t>
  </si>
  <si>
    <t>24-01-3-11-01-008-071-02-0-4501004</t>
  </si>
  <si>
    <t>24 1 3 11 1 8 71 2 0 4501004</t>
  </si>
  <si>
    <t>24 1 3 11 1 8 71 2 1</t>
  </si>
  <si>
    <t>24-01-3-11-01-008-071-03-0-4501004</t>
  </si>
  <si>
    <t>24 1 3 11 1 8 71 3 0 4501004</t>
  </si>
  <si>
    <t>24 1 3 11 1 8 71 3 1</t>
  </si>
  <si>
    <t>24-01-3-11-03-001-070-00-0-4002020</t>
  </si>
  <si>
    <t>24 1 3 11 3 1 70 0 0 4002020</t>
  </si>
  <si>
    <t>24 1 3 11 3 1 70 0 1</t>
  </si>
  <si>
    <t>24-01-3-11-05-001-015-00-0-4502029</t>
  </si>
  <si>
    <t>24 1 3 11 5 1 15 0 0 4502029</t>
  </si>
  <si>
    <t>305001015</t>
  </si>
  <si>
    <t>24 1 3 11 5 1 15 0 1</t>
  </si>
  <si>
    <t>5% Contrato de Obra Publica</t>
  </si>
  <si>
    <t>24-01-3-22-01-006-028-01-0-4102046</t>
  </si>
  <si>
    <t>24 1 3 22 1 6 28 1 0 4102046</t>
  </si>
  <si>
    <t>24 1 3 22 1 6 28 1 1</t>
  </si>
  <si>
    <t>Multas de Polic¡a Ley 1801/2016</t>
  </si>
  <si>
    <t>24-01-3-22-01-008-017-00-0-4501004</t>
  </si>
  <si>
    <t>24 1 3 22 1 8 17 0 0 4501004</t>
  </si>
  <si>
    <t>24 1 3 22 1 8 17 0 1</t>
  </si>
  <si>
    <t>24-01-3-22-01-008-017-01-0-4501004</t>
  </si>
  <si>
    <t>24 1 3 22 1 8 17 1 0 4501004</t>
  </si>
  <si>
    <t>24 1 3 22 1 8 17 1 1</t>
  </si>
  <si>
    <t>24-01-3-22-01-008-017-02-0-4501004</t>
  </si>
  <si>
    <t>24 1 3 22 1 8 17 2 0 4501004</t>
  </si>
  <si>
    <t>24 1 3 22 1 8 17 2 1</t>
  </si>
  <si>
    <t>24-01-3-22-01-008-017-04-0-4501045</t>
  </si>
  <si>
    <t>24 1 3 22 1 8 17 4 0 4501045</t>
  </si>
  <si>
    <t>24 1 3 22 1 8 17 4 1</t>
  </si>
  <si>
    <t>24-01-3-22-01-008-017-05-0-4501045</t>
  </si>
  <si>
    <t>24 1 3 22 1 8 17 5 0 4501045</t>
  </si>
  <si>
    <t>24 1 3 22 1 8 17 5 1</t>
  </si>
  <si>
    <t>24-01-3-22-01-008-017-06-0-4501029</t>
  </si>
  <si>
    <t>24 1 3 22 1 8 17 6 0 4501029</t>
  </si>
  <si>
    <t>24 1 3 22 1 8 17 6 1</t>
  </si>
  <si>
    <t>24-01-3-22-01-008-017-07-0-4501001</t>
  </si>
  <si>
    <t>24 1 3 22 1 8 17 7 0 4501001</t>
  </si>
  <si>
    <t>24 1 3 22 1 8 17 7 1</t>
  </si>
  <si>
    <t>R.F. Multas de Polic¡a Ley 1801-2016</t>
  </si>
  <si>
    <t>24-01-3-22-01-008-017-08-0-4501001</t>
  </si>
  <si>
    <t>24 1 3 22 1 8 17 8 0 4501001</t>
  </si>
  <si>
    <t>24 1 3 22 1 8 17 8 1</t>
  </si>
  <si>
    <t>24-01-3-22-01-008-017-09-0-4501001</t>
  </si>
  <si>
    <t>24 1 3 22 1 8 17 9 0 4501001</t>
  </si>
  <si>
    <t>24 1 3 22 1 8 17 9 1</t>
  </si>
  <si>
    <t>24-01-3-22-01-008-017-10-0-4501004</t>
  </si>
  <si>
    <t>24 1 3 22 1 8 17 10 0 4501004</t>
  </si>
  <si>
    <t>24 1 3 22 1 8 17 10 1</t>
  </si>
  <si>
    <t>R.F. Impuesto al Telefono</t>
  </si>
  <si>
    <t>24-01-3-22-01-008-071-00-0-4501001</t>
  </si>
  <si>
    <t>24 1 3 22 1 8 71 0 0 4501001</t>
  </si>
  <si>
    <t>24 1 3 22 1 8 71 0 1</t>
  </si>
  <si>
    <t>Vig.Ant. Impuesto al Telefono</t>
  </si>
  <si>
    <t>24-01-3-22-01-008-071-01-0-4501001</t>
  </si>
  <si>
    <t>24 1 3 22 1 8 71 1 0 4501001</t>
  </si>
  <si>
    <t>24 1 3 22 1 8 71 1 1</t>
  </si>
  <si>
    <t>24-01-3-22-01-008-071-03-0-4501052</t>
  </si>
  <si>
    <t>24 1 3 22 1 8 71 3 0 4501052</t>
  </si>
  <si>
    <t>4501052</t>
  </si>
  <si>
    <t>Servicio de inteligencia técnica</t>
  </si>
  <si>
    <t>24 1 3 22 1 8 71 3 1</t>
  </si>
  <si>
    <t>R.F. 5% Obra Publica</t>
  </si>
  <si>
    <t>24-01-3-22-01-008-071-04-0-4501052</t>
  </si>
  <si>
    <t>24 1 3 22 1 8 71 4 0 4501052</t>
  </si>
  <si>
    <t>24 1 3 22 1 8 71 4 1</t>
  </si>
  <si>
    <t>Recargos Impuesto al Teléfono</t>
  </si>
  <si>
    <t>24-01-3-22-01-008-071-05-0-4501052</t>
  </si>
  <si>
    <t>24 1 3 22 1 8 71 5 0 4501052</t>
  </si>
  <si>
    <t>24 1 3 22 1 8 71 5 1</t>
  </si>
  <si>
    <t>Modulos de Espacio Publico</t>
  </si>
  <si>
    <t>24-01-3-22-03-001-070-00-0-4002020</t>
  </si>
  <si>
    <t>24 1 3 22 3 1 70 0 0 4002020</t>
  </si>
  <si>
    <t>24 1 3 22 3 1 70 0 1</t>
  </si>
  <si>
    <t>Aprovechamiento del Espacio P£blico</t>
  </si>
  <si>
    <t>24-01-3-22-03-001-070-01-0-4002020</t>
  </si>
  <si>
    <t>24 1 3 22 3 1 70 1 0 4002020</t>
  </si>
  <si>
    <t>24 1 3 22 3 1 70 1 1</t>
  </si>
  <si>
    <t>R.F. Modulos de Espacio Publico</t>
  </si>
  <si>
    <t>24-01-3-22-03-001-070-02-0-4002020</t>
  </si>
  <si>
    <t>24 1 3 22 3 1 70 2 0 4002020</t>
  </si>
  <si>
    <t>24 1 3 22 3 1 70 2 1</t>
  </si>
  <si>
    <t>R.F. Compensaci¢n Espacio P£blico</t>
  </si>
  <si>
    <t>24-01-3-22-03-001-070-03-0-4002020</t>
  </si>
  <si>
    <t>24 1 3 22 3 1 70 3 0 4002020</t>
  </si>
  <si>
    <t>24 1 3 22 3 1 70 3 1</t>
  </si>
  <si>
    <t>Rec.Bal. Multas de Policia Ley 1801/2016</t>
  </si>
  <si>
    <t>24-01-3-82-01-008-017-01-0-4501029</t>
  </si>
  <si>
    <t>24 1 3 82 1 8 17 1 0 4501029</t>
  </si>
  <si>
    <t>24 1 3 82 1 8 17 1 1</t>
  </si>
  <si>
    <t>25</t>
  </si>
  <si>
    <t>2501</t>
  </si>
  <si>
    <t>HACIENDA</t>
  </si>
  <si>
    <t>33</t>
  </si>
  <si>
    <t>SISTEMA GENERAL DE PARTICIPACIONES</t>
  </si>
  <si>
    <t>Recursos Propios de Capital</t>
  </si>
  <si>
    <t>25-01-3-11-05-002-018-00-0-4599002</t>
  </si>
  <si>
    <t>25 1 3 11 5 2 18 0 0 4599002</t>
  </si>
  <si>
    <t>305002</t>
  </si>
  <si>
    <t>FORTALECIMIENTO DE LA GESTION DE INGRESOS</t>
  </si>
  <si>
    <t>305002018</t>
  </si>
  <si>
    <t>MEJORAMIENTO DE INGRESOS PARA UNA MANIZALES + GRANDE</t>
  </si>
  <si>
    <t>2020170010018</t>
  </si>
  <si>
    <t>4599002</t>
  </si>
  <si>
    <t>Servicio de saneamiento fiscal y financiero</t>
  </si>
  <si>
    <t>25 1 3 11 5 2 18 0 1</t>
  </si>
  <si>
    <t>25-01-3-11-05-002-018-00-0-4599003</t>
  </si>
  <si>
    <t>25 1 3 11 5 2 18 0 0 4599003</t>
  </si>
  <si>
    <t>4599003</t>
  </si>
  <si>
    <t>Servicio de reeestructuracion de pasivos</t>
  </si>
  <si>
    <t>25 1 3 11 5 2 18 0 2</t>
  </si>
  <si>
    <t>25-01-3-11-05-002-018-01-0-4599025</t>
  </si>
  <si>
    <t>25 1 3 11 5 2 18 1 0 4599025</t>
  </si>
  <si>
    <t>25 1 3 11 5 2 18 1 1</t>
  </si>
  <si>
    <t>25-01-3-11-05-002-018-02-0-4599028</t>
  </si>
  <si>
    <t>25 1 3 11 5 2 18 2 0 4599028</t>
  </si>
  <si>
    <t>25 1 3 11 5 2 18 2 1</t>
  </si>
  <si>
    <t>25-01-3-11-05-002-018-03-0-4599020</t>
  </si>
  <si>
    <t>25 1 3 11 5 2 18 3 0 4599020</t>
  </si>
  <si>
    <t>25 1 3 11 5 2 18 3 1</t>
  </si>
  <si>
    <t>Contribuciones Solidarias AGUAS DE MALTERIA</t>
  </si>
  <si>
    <t>25-01-3-22-03-002-085-00-0-4003047</t>
  </si>
  <si>
    <t>25 1 3 22 3 2 85 0 0 4003047</t>
  </si>
  <si>
    <t>303002</t>
  </si>
  <si>
    <t>303002085</t>
  </si>
  <si>
    <t>ADMINSTRACION FORTALECIMIENTO DE LA RED DE ECOPARQUES DE MAN</t>
  </si>
  <si>
    <t>2022170010007</t>
  </si>
  <si>
    <t>MEJORAMIENTO DE LA COBERTURA DE SERVICIOS BÁSICOS DE AGUA POTABLE Y MANEJO Y TRATAMIENTO DE AGUAS RESIDUALES EN EL MUNICIPIO DE MANIZALES</t>
  </si>
  <si>
    <t>4003047</t>
  </si>
  <si>
    <t>Servicio de apoyo financiero para subsidios al consumo en los servicios públicos domiciliarios</t>
  </si>
  <si>
    <t>25 1 3 22 3 2 85 0 1</t>
  </si>
  <si>
    <t>Contribuciones Solidarias FSRI  JUANCHITO</t>
  </si>
  <si>
    <t>25-01-3-22-03-002-085-01-0-4003047</t>
  </si>
  <si>
    <t>25 1 3 22 3 2 85 1 0 4003047</t>
  </si>
  <si>
    <t>25 1 3 22 3 2 85 1 1</t>
  </si>
  <si>
    <t>R.F. Contribuciones Solidarias FSRI Juanchito</t>
  </si>
  <si>
    <t>25-01-3-22-03-002-085-02-0-4003047</t>
  </si>
  <si>
    <t>25 1 3 22 3 2 85 2 0 4003047</t>
  </si>
  <si>
    <t>25 1 3 22 3 2 85 2 1</t>
  </si>
  <si>
    <t>SGP-Saneamiento Basico</t>
  </si>
  <si>
    <t>25-01-3-33-03-002-085-00-0-4003047</t>
  </si>
  <si>
    <t>25 1 3 33 3 2 85 0 0 4003047</t>
  </si>
  <si>
    <t>25 1 3 33 3 2 85 0 1</t>
  </si>
  <si>
    <t>Rec Bal Contribuciones Solidarias FSRI MALTERIA</t>
  </si>
  <si>
    <t>25-01-3-82-03-002-085-00-0-4003047</t>
  </si>
  <si>
    <t>25 1 3 82 3 2 85 0 0 4003047</t>
  </si>
  <si>
    <t>25 1 3 82 3 2 85 0 1</t>
  </si>
  <si>
    <t>Rec Bal COntribuciones Solidarias FSRI JUANCHITO</t>
  </si>
  <si>
    <t>25-01-3-82-03-002-085-01-0-4003047</t>
  </si>
  <si>
    <t>25 1 3 82 3 2 85 1 0 4003047</t>
  </si>
  <si>
    <t>25 1 3 82 3 2 85 1 1</t>
  </si>
  <si>
    <t>Rec Bal Aportes Sector Electrico - Saneamiento Basico</t>
  </si>
  <si>
    <t>25-01-3-82-03-002-085-04-0-4003047</t>
  </si>
  <si>
    <t>25 1 3 82 3 2 85 4 0 4003047</t>
  </si>
  <si>
    <t>25 1 3 82 3 2 85 4 1</t>
  </si>
  <si>
    <t>Desahorro Fonpet mesadas</t>
  </si>
  <si>
    <t>26</t>
  </si>
  <si>
    <t>26-01-3-11-01-007-062-00-0-3302073</t>
  </si>
  <si>
    <t>26 1 3 11 1 7 62 0 0 3302073</t>
  </si>
  <si>
    <t>2601</t>
  </si>
  <si>
    <t>INFRAESTRUCTURA</t>
  </si>
  <si>
    <t>301007062</t>
  </si>
  <si>
    <t>SISTEMA OBLIGATORIO DE GARANTIA DE CALIDAD EN LA PRESTACION</t>
  </si>
  <si>
    <t>2022170010001</t>
  </si>
  <si>
    <t>RESTAURACIÓN DEL CENTRO DE ENCUENTRO CULTURAL CONCENTRACIÓN JUAN XXIII ANTIGUO INSTITUTO UNIVERSITARIO MEDIANTE LA RECUPERACIÓN DEL PATRIMONIO HISTÓRICO ARQUITECTÓNICO Y CULTURAL QUE REPRESENTA EL INMUEBLE EN LA CIUDAD DE MANIZALES</t>
  </si>
  <si>
    <t>3302073</t>
  </si>
  <si>
    <t>Servicios de restauración del patrimonio cultural material inmueble</t>
  </si>
  <si>
    <t>26 1 3 11 1 7 62 0 1</t>
  </si>
  <si>
    <t>26-01-3-11-01-007-077-00-0-4599016</t>
  </si>
  <si>
    <t>26 1 3 11 1 7 77 0 0 4599016</t>
  </si>
  <si>
    <t>301007077</t>
  </si>
  <si>
    <t>CONSERVACION Y PROTECCION DEL PAISAJE CULTURAL CAFETERO DE M</t>
  </si>
  <si>
    <t>2021170010013</t>
  </si>
  <si>
    <t>MEJORAMIENTO Y MANTENIMIENTO DE LAS OBRAS DE INFRAESTRUCTURA SOCIAL Y SEDES ADMINISTRATIVAS DE LA ALCALDÍA DE MANIZALES</t>
  </si>
  <si>
    <t>4599016</t>
  </si>
  <si>
    <t>Sedes mantenidas</t>
  </si>
  <si>
    <t>26 1 3 11 1 7 77 0 1</t>
  </si>
  <si>
    <t>26 1 3 11 1 7 77 1 0 4599011</t>
  </si>
  <si>
    <t>4599011</t>
  </si>
  <si>
    <t>Sedes adecuadas</t>
  </si>
  <si>
    <t>26 1 3 11 1 7 77 1 1</t>
  </si>
  <si>
    <t>26-01-3-11-03-002-019-00-0-4001030</t>
  </si>
  <si>
    <t>26 1 3 11 3 2 19 0 0 4001030</t>
  </si>
  <si>
    <t>303002019</t>
  </si>
  <si>
    <t>MEJORAMIENTO DEL HABITAT URBANO Y RURAL. MANIZALES</t>
  </si>
  <si>
    <t>2020170010019</t>
  </si>
  <si>
    <t>4001030</t>
  </si>
  <si>
    <t>Estudios de pre inversión e inversión</t>
  </si>
  <si>
    <t>26 1 3 11 3 2 19 0 1</t>
  </si>
  <si>
    <t>26-01-3-11-03-002-019-01-0-4001039</t>
  </si>
  <si>
    <t>26 1 3 11 3 2 19 1 0 4001039</t>
  </si>
  <si>
    <t>4001039</t>
  </si>
  <si>
    <t>Vivienda de Interés Prioritario construidas</t>
  </si>
  <si>
    <t>26 1 3 11 3 2 19 1 1</t>
  </si>
  <si>
    <t>26-01-3-11-03-002-019-02-0-4001044</t>
  </si>
  <si>
    <t>26 1 3 11 3 2 19 2 0 4001044</t>
  </si>
  <si>
    <t>4001044</t>
  </si>
  <si>
    <t>Vivienda de Interés Social mejoradas</t>
  </si>
  <si>
    <t>26 1 3 11 3 2 19 2 1</t>
  </si>
  <si>
    <t>26-01-3-11-04-003-020-00-0-2402114</t>
  </si>
  <si>
    <t>26 1 3 11 4 3 20 0 0 2402114</t>
  </si>
  <si>
    <t>304003020</t>
  </si>
  <si>
    <t>ADECUACIÓN DE LA INFRAESTRUCTURA DEL SISTEMA DE ESPACIO PUBL</t>
  </si>
  <si>
    <t>2020170010020</t>
  </si>
  <si>
    <t xml:space="preserve">ADECUACIÓN DE LA INFRAESTRUCTURA DEL SISTEMA DE ESPACIO PÚBLICO A LAS NECESIDADES DE LA  MOVILIDAD SOSTENIBLE. MANIZALES 
</t>
  </si>
  <si>
    <t>2402114</t>
  </si>
  <si>
    <t>Vía urbana mejorada</t>
  </si>
  <si>
    <t>26 1 3 11 4 3 20 0 1</t>
  </si>
  <si>
    <t>26-01-3-11-04-003-020-01-0-2402114</t>
  </si>
  <si>
    <t>26 1 3 11 4 3 20 1 0 2402114</t>
  </si>
  <si>
    <t>26 1 3 11 4 3 20 1 1</t>
  </si>
  <si>
    <t>26-01-3-11-04-003-020-02-0-2402114</t>
  </si>
  <si>
    <t>26 1 3 11 4 3 20 2 0 2402114</t>
  </si>
  <si>
    <t>26 1 3 11 4 3 20 2 1</t>
  </si>
  <si>
    <t>26-01-3-11-04-003-020-03-0-2402041</t>
  </si>
  <si>
    <t>26 1 3 11 4 3 20 3 0 2402041</t>
  </si>
  <si>
    <t>2402041</t>
  </si>
  <si>
    <t>Vía terciaria mejorada</t>
  </si>
  <si>
    <t>26 1 3 11 4 3 20 3 1</t>
  </si>
  <si>
    <t>26-01-3-11-04-003-020-04-0-2402042</t>
  </si>
  <si>
    <t>26 1 3 11 4 3 20 4 0 2402042</t>
  </si>
  <si>
    <t>2402042</t>
  </si>
  <si>
    <t>Placa huella construida</t>
  </si>
  <si>
    <t>26 1 3 11 4 3 20 4 1</t>
  </si>
  <si>
    <t>26-01-3-11-04-003-020-05-0-2402093</t>
  </si>
  <si>
    <t>26 1 3 11 4 3 20 5 0 2402093</t>
  </si>
  <si>
    <t>2402093</t>
  </si>
  <si>
    <t>Ciclo infraestructura construida en vía urbana</t>
  </si>
  <si>
    <t>26 1 3 11 4 3 20 5 1</t>
  </si>
  <si>
    <t>Fondo de Compensaci¢n Suelo VIP o VIS.</t>
  </si>
  <si>
    <t>26-01-3-22-03-002-019-01-0-4001039</t>
  </si>
  <si>
    <t>26 1 3 22 3 2 19 1 0 4001039</t>
  </si>
  <si>
    <t>26 1 3 22 3 2 19 1 1</t>
  </si>
  <si>
    <t>R.F. Fondo de Compensaci¢n Suelo VIP o VIS.</t>
  </si>
  <si>
    <t>26-01-3-22-03-002-019-02-0-4001039</t>
  </si>
  <si>
    <t>26 1 3 22 3 2 19 2 0 4001039</t>
  </si>
  <si>
    <t>26 1 3 22 3 2 19 2 1</t>
  </si>
  <si>
    <t>Aportes del Sector Electrico-Saneamiento Basico (90%)</t>
  </si>
  <si>
    <t>26-01-3-22-03-002-085-04-0-4003014</t>
  </si>
  <si>
    <t>26 1 3 22 3 2 85 4 0 4003014</t>
  </si>
  <si>
    <t>4003014</t>
  </si>
  <si>
    <t>Servicio de Alcantarillado</t>
  </si>
  <si>
    <t>26 1 3 22 3 2 85 4 1</t>
  </si>
  <si>
    <t>Impuesto de Transporte Oleoductos y Gasoductos</t>
  </si>
  <si>
    <t>26-01-3-22-04-003-020-00-0-2402114</t>
  </si>
  <si>
    <t>26 1 3 22 4 3 20 0 0 2402114</t>
  </si>
  <si>
    <t>26 1 3 22 4 3 20 0 1</t>
  </si>
  <si>
    <t>R.F. Impuesto Transporte Oleoductos y Gasoductos</t>
  </si>
  <si>
    <t>26-01-3-22-04-003-020-01-0-2402042</t>
  </si>
  <si>
    <t>26 1 3 22 4 3 20 1 0 2402042</t>
  </si>
  <si>
    <t>26 1 3 22 4 3 20 1 1</t>
  </si>
  <si>
    <t>26-01-3-22-04-003-020-02-0-2402042</t>
  </si>
  <si>
    <t>26 1 3 22 4 3 20 2 0 2402042</t>
  </si>
  <si>
    <t>26 1 3 22 4 3 20 2 1</t>
  </si>
  <si>
    <t>26-01-3-33-03-002-085-00-0-4003014</t>
  </si>
  <si>
    <t>26 1 3 33 3 2 85 0 0 4003014</t>
  </si>
  <si>
    <t>26 1 3 33 3 2 85 0 1</t>
  </si>
  <si>
    <t>R.F. SGP-Agua Potable y Saneamiento Basico</t>
  </si>
  <si>
    <t>26-01-3-33-03-002-085-02-0-4003014</t>
  </si>
  <si>
    <t>26 1 3 33 3 2 85 2 0 4003014</t>
  </si>
  <si>
    <t>26 1 3 33 3 2 85 2 1</t>
  </si>
  <si>
    <t>26-01-3-81-01-004-077-00-0-4599016</t>
  </si>
  <si>
    <t>26 1 3 81 1 4 77 0 0 4599016</t>
  </si>
  <si>
    <t>301004</t>
  </si>
  <si>
    <t>POTENCIAR EL DESARROLLO, EL PATRIMONIO Y PROSPERIDAD CULTURA</t>
  </si>
  <si>
    <t>301004077</t>
  </si>
  <si>
    <t>26 1 3 81 1 4 77 0 1</t>
  </si>
  <si>
    <t>26-01-3-81-01-007-077-00-0-4599016</t>
  </si>
  <si>
    <t>26 1 3 81 1 7 77 0 0 4599016</t>
  </si>
  <si>
    <t>26 1 3 81 1 7 77 0 1</t>
  </si>
  <si>
    <t>26-01-3-81-01-007-077-02-0-4599011</t>
  </si>
  <si>
    <t>26 1 3 81 1 7 77 2 0 4599011</t>
  </si>
  <si>
    <t>26 1 3 81 1 7 77 2 1</t>
  </si>
  <si>
    <t>26-01-3-81-04-003-020-00-0-2402041</t>
  </si>
  <si>
    <t>26 1 3 81 4 3 20 0 0 2402041</t>
  </si>
  <si>
    <t>26 1 3 81 4 3 20 0 1</t>
  </si>
  <si>
    <t>26-01-3-81-04-003-020-01-0-2402114</t>
  </si>
  <si>
    <t>26 1 3 81 4 3 20 1 0 2402114</t>
  </si>
  <si>
    <t>26 1 3 81 4 3 20 1 1</t>
  </si>
  <si>
    <t>26-01-3-81-04-003-020-02-0-2402114</t>
  </si>
  <si>
    <t>26 1 3 81 4 3 20 2 0 2402114</t>
  </si>
  <si>
    <t>26 1 3 81 4 3 20 2 1</t>
  </si>
  <si>
    <t>26-01-3-81-04-003-020-06-0-2402114</t>
  </si>
  <si>
    <t>26 1 3 81 4 3 20 6 0 2402114</t>
  </si>
  <si>
    <t>26 1 3 81 4 3 20 6 1</t>
  </si>
  <si>
    <t>Rec Bal Fondo Compensación Suelo VIP VIS</t>
  </si>
  <si>
    <t>26-01-3-82-03-002-019-00-0-4001039</t>
  </si>
  <si>
    <t>26 1 3 82 3 2 19 0 0 4001039</t>
  </si>
  <si>
    <t>26 1 3 82 3 2 19 0 1</t>
  </si>
  <si>
    <t>Rec Bal Imp de Transporte Oleoductos y Gasoductos</t>
  </si>
  <si>
    <t>26-01-3-82-04-003-020-00-0-2402114</t>
  </si>
  <si>
    <t>26 1 3 82 4 3 20 0 0 2402114</t>
  </si>
  <si>
    <t>26 1 3 82 4 3 20 0 1</t>
  </si>
  <si>
    <t>83</t>
  </si>
  <si>
    <t>Rec Bal SGP Saneamiento Basico</t>
  </si>
  <si>
    <t>26-01-3-83-03-002-085-00-0-4003014</t>
  </si>
  <si>
    <t>26 1 3 83 3 2 85 0 0 4003014</t>
  </si>
  <si>
    <t>RECURSOS DEL BALANCE SGP</t>
  </si>
  <si>
    <t>26 1 3 83 3 2 85 0 1</t>
  </si>
  <si>
    <t>27</t>
  </si>
  <si>
    <t>27-01-3-11-01-006-021-00-0-4502001</t>
  </si>
  <si>
    <t>27 1 3 11 1 6 21 0 0 4502001</t>
  </si>
  <si>
    <t>2701</t>
  </si>
  <si>
    <t>LA MUJER</t>
  </si>
  <si>
    <t>301006021</t>
  </si>
  <si>
    <t>IMPLEMENTACIÓN DE LA POLÍTICA PÚBLICA DE EQUIDAD DE GENERO G</t>
  </si>
  <si>
    <t>2020170010021</t>
  </si>
  <si>
    <t>IMPLEMENTACIÓN DE LA POLÍTICA PÚBLICA DE EQUIDAD DE GENERO GARANTÍA DE DERECHOS DE LA POBLACION LGBTI CON ENFOQUE ETNICO EN EL MUNICIPIO DE MANIZALES</t>
  </si>
  <si>
    <t>4502001</t>
  </si>
  <si>
    <t>Servicio de promoción a la participación ciudadana</t>
  </si>
  <si>
    <t>27 1 3 11 1 6 21 0 1</t>
  </si>
  <si>
    <t>27-01-3-11-01-006-021-01-0-4502001</t>
  </si>
  <si>
    <t>27 1 3 11 1 6 21 1 0 4502001</t>
  </si>
  <si>
    <t>27 1 3 11 1 6 21 1 1</t>
  </si>
  <si>
    <t>27-01-3-11-01-006-021-02-0-4502001</t>
  </si>
  <si>
    <t>27 1 3 11 1 6 21 2 0 4502001</t>
  </si>
  <si>
    <t>27 1 3 11 1 6 21 2 1</t>
  </si>
  <si>
    <t>27-01-3-11-01-006-021-03-0-4502001</t>
  </si>
  <si>
    <t>27 1 3 11 1 6 21 3 0 4502001</t>
  </si>
  <si>
    <t>27 1 3 11 1 6 21 3 1</t>
  </si>
  <si>
    <t>27-01-3-11-01-006-021-04-0-4502019</t>
  </si>
  <si>
    <t>27 1 3 11 1 6 21 4 0 4502019</t>
  </si>
  <si>
    <t>4502019</t>
  </si>
  <si>
    <t>Servicio de prevención a violaciones de derechos humanos</t>
  </si>
  <si>
    <t>27 1 3 11 1 6 21 4 1</t>
  </si>
  <si>
    <t>27-01-3-11-01-006-021-05-0-4502019</t>
  </si>
  <si>
    <t>27 1 3 11 1 6 21 5 0 4502019</t>
  </si>
  <si>
    <t>27 1 3 11 1 6 21 5 1</t>
  </si>
  <si>
    <t>27-01-3-11-01-006-021-06-0-4502019</t>
  </si>
  <si>
    <t>27 1 3 11 1 6 21 6 0 4502019</t>
  </si>
  <si>
    <t>27 1 3 11 1 6 21 6 1</t>
  </si>
  <si>
    <t>27-01-3-11-01-006-021-07-0-4502034</t>
  </si>
  <si>
    <t>27 1 3 11 1 6 21 7 0 4502034</t>
  </si>
  <si>
    <t>4502034</t>
  </si>
  <si>
    <t>27 1 3 11 1 6 21 7 1</t>
  </si>
  <si>
    <t>27-01-3-11-01-006-021-08-0-4502019</t>
  </si>
  <si>
    <t>27 1 3 11 1 6 21 8 0 4502019</t>
  </si>
  <si>
    <t>27 1 3 11 1 6 21 8 1</t>
  </si>
  <si>
    <t>27-01-3-11-01-006-021-09-0-4502037</t>
  </si>
  <si>
    <t>27 1 3 11 1 6 21 9 0 4502037</t>
  </si>
  <si>
    <t>4502037</t>
  </si>
  <si>
    <t>Servicio de apoyo para el acceso a programas de educación para el trabajo y el desarrollo humano</t>
  </si>
  <si>
    <t>27 1 3 11 1 6 21 9 1</t>
  </si>
  <si>
    <t>27-01-3-11-01-006-021-10-0-4502038</t>
  </si>
  <si>
    <t>27 1 3 11 1 6 21 10 0 4502038</t>
  </si>
  <si>
    <t>4502038</t>
  </si>
  <si>
    <t>Servicio de promoción de la garantía de derechos</t>
  </si>
  <si>
    <t>27 1 3 11 1 6 21 10 1</t>
  </si>
  <si>
    <t>27-01-3-11-02-002-021-03-0-4502019</t>
  </si>
  <si>
    <t>27 1 3 11 2 2 21 3 0 4502019</t>
  </si>
  <si>
    <t>302</t>
  </si>
  <si>
    <t>CIUDAD COMPETITIVA CON EMPLEO E INNOVACION</t>
  </si>
  <si>
    <t>302002</t>
  </si>
  <si>
    <t>DINAMIZ Y FORTALEC DEL ECOSISTEMA DEL EMPRENDIM E INNOVACION</t>
  </si>
  <si>
    <t>302002021</t>
  </si>
  <si>
    <t>27 1 3 11 2 2 21 3 1</t>
  </si>
  <si>
    <t>28</t>
  </si>
  <si>
    <t>28-01-3-11-01-002-072-00-0-2201044</t>
  </si>
  <si>
    <t>28 1 3 11 1 2 72 0 0 2201044</t>
  </si>
  <si>
    <t>2801</t>
  </si>
  <si>
    <t>ADMINISTRATIVOS</t>
  </si>
  <si>
    <t>301002</t>
  </si>
  <si>
    <t>MANIZALES CIUDAD MUNDIAL DE APRENDIZAJE HACIA UN SISTEMA 4.0</t>
  </si>
  <si>
    <t>301002072</t>
  </si>
  <si>
    <t>ASISTENCIA INTEGRAL AL CIUDADANO EN MANIZALES PARA LA CONSTR</t>
  </si>
  <si>
    <t>2021170010003</t>
  </si>
  <si>
    <t>ADMINISTRACIÓN DEL SERVICIO EDUCATIVO EN EL MUNICIPIO DE MANIZALES</t>
  </si>
  <si>
    <t>2201044</t>
  </si>
  <si>
    <t>Servicios conexos a la prestación del servicio educativo oficial</t>
  </si>
  <si>
    <t>28 1 3 11 1 2 72 0 1</t>
  </si>
  <si>
    <t>28-01-3-11-01-002-072-01-0-2201071</t>
  </si>
  <si>
    <t>28 1 3 11 1 2 72 1 0 2201071</t>
  </si>
  <si>
    <t>2201071</t>
  </si>
  <si>
    <t>Servicio educativo</t>
  </si>
  <si>
    <t>28 1 3 11 1 2 72 1 1</t>
  </si>
  <si>
    <t>28-01-3-11-01-002-072-02-0-2201071</t>
  </si>
  <si>
    <t>28 1 3 11 1 2 72 2 0 2201071</t>
  </si>
  <si>
    <t>28 1 3 11 1 2 72 2 1</t>
  </si>
  <si>
    <t>28-01-3-11-01-002-072-03-0-2201071</t>
  </si>
  <si>
    <t>28 1 3 11 1 2 72 3 0 2201071</t>
  </si>
  <si>
    <t>28 1 3 11 1 2 72 3 1</t>
  </si>
  <si>
    <t>28-01-3-11-01-002-072-04-0-2201071</t>
  </si>
  <si>
    <t>28 1 3 11 1 2 72 4 0 2201071</t>
  </si>
  <si>
    <t>28 1 3 11 1 2 72 4 1</t>
  </si>
  <si>
    <t>28-01-3-11-01-002-072-05-0-2201071</t>
  </si>
  <si>
    <t>28 1 3 11 1 2 72 5 0 2201071</t>
  </si>
  <si>
    <t>28 1 3 11 1 2 72 5 1</t>
  </si>
  <si>
    <t>28-01-3-11-01-002-072-06-0-2201071</t>
  </si>
  <si>
    <t>28 1 3 11 1 2 72 6 0 2201071</t>
  </si>
  <si>
    <t>28 1 3 11 1 2 72 6 1</t>
  </si>
  <si>
    <t>28-01-3-11-01-002-072-07-0-2201071</t>
  </si>
  <si>
    <t>28 1 3 11 1 2 72 7 0 2201071</t>
  </si>
  <si>
    <t>28 1 3 11 1 2 72 7 1</t>
  </si>
  <si>
    <t>28-01-3-11-01-002-072-08-0-2201071</t>
  </si>
  <si>
    <t>28 1 3 11 1 2 72 8 0 2201071</t>
  </si>
  <si>
    <t>28 1 3 11 1 2 72 8 1</t>
  </si>
  <si>
    <t>28-01-3-11-01-002-072-09-0-2201071</t>
  </si>
  <si>
    <t>28 1 3 11 1 2 72 9 0 2201071</t>
  </si>
  <si>
    <t>28 1 3 11 1 2 72 9 1</t>
  </si>
  <si>
    <t>28-01-3-11-01-002-072-10-0-2201071</t>
  </si>
  <si>
    <t>28 1 3 11 1 2 72 10 0 2201071</t>
  </si>
  <si>
    <t>28 1 3 11 1 2 72 10 1</t>
  </si>
  <si>
    <t>28-01-3-11-01-002-072-11-0-2201071</t>
  </si>
  <si>
    <t>28 1 3 11 1 2 72 11 0 2201071</t>
  </si>
  <si>
    <t>28 1 3 11 1 2 72 11 1</t>
  </si>
  <si>
    <t>28-01-3-11-01-002-072-12-0-2201071</t>
  </si>
  <si>
    <t>28 1 3 11 1 2 72 12 0 2201071</t>
  </si>
  <si>
    <t>28 1 3 11 1 2 72 12 1</t>
  </si>
  <si>
    <t>28-01-3-11-01-002-072-13-0-2201071</t>
  </si>
  <si>
    <t>28 1 3 11 1 2 72 13 0 2201071</t>
  </si>
  <si>
    <t>28 1 3 11 1 2 72 13 1</t>
  </si>
  <si>
    <t>28-01-3-11-01-002-072-14-0-2201071</t>
  </si>
  <si>
    <t>28 1 3 11 1 2 72 14 0 2201071</t>
  </si>
  <si>
    <t>28 1 3 11 1 2 72 14 1</t>
  </si>
  <si>
    <t>28-01-3-11-01-002-072-15-0-2201071</t>
  </si>
  <si>
    <t>28 1 3 11 1 2 72 15 0 2201071</t>
  </si>
  <si>
    <t>28 1 3 11 1 2 72 15 1</t>
  </si>
  <si>
    <t>16</t>
  </si>
  <si>
    <t>28-01-3-11-01-002-072-16-0-2201071</t>
  </si>
  <si>
    <t>28 1 3 11 1 2 72 16 0 2201071</t>
  </si>
  <si>
    <t>28 1 3 11 1 2 72 16 1</t>
  </si>
  <si>
    <t>28-01-3-11-01-002-072-17-0-2201071</t>
  </si>
  <si>
    <t>28 1 3 11 1 2 72 17 0 2201071</t>
  </si>
  <si>
    <t>28 1 3 11 1 2 72 17 1</t>
  </si>
  <si>
    <t>SGP-Educacion-Poblacion Atendida</t>
  </si>
  <si>
    <t>28-01-3-33-01-002-072-00-0-2201044</t>
  </si>
  <si>
    <t>28 1 3 33 1 2 72 0 0 2201044</t>
  </si>
  <si>
    <t>28 1 3 33 1 2 72 0 1</t>
  </si>
  <si>
    <t>SGP POBLACION ATENDIDA DISTINTA DE NOMINA</t>
  </si>
  <si>
    <t>28-01-3-33-01-002-072-01-0-2201071</t>
  </si>
  <si>
    <t>28 1 3 33 1 2 72 1 0 2201071</t>
  </si>
  <si>
    <t>28 1 3 33 1 2 72 1 1</t>
  </si>
  <si>
    <t>28-01-3-33-01-002-072-02-0-2201071</t>
  </si>
  <si>
    <t>28 1 3 33 1 2 72 2 0 2201071</t>
  </si>
  <si>
    <t>28 1 3 33 1 2 72 2 1</t>
  </si>
  <si>
    <t>28-02-3-33-01-002-072-00-0-2201044</t>
  </si>
  <si>
    <t>28 2 3 33 1 2 72 0 0 2201044</t>
  </si>
  <si>
    <t>2802</t>
  </si>
  <si>
    <t>DOCENTES</t>
  </si>
  <si>
    <t>28 2 3 33 1 2 72 0 1</t>
  </si>
  <si>
    <t>28-02-3-33-01-002-072-01-0-2201071</t>
  </si>
  <si>
    <t>28 2 3 33 1 2 72 1 0 2201071</t>
  </si>
  <si>
    <t>28 2 3 33 1 2 72 1 1</t>
  </si>
  <si>
    <t>SGP-Educacion-Descuento del Docente</t>
  </si>
  <si>
    <t>28-02-3-33-01-002-072-02-0-2201071</t>
  </si>
  <si>
    <t>28 2 3 33 1 2 72 2 0 2201071</t>
  </si>
  <si>
    <t>28 2 3 33 1 2 72 2 1</t>
  </si>
  <si>
    <t>SGP-Educacion-Aporte Patronal del Personal Docente</t>
  </si>
  <si>
    <t>28-02-3-33-01-002-072-03-0-2201071</t>
  </si>
  <si>
    <t>28 2 3 33 1 2 72 3 0 2201071</t>
  </si>
  <si>
    <t>28 2 3 33 1 2 72 3 1</t>
  </si>
  <si>
    <t>28-02-3-33-01-002-072-04-0-2201071</t>
  </si>
  <si>
    <t>28 2 3 33 1 2 72 4 0 2201071</t>
  </si>
  <si>
    <t>28 2 3 33 1 2 72 4 1</t>
  </si>
  <si>
    <t>28-03-3-33-01-002-072-00-0-2201044</t>
  </si>
  <si>
    <t>28 3 3 33 1 2 72 0 0 2201044</t>
  </si>
  <si>
    <t>2803</t>
  </si>
  <si>
    <t>DIRECTIVOS</t>
  </si>
  <si>
    <t>28 3 3 33 1 2 72 0 1</t>
  </si>
  <si>
    <t>28-03-3-33-01-002-072-02-0-2201071</t>
  </si>
  <si>
    <t>28 3 3 33 1 2 72 2 0 2201071</t>
  </si>
  <si>
    <t>28 3 3 33 1 2 72 2 1</t>
  </si>
  <si>
    <t>28-03-3-33-01-002-072-03-0-2201071</t>
  </si>
  <si>
    <t>28 3 3 33 1 2 72 3 0 2201071</t>
  </si>
  <si>
    <t>28 3 3 33 1 2 72 3 1</t>
  </si>
  <si>
    <t>28-03-3-33-01-002-072-05-0-2201071</t>
  </si>
  <si>
    <t>28 3 3 33 1 2 72 5 0 2201071</t>
  </si>
  <si>
    <t>28 3 3 33 1 2 72 5 1</t>
  </si>
  <si>
    <t>SGP-Educacion-Pob. Necesidades Educ. Espec.</t>
  </si>
  <si>
    <t>28-04-3-33-01-002-025-00-0-2201076</t>
  </si>
  <si>
    <t>28 4 3 33 1 2 25 0 0 2201076</t>
  </si>
  <si>
    <t>2804</t>
  </si>
  <si>
    <t>INCLUSIÓN</t>
  </si>
  <si>
    <t>301002025</t>
  </si>
  <si>
    <t>FORTALECIMIENTO DE ALIANZAS ESTRATÉGICAS PARA LA INCLUSIÓN</t>
  </si>
  <si>
    <t>2020170010025</t>
  </si>
  <si>
    <t>FORTALECIMIENTO DE ALIANZAS ESTRATÉGICAS PARA LA INCLUSIÓN CALIDAD EDUCATIVA Y PERMANENCIA EN UN SISTEMA EDUCATIVO 4.0 EN EL MUNICIPIO DE MANIZALES</t>
  </si>
  <si>
    <t>2201076</t>
  </si>
  <si>
    <t>Servicio de asistencia técnica a comunidades en fortalecimiento del tejido social y construcción de escenarios comunitarios protectores de derechos</t>
  </si>
  <si>
    <t>28 4 3 33 1 2 25 0 1</t>
  </si>
  <si>
    <t>SGP-Educaci¢n-Pob. Capac Excepcionales</t>
  </si>
  <si>
    <t>28-04-3-33-01-002-025-01-0-2201006</t>
  </si>
  <si>
    <t>28 4 3 33 1 2 25 1 0 2201006</t>
  </si>
  <si>
    <t>2201006</t>
  </si>
  <si>
    <t>Servicio de asistencia técnica en educación inicial, preescolar, básica y media</t>
  </si>
  <si>
    <t>28 4 3 33 1 2 25 1 1</t>
  </si>
  <si>
    <t>SGP-Educaci¢n-Responsabilidad Penal Adolescente</t>
  </si>
  <si>
    <t>28-04-3-33-01-002-025-02-0-2201070</t>
  </si>
  <si>
    <t>28 4 3 33 1 2 25 2 0 2201070</t>
  </si>
  <si>
    <t>2201070</t>
  </si>
  <si>
    <t>Ambientes de aprendizaje para la educación inicial preescolar, básica y media dotados</t>
  </si>
  <si>
    <t>28 4 3 33 1 2 25 2 1</t>
  </si>
  <si>
    <t>28-04-3-33-01-002-025-03-0-2201006</t>
  </si>
  <si>
    <t>28 4 3 33 1 2 25 3 0 2201006</t>
  </si>
  <si>
    <t>28 4 3 33 1 2 25 3 1</t>
  </si>
  <si>
    <t>28-04-3-33-01-002-025-04-0-2201076</t>
  </si>
  <si>
    <t>28 4 3 33 1 2 25 4 0 2201076</t>
  </si>
  <si>
    <t>28 4 3 33 1 2 25 4 1</t>
  </si>
  <si>
    <t>28-04-3-33-01-002-025-05-0-2201074</t>
  </si>
  <si>
    <t>28 4 3 33 1 2 25 5 0 2201074</t>
  </si>
  <si>
    <t>2201074</t>
  </si>
  <si>
    <t>Servicio de fortalecimiento a las capacidades de los docentes de educación Inicial, preescolar, básica y media</t>
  </si>
  <si>
    <t>28 4 3 33 1 2 25 5 1</t>
  </si>
  <si>
    <t>28-04-3-33-01-002-025-06-0-2201070</t>
  </si>
  <si>
    <t>28 4 3 33 1 2 25 6 0 2201070</t>
  </si>
  <si>
    <t>28 4 3 33 1 2 25 6 1</t>
  </si>
  <si>
    <t>SGP-Educacion-Conectividad</t>
  </si>
  <si>
    <t>28-05-3-33-01-002-023-00-0-2201070</t>
  </si>
  <si>
    <t>28 5 3 33 1 2 23 0 0 2201070</t>
  </si>
  <si>
    <t>2805</t>
  </si>
  <si>
    <t>EFICIENCIA - CONECTIVIDAD</t>
  </si>
  <si>
    <t>301002023</t>
  </si>
  <si>
    <t>DISEÑO Y EJECUCIÓN DE PROYECTOS DE INNOVACIÓN PEDAGÓGICA-PIP</t>
  </si>
  <si>
    <t>2020170010023</t>
  </si>
  <si>
    <t>DISEÑO Y EJECUCIÓN DE PROYECTOS DE INNOVACIÓN PEDAGÓGICA -PIP- PARA UN MODELO  EDUCATIVO 4.0 EN EL MUNICIPIO DE MANIZALES</t>
  </si>
  <si>
    <t>28 5 3 33 1 2 23 0 1</t>
  </si>
  <si>
    <t>28-06-3-11-01-001-025-00-0-2201074</t>
  </si>
  <si>
    <t>28 6 3 11 1 1 25 0 0 2201074</t>
  </si>
  <si>
    <t>2806</t>
  </si>
  <si>
    <t>CALIDAD</t>
  </si>
  <si>
    <t>301001</t>
  </si>
  <si>
    <t>INTERVENCION INTEGRAL EN PRIMERA INFANCIA</t>
  </si>
  <si>
    <t>301001025</t>
  </si>
  <si>
    <t>28 6 3 11 1 1 25 0 1</t>
  </si>
  <si>
    <t>28-06-3-11-01-002-024-00-0-2201062</t>
  </si>
  <si>
    <t>28 6 3 11 1 2 24 0 0 2201062</t>
  </si>
  <si>
    <t>301002024</t>
  </si>
  <si>
    <t>IMPLEMENTACIÓN DE UN ECOSISTEMA EDUCATIVO AMBIENTAL COMO EJE</t>
  </si>
  <si>
    <t>2020170010024</t>
  </si>
  <si>
    <t>IMPLEMENTACIÓN DE UN ECOSISTEMA EDUCATIVO AMBIENTAL COMO EJE DE UN SISTEMA EDUCATIVO 4.0 EN EL MUNICIPIO DE MANIZALES</t>
  </si>
  <si>
    <t>2201062</t>
  </si>
  <si>
    <t>Infraestructura educativa mantenida</t>
  </si>
  <si>
    <t>28 6 3 11 1 2 24 0 1</t>
  </si>
  <si>
    <t>28-06-3-11-01-002-024-01-0-2201006</t>
  </si>
  <si>
    <t>28 6 3 11 1 2 24 1 0 2201006</t>
  </si>
  <si>
    <t>28 6 3 11 1 2 24 1 1</t>
  </si>
  <si>
    <t>28-06-3-11-01-002-024-02-0-2201070</t>
  </si>
  <si>
    <t>28 6 3 11 1 2 24 2 0 2201070</t>
  </si>
  <si>
    <t>28 6 3 11 1 2 24 2 1</t>
  </si>
  <si>
    <t>28-06-3-11-01-002-024-03-0-2201052</t>
  </si>
  <si>
    <t>28 6 3 11 1 2 24 3 0 2201052</t>
  </si>
  <si>
    <t>2201052</t>
  </si>
  <si>
    <t>Infraestructura educativa mejorada</t>
  </si>
  <si>
    <t>28 6 3 11 1 2 24 3 1</t>
  </si>
  <si>
    <t>28-06-3-11-01-002-024-04-0-2201051</t>
  </si>
  <si>
    <t>28 6 3 11 1 2 24 4 0 2201051</t>
  </si>
  <si>
    <t>2201051</t>
  </si>
  <si>
    <t>Infraestructura educativa construida</t>
  </si>
  <si>
    <t>28 6 3 11 1 2 24 4 1</t>
  </si>
  <si>
    <t>28-06-3-11-01-002-025-00-0-2201029</t>
  </si>
  <si>
    <t>28 6 3 11 1 2 25 0 0 2201029</t>
  </si>
  <si>
    <t>2201029</t>
  </si>
  <si>
    <t>Servicio de apoyo a la permanencia con transporte escolar</t>
  </si>
  <si>
    <t>28 6 3 11 1 2 25 0 1</t>
  </si>
  <si>
    <t>28-06-3-11-01-002-025-01-0-2201033</t>
  </si>
  <si>
    <t>28 6 3 11 1 2 25 1 0 2201033</t>
  </si>
  <si>
    <t>2201033</t>
  </si>
  <si>
    <t>Servicio de fomento para la permanencia en programas de educación formal</t>
  </si>
  <si>
    <t>28 6 3 11 1 2 25 1 1</t>
  </si>
  <si>
    <t>28-06-3-11-01-002-025-02-0-2201070</t>
  </si>
  <si>
    <t>28 6 3 11 1 2 25 2 0 2201070</t>
  </si>
  <si>
    <t>28 6 3 11 1 2 25 2 1</t>
  </si>
  <si>
    <t>28-06-3-11-01-002-025-03-0-2201070</t>
  </si>
  <si>
    <t>28 6 3 11 1 2 25 3 0 2201070</t>
  </si>
  <si>
    <t>28 6 3 11 1 2 25 3 1</t>
  </si>
  <si>
    <t>28-06-3-11-01-002-025-04-0-2201074</t>
  </si>
  <si>
    <t>28 6 3 11 1 2 25 4 0 2201074</t>
  </si>
  <si>
    <t>28 6 3 11 1 2 25 4 1</t>
  </si>
  <si>
    <t>28-06-3-11-01-002-025-05-0-2201076</t>
  </si>
  <si>
    <t>28 6 3 11 1 2 25 5 0 2201076</t>
  </si>
  <si>
    <t>28 6 3 11 1 2 25 5 1</t>
  </si>
  <si>
    <t>28-06-3-11-01-002-025-06-0-2201006</t>
  </si>
  <si>
    <t>28 6 3 11 1 2 25 6 0 2201006</t>
  </si>
  <si>
    <t>28 6 3 11 1 2 25 6 1</t>
  </si>
  <si>
    <t>R.F. SGP-Educacion</t>
  </si>
  <si>
    <t>28-06-3-33-01-002-024-00-0-2201062</t>
  </si>
  <si>
    <t>28 6 3 33 1 2 24 0 0 2201062</t>
  </si>
  <si>
    <t>28 6 3 33 1 2 24 0 1</t>
  </si>
  <si>
    <t>SGP-Educacion-Calidad por Matricula</t>
  </si>
  <si>
    <t>28-06-3-33-01-002-025-00-0-2201029</t>
  </si>
  <si>
    <t>28 6 3 33 1 2 25 0 0 2201029</t>
  </si>
  <si>
    <t>28 6 3 33 1 2 25 0 1</t>
  </si>
  <si>
    <t>28-06-3-33-01-002-072-05-0-2201071</t>
  </si>
  <si>
    <t>28 6 3 33 1 2 72 5 0 2201071</t>
  </si>
  <si>
    <t>28 6 3 33 1 2 72 5 1</t>
  </si>
  <si>
    <t>28-06-3-33-01-002-072-06-0-2201033</t>
  </si>
  <si>
    <t>28 6 3 33 1 2 72 6 0 2201033</t>
  </si>
  <si>
    <t>28 6 3 33 1 2 72 6 1</t>
  </si>
  <si>
    <t>28-08-3-11-01-002-025-00-0-2201028</t>
  </si>
  <si>
    <t>28 8 3 11 1 2 25 0 0 2201028</t>
  </si>
  <si>
    <t>2808</t>
  </si>
  <si>
    <t>ALIMENTACIÓN ESCOLAR</t>
  </si>
  <si>
    <t>2201028</t>
  </si>
  <si>
    <t>Servicio de apoyo a la permanencia con alimentación escolar</t>
  </si>
  <si>
    <t>28 8 3 11 1 2 25 0 1</t>
  </si>
  <si>
    <t>Convenio MEN-PAE</t>
  </si>
  <si>
    <t>28-08-3-22-01-002-025-00-0-2201028</t>
  </si>
  <si>
    <t>28 8 3 22 1 2 25 0 0 2201028</t>
  </si>
  <si>
    <t>28 8 3 22 1 2 25 0 1</t>
  </si>
  <si>
    <t>R.F. SGP-Alimentacion Escolar</t>
  </si>
  <si>
    <t>28-08-3-33-01-002-025-01-0-2201028</t>
  </si>
  <si>
    <t>28 8 3 33 1 2 25 1 0 2201028</t>
  </si>
  <si>
    <t>28 8 3 33 1 2 25 1 1</t>
  </si>
  <si>
    <t>SGP-Alimentacion Escolar</t>
  </si>
  <si>
    <t>28-08-3-33-01-002-025-02-0-2201028</t>
  </si>
  <si>
    <t>28 8 3 33 1 2 25 2 0 2201028</t>
  </si>
  <si>
    <t>28 8 3 33 1 2 25 2 1</t>
  </si>
  <si>
    <t>SGP-Educacion-Calidad Gratuidad (SSF)</t>
  </si>
  <si>
    <t>28-10-3-33-01-002-072-05-0-2201033</t>
  </si>
  <si>
    <t>28 10 3 33 1 2 72 5 0 2201033</t>
  </si>
  <si>
    <t>2810</t>
  </si>
  <si>
    <t>CALIDAD - GRATUIDAD</t>
  </si>
  <si>
    <t>28 10 3 33 1 2 72 5 1</t>
  </si>
  <si>
    <t>28-12-3-11-01-002-072-00-0-2201071</t>
  </si>
  <si>
    <t>28 12 3 11 1 2 72 0 0 2201071</t>
  </si>
  <si>
    <t>2812</t>
  </si>
  <si>
    <t>ADMINISTRACIÓN OTROS CONTRATOS</t>
  </si>
  <si>
    <t>28 12 3 11 1 2 72 0 1</t>
  </si>
  <si>
    <t>28-12-3-11-01-002-072-01-0-2201071</t>
  </si>
  <si>
    <t>28 12 3 11 1 2 72 1 0 2201071</t>
  </si>
  <si>
    <t>28 12 3 11 1 2 72 1 1</t>
  </si>
  <si>
    <t>28-12-3-33-01-002-072-00-0-2201071</t>
  </si>
  <si>
    <t>28 12 3 33 1 2 72 0 0 2201071</t>
  </si>
  <si>
    <t>28 12 3 33 1 2 72 0 1</t>
  </si>
  <si>
    <t>28-12-3-33-01-002-072-02-0-2201033</t>
  </si>
  <si>
    <t>28 12 3 33 1 2 72 2 0 2201033</t>
  </si>
  <si>
    <t>28 12 3 33 1 2 72 2 1</t>
  </si>
  <si>
    <t>28-12-3-33-01-002-072-03-0-2201033</t>
  </si>
  <si>
    <t>28 12 3 33 1 2 72 3 0 2201033</t>
  </si>
  <si>
    <t>28 12 3 33 1 2 72 3 1</t>
  </si>
  <si>
    <t>29</t>
  </si>
  <si>
    <t>29-01-3-11-01-001-028-00-0-4102002</t>
  </si>
  <si>
    <t>29 1 3 11 1 1 28 0 0 4102002</t>
  </si>
  <si>
    <t>2901</t>
  </si>
  <si>
    <t>DESARROLLO SOCIAL</t>
  </si>
  <si>
    <t>301001028</t>
  </si>
  <si>
    <t>4102002</t>
  </si>
  <si>
    <t>Servicio de atención tradicional a la primera infancia</t>
  </si>
  <si>
    <t>29 1 3 11 1 1 28 0 1</t>
  </si>
  <si>
    <t>29-01-3-11-01-004-052-00-0-3301064</t>
  </si>
  <si>
    <t>29 1 3 11 1 4 52 0 0 3301064</t>
  </si>
  <si>
    <t>301004052</t>
  </si>
  <si>
    <t>FORTALECIMIENTO LA CULTURA COMO MOTOR DE DESARROLLO SOCIAL Y</t>
  </si>
  <si>
    <t>2020170010052</t>
  </si>
  <si>
    <t>FORTALECIMIENTO LA CULTURA COMO MOTOR DE DESARROLLO SOCIAL Y ECONÓMICO PARA UNA MANIZALES MÁS GRANDE</t>
  </si>
  <si>
    <t>3301064</t>
  </si>
  <si>
    <t>Servicio de asistencia técnica en educación artística y cultural</t>
  </si>
  <si>
    <t>29 1 3 11 1 4 52 0 1</t>
  </si>
  <si>
    <t>29-01-3-11-01-004-052-01-0-3301122</t>
  </si>
  <si>
    <t>29 1 3 11 1 4 52 1 0 3301122</t>
  </si>
  <si>
    <t>3301122</t>
  </si>
  <si>
    <t>Servicio de fomento para el acceso de la oferta cultural</t>
  </si>
  <si>
    <t>29 1 3 11 1 4 52 1 1</t>
  </si>
  <si>
    <t>29-01-3-11-01-004-052-02-0-3301055</t>
  </si>
  <si>
    <t>29 1 3 11 1 4 52 2 0 3301055</t>
  </si>
  <si>
    <t>3301055</t>
  </si>
  <si>
    <t>Servicio de apoyo financiero para el desarrollo de prácticas artísticas y culturales</t>
  </si>
  <si>
    <t>29 1 3 11 1 4 52 2 1</t>
  </si>
  <si>
    <t>29-01-3-11-01-004-052-04-0-3301059</t>
  </si>
  <si>
    <t>29 1 3 11 1 4 52 4 0 3301059</t>
  </si>
  <si>
    <t>3301059</t>
  </si>
  <si>
    <t>Servicio de asistenciatécnica en procesos de comunicación cultural</t>
  </si>
  <si>
    <t>29 1 3 11 1 4 52 4 1</t>
  </si>
  <si>
    <t>29-01-3-11-01-006-027-00-0-4103052</t>
  </si>
  <si>
    <t>29 1 3 11 1 6 27 0 0 4103052</t>
  </si>
  <si>
    <t>301006027</t>
  </si>
  <si>
    <t>DESARROLLO DE UNA CIUDAD ACTIVA Y AMIGABLE CON LA FAMILIAS</t>
  </si>
  <si>
    <t>2020170010027</t>
  </si>
  <si>
    <t>DESARROLLO DE UNA CIUDAD ACTIVA Y AMIGABLE CON LA FAMILIAS POBLACIÒN CON DISCAPACIDAD Y ADULTO MAYOR EN LA MANIZALES + GRANDE</t>
  </si>
  <si>
    <t>4103052</t>
  </si>
  <si>
    <t>Servicio de gestión de oferta social para la población vulnerable</t>
  </si>
  <si>
    <t>29 1 3 11 1 6 27 0 1</t>
  </si>
  <si>
    <t>29-01-3-11-01-006-027-01-0-4103052</t>
  </si>
  <si>
    <t>29 1 3 11 1 6 27 1 0 4103052</t>
  </si>
  <si>
    <t>29 1 3 11 1 6 27 1 1</t>
  </si>
  <si>
    <t>29-01-3-11-01-006-027-02-0-4103050</t>
  </si>
  <si>
    <t>29 1 3 11 1 6 27 2 0 4103050</t>
  </si>
  <si>
    <t>4103050</t>
  </si>
  <si>
    <t>Servicio de acompañamiento familiar y comunitario para la superación de la pobreza</t>
  </si>
  <si>
    <t>29 1 3 11 1 6 27 2 1</t>
  </si>
  <si>
    <t>29-01-3-11-01-006-027-03-0-4103005</t>
  </si>
  <si>
    <t>29 1 3 11 1 6 27 3 0 4103005</t>
  </si>
  <si>
    <t>4103005</t>
  </si>
  <si>
    <t>Servicio de asistencia técnica para el emprendimiento</t>
  </si>
  <si>
    <t>29 1 3 11 1 6 27 3 1</t>
  </si>
  <si>
    <t>29-01-3-11-01-006-027-04-0-4103050</t>
  </si>
  <si>
    <t>29 1 3 11 1 6 27 4 0 4103050</t>
  </si>
  <si>
    <t>29 1 3 11 1 6 27 4 1</t>
  </si>
  <si>
    <t>29-01-3-11-01-006-028-01-0-4102046</t>
  </si>
  <si>
    <t>29 1 3 11 1 6 28 1 0 4102046</t>
  </si>
  <si>
    <t>29 1 3 11 1 6 28 1 1</t>
  </si>
  <si>
    <t>29-01-3-11-01-006-028-02-0-4102042</t>
  </si>
  <si>
    <t>29 1 3 11 1 6 28 2 0 4102042</t>
  </si>
  <si>
    <t>4102042</t>
  </si>
  <si>
    <t>Servicio de asistencia técnica a comunidades en temas de fortalecimiento del tejido social y construcción de escenarios comunitarios protectores de derechos</t>
  </si>
  <si>
    <t>29 1 3 11 1 6 28 2 1</t>
  </si>
  <si>
    <t>29-01-3-11-01-006-028-03-0-4102043</t>
  </si>
  <si>
    <t>29 1 3 11 1 6 28 3 0 4102043</t>
  </si>
  <si>
    <t>4102043</t>
  </si>
  <si>
    <t>Servicio de promoción de temas de dinámica relacional y desarrollo autónomo</t>
  </si>
  <si>
    <t>29 1 3 11 1 6 28 3 1</t>
  </si>
  <si>
    <t>29-01-3-11-01-006-029-00-0-4103061</t>
  </si>
  <si>
    <t>29 1 3 11 1 6 29 0 0 4103061</t>
  </si>
  <si>
    <t>301006029</t>
  </si>
  <si>
    <t>GENERACION DE CAPACIDADES PARA LA VIDA CON LA POBLACION VULN</t>
  </si>
  <si>
    <t>2020170010029</t>
  </si>
  <si>
    <t>GENERACION DE CAPACIDADES PARA LA VIDA CON LA POBLACION VULNERABLE EN LA MANIZALES + GRANDE</t>
  </si>
  <si>
    <t>4103061</t>
  </si>
  <si>
    <t>Servicio de apoyo financiero para la entrega de transferencias monetarias no condicionadas</t>
  </si>
  <si>
    <t>29 1 3 11 1 6 29 0 1</t>
  </si>
  <si>
    <t>29-01-3-11-01-006-029-01-0-4103004</t>
  </si>
  <si>
    <t>29 1 3 11 1 6 29 1 0 4103004</t>
  </si>
  <si>
    <t>4103004</t>
  </si>
  <si>
    <t>Servicio de educación para el trabajo a la población vulnerable</t>
  </si>
  <si>
    <t>29 1 3 11 1 6 29 1 1</t>
  </si>
  <si>
    <t>29-01-3-11-01-006-029-02-0-4103050</t>
  </si>
  <si>
    <t>29 1 3 11 1 6 29 2 0 4103050</t>
  </si>
  <si>
    <t>29 1 3 11 1 6 29 2 1</t>
  </si>
  <si>
    <t>29-01-3-11-01-006-029-03-0-4103052</t>
  </si>
  <si>
    <t>29 1 3 11 1 6 29 3 0 4103052</t>
  </si>
  <si>
    <t>29 1 3 11 1 6 29 3 1</t>
  </si>
  <si>
    <t>29-01-3-11-01-006-029-04-0-4103059</t>
  </si>
  <si>
    <t>29 1 3 11 1 6 29 4 0 4103059</t>
  </si>
  <si>
    <t>4103059</t>
  </si>
  <si>
    <t>Servicio de asistencia técnica para fortalecimiento de unidades productivas colectivas para la generación de ingresos</t>
  </si>
  <si>
    <t>29 1 3 11 1 6 29 4 1</t>
  </si>
  <si>
    <t>29-01-3-11-01-007-075-00-0-4103052</t>
  </si>
  <si>
    <t>29 1 3 11 1 7 75 0 0 4103052</t>
  </si>
  <si>
    <t>301007075</t>
  </si>
  <si>
    <t>2021170010011</t>
  </si>
  <si>
    <t>FORTALECIMIENTO DEL LIDERAZGO Y LA PARTICIPACION COMUNITARIA EN MANIZALES</t>
  </si>
  <si>
    <t>29 1 3 11 1 7 75 0 1</t>
  </si>
  <si>
    <t>29-01-3-11-01-007-075-01-0-4103004</t>
  </si>
  <si>
    <t>29 1 3 11 1 7 75 1 0 4103004</t>
  </si>
  <si>
    <t>29 1 3 11 1 7 75 1 1</t>
  </si>
  <si>
    <t>29-01-3-11-01-007-075-02-0-4103050</t>
  </si>
  <si>
    <t>29 1 3 11 1 7 75 2 0 4103050</t>
  </si>
  <si>
    <t>29 1 3 11 1 7 75 2 1</t>
  </si>
  <si>
    <t>29-01-3-11-01-007-075-03-0-4103050</t>
  </si>
  <si>
    <t>29 1 3 11 1 7 75 3 0 4103050</t>
  </si>
  <si>
    <t>29 1 3 11 1 7 75 3 1</t>
  </si>
  <si>
    <t>29-01-3-11-01-007-077-00-0-4599034</t>
  </si>
  <si>
    <t>29 1 3 11 1 7 77 0 0 4599034</t>
  </si>
  <si>
    <t>4599034</t>
  </si>
  <si>
    <t>Sedes dotadas</t>
  </si>
  <si>
    <t>29 1 3 11 1 7 77 0 1</t>
  </si>
  <si>
    <t>29-01-3-11-01-007-077-01-0-4599011</t>
  </si>
  <si>
    <t>29 1 3 11 1 7 77 1 0 4599011</t>
  </si>
  <si>
    <t>29 1 3 11 1 7 77 1 1</t>
  </si>
  <si>
    <t>29-01-3-11-05-001-075-01-0-4103061</t>
  </si>
  <si>
    <t>29 1 3 11 5 1 75 1 0 4103061</t>
  </si>
  <si>
    <t>305001075</t>
  </si>
  <si>
    <t>29 1 3 11 5 1 75 1 1</t>
  </si>
  <si>
    <t>Estampilla ProCultura</t>
  </si>
  <si>
    <t>29-01-3-22-01-004-052-00-0-3301059</t>
  </si>
  <si>
    <t>29 1 3 22 1 4 52 0 0 3301059</t>
  </si>
  <si>
    <t>29 1 3 22 1 4 52 0 1</t>
  </si>
  <si>
    <t>29-01-3-22-01-004-052-01-0-3301122</t>
  </si>
  <si>
    <t>29 1 3 22 1 4 52 1 0 3301122</t>
  </si>
  <si>
    <t>29 1 3 22 1 4 52 1 1</t>
  </si>
  <si>
    <t>29-01-3-22-01-004-052-02-0-3301126</t>
  </si>
  <si>
    <t>29 1 3 22 1 4 52 2 0 3301126</t>
  </si>
  <si>
    <t>3301126</t>
  </si>
  <si>
    <t>Servicio de apoyo al proceso de formación artística y cultural</t>
  </si>
  <si>
    <t>29 1 3 22 1 4 52 2 1</t>
  </si>
  <si>
    <t>R.F. Estampilla Pro Cultura</t>
  </si>
  <si>
    <t>29-01-3-22-01-004-052-03-0-3301126</t>
  </si>
  <si>
    <t>29 1 3 22 1 4 52 3 0 3301126</t>
  </si>
  <si>
    <t>29 1 3 22 1 4 52 3 1</t>
  </si>
  <si>
    <t>R.F. Contribuci¢n Parafiscales Espectaculos</t>
  </si>
  <si>
    <t>29-01-3-22-01-004-052-04-0-3301126</t>
  </si>
  <si>
    <t>29 1 3 22 1 4 52 4 0 3301126</t>
  </si>
  <si>
    <t>29 1 3 22 1 4 52 4 1</t>
  </si>
  <si>
    <t>Contribucion parafiscal espectaculos publicos</t>
  </si>
  <si>
    <t>29-01-3-22-01-004-052-05-0-3301126</t>
  </si>
  <si>
    <t>29 1 3 22 1 4 52 5 0 3301126</t>
  </si>
  <si>
    <t>29 1 3 22 1 4 52 5 1</t>
  </si>
  <si>
    <t>Estampilla Bienestar Adulto Mayor</t>
  </si>
  <si>
    <t>29-01-3-22-01-006-027-00-0-4103050</t>
  </si>
  <si>
    <t>29 1 3 22 1 6 27 0 0 4103050</t>
  </si>
  <si>
    <t>29 1 3 22 1 6 27 0 1</t>
  </si>
  <si>
    <t>Zonas Azules-Discapacidad (Acdo 0989/2018)</t>
  </si>
  <si>
    <t>29-01-3-22-01-006-027-02-0-4103050</t>
  </si>
  <si>
    <t>29 1 3 22 1 6 27 2 0 4103050</t>
  </si>
  <si>
    <t>29 1 3 22 1 6 27 2 1</t>
  </si>
  <si>
    <t>Convenio No.1132 Estampill Adulto Mayor Gob. Caldas</t>
  </si>
  <si>
    <t>29-01-3-22-01-006-027-03-0-4103050</t>
  </si>
  <si>
    <t>29 1 3 22 1 6 27 3 0 4103050</t>
  </si>
  <si>
    <t>29 1 3 22 1 6 27 3 1</t>
  </si>
  <si>
    <t>R.F. Estampilla Adulto Mayor</t>
  </si>
  <si>
    <t>29-01-3-22-01-006-027-04-0-4103050</t>
  </si>
  <si>
    <t>29 1 3 22 1 6 27 4 0 4103050</t>
  </si>
  <si>
    <t>29 1 3 22 1 6 27 4 1</t>
  </si>
  <si>
    <t>R.F. Conv Gob de Caldas - Estamp adulto mayor</t>
  </si>
  <si>
    <t>29-01-3-22-01-006-027-05-0-4103050</t>
  </si>
  <si>
    <t>29 1 3 22 1 6 27 5 0 4103050</t>
  </si>
  <si>
    <t>29 1 3 22 1 6 27 5 1</t>
  </si>
  <si>
    <t>R.F. Zonas Azules Discapacidad</t>
  </si>
  <si>
    <t>29-01-3-22-01-006-027-06-0-4103052</t>
  </si>
  <si>
    <t>29 1 3 22 1 6 27 6 0 4103052</t>
  </si>
  <si>
    <t>29 1 3 22 1 6 27 6 1</t>
  </si>
  <si>
    <t>SGP-Proposito General-Cultura</t>
  </si>
  <si>
    <t>29-01-3-33-01-004-052-01-0-3301055</t>
  </si>
  <si>
    <t>29 1 3 33 1 4 52 1 0 3301055</t>
  </si>
  <si>
    <t>29 1 3 33 1 4 52 1 1</t>
  </si>
  <si>
    <t>29-01-3-33-01-004-052-02-0-3301122</t>
  </si>
  <si>
    <t>29 1 3 33 1 4 52 2 0 3301122</t>
  </si>
  <si>
    <t>29 1 3 33 1 4 52 2 1</t>
  </si>
  <si>
    <t>29-01-3-33-01-004-052-03-0-3301059</t>
  </si>
  <si>
    <t>29 1 3 33 1 4 52 3 0 3301059</t>
  </si>
  <si>
    <t>29 1 3 33 1 4 52 3 1</t>
  </si>
  <si>
    <t>29-01-3-81-01-004-052-00-0-3301059</t>
  </si>
  <si>
    <t>29 1 3 81 1 4 52 0 0 3301059</t>
  </si>
  <si>
    <t>29 1 3 81 1 4 52 0 1</t>
  </si>
  <si>
    <t>Rec Bal SGP - Proposito General Cultura</t>
  </si>
  <si>
    <t>29-01-3-83-01-004-052-00-0-3301122</t>
  </si>
  <si>
    <t>29 1 3 83 1 4 52 0 0 3301122</t>
  </si>
  <si>
    <t>29 1 3 83 1 4 52 0 1</t>
  </si>
  <si>
    <t>30</t>
  </si>
  <si>
    <t>30-01-3-11-02-003-067-00-0-1702010</t>
  </si>
  <si>
    <t>30 1 3 11 2 3 67 0 0 1702010</t>
  </si>
  <si>
    <t>3001</t>
  </si>
  <si>
    <t>AGRICULTURA</t>
  </si>
  <si>
    <t>302003</t>
  </si>
  <si>
    <t>302003067</t>
  </si>
  <si>
    <t>MEJORAMIENTO COMPETITIVIDAD DE LOS PRODUCTORES AGROPECUARIOS</t>
  </si>
  <si>
    <t>2021170010004</t>
  </si>
  <si>
    <t>MEJORAMIENTO DE LA COMPETITIVIDAD DE LOS PRODUCTORES AGROPECUARIOS DEL SECTOR RURAL DE MANIZALES</t>
  </si>
  <si>
    <t>1702010</t>
  </si>
  <si>
    <t>Servicio de asistencia técnica agropecuaria dirigida a pequeños productores</t>
  </si>
  <si>
    <t>30 1 3 11 2 3 67 0 1</t>
  </si>
  <si>
    <t>30-01-3-11-02-003-067-03-0-1702017</t>
  </si>
  <si>
    <t>30 1 3 11 2 3 67 3 0 1702017</t>
  </si>
  <si>
    <t>1702017</t>
  </si>
  <si>
    <t>Servicio de apoyo para el fomento organizativo de la Agricultura Campesina, Familiar y Comunitaria</t>
  </si>
  <si>
    <t>30 1 3 11 2 3 67 3 1</t>
  </si>
  <si>
    <t>30-01-3-11-02-003-067-04-0-1702038</t>
  </si>
  <si>
    <t>30 1 3 11 2 3 67 4 0 1702038</t>
  </si>
  <si>
    <t>1702038</t>
  </si>
  <si>
    <t>Servicio de apoyo a la comercialización</t>
  </si>
  <si>
    <t>30 1 3 11 2 3 67 4 1</t>
  </si>
  <si>
    <t>30-01-3-11-02-003-067-05-0-1702011</t>
  </si>
  <si>
    <t>30 1 3 11 2 3 67 5 0 1702011</t>
  </si>
  <si>
    <t>1702011</t>
  </si>
  <si>
    <t>Servicio de asesoría para el fortalecimiento de la asociatividad</t>
  </si>
  <si>
    <t>30 1 3 11 2 3 67 5 1</t>
  </si>
  <si>
    <t>30-01-3-11-03-001-067-00-0-1702010</t>
  </si>
  <si>
    <t>30 1 3 11 3 1 67 0 0 1702010</t>
  </si>
  <si>
    <t>303001067</t>
  </si>
  <si>
    <t>30 1 3 11 3 1 67 0 1</t>
  </si>
  <si>
    <t>30-01-3-11-03-006-067-00-0-1702017</t>
  </si>
  <si>
    <t>30 1 3 11 3 6 67 0 0 1702017</t>
  </si>
  <si>
    <t>303006</t>
  </si>
  <si>
    <t>303006067</t>
  </si>
  <si>
    <t>30 1 3 11 3 6 67 0 1</t>
  </si>
  <si>
    <t>30-01-3-11-03-006-067-01-0-1702035</t>
  </si>
  <si>
    <t>30 1 3 11 3 6 67 1 0 1702035</t>
  </si>
  <si>
    <t>1702035</t>
  </si>
  <si>
    <t>Servicio de educación informal en Buenas Prácticas Agrícolas y producción sostenible</t>
  </si>
  <si>
    <t>30 1 3 11 3 6 67 1 1</t>
  </si>
  <si>
    <t>30-01-3-11-03-006-067-02-0-1702038</t>
  </si>
  <si>
    <t>30 1 3 11 3 6 67 2 0 1702038</t>
  </si>
  <si>
    <t>30 1 3 11 3 6 67 2 1</t>
  </si>
  <si>
    <t>30-01-3-11-03-006-084-00-0-1708032</t>
  </si>
  <si>
    <t>30 1 3 11 3 6 84 0 0 1708032</t>
  </si>
  <si>
    <t>303006084</t>
  </si>
  <si>
    <t>FORTALECIMIENTO DE LA RED DE BIBLIOTECAS DE MANIZALES</t>
  </si>
  <si>
    <t>2022170010006</t>
  </si>
  <si>
    <t>DESARROLLO DE LA AGRICULTURA URBANA Y SEGURIDAD ALIMENTARIA EN MANIZALES</t>
  </si>
  <si>
    <t>1708032</t>
  </si>
  <si>
    <t>Parcelas, módulos y unidades demostrativas adecuadas</t>
  </si>
  <si>
    <t>30 1 3 11 3 6 84 0 1</t>
  </si>
  <si>
    <t>33-01-3-11-03-003-073-00-0-4503017</t>
  </si>
  <si>
    <t>33 1 3 11 3 3 73 0 0 4503017</t>
  </si>
  <si>
    <t>3301</t>
  </si>
  <si>
    <t>FONDO DE PREVENCIÓN Y ATENCIÓN DE DESASASTRES</t>
  </si>
  <si>
    <t>303003</t>
  </si>
  <si>
    <t>GESTION DEL RIESGO DE DESASTRES</t>
  </si>
  <si>
    <t>303003073</t>
  </si>
  <si>
    <t>REPARACION INTEGRAL DEL CIUDADANO HABITANTE DE LA CALLE</t>
  </si>
  <si>
    <t>2021170010009</t>
  </si>
  <si>
    <t>ESTUDIO PARA MEJORAR LA CAPACIDAD DE RESPUESTA Y DE RECUPERACION ANTE LA OCURRENCIA DE UNA EMERGENCIA O DESASTRE.</t>
  </si>
  <si>
    <t>4503017</t>
  </si>
  <si>
    <t>Estudios de riesgo de desastres</t>
  </si>
  <si>
    <t>33 1 3 11 3 3 73 0 1</t>
  </si>
  <si>
    <t>33-01-3-11-03-003-073-01-0-4503004</t>
  </si>
  <si>
    <t>33 1 3 11 3 3 73 1 0 4503004</t>
  </si>
  <si>
    <t>4503004</t>
  </si>
  <si>
    <t>Servicio de atención a emergencias y desastres</t>
  </si>
  <si>
    <t>33 1 3 11 3 3 73 1 1</t>
  </si>
  <si>
    <t>33-01-3-11-03-003-073-02-0-4503004</t>
  </si>
  <si>
    <t>33 1 3 11 3 3 73 2 0 4503004</t>
  </si>
  <si>
    <t>33 1 3 11 3 3 73 2 1</t>
  </si>
  <si>
    <t>33-01-3-11-03-003-073-03-0-4503022</t>
  </si>
  <si>
    <t>33 1 3 11 3 3 73 3 0 4503022</t>
  </si>
  <si>
    <t>4503022</t>
  </si>
  <si>
    <t>Obras de infraestructura para la reducción del riesgo de desastres</t>
  </si>
  <si>
    <t>33 1 3 11 3 3 73 3 1</t>
  </si>
  <si>
    <t>33-01-3-11-03-003-073-04-0-4503004</t>
  </si>
  <si>
    <t>33 1 3 11 3 3 73 4 0 4503004</t>
  </si>
  <si>
    <t>33 1 3 11 3 3 73 4 1</t>
  </si>
  <si>
    <t>33-01-3-11-03-003-073-05-0-4503022</t>
  </si>
  <si>
    <t>33 1 3 11 3 3 73 5 0 4503022</t>
  </si>
  <si>
    <t>33 1 3 11 3 3 73 5 1</t>
  </si>
  <si>
    <t>33-01-3-11-03-003-073-06-0-4503018</t>
  </si>
  <si>
    <t>33 1 3 11 3 3 73 6 0 4503018</t>
  </si>
  <si>
    <t>4503018</t>
  </si>
  <si>
    <t>Servicio de monitoreo y seguimiento para la gestión del riesgo</t>
  </si>
  <si>
    <t>33 1 3 11 3 3 73 6 1</t>
  </si>
  <si>
    <t>Aportes Entidades-Fondo Prevencion Desastres</t>
  </si>
  <si>
    <t>33-01-3-22-03-003-073-00-0-4503017</t>
  </si>
  <si>
    <t>33 1 3 22 3 3 73 0 0 4503017</t>
  </si>
  <si>
    <t>33 1 3 22 3 3 73 0 1</t>
  </si>
  <si>
    <t>33-01-3-22-03-003-073-01-0-4503017</t>
  </si>
  <si>
    <t>33 1 3 22 3 3 73 1 0 4503017</t>
  </si>
  <si>
    <t>33 1 3 22 3 3 73 1 1</t>
  </si>
  <si>
    <t>Sobretasa Bomberil</t>
  </si>
  <si>
    <t>33-01-3-22-03-003-073-02-0-4503004</t>
  </si>
  <si>
    <t>33 1 3 22 3 3 73 2 0 4503004</t>
  </si>
  <si>
    <t>33 1 3 22 3 3 73 2 1</t>
  </si>
  <si>
    <t>33-01-3-22-03-003-073-03-0-4503004</t>
  </si>
  <si>
    <t>33 1 3 22 3 3 73 3 0 4503004</t>
  </si>
  <si>
    <t>33 1 3 22 3 3 73 3 1</t>
  </si>
  <si>
    <t>33-01-3-22-03-003-073-04-0-4503004</t>
  </si>
  <si>
    <t>33 1 3 22 3 3 73 4 0 4503004</t>
  </si>
  <si>
    <t>33 1 3 22 3 3 73 4 1</t>
  </si>
  <si>
    <t>33-01-3-22-03-003-073-05-0-4503018</t>
  </si>
  <si>
    <t>33 1 3 22 3 3 73 5 0 4503018</t>
  </si>
  <si>
    <t>33 1 3 22 3 3 73 5 1</t>
  </si>
  <si>
    <t>R.F. Fondo Municipal de Gesti¢n del Riesgo</t>
  </si>
  <si>
    <t>33-01-3-22-03-003-073-06-0-4503017</t>
  </si>
  <si>
    <t>33 1 3 22 3 3 73 6 0 4503017</t>
  </si>
  <si>
    <t>33 1 3 22 3 3 73 6 1</t>
  </si>
  <si>
    <t>Rec Bal Sobretasa Bomberil</t>
  </si>
  <si>
    <t>33-01-3-82-03-003-073-00-0-4503004</t>
  </si>
  <si>
    <t>33 1 3 82 3 3 73 0 0 4503004</t>
  </si>
  <si>
    <t>33 1 3 82 3 3 73 0 1</t>
  </si>
  <si>
    <t>35</t>
  </si>
  <si>
    <t>35-01-3-11-01-004-078-00-0-3502007</t>
  </si>
  <si>
    <t>35 1 3 11 1 4 78 0 0 3502007</t>
  </si>
  <si>
    <t>3501</t>
  </si>
  <si>
    <t>COMPETITIVIDAD</t>
  </si>
  <si>
    <t>301004078</t>
  </si>
  <si>
    <t>APOYO A LOS EMPRENDEDORES CULTURALES DEL MUNICIPIO DE MANIZA</t>
  </si>
  <si>
    <t>2021170010001</t>
  </si>
  <si>
    <t>FORTALECIMIENTO DEL ECOSISTEMA DE COMPETITIVIDAD, EMPRENDIMIENTO E INNOVACIÓN SOSTENIBLE PARA MANIZALES</t>
  </si>
  <si>
    <t>3502007</t>
  </si>
  <si>
    <t>Servicio de asistencia técnica para el desarrollo de iniciativas clústeres</t>
  </si>
  <si>
    <t>35 1 3 11 1 4 78 0 1</t>
  </si>
  <si>
    <t>35-01-3-11-02-001-033-00-0-2301030</t>
  </si>
  <si>
    <t>35 1 3 11 2 1 33 0 0 2301030</t>
  </si>
  <si>
    <t>302001</t>
  </si>
  <si>
    <t>DEFINIENDO EL CAMINO HACIA LA CIUDAD INTELIGENTE</t>
  </si>
  <si>
    <t>302001033</t>
  </si>
  <si>
    <t>IMPLEMENTACIÓN DE UN ECOSISTEMA DIGITAL DE LA INDUSTRIA 4.0</t>
  </si>
  <si>
    <t>2020170010033</t>
  </si>
  <si>
    <t>IMPLEMENTACIÓN DE UN ECOSISTEMA DIGITAL DE LA INDUSTRIA 4.0 PARA UN MODELO DE CIUDAD INTELIGENTE Y SOSTENIBLE QUE AGREGUE CALIDAD DE VIDA AL CIUDADANO</t>
  </si>
  <si>
    <t>2301030</t>
  </si>
  <si>
    <t>Servicio de educación informal en tecnologías de la información y las comunicaciones.</t>
  </si>
  <si>
    <t>35 1 3 11 2 1 33 0 1</t>
  </si>
  <si>
    <t>35-01-3-11-02-001-033-01-0-2301076</t>
  </si>
  <si>
    <t>35 1 3 11 2 1 33 1 0 2301076</t>
  </si>
  <si>
    <t>2301076</t>
  </si>
  <si>
    <t>Servicio de acceso y promoción a las tecnologías de la información y las comunicaciones</t>
  </si>
  <si>
    <t>35 1 3 11 2 1 33 1 1</t>
  </si>
  <si>
    <t>35-01-3-11-02-001-033-02-0-2301079</t>
  </si>
  <si>
    <t>35 1 3 11 2 1 33 2 0 2301079</t>
  </si>
  <si>
    <t>2301079</t>
  </si>
  <si>
    <t>Servicio de acceso zonas digitales</t>
  </si>
  <si>
    <t>35 1 3 11 2 1 33 2 1</t>
  </si>
  <si>
    <t>35-01-3-11-02-002-078-00-0-3502012</t>
  </si>
  <si>
    <t>35 1 3 11 2 2 78 0 0 3502012</t>
  </si>
  <si>
    <t>302002078</t>
  </si>
  <si>
    <t>3502012</t>
  </si>
  <si>
    <t>Servicio de apoyo para la modernización y fomento de la innovación empresarial</t>
  </si>
  <si>
    <t>35 1 3 11 2 2 78 0 1</t>
  </si>
  <si>
    <t>35-01-3-11-02-002-078-01-0-3502017</t>
  </si>
  <si>
    <t>35 1 3 11 2 2 78 1 0 3502017</t>
  </si>
  <si>
    <t>3502017</t>
  </si>
  <si>
    <t>Servicio de asistencia técnica para emprendedores y/o empresas en edad temprana</t>
  </si>
  <si>
    <t>35 1 3 11 2 2 78 1 1</t>
  </si>
  <si>
    <t>35-01-3-11-02-002-078-02-0-3502009</t>
  </si>
  <si>
    <t>35 1 3 11 2 2 78 2 0 3502009</t>
  </si>
  <si>
    <t>3502009</t>
  </si>
  <si>
    <t>Servicio de apoyo para la transferencia y/o implementación de metodologías de aumento de la productividad</t>
  </si>
  <si>
    <t>35 1 3 11 2 2 78 2 1</t>
  </si>
  <si>
    <t>35-01-3-11-02-003-053-00-0-3502112</t>
  </si>
  <si>
    <t>35 1 3 11 2 3 53 0 0 3502112</t>
  </si>
  <si>
    <t>302003053</t>
  </si>
  <si>
    <t>FORTALECIMIENTO PROMOCION TURISTICA MANIZALES: MANIZALES DES</t>
  </si>
  <si>
    <t>2020170010053</t>
  </si>
  <si>
    <t>FORTALECIMIENTO PROMOCION TURISTICA MANIZALES: MANIZALES DESTINO TURÍSTICO PARA EL DISFRUTE DE TODOS”</t>
  </si>
  <si>
    <t>3502112</t>
  </si>
  <si>
    <t>35 1 3 11 2 3 53 0 1</t>
  </si>
  <si>
    <t>35-01-3-11-02-003-053-01-0-3502039</t>
  </si>
  <si>
    <t>35 1 3 11 2 3 53 1 0 3502039</t>
  </si>
  <si>
    <t>3502039</t>
  </si>
  <si>
    <t>Servicio de asistencia técnica a los entes territoriales para el desarrollo turístico</t>
  </si>
  <si>
    <t>35 1 3 11 2 3 53 1 1</t>
  </si>
  <si>
    <t>35-01-3-11-02-003-078-00-0-3502017</t>
  </si>
  <si>
    <t>35 1 3 11 2 3 78 0 0 3502017</t>
  </si>
  <si>
    <t>302003078</t>
  </si>
  <si>
    <t>35 1 3 11 2 3 78 0 1</t>
  </si>
  <si>
    <t>35-01-3-11-02-003-078-01-0-3502022</t>
  </si>
  <si>
    <t>35 1 3 11 2 3 78 1 0 3502022</t>
  </si>
  <si>
    <t>3502022</t>
  </si>
  <si>
    <t>Servicio de asistencia técnica a las Mipymes para el acceso a nuevos mercados</t>
  </si>
  <si>
    <t>35 1 3 11 2 3 78 1 1</t>
  </si>
  <si>
    <t>35-01-3-11-02-003-078-02-0-3502111</t>
  </si>
  <si>
    <t>35 1 3 11 2 3 78 2 0 3502111</t>
  </si>
  <si>
    <t>3502111</t>
  </si>
  <si>
    <t>Servicio de racionalización de trámites y normatividad para la competitividad empresarial</t>
  </si>
  <si>
    <t>35 1 3 11 2 3 78 2 1</t>
  </si>
  <si>
    <t>35-01-3-11-02-003-078-03-0-3502007</t>
  </si>
  <si>
    <t>35 1 3 11 2 3 78 3 0 3502007</t>
  </si>
  <si>
    <t>35 1 3 11 2 3 78 3 1</t>
  </si>
  <si>
    <t>35-01-3-11-02-004-078-00-0-3502012</t>
  </si>
  <si>
    <t>35 1 3 11 2 4 78 0 0 3502012</t>
  </si>
  <si>
    <t>302004</t>
  </si>
  <si>
    <t>PROMOCION PROYECT QUE MEJORAN CONECTIVIDAD E INFRAESTRUCTURA</t>
  </si>
  <si>
    <t>302004078</t>
  </si>
  <si>
    <t>35 1 3 11 2 4 78 0 1</t>
  </si>
  <si>
    <t>35-01-3-11-02-005-078-00-0-3502011</t>
  </si>
  <si>
    <t>35 1 3 11 2 5 78 0 0 3502011</t>
  </si>
  <si>
    <t>302005</t>
  </si>
  <si>
    <t>PROMOCION DEL EMPLEO E INCLUSION LABORAL</t>
  </si>
  <si>
    <t>302005078</t>
  </si>
  <si>
    <t>3502011</t>
  </si>
  <si>
    <t>Servicio de apoyo para la formación de capital humano pertinente para el desarrollo empresarial de los territorios</t>
  </si>
  <si>
    <t>35 1 3 11 2 5 78 0 1</t>
  </si>
  <si>
    <t>36</t>
  </si>
  <si>
    <t>36-01-3-11-01-005-034-00-0-4301037</t>
  </si>
  <si>
    <t>36 1 3 11 1 5 34 0 0 4301037</t>
  </si>
  <si>
    <t>3601</t>
  </si>
  <si>
    <t>DEPORTE</t>
  </si>
  <si>
    <t>301005</t>
  </si>
  <si>
    <t>DEPORTE Y RECREAC DLLO DE INDIVIDUOS CONV Y COHESION SOCIAL</t>
  </si>
  <si>
    <t>301005034</t>
  </si>
  <si>
    <t>FORTALECIMIENTO DEL DEPORTE LA RECREACIÓN Y LA ACTIVIDAD FIS</t>
  </si>
  <si>
    <t>2020170010034</t>
  </si>
  <si>
    <t>FORTALECIMIENTO DEL DEPORTE LA RECREACIÓN Y LA ACTIVIDAD  FÍSICA “CULTIVO MI VIDA” EN EL MUNICIPIO MANIZALES </t>
  </si>
  <si>
    <t>4301037</t>
  </si>
  <si>
    <t>Servicio de promoción de la actividad física, la recreación y el deporte</t>
  </si>
  <si>
    <t>36 1 3 11 1 5 34 0 1</t>
  </si>
  <si>
    <t>36-01-3-11-01-005-035-00-0-4301015</t>
  </si>
  <si>
    <t>36 1 3 11 1 5 35 0 0 4301015</t>
  </si>
  <si>
    <t>301005035</t>
  </si>
  <si>
    <t>MEJORAMIENTO, CONSTRUCCION, MANTENIMIENTO Y ADECUACION DE ES</t>
  </si>
  <si>
    <t>2017170010089</t>
  </si>
  <si>
    <t>MEJORAMIENTO CONSTRUCCIÓN MANTENIMIENTO ADMINISTRACIÓN Y ADECUACIÓN DE ESCENARIOS DEPORTIVOS EN LA CIUDAD DE MANIZALES</t>
  </si>
  <si>
    <t>4301015</t>
  </si>
  <si>
    <t>Canchas multifuncionales construidas y dotadas</t>
  </si>
  <si>
    <t>36 1 3 11 1 5 35 0 1</t>
  </si>
  <si>
    <t>36-01-3-11-01-005-035-01-0-4301017</t>
  </si>
  <si>
    <t>36 1 3 11 1 5 35 1 0 4301017</t>
  </si>
  <si>
    <t>4301017</t>
  </si>
  <si>
    <t>Canchas multifuncionales mantenidas</t>
  </si>
  <si>
    <t>36 1 3 11 1 5 35 1 1</t>
  </si>
  <si>
    <t>36-01-3-11-01-005-035-02-0-4301003</t>
  </si>
  <si>
    <t>36 1 3 11 1 5 35 2 0 4301003</t>
  </si>
  <si>
    <t>4301003</t>
  </si>
  <si>
    <t>Servicio de administración de la infraestructura deportiva</t>
  </si>
  <si>
    <t>36 1 3 11 1 5 35 2 1</t>
  </si>
  <si>
    <t>Tasa Pro Deporte y Recreación</t>
  </si>
  <si>
    <t>36-01-3-22-01-005-034-00-0-4301037</t>
  </si>
  <si>
    <t>36 1 3 22 1 5 34 0 0 4301037</t>
  </si>
  <si>
    <t>36 1 3 22 1 5 34 0 1</t>
  </si>
  <si>
    <t>Transferencias Impuesto al Tabaco</t>
  </si>
  <si>
    <t>36-01-3-22-01-005-034-01-0-4301037</t>
  </si>
  <si>
    <t>36 1 3 22 1 5 34 1 0 4301037</t>
  </si>
  <si>
    <t>36 1 3 22 1 5 34 1 1</t>
  </si>
  <si>
    <t>R.F. Transferencia impuesto al tabaco</t>
  </si>
  <si>
    <t>36-01-3-22-01-005-034-02-0-4301017</t>
  </si>
  <si>
    <t>36 1 3 22 1 5 34 2 0 4301017</t>
  </si>
  <si>
    <t>36 1 3 22 1 5 34 2 1</t>
  </si>
  <si>
    <t>Impuesto Ley del Deporte</t>
  </si>
  <si>
    <t>36-01-3-22-01-005-035-00-0-4301003</t>
  </si>
  <si>
    <t>36 1 3 22 1 5 35 0 0 4301003</t>
  </si>
  <si>
    <t>36 1 3 22 1 5 35 0 1</t>
  </si>
  <si>
    <t>36-01-3-22-01-005-035-01-0-4301017</t>
  </si>
  <si>
    <t>36 1 3 22 1 5 35 1 0 4301017</t>
  </si>
  <si>
    <t>36 1 3 22 1 5 35 1 1</t>
  </si>
  <si>
    <t>Zonas de Parqueo P£blico-Zonas Naranja  (Acdo 929/16)</t>
  </si>
  <si>
    <t>36-01-3-22-01-005-035-02-0-4301017</t>
  </si>
  <si>
    <t>36 1 3 22 1 5 35 2 0 4301017</t>
  </si>
  <si>
    <t>36 1 3 22 1 5 35 2 1</t>
  </si>
  <si>
    <t>R.F. Zonas Naranjas Deportes</t>
  </si>
  <si>
    <t>36-01-3-22-01-005-035-03-0-4301017</t>
  </si>
  <si>
    <t>36 1 3 22 1 5 35 3 0 4301017</t>
  </si>
  <si>
    <t>36 1 3 22 1 5 35 3 1</t>
  </si>
  <si>
    <t>R.F. Tasa Pro Deporte</t>
  </si>
  <si>
    <t>36-01-3-22-01-005-035-04-0-4301017</t>
  </si>
  <si>
    <t>36 1 3 22 1 5 35 4 0 4301017</t>
  </si>
  <si>
    <t>36 1 3 22 1 5 35 4 1</t>
  </si>
  <si>
    <t>SGP-Proposito General-Deporte</t>
  </si>
  <si>
    <t>36-01-3-33-01-005-034-00-0-4301037</t>
  </si>
  <si>
    <t>36 1 3 33 1 5 34 0 0 4301037</t>
  </si>
  <si>
    <t>36 1 3 33 1 5 34 0 1</t>
  </si>
  <si>
    <t>36-01-3-81-01-005-035-00-0-4301015</t>
  </si>
  <si>
    <t>36 1 3 81 1 5 35 0 0 4301015</t>
  </si>
  <si>
    <t>36 1 3 81 1 5 35 0 1</t>
  </si>
  <si>
    <t>36-01-3-81-01-005-035-01-0-4301015</t>
  </si>
  <si>
    <t>36 1 3 81 1 5 35 1 0 4301015</t>
  </si>
  <si>
    <t>36 1 3 81 1 5 35 1 1</t>
  </si>
  <si>
    <t>Rec Bal Tasa Pro Deporte y Recreación</t>
  </si>
  <si>
    <t>36-01-3-82-01-005-034-00-0-4301037</t>
  </si>
  <si>
    <t>36 1 3 82 1 5 34 0 0 4301037</t>
  </si>
  <si>
    <t>36 1 3 82 1 5 34 0 1</t>
  </si>
  <si>
    <t>Rec Bal Ley del Deporte</t>
  </si>
  <si>
    <t>36-01-3-82-01-005-035-02-0-4301017</t>
  </si>
  <si>
    <t>36 1 3 82 1 5 35 2 0 4301017</t>
  </si>
  <si>
    <t>36 1 3 82 1 5 35 2 1</t>
  </si>
  <si>
    <t>40</t>
  </si>
  <si>
    <t>Rendimientos financieros SSF  EMSA</t>
  </si>
  <si>
    <t>40-01-3-22-01-003-051-00-0-1906004</t>
  </si>
  <si>
    <t>40 1 3 22 1 3 51 0 0 1906004</t>
  </si>
  <si>
    <t>4001</t>
  </si>
  <si>
    <t>RÉGIMEN SUBSIDIADO DE SALUD</t>
  </si>
  <si>
    <t>301003</t>
  </si>
  <si>
    <t>301003051</t>
  </si>
  <si>
    <t>FORTALECIMIENTO Y PROMOCIÓN DE LA AFILIACIÓN AL SISTEMA GENE</t>
  </si>
  <si>
    <t>2020170010051</t>
  </si>
  <si>
    <t>FORTALECIMIENTO Y PROMOCIÓN DE LA AFILIACIÓN AL SISTEMA GENERAL DE SEGURIDAD SOCIAL EN SALUD DE LA POBLACIÓN DEL MUNICIPIO DE MANIZALES</t>
  </si>
  <si>
    <t>1906004</t>
  </si>
  <si>
    <t>Servicio de atención en salud a la población</t>
  </si>
  <si>
    <t>40 1 3 22 1 3 51 0 1</t>
  </si>
  <si>
    <t>Rendimientos financieros SSF Premios  Caducos</t>
  </si>
  <si>
    <t>40-01-3-22-01-003-051-01-0-1906004</t>
  </si>
  <si>
    <t>40 1 3 22 1 3 51 1 0 1906004</t>
  </si>
  <si>
    <t>40 1 3 22 1 3 51 1 1</t>
  </si>
  <si>
    <t>Aporte Nacional ADRES ((SSF))</t>
  </si>
  <si>
    <t>40-01-3-22-01-003-051-02-0-1906004</t>
  </si>
  <si>
    <t>40 1 3 22 1 3 51 2 0 1906004</t>
  </si>
  <si>
    <t>40 1 3 22 1 3 51 2 1</t>
  </si>
  <si>
    <t>Aporte Nacional ADRES  ((SSF))  IVC SUPERSALUD</t>
  </si>
  <si>
    <t>40-01-3-22-01-003-051-03-0-1906004</t>
  </si>
  <si>
    <t>40 1 3 22 1 3 51 3 0 1906004</t>
  </si>
  <si>
    <t>40 1 3 22 1 3 51 3 1</t>
  </si>
  <si>
    <t>Transferencias Rentas Cedidas Regimen Subsidiado (SSF)</t>
  </si>
  <si>
    <t>40-01-3-22-01-003-051-04-0-1906004</t>
  </si>
  <si>
    <t>40 1 3 22 1 3 51 4 0 1906004</t>
  </si>
  <si>
    <t>40 1 3 22 1 3 51 4 1</t>
  </si>
  <si>
    <t>Transferencias de EMSA-Regimen Subsidiado (SSF)</t>
  </si>
  <si>
    <t>40-01-3-22-01-003-051-05-0-1906004</t>
  </si>
  <si>
    <t>40 1 3 22 1 3 51 5 0 1906004</t>
  </si>
  <si>
    <t>40 1 3 22 1 3 51 5 1</t>
  </si>
  <si>
    <t>Transferencias Premios Caducos (SSF)</t>
  </si>
  <si>
    <t>40-01-3-22-01-003-051-06-0-1906004</t>
  </si>
  <si>
    <t>40 1 3 22 1 3 51 6 0 1906004</t>
  </si>
  <si>
    <t>40 1 3 22 1 3 51 6 1</t>
  </si>
  <si>
    <t>Coljuegos-Reg. Subsidiado (SSF)</t>
  </si>
  <si>
    <t>40-01-3-22-01-003-051-07-0-1906004</t>
  </si>
  <si>
    <t>40 1 3 22 1 3 51 7 0 1906004</t>
  </si>
  <si>
    <t>40 1 3 22 1 3 51 7 1</t>
  </si>
  <si>
    <t>R.F. Régimen Subsidiado</t>
  </si>
  <si>
    <t>40-01-3-22-01-003-051-08-0-1906004</t>
  </si>
  <si>
    <t>40 1 3 22 1 3 51 8 0 1906004</t>
  </si>
  <si>
    <t>40 1 3 22 1 3 51 8 1</t>
  </si>
  <si>
    <t>SGP-Salud-Regimen Subsidiado-(SSF)</t>
  </si>
  <si>
    <t>40-01-3-33-01-003-051-00-0-1906004</t>
  </si>
  <si>
    <t>40 1 3 33 1 3 51 0 0 1906004</t>
  </si>
  <si>
    <t>40 1 3 33 1 3 51 0 1</t>
  </si>
  <si>
    <t>40-01-3-81-01-003-051-00-0-1906004</t>
  </si>
  <si>
    <t>40 1 3 81 1 3 51 0 0 1906004</t>
  </si>
  <si>
    <t>40 1 3 81 1 3 51 0 1</t>
  </si>
  <si>
    <t>Rec.Bal. Aportes de EMSA-Regimen Subsidiado</t>
  </si>
  <si>
    <t>40-01-3-82-01-003-051-01-0-1906004</t>
  </si>
  <si>
    <t>40 1 3 82 1 3 51 1 0 1906004</t>
  </si>
  <si>
    <t>40 1 3 82 1 3 51 1 1</t>
  </si>
  <si>
    <t>Rec. Bal. Coljuegos-Reg. Subsidiado</t>
  </si>
  <si>
    <t>40-01-3-82-01-003-051-02-0-1906004</t>
  </si>
  <si>
    <t>40 1 3 82 1 3 51 2 0 1906004</t>
  </si>
  <si>
    <t>40 1 3 82 1 3 51 2 1</t>
  </si>
  <si>
    <t>40-02-3-11-01-003-038-01-0-1905014</t>
  </si>
  <si>
    <t>40 2 3 11 1 3 38 1 0 1905014</t>
  </si>
  <si>
    <t>4002</t>
  </si>
  <si>
    <t>SALUD PÚBLICA COLECTIVA</t>
  </si>
  <si>
    <t>301003038</t>
  </si>
  <si>
    <t>IMPLEMENTACIÓN DEL PROGRAMA DE SALUD MENTAL Y CONVIVENCIA SO</t>
  </si>
  <si>
    <t>2020170010038</t>
  </si>
  <si>
    <t>IMPLEMENTACIÓN DEL PROGRAMA DE SALUD MENTAL Y CONVIVENCIA SOCIAL - LA VIDA ES BELLA Y CAPACIDADES PARA LA VIDA EN EL MUNICIPIO DE MANIZALES</t>
  </si>
  <si>
    <t>1905014</t>
  </si>
  <si>
    <t>40 2 3 11 1 3 38 1 1</t>
  </si>
  <si>
    <t>40-02-3-11-01-003-038-02-0-1905031</t>
  </si>
  <si>
    <t>40 2 3 11 1 3 38 2 0 1905031</t>
  </si>
  <si>
    <t>1905031</t>
  </si>
  <si>
    <t>Servicio de promoción de la salud y prevención de riesgos asociados a condiciones no transmisibles</t>
  </si>
  <si>
    <t>40 2 3 11 1 3 38 2 1</t>
  </si>
  <si>
    <t>40-02-3-11-01-003-038-03-0-1905022</t>
  </si>
  <si>
    <t>40 2 3 11 1 3 38 3 0 1905022</t>
  </si>
  <si>
    <t>1905022</t>
  </si>
  <si>
    <t>Servicio de gestión del riesgo en temas de trastornos mentales</t>
  </si>
  <si>
    <t>40 2 3 11 1 3 38 3 1</t>
  </si>
  <si>
    <t>40-02-3-11-01-003-038-03-0-1905031</t>
  </si>
  <si>
    <t>40 2 3 11 1 3 38 3 0 1905031</t>
  </si>
  <si>
    <t>40 2 3 11 1 3 38 3 2</t>
  </si>
  <si>
    <t>40-02-3-11-01-003-042-00-0-1905028</t>
  </si>
  <si>
    <t>40 2 3 11 1 3 42 0 0 1905028</t>
  </si>
  <si>
    <t>301003042</t>
  </si>
  <si>
    <t>DESARROLLO DEL SELLO VERDE CULTIVO MI VIDA A TRAVÉS DE LA IM</t>
  </si>
  <si>
    <t>2020170010042</t>
  </si>
  <si>
    <t>DESARROLLO DEL SELLO VERDE CULTIVO MI VIDA A TRAVÉS DE LA IMPLEMENTACIÓN DE UN PROGRAMA DE SEGURIDAD ALIMENTARIA Y NUTRICIONAL</t>
  </si>
  <si>
    <t>1905028</t>
  </si>
  <si>
    <t>Servicio de gestión del riesgo para temas de consumo, aprovechamiento biológico, calidad e inocuidad de los alimentos</t>
  </si>
  <si>
    <t>40 2 3 11 1 3 42 0 1</t>
  </si>
  <si>
    <t>40-02-3-11-01-003-047-00-0-1905019</t>
  </si>
  <si>
    <t>40 2 3 11 1 3 47 0 0 1905019</t>
  </si>
  <si>
    <t>301003047</t>
  </si>
  <si>
    <t>MEJORAMIENTO DE LAS CONDICIONES RELACIONADAS CON LOS EDRECHO</t>
  </si>
  <si>
    <t>2020170010047</t>
  </si>
  <si>
    <t>MEJORAMIENTO DE LAS CONDICIONES RELACIONADAS CON LOS DERECHOS SEXUALES Y REPRODUCTIVOS DE LA POBLACIÓN DE MANIZALES EN EL MARCO DEL SELLO VERDE AMOR Y SEXUALIDAD SOSTENIBLE MANIZALES</t>
  </si>
  <si>
    <t>1905019</t>
  </si>
  <si>
    <t>Servicio de educación informal en temas de salud pública</t>
  </si>
  <si>
    <t>40 2 3 11 1 3 47 0 1</t>
  </si>
  <si>
    <t>40-02-3-11-01-003-047-01-0-1905014</t>
  </si>
  <si>
    <t>40 2 3 11 1 3 47 1 0 1905014</t>
  </si>
  <si>
    <t>40 2 3 11 1 3 47 1 1</t>
  </si>
  <si>
    <t>40-02-3-11-01-003-048-00-0-1905036</t>
  </si>
  <si>
    <t>40 2 3 11 1 3 48 0 0 1905036</t>
  </si>
  <si>
    <t>301003048</t>
  </si>
  <si>
    <t>IMPLEMENTACIÓN DE LA ESTRATEGIA DE ATENCIÓN PRIMARIA EN SALU</t>
  </si>
  <si>
    <t>2020170010048</t>
  </si>
  <si>
    <t>IMPLEMENTACIÓN DE LA ESTRATEGIA DE ATENCIÓN PRIMARIA EN SALUD EN EL MARCO DE LA DIMENSIÓN DE AUTORIDAD SANITARIA EN EL MUNICIPIO MANIZALES</t>
  </si>
  <si>
    <t>1905036</t>
  </si>
  <si>
    <t>40 2 3 11 1 3 48 0 1</t>
  </si>
  <si>
    <t>40-02-3-11-01-003-049-00-0-1905019</t>
  </si>
  <si>
    <t>40 2 3 11 1 3 49 0 0 1905019</t>
  </si>
  <si>
    <t>301003049</t>
  </si>
  <si>
    <t>DESARROLLO DE ACCIONES DE PREVENCIÓN Y PROMOCIÓN DE LA SALUD</t>
  </si>
  <si>
    <t>2020170010049</t>
  </si>
  <si>
    <t>DESARROLLO DE ACCIONES DE PREVENCIÓN Y PROMOCIÓN DE LA SALUD EN EL ENTORNO LABORAL MANIZALES</t>
  </si>
  <si>
    <t>40 2 3 11 1 3 49 0 1</t>
  </si>
  <si>
    <t>40-02-3-11-01-003-050-00-0-1905019</t>
  </si>
  <si>
    <t>40 2 3 11 1 3 50 0 0 1905019</t>
  </si>
  <si>
    <t>301003050</t>
  </si>
  <si>
    <t>IMPLEMENTACIÓN DEL PROGRAMA DE INSPECCIÓN VIGILANCIA Y CONTR</t>
  </si>
  <si>
    <t>2020170010050</t>
  </si>
  <si>
    <t>IMPLEMENTACIÓN DEL PROGRAMA DE INSPECCIÓN VIGILANCIA Y CONTROL DE LA SALUD AMBIENTAL DEL MUNICIPIO DE MANIZALES</t>
  </si>
  <si>
    <t>40 2 3 11 1 3 50 0 1</t>
  </si>
  <si>
    <t>40-02-3-11-01-003-050-01-0-1905019</t>
  </si>
  <si>
    <t>40 2 3 11 1 3 50 1 0 1905019</t>
  </si>
  <si>
    <t>40 2 3 11 1 3 50 1 1</t>
  </si>
  <si>
    <t>40-02-3-11-01-003-050-02-0-1905024</t>
  </si>
  <si>
    <t>40 2 3 11 1 3 50 2 0 1905024</t>
  </si>
  <si>
    <t>1905024</t>
  </si>
  <si>
    <t>Servicio de gestión del riesgo para abordar situaciones de salud relacionadas con condiciones ambientales</t>
  </si>
  <si>
    <t>40 2 3 11 1 3 50 2 1</t>
  </si>
  <si>
    <t>40-02-3-11-01-003-058-00-0-1905027</t>
  </si>
  <si>
    <t>40 2 3 11 1 3 58 0 0 1905027</t>
  </si>
  <si>
    <t>301003058</t>
  </si>
  <si>
    <t>FORTALECIMIENTO DEL PROGRAMA AMPLIADO DE INMUNIZACIONES A FI</t>
  </si>
  <si>
    <t>2020170010022</t>
  </si>
  <si>
    <t>FORTALECIMIENTO DEL PROGRAMA AMPLIADO DE INMUNIZACIONES A FIN DE ALCANZAR MAS DEL 95% EN COBERTURAS DE BIOLÓGICOS TRAZADORES EN LAS POBLACIONES OBJETO DEL PROGRAMA</t>
  </si>
  <si>
    <t>1905027</t>
  </si>
  <si>
    <t>Servicio de gestión del riesgo para enfermedades inmunoprevenibles</t>
  </si>
  <si>
    <t>40 2 3 11 1 3 58 0 1</t>
  </si>
  <si>
    <t>40-02-3-11-01-006-040-00-0-1905023</t>
  </si>
  <si>
    <t>40 2 3 11 1 6 40 0 0 1905023</t>
  </si>
  <si>
    <t>301006040</t>
  </si>
  <si>
    <t>DESARROLLO DE UN PROGRAMA DE ATENCIÓN INTEGRAL EN SALUD CON</t>
  </si>
  <si>
    <t>2020170010040</t>
  </si>
  <si>
    <t>DESARROLLO DE UN PROGRAMA DE ATENCIÓN INTEGRAL EN SALUD CON ENFOQUE DIFERENCIAL Y PSICOSOCIAL DIRIGIDO A LOS GRUPOS DE POBLACIÓN VULNERABLE RESIDENTES EN LA CIUDAD DE MANIZALES</t>
  </si>
  <si>
    <t>1905023</t>
  </si>
  <si>
    <t>Servicio de gestión del riesgo para abordar condiciones crónicas prevalentes</t>
  </si>
  <si>
    <t>40 2 3 11 1 6 40 0 1</t>
  </si>
  <si>
    <t>40-02-3-11-01-006-041-00-0-1903047</t>
  </si>
  <si>
    <t>40 2 3 11 1 6 41 0 0 1903047</t>
  </si>
  <si>
    <t>301006041</t>
  </si>
  <si>
    <t>FORTALECIMIENTO DE LAS INSTANCIAS DE PARTICIPACION SOCIAL EN</t>
  </si>
  <si>
    <t>2020170010041</t>
  </si>
  <si>
    <t>FORTALECIMIENTO DE LAS INSTANCIAS DE PARTICIPACION SOCIAL EN SALUD MANIZALES</t>
  </si>
  <si>
    <t>1903047</t>
  </si>
  <si>
    <t>Servicios de comunicación y divulgación en inspección, vigilancia y control</t>
  </si>
  <si>
    <t>40 2 3 11 1 6 41 0 1</t>
  </si>
  <si>
    <t>SGP-Salud Publica</t>
  </si>
  <si>
    <t>40-02-3-33-01-003-038-00-0-1905014</t>
  </si>
  <si>
    <t>40 2 3 33 1 3 38 0 0 1905014</t>
  </si>
  <si>
    <t>40 2 3 33 1 3 38 0 1</t>
  </si>
  <si>
    <t>40-02-3-33-01-003-038-01-0-1905031</t>
  </si>
  <si>
    <t>40 2 3 33 1 3 38 1 0 1905031</t>
  </si>
  <si>
    <t>40 2 3 33 1 3 38 1 1</t>
  </si>
  <si>
    <t>40-02-3-33-01-003-038-04-0-1905022</t>
  </si>
  <si>
    <t>40 2 3 33 1 3 38 4 0 1905022</t>
  </si>
  <si>
    <t>40 2 3 33 1 3 38 4 1</t>
  </si>
  <si>
    <t>40-02-3-33-01-003-042-00-0-1905019</t>
  </si>
  <si>
    <t>40 2 3 33 1 3 42 0 0 1905019</t>
  </si>
  <si>
    <t>40 2 3 33 1 3 42 0 1</t>
  </si>
  <si>
    <t>40-02-3-33-01-003-043-00-0-1905021</t>
  </si>
  <si>
    <t>40 2 3 33 1 3 43 0 0 1905021</t>
  </si>
  <si>
    <t>301003043</t>
  </si>
  <si>
    <t>FORTALECIMIENTO DEL PROGRAMA DE ATENCIÓN A LAS MUJERES CON I</t>
  </si>
  <si>
    <t>2020170010043</t>
  </si>
  <si>
    <t>FORTALECIMIENTO DEL PROGRAMA DE ATENCIÓN A LAS MUJERES CON INTENCIÓN REPRODUCTIVA GESTANTES RECIÉN NACIDOS Y LA PRIMERA INFANCIA. MANIZALES</t>
  </si>
  <si>
    <t>1905021</t>
  </si>
  <si>
    <t>Servicio de gestión del riesgo en temas de salud sexual y reproductiva</t>
  </si>
  <si>
    <t>40 2 3 33 1 3 43 0 1</t>
  </si>
  <si>
    <t>40-02-3-33-01-003-044-00-0-1903031</t>
  </si>
  <si>
    <t>40 2 3 33 1 3 44 0 0 1903031</t>
  </si>
  <si>
    <t>301003044</t>
  </si>
  <si>
    <t>FORTALECIMIENTO DE LA CAPACIDAD DE GESTIÓN DE LA AUTORIDAD S</t>
  </si>
  <si>
    <t>2020170010044</t>
  </si>
  <si>
    <t>FORTALECIMIENTO DE LA CAPACIDAD DE GESTIÓN DE LA AUTORIDAD SANITARIA A TRAVÉS DE LA OPERACIÓN ADECUADA DE LOS SISTEMAS DE INFORMACIÓN</t>
  </si>
  <si>
    <t>1903031</t>
  </si>
  <si>
    <t>Servicio de información de vigilancia epidemiológica</t>
  </si>
  <si>
    <t>40 2 3 33 1 3 44 0 1</t>
  </si>
  <si>
    <t>40-02-3-33-01-003-044-01-0-1903045</t>
  </si>
  <si>
    <t>40 2 3 33 1 3 44 1 0 1903045</t>
  </si>
  <si>
    <t>1903045</t>
  </si>
  <si>
    <t>Servicio de información para la gestión de la inspección, vigilancia y control sanitario</t>
  </si>
  <si>
    <t>40 2 3 33 1 3 44 1 1</t>
  </si>
  <si>
    <t>40-02-3-33-01-003-045-00-0-1905019</t>
  </si>
  <si>
    <t>40 2 3 33 1 3 45 0 0 1905019</t>
  </si>
  <si>
    <t>301003045</t>
  </si>
  <si>
    <t>DESARROLLO DE LA ESTRATEGIA CULTIVO MI VIDA POR MEDIO ACCION</t>
  </si>
  <si>
    <t>2020170010045</t>
  </si>
  <si>
    <t>DESARROLLO DE LA ESTRATEGIA CULTIVO MI VIDA POR MEDIO ACCIONES DE PROMOCIÓN DE LA SALUD PREVENCIÓN DE LA ENFERMEDAD Y GESTIÓN DE LA SALUD PÚBLICA</t>
  </si>
  <si>
    <t>40 2 3 33 1 3 45 0 1</t>
  </si>
  <si>
    <t>40-02-3-33-01-003-047-00-0-1905014</t>
  </si>
  <si>
    <t>40 2 3 33 1 3 47 0 0 1905014</t>
  </si>
  <si>
    <t>40 2 3 33 1 3 47 0 1</t>
  </si>
  <si>
    <t>R.F. SGP-Salud Publica</t>
  </si>
  <si>
    <t>40-02-3-33-01-003-047-01-0-1905014</t>
  </si>
  <si>
    <t>40 2 3 33 1 3 47 1 0 1905014</t>
  </si>
  <si>
    <t>40 2 3 33 1 3 47 1 1</t>
  </si>
  <si>
    <t>40-02-3-33-01-003-048-00-0-1905023</t>
  </si>
  <si>
    <t>40 2 3 33 1 3 48 0 0 1905023</t>
  </si>
  <si>
    <t>40 2 3 33 1 3 48 0 1</t>
  </si>
  <si>
    <t>40-02-3-33-01-003-048-01-0-1905023</t>
  </si>
  <si>
    <t>40 2 3 33 1 3 48 1 0 1905023</t>
  </si>
  <si>
    <t>40 2 3 33 1 3 48 1 1</t>
  </si>
  <si>
    <t>40-02-3-33-01-003-048-02-0-1905036</t>
  </si>
  <si>
    <t>40 2 3 33 1 3 48 2 0 1905036</t>
  </si>
  <si>
    <t>40 2 3 33 1 3 48 2 1</t>
  </si>
  <si>
    <t>40-02-3-33-01-003-048-03-0-1905031</t>
  </si>
  <si>
    <t>40 2 3 33 1 3 48 3 0 1905031</t>
  </si>
  <si>
    <t>40 2 3 33 1 3 48 3 1</t>
  </si>
  <si>
    <t>40-02-3-33-01-003-048-04-0-1905036</t>
  </si>
  <si>
    <t>40 2 3 33 1 3 48 4 0 1905036</t>
  </si>
  <si>
    <t>40 2 3 33 1 3 48 4 1</t>
  </si>
  <si>
    <t>40-02-3-33-01-003-049-00-0-1905019</t>
  </si>
  <si>
    <t>40 2 3 33 1 3 49 0 0 1905019</t>
  </si>
  <si>
    <t>40 2 3 33 1 3 49 0 1</t>
  </si>
  <si>
    <t>40-02-3-33-01-003-050-00-0-1905014</t>
  </si>
  <si>
    <t>40 2 3 33 1 3 50 0 0 1905014</t>
  </si>
  <si>
    <t>40 2 3 33 1 3 50 0 1</t>
  </si>
  <si>
    <t>40-02-3-33-01-003-050-01-0-1905019</t>
  </si>
  <si>
    <t>40 2 3 33 1 3 50 1 0 1905019</t>
  </si>
  <si>
    <t>40 2 3 33 1 3 50 1 1</t>
  </si>
  <si>
    <t>40-02-3-33-01-003-058-00-0-1905027</t>
  </si>
  <si>
    <t>40 2 3 33 1 3 58 0 0 1905027</t>
  </si>
  <si>
    <t>40 2 3 33 1 3 58 0 1</t>
  </si>
  <si>
    <t>40-02-3-33-01-006-040-00-0-1905014</t>
  </si>
  <si>
    <t>40 2 3 33 1 6 40 0 0 1905014</t>
  </si>
  <si>
    <t>40 2 3 33 1 6 40 0 1</t>
  </si>
  <si>
    <t>40-02-3-33-01-006-040-01-0-1905031</t>
  </si>
  <si>
    <t>40 2 3 33 1 6 40 1 0 1905031</t>
  </si>
  <si>
    <t>40 2 3 33 1 6 40 1 1</t>
  </si>
  <si>
    <t>Rec. Bal. SGP-Salud Pùblica</t>
  </si>
  <si>
    <t>40-02-3-83-01-003-044-00-0-1903031</t>
  </si>
  <si>
    <t>40 2 3 83 1 3 44 0 0 1903031</t>
  </si>
  <si>
    <t>40 2 3 83 1 3 44 0 1</t>
  </si>
  <si>
    <t>40-02-3-83-01-003-044-01-0-1903031</t>
  </si>
  <si>
    <t>40 2 3 83 1 3 44 1 0 1903031</t>
  </si>
  <si>
    <t>40 2 3 83 1 3 44 1 1</t>
  </si>
  <si>
    <t>40-02-3-83-01-003-048-00-0-1905031</t>
  </si>
  <si>
    <t>40 2 3 83 1 3 48 0 0 1905031</t>
  </si>
  <si>
    <t>40 2 3 83 1 3 48 0 1</t>
  </si>
  <si>
    <t>40-02-3-83-01-003-050-00-0-1905024</t>
  </si>
  <si>
    <t>40 2 3 83 1 3 50 0 0 1905024</t>
  </si>
  <si>
    <t>40 2 3 83 1 3 50 0 1</t>
  </si>
  <si>
    <t>40-02-3-83-01-003-058-00-0-1905013</t>
  </si>
  <si>
    <t>40 2 3 83 1 3 58 0 0 1905013</t>
  </si>
  <si>
    <t>1905013</t>
  </si>
  <si>
    <t>Cuartos fríos con mantenimiento</t>
  </si>
  <si>
    <t>40 2 3 83 1 3 58 0 1</t>
  </si>
  <si>
    <t>40-02-3-83-01-003-058-01-0-1905027</t>
  </si>
  <si>
    <t>40 2 3 83 1 3 58 1 0 1905027</t>
  </si>
  <si>
    <t>40 2 3 83 1 3 58 1 1</t>
  </si>
  <si>
    <t>R.F. Poblacion Poble no Asegurada</t>
  </si>
  <si>
    <t>40-03-3-22-01-003-039-00-0-1906004</t>
  </si>
  <si>
    <t>40 3 3 22 1 3 39 0 0 1906004</t>
  </si>
  <si>
    <t>4003</t>
  </si>
  <si>
    <t>PRESTACIÓN SERVICIOS DE SALUD EN LO NO CUBIERTO CON SUBSIDIO</t>
  </si>
  <si>
    <t>301003039</t>
  </si>
  <si>
    <t>FORTALECIMIENTO DE LA RED LOCAL DE URGENCIAS EN LA CIUDAD DE</t>
  </si>
  <si>
    <t>2020170010039</t>
  </si>
  <si>
    <t>FORTALECIMIENTO DE LA RED LOCAL DE URGENCIAS EN LA CIUDAD DE MANIZALES</t>
  </si>
  <si>
    <t>40 3 3 22 1 3 39 0 1</t>
  </si>
  <si>
    <t>4004</t>
  </si>
  <si>
    <t>OTROS GASTOS EN SALUD</t>
  </si>
  <si>
    <t>40-04-3-11-01-003-036-00-0-1906025</t>
  </si>
  <si>
    <t>40 4 3 11 1 3 36 0 0 1906025</t>
  </si>
  <si>
    <t>301003036</t>
  </si>
  <si>
    <t>MANTENIMIENTO DE LA SOSTENIBILIDAD DE LA OFERTA DE SERVICIOS</t>
  </si>
  <si>
    <t>2020170010036</t>
  </si>
  <si>
    <t>MANTENIMIENTO DE LA SOSTENIBILIDAD DE LA OFERTA DE SERVICIOS DE SALUD DE BAJA COMPLEJIDAD EN EL MUNICIPIO DE MANIZALES</t>
  </si>
  <si>
    <t>1906025</t>
  </si>
  <si>
    <t>Servicio de apoyo financiero para el fortalecimiento patrimonial de las empresas prestadoras de salud con participación financiera de las entidades territoriales</t>
  </si>
  <si>
    <t>40 4 3 11 1 3 36 0 1</t>
  </si>
  <si>
    <t>40-04-3-11-01-003-039-00-0-1906004</t>
  </si>
  <si>
    <t>40 4 3 11 1 3 39 0 0 1906004</t>
  </si>
  <si>
    <t>40 4 3 11 1 3 39 0 1</t>
  </si>
  <si>
    <t>40-04-3-11-01-003-046-00-0-1905031</t>
  </si>
  <si>
    <t>40 4 3 11 1 3 46 0 0 1905031</t>
  </si>
  <si>
    <t>301003046</t>
  </si>
  <si>
    <t>DESARROLLO DE ACCIONES DE DE PREVENCION DE LA DISCAPACIDAD Y</t>
  </si>
  <si>
    <t>2020170010046</t>
  </si>
  <si>
    <t>DESARROLLO DE ACCIONES DE DE PREVENCION DE LA DISCAPACIDAD Y DE ATENCION INTEGRAL EN SALUD A LAS PERSONAS CON DISCAPACIDAD Y SUS FAMILIAS Y/O CUIDADORES MANIZALES</t>
  </si>
  <si>
    <t>40 4 3 11 1 3 46 0 1</t>
  </si>
  <si>
    <t>40-04-3-11-01-003-046-02-0-1905014</t>
  </si>
  <si>
    <t>40 4 3 11 1 3 46 2 0 1905014</t>
  </si>
  <si>
    <t>40 4 3 11 1 3 46 2 1</t>
  </si>
  <si>
    <t>40-04-3-11-01-003-051-00-0-1906004</t>
  </si>
  <si>
    <t>40 4 3 11 1 3 51 0 0 1906004</t>
  </si>
  <si>
    <t>40 4 3 11 1 3 51 0 1</t>
  </si>
  <si>
    <t>40-04-3-11-01-003-051-01-0-1906004</t>
  </si>
  <si>
    <t>40 4 3 11 1 3 51 1 0 1906004</t>
  </si>
  <si>
    <t>40 4 3 11 1 3 51 1 1</t>
  </si>
  <si>
    <t>40-04-3-11-01-003-081-00-0-1905036</t>
  </si>
  <si>
    <t>40 4 3 11 1 3 81 0 0 1905036</t>
  </si>
  <si>
    <t>301003081</t>
  </si>
  <si>
    <t>SERVICIO DE ARTE Y CULTURA PARA TODOS EN MANIZALES</t>
  </si>
  <si>
    <t>2022170010004</t>
  </si>
  <si>
    <t xml:space="preserve">FORTALECIMIENTO DEL SISTEMA OBLIGATORIO DE GARANTIA DE CALIDAD EN LA PRESTACIÓN DE SERVICIOS DE SALUD </t>
  </si>
  <si>
    <t>40 4 3 11 1 3 81 0 1</t>
  </si>
  <si>
    <t>Transferencia EMSA excedentes</t>
  </si>
  <si>
    <t>40-04-3-22-01-003-036-00-0-1906025</t>
  </si>
  <si>
    <t>40 4 3 22 1 3 36 0 0 1906025</t>
  </si>
  <si>
    <t>40 4 3 22 1 3 36 0 1</t>
  </si>
  <si>
    <t>R.F. Zonas Azules</t>
  </si>
  <si>
    <t>40-04-3-22-01-003-046-00-0-1905031</t>
  </si>
  <si>
    <t>40 4 3 22 1 3 46 0 0 1905031</t>
  </si>
  <si>
    <t>40 4 3 22 1 3 46 0 1</t>
  </si>
  <si>
    <t>40-04-3-22-01-003-046-01-0-1905031</t>
  </si>
  <si>
    <t>40 4 3 22 1 3 46 1 0 1905031</t>
  </si>
  <si>
    <t>40 4 3 22 1 3 46 1 1</t>
  </si>
  <si>
    <t>40-04-3-33-01-003-046-00-0-1905031</t>
  </si>
  <si>
    <t>40 4 3 33 1 3 46 0 0 1905031</t>
  </si>
  <si>
    <t>40 4 3 33 1 3 46 0 1</t>
  </si>
  <si>
    <t>40-04-3-33-01-003-046-01-0-1905023</t>
  </si>
  <si>
    <t>40 4 3 33 1 3 46 1 0 1905023</t>
  </si>
  <si>
    <t>40 4 3 33 1 3 46 1 1</t>
  </si>
  <si>
    <t>Rec. Bal. Zonas Azules-fls (Acdo 0989/2018)</t>
  </si>
  <si>
    <t>40-04-3-82-01-003-046-00-0-1905031</t>
  </si>
  <si>
    <t>40 4 3 82 1 3 46 0 0 1905031</t>
  </si>
  <si>
    <t>40 4 3 82 1 3 46 0 1</t>
  </si>
  <si>
    <t>28-05-3-11-01-002-023-00-0-2201070</t>
  </si>
  <si>
    <t>28 5 3 11 1 2 23 0 0 2201070</t>
  </si>
  <si>
    <t>28 5 3 11 1 2 23 0 1</t>
  </si>
  <si>
    <t>36-01-3-22-01-005-034-02-0-4301037</t>
  </si>
  <si>
    <t>36 1 3 22 1 5 34 2 0 4301037</t>
  </si>
  <si>
    <t>36 1 3 22 1 5 34 2 2</t>
  </si>
  <si>
    <t>26-01-3-22-04-003-020-03-0-2402041</t>
  </si>
  <si>
    <t>26 1 3 22 4 3 20 3 0 2402041</t>
  </si>
  <si>
    <t>26 1 3 22 4 3 20 3 1</t>
  </si>
  <si>
    <t>26-01-3-22-04-003-020-04-0-2402041</t>
  </si>
  <si>
    <t>26 1 3 22 4 3 20 4 0 2402041</t>
  </si>
  <si>
    <t>26 1 3 22 4 3 20 4 1</t>
  </si>
  <si>
    <t>26-01-3-82-03-002-085-04-0-4003014</t>
  </si>
  <si>
    <t>26 1 3 82 3 2 85 4 0 4003014</t>
  </si>
  <si>
    <t>26 1 3 82 3 2 85 4 1</t>
  </si>
  <si>
    <t>36-01-3-22-01-005-035-01-0-4301003</t>
  </si>
  <si>
    <t>36 1 3 22 1 5 35 1 0 4301003</t>
  </si>
  <si>
    <t>36 1 3 22 1 5 35 1 2</t>
  </si>
  <si>
    <t>Estampilla Para la Justicia Familiar</t>
  </si>
  <si>
    <t>24-01-3-22-01-008-071-02-0-4501001</t>
  </si>
  <si>
    <t>24 1 3 22 1 8 71 2 0 4501001</t>
  </si>
  <si>
    <t>24 1 3 22 1 8 71 2 1</t>
  </si>
  <si>
    <t>16-01-3-11-01-004-052-00-0-3301064</t>
  </si>
  <si>
    <t>16 1 3 11 1 4 52 0 0 3301064</t>
  </si>
  <si>
    <t>SECRETARIA DE CULTURA</t>
  </si>
  <si>
    <t>1601</t>
  </si>
  <si>
    <t>CULTURA</t>
  </si>
  <si>
    <t>16 1 3 11 1 4 52 0 1</t>
  </si>
  <si>
    <t>16-01-3-11-01-004-052-01-0-3301122</t>
  </si>
  <si>
    <t>16 1 3 11 1 4 52 1 0 3301122</t>
  </si>
  <si>
    <t>16 1 3 11 1 4 52 1 1</t>
  </si>
  <si>
    <t>16-01-3-11-01-004-052-02-0-3301055</t>
  </si>
  <si>
    <t>16 1 3 11 1 4 52 2 0 3301055</t>
  </si>
  <si>
    <t>16 1 3 11 1 4 52 2 1</t>
  </si>
  <si>
    <t>16-01-3-11-01-004-052-04-0-3301059</t>
  </si>
  <si>
    <t>16 1 3 11 1 4 52 4 0 3301059</t>
  </si>
  <si>
    <t>16 1 3 11 1 4 52 4 1</t>
  </si>
  <si>
    <t>16-01-3-22-01-004-052-00-0-3301059</t>
  </si>
  <si>
    <t>16 1 3 22 1 4 52 0 0 3301059</t>
  </si>
  <si>
    <t>16 1 3 22 1 4 52 0 1</t>
  </si>
  <si>
    <t>16-01-3-22-01-004-052-01-0-3301122</t>
  </si>
  <si>
    <t>16 1 3 22 1 4 52 1 0 3301122</t>
  </si>
  <si>
    <t>16 1 3 22 1 4 52 1 1</t>
  </si>
  <si>
    <t>16-01-3-22-01-004-052-02-0-3301122</t>
  </si>
  <si>
    <t>16 1 3 22 1 4 52 2 0 3301122</t>
  </si>
  <si>
    <t>16 1 3 22 1 4 52 2 1</t>
  </si>
  <si>
    <t>16-01-3-22-01-004-052-03-0-3301126</t>
  </si>
  <si>
    <t>16 1 3 22 1 4 52 3 0 3301126</t>
  </si>
  <si>
    <t>16 1 3 22 1 4 52 3 1</t>
  </si>
  <si>
    <t>16-01-3-22-01-004-052-04-0-3301126</t>
  </si>
  <si>
    <t>16 1 3 22 1 4 52 4 0 3301126</t>
  </si>
  <si>
    <t>16 1 3 22 1 4 52 4 1</t>
  </si>
  <si>
    <t>16-01-3-22-01-004-052-05-0-3301126</t>
  </si>
  <si>
    <t>16 1 3 22 1 4 52 5 0 3301126</t>
  </si>
  <si>
    <t>16 1 3 22 1 4 52 5 1</t>
  </si>
  <si>
    <t>16-01-3-33-01-004-052-01-0-3301055</t>
  </si>
  <si>
    <t>16 1 3 33 1 4 52 1 0 3301055</t>
  </si>
  <si>
    <t>16 1 3 33 1 4 52 1 1</t>
  </si>
  <si>
    <t>16-01-3-33-01-004-052-02-0-3301122</t>
  </si>
  <si>
    <t>16 1 3 33 1 4 52 2 0 3301122</t>
  </si>
  <si>
    <t>16 1 3 33 1 4 52 2 1</t>
  </si>
  <si>
    <t>16-01-3-33-01-004-052-03-0-3301059</t>
  </si>
  <si>
    <t>16 1 3 33 1 4 52 3 0 3301059</t>
  </si>
  <si>
    <t>16 1 3 33 1 4 52 3 1</t>
  </si>
  <si>
    <t>16-01-3-81-01-004-052-00-0-3301059</t>
  </si>
  <si>
    <t>16 1 3 81 1 4 52 0 0 3301059</t>
  </si>
  <si>
    <t>16 1 3 81 1 4 52 0 1</t>
  </si>
  <si>
    <t>16-01-3-83-01-004-052-00-0-3301122</t>
  </si>
  <si>
    <t>16 1 3 83 1 4 52 0 0 3301122</t>
  </si>
  <si>
    <t>16 1 3 83 1 4 52 0 1</t>
  </si>
  <si>
    <t>16-01-3-22-01-004-052-02-0-3301126</t>
  </si>
  <si>
    <t>16 1 3 22 1 4 52 2 0 3301126</t>
  </si>
  <si>
    <t>16 1 3 22 1 4 52 2 2</t>
  </si>
  <si>
    <t>14-01-3-22-03-001-070-00-0-4002022</t>
  </si>
  <si>
    <t>14 1 3 22 3 1 70 0 0 4002022</t>
  </si>
  <si>
    <t>14 1 3 22 3 1 70 0 1</t>
  </si>
  <si>
    <t>14-01-3-22-03-001-070-01-0-4002022</t>
  </si>
  <si>
    <t>14 1 3 22 3 1 70 1 0 4002022</t>
  </si>
  <si>
    <t>14 1 3 22 3 1 70 1 1</t>
  </si>
  <si>
    <t>14-01-3-22-03-001-070-02-0-4002022</t>
  </si>
  <si>
    <t>14 1 3 22 3 1 70 2 0 4002022</t>
  </si>
  <si>
    <t>14 1 3 22 3 1 70 2 1</t>
  </si>
  <si>
    <t>14-01-3-22-03-001-070-03-0-4002022</t>
  </si>
  <si>
    <t>14 1 3 22 3 1 70 3 0 4002022</t>
  </si>
  <si>
    <t>14 1 3 22 3 1 70 3 1</t>
  </si>
  <si>
    <t>14-01-3-82-03-001-070-00-0-4002022</t>
  </si>
  <si>
    <t>14 1 3 82 3 1 70 0 0 4002022</t>
  </si>
  <si>
    <t>14 1 3 82 3 1 70 0 1</t>
  </si>
  <si>
    <t>36-01-3-11-01-005-035-00-0-4301017</t>
  </si>
  <si>
    <t>36 1 3 11 1 5 35 0 0 4301017</t>
  </si>
  <si>
    <t>36 1 3 11 1 5 35 0 2</t>
  </si>
  <si>
    <t>Cofinanciacion Compra de Ambulancia</t>
  </si>
  <si>
    <t>40-04-3-22-01-003-086-00-0-1906022</t>
  </si>
  <si>
    <t>40 4 3 22 1 3 86 0 0 1906022</t>
  </si>
  <si>
    <t>301003086</t>
  </si>
  <si>
    <t>PROYECTAR LA CIUDAD A TRAVES PRODUCTO TURISTICO, CUALIFICAND</t>
  </si>
  <si>
    <t>1906022</t>
  </si>
  <si>
    <t>Servicio de apoyo a la prestación del servicio de transporte de pacientes</t>
  </si>
  <si>
    <t>40 4 3 22 1 3 86 0 1</t>
  </si>
  <si>
    <t>40-04-3-11-01-003-086-00-0-1906022</t>
  </si>
  <si>
    <t>40 4 3 11 1 3 86 0 0 1906022</t>
  </si>
  <si>
    <t>40 4 3 11 1 3 86 0 1</t>
  </si>
  <si>
    <t>24-01-3-22-01-008-071-02-0-4501052</t>
  </si>
  <si>
    <t>24 1 3 22 1 8 71 2 0 4501052</t>
  </si>
  <si>
    <t>24 1 3 22 1 8 71 2 2</t>
  </si>
  <si>
    <t>23-01-3-11-04-002-076-00-0-2408038</t>
  </si>
  <si>
    <t>23 1 3 11 4 2 76 0 0 2408038</t>
  </si>
  <si>
    <t>23 1 3 11 4 2 76 0 3</t>
  </si>
  <si>
    <t>14-01-3-82-03-001-007-01-0-3204053</t>
  </si>
  <si>
    <t>14 1 3 82 3 1 7 1 0 3204053</t>
  </si>
  <si>
    <t>14 1 3 82 3 1 7 1 1</t>
  </si>
  <si>
    <t>Rec Bal COID 950 2022 Patinodromo MIN Deporte</t>
  </si>
  <si>
    <t>14-01-3-82-03-001-070-03-0-4002022</t>
  </si>
  <si>
    <t>14 1 3 82 3 1 70 3 0 4002022</t>
  </si>
  <si>
    <t>14 1 3 82 3 1 70 3 1</t>
  </si>
  <si>
    <t>14-01-3-82-03-001-080-01-0-4501054</t>
  </si>
  <si>
    <t>14 1 3 82 3 1 80 1 0 4501054</t>
  </si>
  <si>
    <t>14 1 3 82 3 1 80 1 1</t>
  </si>
  <si>
    <t>Rec. Bal Incent aprove residuos solidos Dto 2412/18</t>
  </si>
  <si>
    <t>14-01-3-82-03-001-007-01-0-3204004</t>
  </si>
  <si>
    <t>14 1 3 82 3 1 7 1 0 3204004</t>
  </si>
  <si>
    <t>14 1 3 82 3 1 7 1 2</t>
  </si>
  <si>
    <t>Rec Bal INCENTIVO REGIONALIZACION</t>
  </si>
  <si>
    <t>14-01-3-82-03-005-007-00-0-3204004</t>
  </si>
  <si>
    <t>14 1 3 82 3 5 7 0 0 3204004</t>
  </si>
  <si>
    <t>14 1 3 82 3 5 7 0 1</t>
  </si>
  <si>
    <t>16-01-3-82-01-004-052-01-0-3301122</t>
  </si>
  <si>
    <t>16 1 3 82 1 4 52 1 0 3301122</t>
  </si>
  <si>
    <t>16 1 3 82 1 4 52 1 1</t>
  </si>
  <si>
    <t>Rec.Bal. Contribucion Parafiscal Espectaculos Publicos</t>
  </si>
  <si>
    <t>16-01-3-82-01-004-052-05-0-3301126</t>
  </si>
  <si>
    <t>16 1 3 82 1 4 52 5 0 3301126</t>
  </si>
  <si>
    <t>16 1 3 82 1 4 52 5 1</t>
  </si>
  <si>
    <t>Rec Bal Fondo Comp Areas Cesión Lic Urb</t>
  </si>
  <si>
    <t>14-01-3-82-03-001-070-01-0-4002022</t>
  </si>
  <si>
    <t>14 1 3 82 3 1 70 1 0 4002022</t>
  </si>
  <si>
    <t>14 1 3 82 3 1 70 1 1</t>
  </si>
  <si>
    <t>14-01-3-82-03-005-007-01-0-3204004</t>
  </si>
  <si>
    <t>14 1 3 82 3 5 7 1 0 3204004</t>
  </si>
  <si>
    <t>14 1 3 82 3 5 7 1 1</t>
  </si>
  <si>
    <t>21-01-3-82-05-001-005-01-0-4599023</t>
  </si>
  <si>
    <t>21 1 3 82 5 1 5 1 0 4599023</t>
  </si>
  <si>
    <t>21 1 3 82 5 1 5 1 1</t>
  </si>
  <si>
    <t>Rec. Bal Aportes ICAM</t>
  </si>
  <si>
    <t>21-01-3-82-05-001-005-02-0-4599023</t>
  </si>
  <si>
    <t>21 1 3 82 5 1 5 2 0 4599023</t>
  </si>
  <si>
    <t>21 1 3 82 5 1 5 2 1</t>
  </si>
  <si>
    <t>Rec.Bal. Aportes Entidades-Plan de Desarrollo</t>
  </si>
  <si>
    <t>22-01-3-82-05-001-013-00-0-4599031</t>
  </si>
  <si>
    <t>22 1 3 82 5 1 13 0 0 4599031</t>
  </si>
  <si>
    <t>22 1 3 82 5 1 13 0 1</t>
  </si>
  <si>
    <t>22-01-3-82-05-001-013-00-0-4599026</t>
  </si>
  <si>
    <t>22 1 3 82 5 1 13 0 0 4599026</t>
  </si>
  <si>
    <t>22 1 3 82 5 1 13 0 2</t>
  </si>
  <si>
    <t>Rec.Bal. Aportes Estratificacion Socioeconomica</t>
  </si>
  <si>
    <t>22-01-3-82-05-001-069-00-0-0401105</t>
  </si>
  <si>
    <t>22 1 3 82 5 1 69 0 0 0401105</t>
  </si>
  <si>
    <t>22 1 3 82 5 1 69 0 1</t>
  </si>
  <si>
    <t>23-01-3-82-04-002-076-04-0-2408035</t>
  </si>
  <si>
    <t>23 1 3 82 4 2 76 4 0 2408035</t>
  </si>
  <si>
    <t>23 1 3 82 4 2 76 4 1</t>
  </si>
  <si>
    <t>23-02-3-82-04-002-076-04-0-2408039</t>
  </si>
  <si>
    <t>23 2 3 82 4 2 76 4 0 2408039</t>
  </si>
  <si>
    <t>23 2 3 82 4 2 76 4 1</t>
  </si>
  <si>
    <t>23-03-3-82-04-002-076-00-0-2408023</t>
  </si>
  <si>
    <t>23 3 3 82 4 2 76 0 0 2408023</t>
  </si>
  <si>
    <t>23 3 3 82 4 2 76 0 1</t>
  </si>
  <si>
    <t>23-04-3-82-04-003-076-00-0-2408008</t>
  </si>
  <si>
    <t>23 4 3 82 4 3 76 0 0 2408008</t>
  </si>
  <si>
    <t>23 4 3 82 4 3 76 0 1</t>
  </si>
  <si>
    <t>Rec Bal Admon del Transito Aporte FE</t>
  </si>
  <si>
    <t>23-02-3-82-04-002-076-05-0-2408039</t>
  </si>
  <si>
    <t>23 2 3 82 4 2 76 5 0 2408039</t>
  </si>
  <si>
    <t>23 2 3 82 4 2 76 5 1</t>
  </si>
  <si>
    <t>24-01-3-82-01-008-017-03-0-4501001</t>
  </si>
  <si>
    <t>24 1 3 82 1 8 17 3 0 4501001</t>
  </si>
  <si>
    <t>24 1 3 82 1 8 17 3 1</t>
  </si>
  <si>
    <t>Rec.Bal. Impuesto al Telefono</t>
  </si>
  <si>
    <t>24-01-3-82-01-008-071-01-0-4501001</t>
  </si>
  <si>
    <t>24 1 3 82 1 8 71 1 0 4501001</t>
  </si>
  <si>
    <t>24 1 3 82 1 8 71 1 1</t>
  </si>
  <si>
    <t>Rec.Bal. 5% Contrato de Obra Publica</t>
  </si>
  <si>
    <t>24-01-3-82-01-008-071-03-0-4501052</t>
  </si>
  <si>
    <t>24 1 3 82 1 8 71 3 0 4501052</t>
  </si>
  <si>
    <t>24 1 3 82 1 8 71 3 1</t>
  </si>
  <si>
    <t>Rec Bal Modulos Espacio Publico</t>
  </si>
  <si>
    <t>24-01-3-82-03-001-070-00-0-4002020</t>
  </si>
  <si>
    <t>24 1 3 82 3 1 70 0 0 4002020</t>
  </si>
  <si>
    <t>24 1 3 82 3 1 70 0 1</t>
  </si>
  <si>
    <t>Rec Bal Aprovechamiento Espacio Publico</t>
  </si>
  <si>
    <t>24-01-3-82-03-001-070-01-0-4002020</t>
  </si>
  <si>
    <t>24 1 3 82 3 1 70 1 0 4002020</t>
  </si>
  <si>
    <t>24 1 3 82 3 1 70 1 1</t>
  </si>
  <si>
    <t>25-01-3-81-02-003-018-00-0-4599002</t>
  </si>
  <si>
    <t>25 1 3 81 2 3 18 0 0 4599002</t>
  </si>
  <si>
    <t>302003018</t>
  </si>
  <si>
    <t>25 1 3 81 2 3 18 0 1</t>
  </si>
  <si>
    <t>26-01-3-81-01-007-077-01-0-4599016</t>
  </si>
  <si>
    <t>26 1 3 81 1 7 77 1 0 4599016</t>
  </si>
  <si>
    <t>26 1 3 81 1 7 77 1 1</t>
  </si>
  <si>
    <t>26-01-3-82-04-003-020-08-0-2402114</t>
  </si>
  <si>
    <t>26 1 3 82 4 3 20 8 0 2402114</t>
  </si>
  <si>
    <t>26 1 3 82 4 3 20 8 1</t>
  </si>
  <si>
    <t>85</t>
  </si>
  <si>
    <t>5</t>
  </si>
  <si>
    <t>RECURSOS CREDITO</t>
  </si>
  <si>
    <t>Rec. Bal. Emprestito obras publicas</t>
  </si>
  <si>
    <t>26-01-3-85-04-003-020-00-0-2402114</t>
  </si>
  <si>
    <t>26 1 3 85 4 3 20 0 0 2402114</t>
  </si>
  <si>
    <t>RECURSOS DEL BALANCE RC</t>
  </si>
  <si>
    <t>26 1 3 85 4 3 20 0 1</t>
  </si>
  <si>
    <t>26-01-3-85-04-003-020-02-0-2402128</t>
  </si>
  <si>
    <t>26 1 3 85 4 3 20 2 0 2402128</t>
  </si>
  <si>
    <t>2402128</t>
  </si>
  <si>
    <t>Andén de la red urbana mejorado</t>
  </si>
  <si>
    <t>26 1 3 85 4 3 20 2 1</t>
  </si>
  <si>
    <t>27-01-3-81-01-006-021-00-0-4502019</t>
  </si>
  <si>
    <t>27 1 3 81 1 6 21 0 0 4502019</t>
  </si>
  <si>
    <t>27 1 3 81 1 6 21 0 1</t>
  </si>
  <si>
    <t>27-01-3-81-02-002-021-00-0-4502019</t>
  </si>
  <si>
    <t>27 1 3 81 2 2 21 0 0 4502019</t>
  </si>
  <si>
    <t>27 1 3 81 2 2 21 0 1</t>
  </si>
  <si>
    <t>Rec.Bal. SGP-Educacion-Poblacion Atendida</t>
  </si>
  <si>
    <t>28-02-3-83-01-002-072-04-0-2201071</t>
  </si>
  <si>
    <t>28 2 3 83 1 2 72 4 0 2201071</t>
  </si>
  <si>
    <t>28 2 3 83 1 2 72 4 1</t>
  </si>
  <si>
    <t>28-06-3-22-01-002-024-00-0-2201062</t>
  </si>
  <si>
    <t>28 6 3 22 1 2 24 0 0 2201062</t>
  </si>
  <si>
    <t>28 6 3 22 1 2 24 0 1</t>
  </si>
  <si>
    <t>Rec.Bal. SGP-Educacion-Calidad</t>
  </si>
  <si>
    <t>28-06-3-83-01-002-025-00-0-2201029</t>
  </si>
  <si>
    <t>28 6 3 83 1 2 25 0 0 2201029</t>
  </si>
  <si>
    <t>28 6 3 83 1 2 25 0 1</t>
  </si>
  <si>
    <t>Rec.Bal. RF-SGP-Primera Infancia</t>
  </si>
  <si>
    <t>28-06-3-83-01-002-025-00-0-2201052</t>
  </si>
  <si>
    <t>28 6 3 83 1 2 25 0 0 2201052</t>
  </si>
  <si>
    <t>28 6 3 83 1 2 25 0 2</t>
  </si>
  <si>
    <t>Rec. Bal. Convenio MEN-PAE</t>
  </si>
  <si>
    <t>28-08-3-82-01-002-025-00-0-2201028</t>
  </si>
  <si>
    <t>28 8 3 82 1 2 25 0 0 2201028</t>
  </si>
  <si>
    <t>28 8 3 82 1 2 25 0 1</t>
  </si>
  <si>
    <t>Rec.Bal. SGP-Alimentacion Escolar</t>
  </si>
  <si>
    <t>28-08-3-83-01-002-025-02-0-2201028</t>
  </si>
  <si>
    <t>28 8 3 83 1 2 25 2 0 2201028</t>
  </si>
  <si>
    <t>28 8 3 83 1 2 25 2 1</t>
  </si>
  <si>
    <t>Rec Bal Estampilla Adulto Mayor</t>
  </si>
  <si>
    <t>29-01-3-82-01-006-027-00-0-4103050</t>
  </si>
  <si>
    <t>29 1 3 82 1 6 27 0 0 4103050</t>
  </si>
  <si>
    <t>29 1 3 82 1 6 27 0 1</t>
  </si>
  <si>
    <t>Rec Bal Conv Estamp Adult Mayor</t>
  </si>
  <si>
    <t>29-01-3-82-01-006-027-03-0-4103050</t>
  </si>
  <si>
    <t>29 1 3 82 1 6 27 3 0 4103050</t>
  </si>
  <si>
    <t>29 1 3 82 1 6 27 3 1</t>
  </si>
  <si>
    <t>30-01-3-81-02-003-067-00-0-1702017</t>
  </si>
  <si>
    <t>30 1 3 81 2 3 67 0 0 1702017</t>
  </si>
  <si>
    <t>30 1 3 81 2 3 67 0 1</t>
  </si>
  <si>
    <t>33-01-3-81-03-003-073-00-0-4503022</t>
  </si>
  <si>
    <t>33 1 3 81 3 3 73 0 0 4503022</t>
  </si>
  <si>
    <t>33 1 3 81 3 3 73 0 1</t>
  </si>
  <si>
    <t>Rec Bal Fondo Municipal Gestion del Riesgo</t>
  </si>
  <si>
    <t>33-01-3-82-03-003-073-01-0-4503017</t>
  </si>
  <si>
    <t>33 1 3 82 3 3 73 1 0 4503017</t>
  </si>
  <si>
    <t>33 1 3 82 3 3 73 1 1</t>
  </si>
  <si>
    <t>35-01-3-81-02-002-078-01-0-3502017</t>
  </si>
  <si>
    <t>35 1 3 81 2 2 78 1 0 3502017</t>
  </si>
  <si>
    <t>35 1 3 81 2 2 78 1 1</t>
  </si>
  <si>
    <t>35-01-3-81-02-003-055-00-0-2102013</t>
  </si>
  <si>
    <t>35 1 3 81 2 3 55 0 0 2102013</t>
  </si>
  <si>
    <t>302003055</t>
  </si>
  <si>
    <t>INSTALACION ALUMBRADO NAVIDEÑO 2021</t>
  </si>
  <si>
    <t>2102013</t>
  </si>
  <si>
    <t>Redes de alumbrado público mejoradas</t>
  </si>
  <si>
    <t>35 1 3 81 2 3 55 0 1</t>
  </si>
  <si>
    <t>Rec.Bal. Transferencia de Impuesto Tabaco</t>
  </si>
  <si>
    <t>36-01-3-82-01-005-034-01-0-4301037</t>
  </si>
  <si>
    <t>36 1 3 82 1 5 34 1 0 4301037</t>
  </si>
  <si>
    <t>36 1 3 82 1 5 34 1 1</t>
  </si>
  <si>
    <t>Rec Bal SGP Proposito General Deportes</t>
  </si>
  <si>
    <t>36-01-3-83-01-005-034-00-0-4301037</t>
  </si>
  <si>
    <t>36 1 3 83 1 5 34 0 0 4301037</t>
  </si>
  <si>
    <t>36 1 3 83 1 5 34 0 1</t>
  </si>
  <si>
    <t>Rec Bal RF SGP Proposito General</t>
  </si>
  <si>
    <t>36-01-3-83-01-005-035-00-0-4301015</t>
  </si>
  <si>
    <t>36 1 3 83 1 5 35 0 0 4301015</t>
  </si>
  <si>
    <t>36 1 3 83 1 5 35 0 1</t>
  </si>
  <si>
    <t>40-01-3-82-01-003-051-08-0-1906004</t>
  </si>
  <si>
    <t>40 1 3 82 1 3 51 8 0 1906004</t>
  </si>
  <si>
    <t>40 1 3 82 1 3 51 8 1</t>
  </si>
  <si>
    <t>40-02-3-83-01-003-044-02-0-1903031</t>
  </si>
  <si>
    <t>40 2 3 83 1 3 44 2 0 1903031</t>
  </si>
  <si>
    <t>40 2 3 83 1 3 44 2 1</t>
  </si>
  <si>
    <t>40-03-3-82-01-003-039-00-0-1906004</t>
  </si>
  <si>
    <t>40 3 3 82 1 3 39 0 0 1906004</t>
  </si>
  <si>
    <t>40 3 3 82 1 3 39 0 1</t>
  </si>
  <si>
    <t>Rec. BAl. Aportes de EMSA-Funcionamiento</t>
  </si>
  <si>
    <t>40-04-3-82-01-003-051-02-0-1906004</t>
  </si>
  <si>
    <t>40 4 3 82 1 3 51 2 0 1906004</t>
  </si>
  <si>
    <t>40 4 3 82 1 3 51 2 1</t>
  </si>
  <si>
    <t>40-04-3-82-01-003-081-00-0-1903034</t>
  </si>
  <si>
    <t>40 4 3 82 1 3 81 0 0 1903034</t>
  </si>
  <si>
    <t>1903034</t>
  </si>
  <si>
    <t>Servicio deasistencia técnica</t>
  </si>
  <si>
    <t>40 4 3 82 1 3 81 0 1</t>
  </si>
  <si>
    <t>16-01-3-22-01-004-052-00-0-3301055</t>
  </si>
  <si>
    <t>16 1 3 22 1 4 52 0 0 3301055</t>
  </si>
  <si>
    <t>16 1 3 22 1 4 52 0 2</t>
  </si>
  <si>
    <t>24-01-3-22-01-008-071-00-0-4501052</t>
  </si>
  <si>
    <t>24 1 3 22 1 8 71 0 0 4501052</t>
  </si>
  <si>
    <t>24 1 3 22 1 8 71 0 2</t>
  </si>
  <si>
    <t>24-01-3-82-01-008-017-00-0-4501001</t>
  </si>
  <si>
    <t>24 1 3 82 1 8 17 0 0 4501001</t>
  </si>
  <si>
    <t>24 1 3 82 1 8 17 0 1</t>
  </si>
  <si>
    <t>24-01-3-82-01-008-017-00-0-4501004</t>
  </si>
  <si>
    <t>24 1 3 82 1 8 17 0 0 4501004</t>
  </si>
  <si>
    <t>24 1 3 82 1 8 17 0 2</t>
  </si>
  <si>
    <t>26-01-3-81-04-003-020-00-0-2402114</t>
  </si>
  <si>
    <t>26 1 3 81 4 3 20 0 0 2402114</t>
  </si>
  <si>
    <t>26 1 3 81 4 3 20 0 2</t>
  </si>
  <si>
    <t>26-01-3-82-03-002-085-05-0-4003014</t>
  </si>
  <si>
    <t>26 1 3 82 3 2 85 5 0 4003014</t>
  </si>
  <si>
    <t>26 1 3 82 3 2 85 5 1</t>
  </si>
  <si>
    <t>26-01-3-82-03-002-085-06-0-4003014</t>
  </si>
  <si>
    <t>26 1 3 82 3 2 85 6 0 4003014</t>
  </si>
  <si>
    <t>26 1 3 82 3 2 85 6 1</t>
  </si>
  <si>
    <t>26-01-3-82-03-002-085-07-0-4003014</t>
  </si>
  <si>
    <t>26 1 3 82 3 2 85 7 0 4003014</t>
  </si>
  <si>
    <t>26 1 3 82 3 2 85 7 1</t>
  </si>
  <si>
    <t>26-01-3-82-04-003-020-00-0-2402041</t>
  </si>
  <si>
    <t>26 1 3 82 4 3 20 0 0 2402041</t>
  </si>
  <si>
    <t>26 1 3 82 4 3 20 0 2</t>
  </si>
  <si>
    <t>36-01-3-82-01-005-034-02-0-4301037</t>
  </si>
  <si>
    <t>36 1 3 82 1 5 34 2 0 4301037</t>
  </si>
  <si>
    <t>36 1 3 82 1 5 34 2 1</t>
  </si>
  <si>
    <t>36-01-3-82-01-005-035-00-0-4301017</t>
  </si>
  <si>
    <t>36 1 3 82 1 5 35 0 0 4301017</t>
  </si>
  <si>
    <t>36 1 3 82 1 5 35 0 1</t>
  </si>
  <si>
    <t>36-01-3-83-01-005-034-03-0-4301037</t>
  </si>
  <si>
    <t>36 1 3 83 1 5 34 3 0 4301037</t>
  </si>
  <si>
    <t>36 1 3 83 1 5 34 3 1</t>
  </si>
  <si>
    <t>22-01-3-11-05-001-011-01-0-4002016</t>
  </si>
  <si>
    <t>22 1 3 11 5 1 11 1 0 4002016</t>
  </si>
  <si>
    <t>22 1 3 11 5 1 11 1 1</t>
  </si>
  <si>
    <t>22-01-3-81-05-001-011-01-0-4002016</t>
  </si>
  <si>
    <t>22 1 3 81 5 1 11 1 0 4002016</t>
  </si>
  <si>
    <t>22 1 3 81 5 1 11 1 1</t>
  </si>
  <si>
    <t>23-01-3-11-04-002-076-04-0-2408039</t>
  </si>
  <si>
    <t>23 1 3 11 4 2 76 4 0 2408039</t>
  </si>
  <si>
    <t>23 1 3 11 4 2 76 4 1</t>
  </si>
  <si>
    <t>23-01-3-81-04-001-076-04-0-2408026</t>
  </si>
  <si>
    <t>23 1 3 81 4 1 76 4 0 2408026</t>
  </si>
  <si>
    <t>23 1 3 81 4 1 76 4 1</t>
  </si>
  <si>
    <t>26-01-3-11-04-003-020-07-0-2402128</t>
  </si>
  <si>
    <t>26 1 3 11 4 3 20 7 0 2402128</t>
  </si>
  <si>
    <t>26 1 3 11 4 3 20 7 1</t>
  </si>
  <si>
    <t>26-01-3-22-04-003-020-07-0-2402128</t>
  </si>
  <si>
    <t>26 1 3 22 4 3 20 7 0 2402128</t>
  </si>
  <si>
    <t>26 1 3 22 4 3 20 7 1</t>
  </si>
  <si>
    <t>29-01-3-11-01-006-027-03-0-4103050</t>
  </si>
  <si>
    <t>29 1 3 11 1 6 27 3 0 4103050</t>
  </si>
  <si>
    <t>29 1 3 11 1 6 27 3 2</t>
  </si>
  <si>
    <t>40-04-3-11-01-003-039-00-0-1906014</t>
  </si>
  <si>
    <t>40 4 3 11 1 3 39 0 0 1906014</t>
  </si>
  <si>
    <t>1906014</t>
  </si>
  <si>
    <t>Hospitales de segundo nivel de atención restaurados</t>
  </si>
  <si>
    <t>40 4 3 11 1 3 39 0 2</t>
  </si>
  <si>
    <t>40-01-3-33-01-003-051-01-0-1906004</t>
  </si>
  <si>
    <t>40 1 3 33 1 3 51 1 0 1906004</t>
  </si>
  <si>
    <t>40 1 3 33 1 3 51 1 1</t>
  </si>
  <si>
    <t>35-01-3-81-02-003-053-01-0-3502039</t>
  </si>
  <si>
    <t>35 1 3 81 2 3 53 1 0 3502039</t>
  </si>
  <si>
    <t>35 1 3 81 2 3 53 1 1</t>
  </si>
  <si>
    <t>303101</t>
  </si>
  <si>
    <t>303101007</t>
  </si>
  <si>
    <t>14 1 3 11 3 101 7 40 1</t>
  </si>
  <si>
    <t>Sistema municipal de áreas protegidas</t>
  </si>
  <si>
    <t>303102</t>
  </si>
  <si>
    <t>303102007</t>
  </si>
  <si>
    <t>14 1 3 11 3 102 7 40 1</t>
  </si>
  <si>
    <t>Economía circular</t>
  </si>
  <si>
    <t>303103</t>
  </si>
  <si>
    <t>303103080</t>
  </si>
  <si>
    <t>14 1 3 11 3 103 80 40 1</t>
  </si>
  <si>
    <t>Protección y bienestar animal</t>
  </si>
  <si>
    <t>303104</t>
  </si>
  <si>
    <t>303104007</t>
  </si>
  <si>
    <t>14 1 3 11 3 104 7 40 1</t>
  </si>
  <si>
    <t>Gestión del cambio climático y calidad del aire</t>
  </si>
  <si>
    <t>303105</t>
  </si>
  <si>
    <t>303105007</t>
  </si>
  <si>
    <t>14 1 3 11 3 105 7 40 1</t>
  </si>
  <si>
    <t>Gobernanza y participación ambiental</t>
  </si>
  <si>
    <t>14 1 3 11 3 105 7 40 2</t>
  </si>
  <si>
    <t>303106</t>
  </si>
  <si>
    <t>303106070</t>
  </si>
  <si>
    <t>14 1 3 11 3 106 70 40 1</t>
  </si>
  <si>
    <t>Parques y zonas verdes</t>
  </si>
  <si>
    <t>14 1 3 11 3 106 70 40 2</t>
  </si>
  <si>
    <t>Construcción Parques y zonas verdes</t>
  </si>
  <si>
    <t>14 1 3 22 3 101 7 41 1</t>
  </si>
  <si>
    <t>Sistema municipal de átreas protegidas 1%</t>
  </si>
  <si>
    <t>14 1 3 22 3 102 7 43 1</t>
  </si>
  <si>
    <t>Economía circular - Incentivo Regional</t>
  </si>
  <si>
    <t>14 1 3 22 3 103 80 53 1</t>
  </si>
  <si>
    <t>Multas maltratro -Protección y bienestar animal</t>
  </si>
  <si>
    <t>14 1 3 22 3 103 80 54 1</t>
  </si>
  <si>
    <t>14 1 3 82 3 101 7 42 1</t>
  </si>
  <si>
    <t>RB Sistema municipal de átreas protegidas 1%</t>
  </si>
  <si>
    <t>14 1 3 82 3 102 7 44 1</t>
  </si>
  <si>
    <t>RB Economía circular - Incentivo Regional</t>
  </si>
  <si>
    <t>14 1 3 82 3 102 7 45 1</t>
  </si>
  <si>
    <t>RB Economía circular Inc. Aprovechamiento Residuos sólidos</t>
  </si>
  <si>
    <t>14 1 3 82 3 103 80 55 1</t>
  </si>
  <si>
    <t>14 1 3 82 3 106 70 50 1</t>
  </si>
  <si>
    <t>RB Parques Verdes -F. Estructura Ecológica y espacio público</t>
  </si>
  <si>
    <t>14 1 3 82 3 106 70 51 1</t>
  </si>
  <si>
    <t>RB Parques Verdes-RF. Compen Indic Construc</t>
  </si>
  <si>
    <t>14 1 3 82 3 106 70 52 1</t>
  </si>
  <si>
    <t>RB Parques Verdes-Fond Compens Areas Ces Lic Urb</t>
  </si>
  <si>
    <t>Cultura y Ciudadanía ejes del dllo social y econ - Est Cult</t>
  </si>
  <si>
    <t>301502</t>
  </si>
  <si>
    <t>301502052</t>
  </si>
  <si>
    <t>16 1 3 11 1 502 52 40 1</t>
  </si>
  <si>
    <t>Cultura y Ciudadanía ejes del desarrollo social y económico</t>
  </si>
  <si>
    <t>16 1 3 11 1 502 52 40 2</t>
  </si>
  <si>
    <t>16 1 3 22 1 502 52 41 1</t>
  </si>
  <si>
    <t>16 1 3 22 1 502 52 41 2</t>
  </si>
  <si>
    <t>16 1 3 22 1 502 52 41 3</t>
  </si>
  <si>
    <t>Cultura y Ciudadanía ejes del dllo social y econ - Cont Par</t>
  </si>
  <si>
    <t>16 1 3 22 1 502 52 42 1</t>
  </si>
  <si>
    <t>16 1 3 22 1 502 52 42 2</t>
  </si>
  <si>
    <t>16 1 3 33 1 502 52 43 1</t>
  </si>
  <si>
    <t>Cultura y Ciudadanía ejes del dllo social y econ - SGP Cult</t>
  </si>
  <si>
    <t>16 1 3 33 1 502 52 43 2</t>
  </si>
  <si>
    <t>16 1 3 33 1 502 52 43 3</t>
  </si>
  <si>
    <t>16 1 3 82 1 502 52 41 1</t>
  </si>
  <si>
    <t>16 1 3 82 1 502 52 41 2</t>
  </si>
  <si>
    <t>16 1 3 83 1 502 52 43 1</t>
  </si>
  <si>
    <t>301302</t>
  </si>
  <si>
    <t>301302028</t>
  </si>
  <si>
    <t>20 1 3 11 1 302 28 40 1</t>
  </si>
  <si>
    <t>Promocion de derechos primera infancia</t>
  </si>
  <si>
    <t>20 1 3 11 1 302 28 41 1</t>
  </si>
  <si>
    <t>Procesos sociales con niños y niñas</t>
  </si>
  <si>
    <t>20 1 3 11 1 302 28 42 1</t>
  </si>
  <si>
    <t>Procesos de participacion juvenil</t>
  </si>
  <si>
    <t>20 1 3 11 1 302 28 43 1</t>
  </si>
  <si>
    <t>301303</t>
  </si>
  <si>
    <t>301303027</t>
  </si>
  <si>
    <t>20 1 3 11 1 303 27 40 1</t>
  </si>
  <si>
    <t>Procesos de inclusion laboral y ocupacional</t>
  </si>
  <si>
    <t>20 1 3 11 1 303 27 40 2</t>
  </si>
  <si>
    <t>Procesos de inclusion social  PCD</t>
  </si>
  <si>
    <t>304202</t>
  </si>
  <si>
    <t>304202010</t>
  </si>
  <si>
    <t>20 1 3 11 4 202 10 40 1</t>
  </si>
  <si>
    <t>Difusión de acciones de gobierno</t>
  </si>
  <si>
    <t>20 1 3 11 4 202 10 40 2</t>
  </si>
  <si>
    <t>Realización y pago del Premio Nacional de Periodismo</t>
  </si>
  <si>
    <t>20 1 3 22 1 303 27 40 1</t>
  </si>
  <si>
    <t>Procesos de inclusion social PCD</t>
  </si>
  <si>
    <t>20 1 3 22 1 303 27 41 1</t>
  </si>
  <si>
    <t>304204</t>
  </si>
  <si>
    <t>304204003</t>
  </si>
  <si>
    <t>21 1 3 11 4 204 3 40 1</t>
  </si>
  <si>
    <t>21 1 3 11 4 204 3 41 1</t>
  </si>
  <si>
    <t>21 1 3 11 4 204 3 42 1</t>
  </si>
  <si>
    <t>304203</t>
  </si>
  <si>
    <t>304203005</t>
  </si>
  <si>
    <t>21 1 3 82 4 203 5 45 1</t>
  </si>
  <si>
    <t>21 1 3 82 4 203 5 46 1</t>
  </si>
  <si>
    <t>21 4 3 11 4 203 5 41 1</t>
  </si>
  <si>
    <t>Estrategia para la administracion del talento humano -SSST</t>
  </si>
  <si>
    <t>21 5 3 11 4 203 5 42 1</t>
  </si>
  <si>
    <t>Estrategia para la admon talento humano-capacitación</t>
  </si>
  <si>
    <t>21 5 3 22 4 203 5 43 1</t>
  </si>
  <si>
    <t>21 5 3 22 4 203 5 44 1</t>
  </si>
  <si>
    <t>Estrategia para la admon talento humano-Convenios capacitac</t>
  </si>
  <si>
    <t>304101</t>
  </si>
  <si>
    <t>304101011</t>
  </si>
  <si>
    <t>22 1 3 11 4 101 11 40 1</t>
  </si>
  <si>
    <t>Planificacion ordenamiento territorial</t>
  </si>
  <si>
    <t>304101012</t>
  </si>
  <si>
    <t>22 1 3 11 4 101 12 40 1</t>
  </si>
  <si>
    <t>Estudios,diseños y ejecucion proyectos estratégicos</t>
  </si>
  <si>
    <t>304101013</t>
  </si>
  <si>
    <t>22 1 3 11 4 101 13 40 1</t>
  </si>
  <si>
    <t>Servicio de Asistencia Técnica</t>
  </si>
  <si>
    <t>22 1 3 11 4 101 13 40 2</t>
  </si>
  <si>
    <t>Sistemas de información  implementados</t>
  </si>
  <si>
    <t>22 1 3 11 4 101 13 40 3</t>
  </si>
  <si>
    <t>Prestacion de servicios instrumentos de Planificacion</t>
  </si>
  <si>
    <t>4599029</t>
  </si>
  <si>
    <t>Servicio de integración de la oferta pública</t>
  </si>
  <si>
    <t>22 1 3 11 4 101 13 40 4</t>
  </si>
  <si>
    <t>Servicios de Integración</t>
  </si>
  <si>
    <t>22 1 3 11 4 101 13 40 5</t>
  </si>
  <si>
    <t>22 1 3 11 4 101 13 44 1</t>
  </si>
  <si>
    <t>304101068</t>
  </si>
  <si>
    <t>22 1 3 11 4 101 68 40 1</t>
  </si>
  <si>
    <t>Identificacion potenciales beneficiarios Sisben</t>
  </si>
  <si>
    <t>22 1 3 22 4 101 13 40 1</t>
  </si>
  <si>
    <t>304101069</t>
  </si>
  <si>
    <t>22 1 3 22 4 101 69 40 1</t>
  </si>
  <si>
    <t>Servicios de Estratificación</t>
  </si>
  <si>
    <t>22 1 3 81 4 101 11 40 1</t>
  </si>
  <si>
    <t>22 1 3 82 4 101 13 40 1</t>
  </si>
  <si>
    <t>22 1 3 82 4 101 13 40 2</t>
  </si>
  <si>
    <t>22 1 3 82 4 101 13 40 3</t>
  </si>
  <si>
    <t>22 1 3 82 4 101 69 40 1</t>
  </si>
  <si>
    <t>303201</t>
  </si>
  <si>
    <t>303201076</t>
  </si>
  <si>
    <t>23 1 3 11 3 201 76 40 1</t>
  </si>
  <si>
    <t>23 1 3 11 3 201 76 40 2</t>
  </si>
  <si>
    <t>23 1 3 11 3 201 76 40 3</t>
  </si>
  <si>
    <t>23 1 3 22 3 201 76 41 1</t>
  </si>
  <si>
    <t>23 1 3 22 3 201 76 41 2</t>
  </si>
  <si>
    <t>303202</t>
  </si>
  <si>
    <t>303202074</t>
  </si>
  <si>
    <t>23 1 3 81 3 202 74 40 1</t>
  </si>
  <si>
    <t>23 1 3 82 3 201 76 41 1</t>
  </si>
  <si>
    <t>23 1 3 82 3 201 76 41 2</t>
  </si>
  <si>
    <t>23 2 3 22 3 201 76 41 1</t>
  </si>
  <si>
    <t>23 2 3 82 3 201 76 41 1</t>
  </si>
  <si>
    <t>23 3 3 22 3 201 76 41 1</t>
  </si>
  <si>
    <t>23 3 3 22 3 201 76 41 2</t>
  </si>
  <si>
    <t>23 3 3 82 3 201 76 41 1</t>
  </si>
  <si>
    <t>23 4 3 82 3 201 76 41 1</t>
  </si>
  <si>
    <t>24 1 3 11 1 302 28 40 1</t>
  </si>
  <si>
    <t>301601</t>
  </si>
  <si>
    <t>301601017</t>
  </si>
  <si>
    <t>24 1 3 11 1 601 17 40 1</t>
  </si>
  <si>
    <t>301601021</t>
  </si>
  <si>
    <t>24 1 3 11 1 601 21 40 1</t>
  </si>
  <si>
    <t>Apoyo comunidades étnicas</t>
  </si>
  <si>
    <t>301601028</t>
  </si>
  <si>
    <t>24 1 3 11 1 601 28 40 1</t>
  </si>
  <si>
    <t>301602</t>
  </si>
  <si>
    <t>301602017</t>
  </si>
  <si>
    <t>24 1 3 11 1 602 17 40 1</t>
  </si>
  <si>
    <t>301602070</t>
  </si>
  <si>
    <t>24 1 3 11 1 602 70 40 1</t>
  </si>
  <si>
    <t>Implementacion de Vigilancia y Control</t>
  </si>
  <si>
    <t>24 1 3 11 1 602 70 45 1</t>
  </si>
  <si>
    <t>Desarrollo Espacio Público</t>
  </si>
  <si>
    <t>301602071</t>
  </si>
  <si>
    <t>24 1 3 11 1 602 71 40 1</t>
  </si>
  <si>
    <t>24 1 3 11 1 602 71 41 1</t>
  </si>
  <si>
    <t>24 1 3 22 1 602 17 43 1</t>
  </si>
  <si>
    <t>24 1 3 22 1 602 17 43 2</t>
  </si>
  <si>
    <t>24 1 3 22 1 602 17 43 3</t>
  </si>
  <si>
    <t>24 1 3 22 1 602 17 44 1</t>
  </si>
  <si>
    <t>24 1 3 22 1 602 70 45 1</t>
  </si>
  <si>
    <t>Desarrollo Espacio Público - Módulos</t>
  </si>
  <si>
    <t>24 1 3 22 1 602 70 46 1</t>
  </si>
  <si>
    <t>Desarrollo Espacio Público - Aprovechamiento</t>
  </si>
  <si>
    <t>24 1 3 22 1 602 70 47 1</t>
  </si>
  <si>
    <t>R.F. Desarrollo Espacio Público</t>
  </si>
  <si>
    <t>24 1 3 22 1 602 70 48 1</t>
  </si>
  <si>
    <t>24 1 3 22 1 602 71 41 1</t>
  </si>
  <si>
    <t>Seguridad y convivencia ciudadana -5% Obra Publica</t>
  </si>
  <si>
    <t>24 1 3 22 1 602 71 42 1</t>
  </si>
  <si>
    <t>24 1 3 22 1 602 71 42 2</t>
  </si>
  <si>
    <t>24 1 3 22 1 602 71 43 1</t>
  </si>
  <si>
    <t>Seguridad y convivencia ciudadana -RF 5% Obra Publica</t>
  </si>
  <si>
    <t>24 1 3 22 1 602 71 44 1</t>
  </si>
  <si>
    <t>24 1 3 22 1 602 71 45 1</t>
  </si>
  <si>
    <t>24 1 3 82 1 602 17 43 1</t>
  </si>
  <si>
    <t>24 1 3 82 1 602 70 45 1</t>
  </si>
  <si>
    <t>R.B. Desarrollo Espacio Público</t>
  </si>
  <si>
    <t>24 1 3 82 1 602 70 46 1</t>
  </si>
  <si>
    <t>24 1 3 82 1 602 71 41 1</t>
  </si>
  <si>
    <t>24 1 3 82 1 602 71 44 1</t>
  </si>
  <si>
    <t>304201</t>
  </si>
  <si>
    <t>304201018</t>
  </si>
  <si>
    <t>25 1 3 11 4 201 18 41 1</t>
  </si>
  <si>
    <t>Mejoramiento de ingresos y desempeño fiscal</t>
  </si>
  <si>
    <t>25 1 3 11 4 201 18 42 1</t>
  </si>
  <si>
    <t>Pago pasivo pensional</t>
  </si>
  <si>
    <t>25 1 3 11 4 201 18 43 1</t>
  </si>
  <si>
    <t>Operación Catastral  y servicios tecnologicos</t>
  </si>
  <si>
    <t>25 1 3 11 4 201 18 44 1</t>
  </si>
  <si>
    <t>Servicios operativos para gestion tributaria</t>
  </si>
  <si>
    <t>25 1 3 11 4 201 18 45 1</t>
  </si>
  <si>
    <t>Gestión de bienes inmuebles y sotfware</t>
  </si>
  <si>
    <t>301501</t>
  </si>
  <si>
    <t>301501062</t>
  </si>
  <si>
    <t>26 1 3 11 1 501 62 40 1</t>
  </si>
  <si>
    <t>Fase II Restauración</t>
  </si>
  <si>
    <t>302302</t>
  </si>
  <si>
    <t>302302020</t>
  </si>
  <si>
    <t>26 1 3 11 2 302 20 40 1</t>
  </si>
  <si>
    <t>Mantenimiento de vías rurales</t>
  </si>
  <si>
    <t>26 1 3 11 2 302 20 43 1</t>
  </si>
  <si>
    <t>303203</t>
  </si>
  <si>
    <t>303203020</t>
  </si>
  <si>
    <t>26 1 3 11 3 203 20 40 1</t>
  </si>
  <si>
    <t>Estudios y diseños vias y bulevares</t>
  </si>
  <si>
    <t>26 1 3 11 3 203 20 40 2</t>
  </si>
  <si>
    <t>Intervencion de bulevares</t>
  </si>
  <si>
    <t>26 1 3 11 3 203 20 41 1</t>
  </si>
  <si>
    <t>Construccion vía urbana</t>
  </si>
  <si>
    <t>26 1 3 11 3 203 20 42 1</t>
  </si>
  <si>
    <t>Mantenimiento de vías urbanas</t>
  </si>
  <si>
    <t>26 1 3 11 3 203 20 43 1</t>
  </si>
  <si>
    <t>303402</t>
  </si>
  <si>
    <t>303402019</t>
  </si>
  <si>
    <t>26 1 3 11 3 402 19 40 1</t>
  </si>
  <si>
    <t>Mejoramiento de Vivienda Urbana</t>
  </si>
  <si>
    <t>26 1 3 11 3 402 19 41 1</t>
  </si>
  <si>
    <t>Mejoramiento de  Urbana Rural</t>
  </si>
  <si>
    <t>303403</t>
  </si>
  <si>
    <t>303403019</t>
  </si>
  <si>
    <t>26 1 3 11 3 403 19 40 1</t>
  </si>
  <si>
    <t>Mejoramiento Integral de Barrios- Vivienda</t>
  </si>
  <si>
    <t>304205</t>
  </si>
  <si>
    <t>304205077</t>
  </si>
  <si>
    <t>26 1 3 11 4 205 77 40 1</t>
  </si>
  <si>
    <t>Infraestructura Social</t>
  </si>
  <si>
    <t>26 1 3 11 4 205 77 41 1</t>
  </si>
  <si>
    <t>Infraestructura Institucional</t>
  </si>
  <si>
    <t>302303</t>
  </si>
  <si>
    <t>302303085</t>
  </si>
  <si>
    <t>26 1 3 22 2 303 85 40 1</t>
  </si>
  <si>
    <t>Saneamiento básico Rural</t>
  </si>
  <si>
    <t>26 1 3 22 3 203 20 40 1</t>
  </si>
  <si>
    <t>303401</t>
  </si>
  <si>
    <t>303401019</t>
  </si>
  <si>
    <t>26 1 3 22 3 401 19 41 1</t>
  </si>
  <si>
    <t>Modelos de desarrollo de viviendas VIP y/o VIS</t>
  </si>
  <si>
    <t>26 1 3 22 3 401 19 42 1</t>
  </si>
  <si>
    <t>303501</t>
  </si>
  <si>
    <t>303501085</t>
  </si>
  <si>
    <t>26 1 3 33 3 501 85 40 1</t>
  </si>
  <si>
    <t>Saneamiento Básico Urbano</t>
  </si>
  <si>
    <t>26 1 3 33 3 501 85 41 1</t>
  </si>
  <si>
    <t>Saneamiento Basico Urbano RF SGP</t>
  </si>
  <si>
    <t>301501077</t>
  </si>
  <si>
    <t>26 1 3 81 1 501 77 40 1</t>
  </si>
  <si>
    <t>26 1 3 81 1 501 77 40 2</t>
  </si>
  <si>
    <t>Infraestructura Cultural</t>
  </si>
  <si>
    <t>26 1 3 81 3 203 20 40 1</t>
  </si>
  <si>
    <t>26 1 3 81 3 203 20 41 1</t>
  </si>
  <si>
    <t>26 1 3 81 3 203 20 42 1</t>
  </si>
  <si>
    <t>26 1 3 81 3 203 20 43 1</t>
  </si>
  <si>
    <t>26 1 3 81 4 205 77 40 1</t>
  </si>
  <si>
    <t>26 1 3 81 4 205 77 41 1</t>
  </si>
  <si>
    <t>Infraestructur  Institucional</t>
  </si>
  <si>
    <t>26 1 3 81 4 205 77 42 1</t>
  </si>
  <si>
    <t>Infraestructura Institucional. Reserva no constituida</t>
  </si>
  <si>
    <t>26 1 3 82 2 303 85 40 1</t>
  </si>
  <si>
    <t>26 1 3 82 3 203 20 42 1</t>
  </si>
  <si>
    <t>Interventoria de obra urbana</t>
  </si>
  <si>
    <t>26 1 3 82 3 203 20 44 1</t>
  </si>
  <si>
    <t>26 1 3 82 3 401 19 40 1</t>
  </si>
  <si>
    <t>26 1 3 82 3 501 85 40 1</t>
  </si>
  <si>
    <t>Saneamiento Basico Urbano- RB C.S Aguas de Malteria</t>
  </si>
  <si>
    <t>26 1 3 82 3 501 85 41 1</t>
  </si>
  <si>
    <t>Saneamiento Basico Urbano - C.S FSRI Juanchito</t>
  </si>
  <si>
    <t>26 1 3 83 3 501 85 40 1</t>
  </si>
  <si>
    <t>Saneamiento Básico Urbano RB SGP</t>
  </si>
  <si>
    <t>26 1 3 85 3 203 20 42 1</t>
  </si>
  <si>
    <t>301301</t>
  </si>
  <si>
    <t>301301021</t>
  </si>
  <si>
    <t>27 1 3 11 1 301 21 40 1</t>
  </si>
  <si>
    <t>Implementar las PP de mujeres y equidad de géneros y LGBTI</t>
  </si>
  <si>
    <t>27 1 3 11 1 301 21 40 2</t>
  </si>
  <si>
    <t>27 1 3 11 1 301 21 40 3</t>
  </si>
  <si>
    <t>27 1 3 81 1 301 21 40 1</t>
  </si>
  <si>
    <t>301101</t>
  </si>
  <si>
    <t>301101024</t>
  </si>
  <si>
    <t>Interventoría Infraestructura educativa</t>
  </si>
  <si>
    <t>28 1 3 11 1 101 24 42 1</t>
  </si>
  <si>
    <t>301102</t>
  </si>
  <si>
    <t>301102023</t>
  </si>
  <si>
    <t>28 1 3 11 1 102 23 41 1</t>
  </si>
  <si>
    <t>Plataformas y soluciones tecnológicas</t>
  </si>
  <si>
    <t>301102025</t>
  </si>
  <si>
    <t>28 1 3 11 1 102 25 41 1</t>
  </si>
  <si>
    <t>28 1 3 11 1 102 25 44 1</t>
  </si>
  <si>
    <t>28 1 3 11 1 102 25 45 1</t>
  </si>
  <si>
    <t>Transporte escolar</t>
  </si>
  <si>
    <t>28 1 3 11 1 102 25 47 1</t>
  </si>
  <si>
    <t>Dotación primera infancia</t>
  </si>
  <si>
    <t>301102072</t>
  </si>
  <si>
    <t>28 1 3 11 1 102 72 41 1</t>
  </si>
  <si>
    <t>Porcentaje incremento_Personal Administrativo SGP</t>
  </si>
  <si>
    <t>28 1 3 11 1 102 72 42 1</t>
  </si>
  <si>
    <t>Apoyo a la gestión</t>
  </si>
  <si>
    <t>28 1 3 11 1 102 72 43 1</t>
  </si>
  <si>
    <t>Bienestar y dotación del personal administrativo</t>
  </si>
  <si>
    <t>301103</t>
  </si>
  <si>
    <t>301103025</t>
  </si>
  <si>
    <t>28 1 3 11 1 103 25 44 2</t>
  </si>
  <si>
    <t>28 1 3 33 1 101 24 41 1</t>
  </si>
  <si>
    <t>Mantenimiento Infraestructura educativa</t>
  </si>
  <si>
    <t>28 1 3 33 1 102 23 41 1</t>
  </si>
  <si>
    <t>28 1 3 33 1 102 25 41 1</t>
  </si>
  <si>
    <t>28 1 3 33 1 102 25 41 2</t>
  </si>
  <si>
    <t>28 1 3 33 1 102 25 42 1</t>
  </si>
  <si>
    <t>28 1 3 33 1 102 25 42 2</t>
  </si>
  <si>
    <t>28 1 3 33 1 102 25 43 1</t>
  </si>
  <si>
    <t>28 1 3 33 1 102 25 43 2</t>
  </si>
  <si>
    <t>28 1 3 33 1 102 25 43 3</t>
  </si>
  <si>
    <t>28 1 3 33 1 102 25 45 1</t>
  </si>
  <si>
    <t>28 1 3 33 1 102 25 46 1</t>
  </si>
  <si>
    <t>28 1 3 33 1 102 25 48 1</t>
  </si>
  <si>
    <t>28 1 3 33 1 102 72 43 1</t>
  </si>
  <si>
    <t>28 1 3 33 1 102 72 43 2</t>
  </si>
  <si>
    <t>28 1 3 33 1 102 72 44 1</t>
  </si>
  <si>
    <t>Pago Nómina Administrativos</t>
  </si>
  <si>
    <t>28 1 3 82 1 102 25 46 1</t>
  </si>
  <si>
    <t>Fortalecimiento alianzas estrategicas PAE RB FE</t>
  </si>
  <si>
    <t>28 1 3 83 1 102 25 45 1</t>
  </si>
  <si>
    <t>28 1 3 83 1 102 25 46 1</t>
  </si>
  <si>
    <t>Fortalecimiento alianzas estrategicas PAE RB SGP</t>
  </si>
  <si>
    <t>28 1 3 83 1 102 25 47 1</t>
  </si>
  <si>
    <t>28 2 3 11 1 102 25 46 1</t>
  </si>
  <si>
    <t>Seguimiento alimentación escolar</t>
  </si>
  <si>
    <t>28 2 3 33 1 102 72 43 1</t>
  </si>
  <si>
    <t>Bienestar y dotación Docentes</t>
  </si>
  <si>
    <t>28 2 3 33 1 102 72 43 2</t>
  </si>
  <si>
    <t>28 2 3 33 1 102 72 44 1</t>
  </si>
  <si>
    <t>Pago Nómina Docentes</t>
  </si>
  <si>
    <t>28 2 3 33 1 102 72 45 1</t>
  </si>
  <si>
    <t>Porcentaje aporte patronal docente_SSF</t>
  </si>
  <si>
    <t>28 2 3 33 1 102 72 46 1</t>
  </si>
  <si>
    <t>Porcentaje de descuento docente_SSF</t>
  </si>
  <si>
    <t>28 3 3 33 1 102 72 43 1</t>
  </si>
  <si>
    <t>Bienestar _Directivos Docentes</t>
  </si>
  <si>
    <t>28 3 3 33 1 102 72 44 1</t>
  </si>
  <si>
    <t>Pago Nómina Directivos Docentes</t>
  </si>
  <si>
    <t>28 3 3 33 1 102 72 45 1</t>
  </si>
  <si>
    <t>Porcentaje aporte patronal  Directivo docente_SSF</t>
  </si>
  <si>
    <t>28 3 3 33 1 102 72 46 1</t>
  </si>
  <si>
    <t>Porcentaje de descuento directivo docente_SSF</t>
  </si>
  <si>
    <t>28 4 3 33 1 102 72 44 1</t>
  </si>
  <si>
    <t>Ascenso docentes y directivos docentes</t>
  </si>
  <si>
    <t>28 5 3 33 1 102 72 47 1</t>
  </si>
  <si>
    <t>Cancelación de valores servicios público de EE oficiales</t>
  </si>
  <si>
    <t>28 6 3 33 1 102 72 47 1</t>
  </si>
  <si>
    <t>Calidad gratuidad SSF</t>
  </si>
  <si>
    <t>28 8 3 33 1 102 72 47 1</t>
  </si>
  <si>
    <t>Servicio educativo_Población atendida diferente de nómina</t>
  </si>
  <si>
    <t>301304</t>
  </si>
  <si>
    <t>301304029</t>
  </si>
  <si>
    <t>29 1 3 11 1 304 29 40 1</t>
  </si>
  <si>
    <t>Generación de capacidades para la vida poblacion vulnerable</t>
  </si>
  <si>
    <t>29 1 3 11 1 304 29 40 2</t>
  </si>
  <si>
    <t>301305</t>
  </si>
  <si>
    <t>301305027</t>
  </si>
  <si>
    <t>29 1 3 11 1 305 27 40 1</t>
  </si>
  <si>
    <t>Atencion integral a adultos mayores</t>
  </si>
  <si>
    <t>301306</t>
  </si>
  <si>
    <t>301306075</t>
  </si>
  <si>
    <t>29 1 3 11 1 306 75 40 1</t>
  </si>
  <si>
    <t>Fortalecimiento programas sociales</t>
  </si>
  <si>
    <t>29 1 3 11 1 306 75 40 2</t>
  </si>
  <si>
    <t>Desarrollo de proyectos comunitarios</t>
  </si>
  <si>
    <t>29 1 3 11 1 306 75 40 3</t>
  </si>
  <si>
    <t>Operación de programas de participacion</t>
  </si>
  <si>
    <t>29 1 3 11 1 306 75 41 1</t>
  </si>
  <si>
    <t>Acompañamiento a JAL</t>
  </si>
  <si>
    <t>29 1 3 11 1 306 75 42 1</t>
  </si>
  <si>
    <t>Fortalecimiento del liderazgo comunitario</t>
  </si>
  <si>
    <t>301304085</t>
  </si>
  <si>
    <t>29 1 3 22 1 304 85 40 1</t>
  </si>
  <si>
    <t>29 1 3 22 1 304 85 41 1</t>
  </si>
  <si>
    <t>29 1 3 22 1 305 27 40 1</t>
  </si>
  <si>
    <t>29 1 3 22 1 305 27 41 1</t>
  </si>
  <si>
    <t>29 1 3 22 1 305 27 42 1</t>
  </si>
  <si>
    <t>29 1 3 22 1 305 27 43 1</t>
  </si>
  <si>
    <t>29 1 3 82 1 304 85 40 1</t>
  </si>
  <si>
    <t>Pasivos Exigibles V.E. Subsidios Saneamiento Basico</t>
  </si>
  <si>
    <t>29 1 3 82 1 305 27 40 1</t>
  </si>
  <si>
    <t>29 1 3 82 1 305 27 41 1</t>
  </si>
  <si>
    <t>302301</t>
  </si>
  <si>
    <t>302301067</t>
  </si>
  <si>
    <t>30 1 3 11 2 301 67 40 1</t>
  </si>
  <si>
    <t>Asistencia técnica agropecuaria para pequeños productores</t>
  </si>
  <si>
    <t>30 1 3 11 2 301 67 40 2</t>
  </si>
  <si>
    <t>Apoyo organizativo de la Agricultura, famiilar, comunitaria</t>
  </si>
  <si>
    <t>30 1 3 11 2 301 67 40 3</t>
  </si>
  <si>
    <t>Educac informal Buenas Prácticas Agrícolas y prod sostenible</t>
  </si>
  <si>
    <t>30 1 3 11 2 301 67 40 4</t>
  </si>
  <si>
    <t>Servicio de apoyo a la Comercialización</t>
  </si>
  <si>
    <t>30 1 3 81 2 301 67 40 1</t>
  </si>
  <si>
    <t>30 1 3 81 2 301 67 40 2</t>
  </si>
  <si>
    <t>303301</t>
  </si>
  <si>
    <t>303301073</t>
  </si>
  <si>
    <t>33 1 3 11 3 301 73 40 1</t>
  </si>
  <si>
    <t>Gestión del riesgo - Conocimiento del riesgo</t>
  </si>
  <si>
    <t>33 1 3 22 3 301 73 41 1</t>
  </si>
  <si>
    <t>33 1 3 82 3 301 73 41 1</t>
  </si>
  <si>
    <t>3302</t>
  </si>
  <si>
    <t>33 2 3 11 3 301 73 40 1</t>
  </si>
  <si>
    <t>Gestión del riesgo - Reducción del riesgo</t>
  </si>
  <si>
    <t>33 2 3 81 3 301 73 40 1</t>
  </si>
  <si>
    <t>3303</t>
  </si>
  <si>
    <t>33 3 3 11 3 301 73 40 1</t>
  </si>
  <si>
    <t>Gestión del riesgo - Manejo de desastres</t>
  </si>
  <si>
    <t>33 3 3 22 3 301 73 41 1</t>
  </si>
  <si>
    <t>33 3 3 22 3 301 73 42 1</t>
  </si>
  <si>
    <t>33 3 3 82 3 301 73 42 1</t>
  </si>
  <si>
    <t>302101</t>
  </si>
  <si>
    <t>302101078</t>
  </si>
  <si>
    <t>35 1 3 11 2 101 78 40 1</t>
  </si>
  <si>
    <t>Capacidades empresariales</t>
  </si>
  <si>
    <t>35 1 3 11 2 101 78 40 2</t>
  </si>
  <si>
    <t>35 1 3 11 2 101 78 40 3</t>
  </si>
  <si>
    <t>35 1 3 11 2 101 78 40 4</t>
  </si>
  <si>
    <t>35 1 3 11 2 101 78 40 5</t>
  </si>
  <si>
    <t>35 1 3 11 2 101 78 40 6</t>
  </si>
  <si>
    <t>302201</t>
  </si>
  <si>
    <t>302201033</t>
  </si>
  <si>
    <t>2301004</t>
  </si>
  <si>
    <t>35 1 3 11 2 201 33 40 1</t>
  </si>
  <si>
    <t>Ecosistema Digital</t>
  </si>
  <si>
    <t>35 1 3 11 2 201 33 40 2</t>
  </si>
  <si>
    <t>302401</t>
  </si>
  <si>
    <t>302401053</t>
  </si>
  <si>
    <t>35 1 3 11 2 401 53 40 1</t>
  </si>
  <si>
    <t>Promoción y competitividad turistica</t>
  </si>
  <si>
    <t>35 1 3 81 2 101 78 40 1</t>
  </si>
  <si>
    <t>35 1 3 81 2 101 78 40 2</t>
  </si>
  <si>
    <t>35 1 3 81 2 101 78 40 3</t>
  </si>
  <si>
    <t>35 1 3 81 2 101 78 40 4</t>
  </si>
  <si>
    <t>35 1 3 81 2 401 53 40 1</t>
  </si>
  <si>
    <t>302401055</t>
  </si>
  <si>
    <t>35 1 3 81 2 401 55 40 1</t>
  </si>
  <si>
    <t>Alumbrado navideño</t>
  </si>
  <si>
    <t>301401</t>
  </si>
  <si>
    <t>301401035</t>
  </si>
  <si>
    <t>36 1 3 11 1 401 35 40 1</t>
  </si>
  <si>
    <t>Admon, Mantenimiento y Construcción</t>
  </si>
  <si>
    <t>36 1 3 11 1 401 35 40 2</t>
  </si>
  <si>
    <t>36 1 3 11 1 401 35 40 3</t>
  </si>
  <si>
    <t>301403</t>
  </si>
  <si>
    <t>301403034</t>
  </si>
  <si>
    <t>36 1 3 11 1 403 34 40 1</t>
  </si>
  <si>
    <t>Actividad Física Recreación y Deporte</t>
  </si>
  <si>
    <t>36 1 3 22 1 401 35 40 1</t>
  </si>
  <si>
    <t>Admon, Mantenimiento y Construcción (Pro Deporte)</t>
  </si>
  <si>
    <t>36 1 3 22 1 401 35 41 1</t>
  </si>
  <si>
    <t>36 1 3 22 1 401 35 42 1</t>
  </si>
  <si>
    <t>Admon, Mantenimiento y Construcción (Zonas Naranjas)</t>
  </si>
  <si>
    <t>36 1 3 22 1 401 35 43 1</t>
  </si>
  <si>
    <t>Admon, Mantenimiento y Construcción (RF Zonas Naranjas)</t>
  </si>
  <si>
    <t>36 1 3 22 1 401 35 44 1</t>
  </si>
  <si>
    <t>Admon, Mantenimiento y Construcción (RF  Pro Deporte)</t>
  </si>
  <si>
    <t>301402</t>
  </si>
  <si>
    <t>301402034</t>
  </si>
  <si>
    <t>36 1 3 22 1 402 34 40 1</t>
  </si>
  <si>
    <t>Actividad Física Recreación y Deporte (Pro Deporte)</t>
  </si>
  <si>
    <t>36 1 3 22 1 402 34 41 1</t>
  </si>
  <si>
    <t>Actividad Física Recreación y Deporte (Tabaco)</t>
  </si>
  <si>
    <t>36 1 3 22 1 403 34 41 1</t>
  </si>
  <si>
    <t>Actividad Física Recreación y Deporte (RF Tabaco)</t>
  </si>
  <si>
    <t>36 1 3 33 1 403 34 40 1</t>
  </si>
  <si>
    <t>Actividad Física Recreación y Deporte (SGP Deporte)</t>
  </si>
  <si>
    <t>36 1 3 81 1 401 35 40 1</t>
  </si>
  <si>
    <t>36 1 3 82 1 401 35 40 1</t>
  </si>
  <si>
    <t>Admon, Mantenimiento y Construcción (RB Ley del Deporte)</t>
  </si>
  <si>
    <t>36 1 3 82 1 401 35 41 1</t>
  </si>
  <si>
    <t>36 1 3 82 1 403 34 40 1</t>
  </si>
  <si>
    <t>Actividad Física Recreación y Deporte (RB Pro Deporte)</t>
  </si>
  <si>
    <t>36 1 3 82 1 403 34 41 1</t>
  </si>
  <si>
    <t>Actividad Física Recreación y Deporte (RB Tabaco)</t>
  </si>
  <si>
    <t>36 1 3 83 1 401 35 40 1</t>
  </si>
  <si>
    <t>Admon, Mantenimiento y Construcción (RB SGP PG Libre)</t>
  </si>
  <si>
    <t>36 1 3 83 1 403 34 40 1</t>
  </si>
  <si>
    <t>Actividad Física Recreación y Deporte (RB SGP)</t>
  </si>
  <si>
    <t>301203</t>
  </si>
  <si>
    <t>301203051</t>
  </si>
  <si>
    <t>40 1 3 22 1 203 51 42 1</t>
  </si>
  <si>
    <t>P/A R.Subs. Aporte ADRES SSF - Eje 1</t>
  </si>
  <si>
    <t>40 1 3 22 1 203 51 43 1</t>
  </si>
  <si>
    <t>P/A R.Subs.  ADRES IVC SUPERSALUD SSF  - eje 1</t>
  </si>
  <si>
    <t>40 1 3 22 1 203 51 44 1</t>
  </si>
  <si>
    <t>P/A R.Subs. Rentas Cedidas R.S.SSF - eje 1</t>
  </si>
  <si>
    <t>40 1 3 22 1 203 51 45 1</t>
  </si>
  <si>
    <t>P/A R.Subs. EMSA-R.S SSF - eje 1</t>
  </si>
  <si>
    <t>40 1 3 22 1 203 51 46 1</t>
  </si>
  <si>
    <t>P/A R.Subs. Transf Prem Caduco SSF - eje 1</t>
  </si>
  <si>
    <t>40 1 3 22 1 203 51 47 1</t>
  </si>
  <si>
    <t>P/A R.Subs. Coljuegos RS SSF - eje 1</t>
  </si>
  <si>
    <t>40 1 3 22 1 203 51 48 1</t>
  </si>
  <si>
    <t>P/A R.F Reg sub Anexo 1 DTSC-CSF - eje 1</t>
  </si>
  <si>
    <t>40 1 3 33 1 203 51 40 1</t>
  </si>
  <si>
    <t>P/A R.Subs. SGP-SSF. - eje 1</t>
  </si>
  <si>
    <t>40 1 3 33 1 203 51 41 1</t>
  </si>
  <si>
    <t>P/A Afiliacion Seguridad Social salud R.Subs SGP-SSF - eje 1</t>
  </si>
  <si>
    <t>40 1 3 81 1 203 51 40 1</t>
  </si>
  <si>
    <t>P/A RB Reg subs Anexo 1 DTSC-CSF - eje 1</t>
  </si>
  <si>
    <t>40 1 3 82 1 203 51 41 1</t>
  </si>
  <si>
    <t>P/A RB Reg subsidiado anexo 1 DTSC-CSF - eje 1</t>
  </si>
  <si>
    <t>40 1 3 82 1 203 51 42 1</t>
  </si>
  <si>
    <t>P/A  R.B Coljuegos-Reg. Subsidiado - eje 1</t>
  </si>
  <si>
    <t>40 1 3 82 1 203 51 48 1</t>
  </si>
  <si>
    <t>P/A Rec. Bal.  Régimen Subsidiado Anexo 1 DTSC CSF - eje 1</t>
  </si>
  <si>
    <t>301201</t>
  </si>
  <si>
    <t>301201050</t>
  </si>
  <si>
    <t>40 2 3 11 1 201 50 40 1</t>
  </si>
  <si>
    <t>IVC EventosSanitarios G.R. eje 1</t>
  </si>
  <si>
    <t>40 2 3 11 1 201 50 41 1</t>
  </si>
  <si>
    <t>IVC EventosSanitarios G.S. eje 1</t>
  </si>
  <si>
    <t>40 2 3 11 1 201 50 42 1</t>
  </si>
  <si>
    <t>IVC EventosSanitarios G.R. eje 5</t>
  </si>
  <si>
    <t>301202</t>
  </si>
  <si>
    <t>301202038</t>
  </si>
  <si>
    <t>40 2 3 11 1 202 38 41 1</t>
  </si>
  <si>
    <t>APS G.S - eje 4</t>
  </si>
  <si>
    <t>40 2 3 11 1 202 38 42 1</t>
  </si>
  <si>
    <t>APS PROMOCION - eje 4</t>
  </si>
  <si>
    <t>301202040</t>
  </si>
  <si>
    <t>40 2 3 11 1 202 40 40 1</t>
  </si>
  <si>
    <t>Diferenciales G.R - eje 3</t>
  </si>
  <si>
    <t>301202042</t>
  </si>
  <si>
    <t>40 2 3 11 1 202 42 40 1</t>
  </si>
  <si>
    <t>Seguridad Alimentaria G.R - eje 3</t>
  </si>
  <si>
    <t>301202047</t>
  </si>
  <si>
    <t>40 2 3 11 1 202 47 40 1</t>
  </si>
  <si>
    <t>40 2 3 11 1 202 47 41 1</t>
  </si>
  <si>
    <t>Diferenciales G.S - eje 2</t>
  </si>
  <si>
    <t>301202048</t>
  </si>
  <si>
    <t>40 2 3 11 1 202 48 40 1</t>
  </si>
  <si>
    <t>301202058</t>
  </si>
  <si>
    <t>40 2 3 11 1 202 58 40 1</t>
  </si>
  <si>
    <t>301201044</t>
  </si>
  <si>
    <t>40 2 3 33 1 201 44 40 1</t>
  </si>
  <si>
    <t>Epidemiologia G.S - eje 5 Y 6</t>
  </si>
  <si>
    <t>40 2 3 33 1 201 44 41 1</t>
  </si>
  <si>
    <t>Epidemiologia G.S - eje 6</t>
  </si>
  <si>
    <t>40 2 3 33 1 201 50 41 1</t>
  </si>
  <si>
    <t>40 2 3 33 1 202 38 40 1</t>
  </si>
  <si>
    <t>40 2 3 33 1 202 42 40 1</t>
  </si>
  <si>
    <t>Seguridad Alimentaria G.S - eje 3</t>
  </si>
  <si>
    <t>40 2 3 33 1 202 42 41 1</t>
  </si>
  <si>
    <t>Gestion en Salud Publica AT G.S - eje 7</t>
  </si>
  <si>
    <t>301202043</t>
  </si>
  <si>
    <t>40 2 3 33 1 202 43 40 1</t>
  </si>
  <si>
    <t>301202045</t>
  </si>
  <si>
    <t>40 2 3 33 1 202 45 40 1</t>
  </si>
  <si>
    <t>40 2 3 33 1 202 47 40 1</t>
  </si>
  <si>
    <t>40 2 3 33 1 202 47 41 1</t>
  </si>
  <si>
    <t>Diferenciales G.S R.F - eje 2</t>
  </si>
  <si>
    <t>40 2 3 33 1 202 48 42 1</t>
  </si>
  <si>
    <t>40 2 3 33 1 202 58 40 1</t>
  </si>
  <si>
    <t>40 2 3 83 1 201 44 41 1</t>
  </si>
  <si>
    <t>Epidemiologia G.S - eje 4</t>
  </si>
  <si>
    <t>40 2 3 83 1 201 44 42 1</t>
  </si>
  <si>
    <t>Epidemioologia SGP R.B 19 DTSC G.S -eje 4</t>
  </si>
  <si>
    <t>40 2 3 83 1 201 50 40 1</t>
  </si>
  <si>
    <t>40 2 3 83 1 202 58 40 1</t>
  </si>
  <si>
    <t>APS G.S SGP R.B - eje 4</t>
  </si>
  <si>
    <t>40 2 3 83 1 202 58 41 1</t>
  </si>
  <si>
    <t>APS G.S  SGP R.B - eje 4</t>
  </si>
  <si>
    <t>301203039</t>
  </si>
  <si>
    <t>40 3 3 22 1 203 39 40 1</t>
  </si>
  <si>
    <t>Prestacion/Aseguramiento R.F - eje 5</t>
  </si>
  <si>
    <t>40 3 3 82 1 203 39 40 1</t>
  </si>
  <si>
    <t>Prestacion/Aseguramiento  R.F - eje 5</t>
  </si>
  <si>
    <t>301202036</t>
  </si>
  <si>
    <t>40 4 3 11 1 202 36 40 1</t>
  </si>
  <si>
    <t>APS PRETACION DE SERVICIOS GS - eje 4</t>
  </si>
  <si>
    <t>301202046</t>
  </si>
  <si>
    <t>40 4 3 11 1 202 46 40 1</t>
  </si>
  <si>
    <t>Diferenciales G.R - eje 2</t>
  </si>
  <si>
    <t>40 4 3 11 1 203 39 40 1</t>
  </si>
  <si>
    <t>301203041</t>
  </si>
  <si>
    <t>40 4 3 11 1 203 41 40 1</t>
  </si>
  <si>
    <t>Participacion Social GS - eje 1</t>
  </si>
  <si>
    <t>40 4 3 11 1 203 51 40 1</t>
  </si>
  <si>
    <t>Prestacion/Aseguramiento   - eje 1</t>
  </si>
  <si>
    <t>40 4 3 11 1 203 51 41 1</t>
  </si>
  <si>
    <t>P/A  Pago mesadas activos jubilados concurrencia - eje 1</t>
  </si>
  <si>
    <t>301203081</t>
  </si>
  <si>
    <t>40 4 3 11 1 203 81 40 1</t>
  </si>
  <si>
    <t>Prestacion/Aseguramiento Calidad - eje 1</t>
  </si>
  <si>
    <t>40 4 3 22 1 202 36 40 1</t>
  </si>
  <si>
    <t>APS EMSA PRESTACION DE SERVICIOS GS - eje 4</t>
  </si>
  <si>
    <t>40 4 3 22 1 202 46 40 1</t>
  </si>
  <si>
    <t>Diferenciales G.R ZONAS AZULES R.F - eje 2</t>
  </si>
  <si>
    <t>40 4 3 22 1 202 46 41 1</t>
  </si>
  <si>
    <t>Diferenciales G.R ZONAS AZULES - eje 2</t>
  </si>
  <si>
    <t>40 4 3 82 1 202 46 40 1</t>
  </si>
  <si>
    <t>Diferenciales G.S  ZONAS AZULES R.B  - eje 2</t>
  </si>
  <si>
    <t>40 4 3 82 1 203 51 42 1</t>
  </si>
  <si>
    <t>P/A  Afi. SSS Art 60 ley 715/2001,  RB Aportes EMSA - eje 1</t>
  </si>
  <si>
    <t>40 4 3 82 1 203 81 40 1</t>
  </si>
  <si>
    <t>P/A  Garantia Calidad en la PSS Ley 715/2001 RB EMSA - eje 1</t>
  </si>
  <si>
    <t>304202013</t>
  </si>
  <si>
    <t>22 1 3 11 4 202 13 40 1</t>
  </si>
  <si>
    <t>28 2 3 83 1 102 72 44 1</t>
  </si>
  <si>
    <t>Nómina RB SGP</t>
  </si>
  <si>
    <t>EJECUCION DE GASTOS DE INVERSION JUNIO 26 DE  2024</t>
  </si>
  <si>
    <t>TABLA DE HOMOLOGACIÓN PRESUPUESTAL</t>
  </si>
  <si>
    <t>PLAN DE DESARROLLO 2020-2023
"Manizales + Verde"</t>
  </si>
  <si>
    <t>PLAN DE DESARROLLO 2024-2027</t>
  </si>
  <si>
    <t>PROGRAMA</t>
  </si>
  <si>
    <t>ASIGNACIÓN 2024</t>
  </si>
  <si>
    <t>DIFERENCIAS</t>
  </si>
  <si>
    <t>DEPORTE Y RECREACIÓN PARA EL DESARROLLO INDIVIDUAL DE LOS INDIVIDUOS PARA LA CONVIVENCIA Y LA COHESIÓN SOCIAL</t>
  </si>
  <si>
    <t>INCLUSIÓN SOCIAL Y PARTICIPACIÓN CIUDADANA EN LA MANIZALES + GRANDE</t>
  </si>
  <si>
    <t>CIUDAD COMPETITIVA CON EMPLEO E INNOVACIÓN</t>
  </si>
  <si>
    <t>DINAMIZACIÓN Y FORTALECIMIENTO DEL ECOSISTEMA DEL EMPRENDIMIENTO E INNOVACIÓN</t>
  </si>
  <si>
    <t>PROMOCIÓN DE PROYECTOS QUE MEJORAN LA CONECTIVIDAD E INFRAESTRUCTURA DE LA CIUDAD</t>
  </si>
  <si>
    <t>PROMOCIÓN DEL EMPLEO E INCLUSIÓN LABORAL</t>
  </si>
  <si>
    <t>GESTIÓN DEL RIESGO DE DESASTRES</t>
  </si>
  <si>
    <t>EDUCACIÓN Y PARTICIPACIÓN AMBIENTAL</t>
  </si>
  <si>
    <t>RED DE CICLO RUTAS, VÍAS, SENDEROS Y LOS PEP</t>
  </si>
  <si>
    <t>FORTALECIMIENTO DE LA GESTIÓN DE INGRESOS</t>
  </si>
  <si>
    <t>TOTALES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</si>
  <si>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</si>
  <si>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</si>
  <si>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</si>
  <si>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</si>
  <si>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</si>
  <si>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</si>
  <si>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</si>
  <si>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</si>
  <si>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</si>
  <si>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</si>
  <si>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</si>
  <si>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</si>
  <si>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</si>
  <si>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</si>
  <si>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</si>
  <si>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4.1.</t>
  </si>
  <si>
    <t>4.2.</t>
  </si>
  <si>
    <t>CAMBIA TU MENT</t>
  </si>
  <si>
    <t>INTERIOR- INCLUSIÓN</t>
  </si>
  <si>
    <t>INF. CULTURAL</t>
  </si>
  <si>
    <t>Rural</t>
  </si>
  <si>
    <t>Urbano</t>
  </si>
  <si>
    <t>SANEAMIENTO</t>
  </si>
  <si>
    <t>P/A Afiliacion Seguridad Social en salud R.Subs. SGP-SSF - eje 1</t>
  </si>
  <si>
    <t>Cultura y Ciudadanía como ejes del desarrollo social y económicoEstampilla Procultura</t>
  </si>
  <si>
    <t>Servicios de apoyo para el fomento organizativo de la Agricultura, famiilar, comunitaria (Producto principal del Proyecto)</t>
  </si>
  <si>
    <t>Ajustes en los saldos disponibles para que coincidan con el informe radicado ante el concejo</t>
  </si>
  <si>
    <t xml:space="preserve">Infraestructura Institucional. Reserva no constituida </t>
  </si>
  <si>
    <t>Cultura y Ciudadanía como ejes del desarrollo social y económico- Contirbución Parafiscal</t>
  </si>
  <si>
    <t>Cultura y Ciudadanía como ejes del desarrollo social y económico</t>
  </si>
  <si>
    <t>YA ESTABA EL COMPROMISO</t>
  </si>
  <si>
    <t>Cultura y Ciudadanía como ejes del desarrollo social y económico-RB Propo Gral Cult.</t>
  </si>
  <si>
    <t>Cultura y Ciudadanía como ejes del desarrollo social y económicoSGP Propo Gral Cult.</t>
  </si>
  <si>
    <t>Cultura y Ciudadanía como ejes del desarrollo social y económico-SGP Propo Gral Cult.</t>
  </si>
  <si>
    <t>GRABAR CDP POR  65.500.000</t>
  </si>
  <si>
    <t>Cultura y Ciudadanía como ejes del desarrollo social y económico- Estampilla Procultura</t>
  </si>
  <si>
    <t>YA ESTABA EL COMPROMISO POR $1.000 MLLS Y SE GRABO UN CDP POR 291.438.397</t>
  </si>
  <si>
    <t xml:space="preserve">APS G.S SGP R.B - eje 4 </t>
  </si>
  <si>
    <t xml:space="preserve">Gestión del riesgo - Reducción del riesgo </t>
  </si>
  <si>
    <t xml:space="preserve">Generación de capacidades para la vida con la poblacion vulnerable </t>
  </si>
  <si>
    <t>Contratación servicio educativo_Población atendida diferente de nómina</t>
  </si>
  <si>
    <t>Vivienda de nterés Social mejoradas</t>
  </si>
  <si>
    <t xml:space="preserve">Seguridad y convivencia ciudadana </t>
  </si>
  <si>
    <t xml:space="preserve">Implementacion de Vigilancia y Control </t>
  </si>
  <si>
    <t>Estrategia para la admon talento humano-Convenios capacitación</t>
  </si>
  <si>
    <t>Estrategia para la administracion del talento humano-capacitación</t>
  </si>
  <si>
    <t>Sistema municipal de átreas protegidas</t>
  </si>
  <si>
    <t>AJUSTES</t>
  </si>
  <si>
    <t>LINEA ESTRATEGICA</t>
  </si>
  <si>
    <t>Denominacion rubro</t>
  </si>
  <si>
    <t>N8</t>
  </si>
  <si>
    <t>N7</t>
  </si>
  <si>
    <t>N4</t>
  </si>
  <si>
    <t>N3</t>
  </si>
  <si>
    <t>N2</t>
  </si>
  <si>
    <t>N1</t>
  </si>
  <si>
    <t>NO REDUCCION CDP</t>
  </si>
  <si>
    <t>ARMONIZACION</t>
  </si>
  <si>
    <t>De este rubro, según el Plan de Desarrollo y la armonización $1.331.085.474 quedan en el programa Desarrollo Rural</t>
  </si>
  <si>
    <t>Este rubro, según el Plan de Desarrollo y la armonización queda en el programa Desarrollo Rural</t>
  </si>
  <si>
    <t>Disponible</t>
  </si>
  <si>
    <t>CDP por Compr</t>
  </si>
  <si>
    <t>16 1 3 22 1 502 52 41 4</t>
  </si>
  <si>
    <t>Cultura y Ciudadania ejes del dllo social y econ - Est Cult</t>
  </si>
  <si>
    <t>26 1 3 83 2 303 85 40 1</t>
  </si>
  <si>
    <t>Saneamiento básico Rural RB SGP</t>
  </si>
  <si>
    <t>103</t>
  </si>
  <si>
    <t>102</t>
  </si>
  <si>
    <t>101</t>
  </si>
  <si>
    <t>44</t>
  </si>
  <si>
    <t>201</t>
  </si>
  <si>
    <t>1411</t>
  </si>
  <si>
    <t>FUNCIONAMIENTO</t>
  </si>
  <si>
    <t>GASTOS GENERALES</t>
  </si>
  <si>
    <t>102002</t>
  </si>
  <si>
    <t>ADQUISICION DE BIENES</t>
  </si>
  <si>
    <t>102002003</t>
  </si>
  <si>
    <t>2.1.2.02.02.009</t>
  </si>
  <si>
    <t>Servicios para la comunidad, sociales y personales</t>
  </si>
  <si>
    <t>Sin Definir Código PMGA</t>
  </si>
  <si>
    <t>14 11 1 11 2 2 3 0 1</t>
  </si>
  <si>
    <t>Otros gastos generales</t>
  </si>
  <si>
    <t>2011</t>
  </si>
  <si>
    <t>SERVICIOS PERSONALES</t>
  </si>
  <si>
    <t>101002</t>
  </si>
  <si>
    <t>SERVICIOS PERSONALES INDIRECTOS</t>
  </si>
  <si>
    <t>101002002</t>
  </si>
  <si>
    <t>2.1.1.02.01.001.01</t>
  </si>
  <si>
    <t>Sueldo básico</t>
  </si>
  <si>
    <t>20 11 1 11 1 2 2 0 1</t>
  </si>
  <si>
    <t>Asesorías y Consultorías</t>
  </si>
  <si>
    <t>102001</t>
  </si>
  <si>
    <t>ADQUISICION DE SERVICIOS</t>
  </si>
  <si>
    <t>102001029</t>
  </si>
  <si>
    <t>2.1.2.02.02.010</t>
  </si>
  <si>
    <t>Viáticos de los funcionarios en comisión</t>
  </si>
  <si>
    <t>20 11 1 11 2 1 29 0 1</t>
  </si>
  <si>
    <t>Viáticos y gastos de viaje</t>
  </si>
  <si>
    <t>20 11 1 11 2 2 3 0 1</t>
  </si>
  <si>
    <t>2111</t>
  </si>
  <si>
    <t>101001</t>
  </si>
  <si>
    <t>SERVICIOS PERSONALES DIRECTOS</t>
  </si>
  <si>
    <t>101001001</t>
  </si>
  <si>
    <t>2.1.1.01.01.001.01</t>
  </si>
  <si>
    <t>21 11 1 11 1 1 1 0 1</t>
  </si>
  <si>
    <t>Sueldos</t>
  </si>
  <si>
    <t>101001002</t>
  </si>
  <si>
    <t>2.1.1.01.03.001.03</t>
  </si>
  <si>
    <t>Bonificación especial de recreación</t>
  </si>
  <si>
    <t>21 11 1 11 1 1 2 0 1</t>
  </si>
  <si>
    <t>Bonificación de recreación</t>
  </si>
  <si>
    <t>101001003</t>
  </si>
  <si>
    <t>2.1.1.01.01.001.02</t>
  </si>
  <si>
    <t>Horas extras, dominicales, festivos y recargos</t>
  </si>
  <si>
    <t>21 11 1 11 1 1 3 0 1</t>
  </si>
  <si>
    <t>Recargo nocturno, dominicales y festivos</t>
  </si>
  <si>
    <t>101001004</t>
  </si>
  <si>
    <t>2.1.1.01.01.001.08.01</t>
  </si>
  <si>
    <t>Prima de navidad</t>
  </si>
  <si>
    <t>21 11 1 11 1 1 4 0 1</t>
  </si>
  <si>
    <t>101001005</t>
  </si>
  <si>
    <t>2.1.1.01.01.001.06</t>
  </si>
  <si>
    <t>Prima de servicio</t>
  </si>
  <si>
    <t>21 11 1 11 1 1 5 0 1</t>
  </si>
  <si>
    <t>Prima de servicios</t>
  </si>
  <si>
    <t>101001006</t>
  </si>
  <si>
    <t>2.1.1.01.01.002.12.01</t>
  </si>
  <si>
    <t>Beneficios a los empleados a corto plazo</t>
  </si>
  <si>
    <t>21 11 1 11 1 1 6 0 1</t>
  </si>
  <si>
    <t>Prima de antigüedad</t>
  </si>
  <si>
    <t>101001007</t>
  </si>
  <si>
    <t>2.1.1.01.01.001.08.02</t>
  </si>
  <si>
    <t>Prima de vacaciones</t>
  </si>
  <si>
    <t>21 11 1 11 1 1 7 0 1</t>
  </si>
  <si>
    <t>101001008</t>
  </si>
  <si>
    <t>2.1.1.01.03.003</t>
  </si>
  <si>
    <t>Bonificación de dirección para gobernadores y alcaldes</t>
  </si>
  <si>
    <t>21 11 1 11 1 1 8 0 1</t>
  </si>
  <si>
    <t>Prima de dirección</t>
  </si>
  <si>
    <t>101001009</t>
  </si>
  <si>
    <t>2.1.1.01.01.001.05</t>
  </si>
  <si>
    <t>Auxilio de transporte</t>
  </si>
  <si>
    <t>21 11 1 11 1 1 9 0 1</t>
  </si>
  <si>
    <t>Subsidio de transporte</t>
  </si>
  <si>
    <t>101001010</t>
  </si>
  <si>
    <t>2.1.1.01.03.001.02</t>
  </si>
  <si>
    <t>Indemnización por vacaciones</t>
  </si>
  <si>
    <t>21 11 1 11 1 1 10 0 1</t>
  </si>
  <si>
    <t>Compensación vacaciones</t>
  </si>
  <si>
    <t>101001011</t>
  </si>
  <si>
    <t>2.1.1.01.03.004</t>
  </si>
  <si>
    <t>Bonificación de gestión territorial para alcaldes</t>
  </si>
  <si>
    <t>21 11 1 11 1 1 11 0 1</t>
  </si>
  <si>
    <t>Bonificación de Gestión Territorial</t>
  </si>
  <si>
    <t>101001012</t>
  </si>
  <si>
    <t>2.1.1.01.01.001.07</t>
  </si>
  <si>
    <t>Bonificación por servicios prestados</t>
  </si>
  <si>
    <t>21 11 1 11 1 1 12 0 1</t>
  </si>
  <si>
    <t>101001013</t>
  </si>
  <si>
    <t>2.1.2.02.01.002</t>
  </si>
  <si>
    <t>Productos alimenticios, bebidas y tabaco; textiles, prendas de vestir y productos de cuero</t>
  </si>
  <si>
    <t>21 11 1 11 1 1 13 0 1</t>
  </si>
  <si>
    <t>Dotaciones de ley empleados</t>
  </si>
  <si>
    <t>101001014</t>
  </si>
  <si>
    <t>21 11 1 11 1 1 14 0 1</t>
  </si>
  <si>
    <t>Otras prestaciones</t>
  </si>
  <si>
    <t>101001015</t>
  </si>
  <si>
    <t>2.1.1.01.01.001.04</t>
  </si>
  <si>
    <t>Subsidio de alimentación</t>
  </si>
  <si>
    <t>21 11 1 11 1 1 15 0 1</t>
  </si>
  <si>
    <t>101001016</t>
  </si>
  <si>
    <t>21 11 1 11 1 1 16 0 1</t>
  </si>
  <si>
    <t>Acciones de gestión humana</t>
  </si>
  <si>
    <t>101001017</t>
  </si>
  <si>
    <t>2.1.3.13.01.001</t>
  </si>
  <si>
    <t>Sentencias</t>
  </si>
  <si>
    <t>21 11 1 11 1 1 17 0 1</t>
  </si>
  <si>
    <t>Pago de Sentencias Judiciales</t>
  </si>
  <si>
    <t>101002001</t>
  </si>
  <si>
    <t>21 11 1 11 1 2 1 0 1</t>
  </si>
  <si>
    <t>Planta temporal-supernumerarios-apoyo gestión</t>
  </si>
  <si>
    <t>21 11 1 11 1 2 1 1 1</t>
  </si>
  <si>
    <t>Contratos de Prestación de Servicios</t>
  </si>
  <si>
    <t>101003</t>
  </si>
  <si>
    <t>CONTRIBUCIONES DE NOMINA</t>
  </si>
  <si>
    <t>101003002</t>
  </si>
  <si>
    <t>2.1.1.01.02.001</t>
  </si>
  <si>
    <t>Aportes a la seguridad social en pensiones</t>
  </si>
  <si>
    <t>21 11 1 11 1 3 2 0 1</t>
  </si>
  <si>
    <t>IVM Empleados y jubilados admon.central AFP Publicas</t>
  </si>
  <si>
    <t>101003003</t>
  </si>
  <si>
    <t>21 11 1 11 1 3 3 0 1</t>
  </si>
  <si>
    <t>Prestaciones convencionales</t>
  </si>
  <si>
    <t>101003004</t>
  </si>
  <si>
    <t>2.1.1.01.02.007</t>
  </si>
  <si>
    <t>Aportes al SENA</t>
  </si>
  <si>
    <t>21 11 1 11 1 3 4 0 1</t>
  </si>
  <si>
    <t>0.5% Nomina y planilla SENA</t>
  </si>
  <si>
    <t>101003005</t>
  </si>
  <si>
    <t>2.1.1.01.02.006</t>
  </si>
  <si>
    <t>Aportes al ICBF</t>
  </si>
  <si>
    <t>21 11 1 11 1 3 5 0 1</t>
  </si>
  <si>
    <t>3% Nomina y planilla I.C.B.F.</t>
  </si>
  <si>
    <t>101003006</t>
  </si>
  <si>
    <t>2.1.1.01.02.008</t>
  </si>
  <si>
    <t>Aportes a la ESAP</t>
  </si>
  <si>
    <t>21 11 1 11 1 3 6 0 1</t>
  </si>
  <si>
    <t>0.5% Nomina y planilla ESAP Ley 21/82</t>
  </si>
  <si>
    <t>101003007</t>
  </si>
  <si>
    <t>2.1.1.01.02.009</t>
  </si>
  <si>
    <t>Aportes a escuelas industriales e institutos técnicos</t>
  </si>
  <si>
    <t>21 11 1 11 1 3 7 0 1</t>
  </si>
  <si>
    <t>1% Nomina y planilla Institutos Tecnológicos Ley 21/82</t>
  </si>
  <si>
    <t>101003008</t>
  </si>
  <si>
    <t>2.1.1.01.02.002</t>
  </si>
  <si>
    <t>Aportes a la seguridad social en salud</t>
  </si>
  <si>
    <t>21 11 1 11 1 3 8 0 1</t>
  </si>
  <si>
    <t>EGM EPS Privada</t>
  </si>
  <si>
    <t>101003009</t>
  </si>
  <si>
    <t>21 11 1 11 1 3 9 0 1</t>
  </si>
  <si>
    <t>IVM AFP Privada</t>
  </si>
  <si>
    <t>101003010</t>
  </si>
  <si>
    <t>2.1.1.01.02.005</t>
  </si>
  <si>
    <t>Aportes generales al sistema de riesgos laborales</t>
  </si>
  <si>
    <t>21 11 1 11 1 3 10 0 1</t>
  </si>
  <si>
    <t>Riesgo empleados admon.central</t>
  </si>
  <si>
    <t>101003011</t>
  </si>
  <si>
    <t>2.1.1.01.02.003</t>
  </si>
  <si>
    <t>Aportes de cesantías</t>
  </si>
  <si>
    <t>21 11 1 11 1 3 11 0 1</t>
  </si>
  <si>
    <t>Cesantías empleados admón.. central AFP Publica</t>
  </si>
  <si>
    <t>101003012</t>
  </si>
  <si>
    <t>2.1.1.01.02.004</t>
  </si>
  <si>
    <t>Aportes a cajas de compensación familiar</t>
  </si>
  <si>
    <t>21 11 1 11 1 3 12 0 1</t>
  </si>
  <si>
    <t>4% Nomina subsidio familiar</t>
  </si>
  <si>
    <t>101003013</t>
  </si>
  <si>
    <t>21 11 1 11 1 3 13 0 1</t>
  </si>
  <si>
    <t>Cesantías empleados admón.. central AFP Privada</t>
  </si>
  <si>
    <t>102001001</t>
  </si>
  <si>
    <t>2.1.2.02.02.008</t>
  </si>
  <si>
    <t>Servicios prestados a las empresas y servicios de producción</t>
  </si>
  <si>
    <t>21 11 1 11 2 1 1 0 1</t>
  </si>
  <si>
    <t>Mantenimiento vehículos</t>
  </si>
  <si>
    <t>102001002</t>
  </si>
  <si>
    <t>2.1.2.01.01.003.07.01</t>
  </si>
  <si>
    <t>Vehículos automotores, remolques y semirremolques; y sus partes, piezas y accesorios</t>
  </si>
  <si>
    <t>21 11 1 11 2 1 2 0 1</t>
  </si>
  <si>
    <t>Equipo de Transporte - Vehiculos</t>
  </si>
  <si>
    <t>102001003</t>
  </si>
  <si>
    <t>21 11 1 11 2 1 3 0 1</t>
  </si>
  <si>
    <t>Gastos Selecciòn de Personal</t>
  </si>
  <si>
    <t>102001004</t>
  </si>
  <si>
    <t>21 11 1 11 2 1 4 0 1</t>
  </si>
  <si>
    <t>Conciliaciones, condenas y sentencias</t>
  </si>
  <si>
    <t>102001005</t>
  </si>
  <si>
    <t>2.1.2.02.02.007</t>
  </si>
  <si>
    <t>Servicios financieros y servicios conexos, servicios inmobiliarios y servicios de leasing</t>
  </si>
  <si>
    <t>21 11 1 11 2 1 5 0 1</t>
  </si>
  <si>
    <t>Pago Primas de Seguros y SOAT</t>
  </si>
  <si>
    <t>102001007</t>
  </si>
  <si>
    <t>21 11 1 11 2 1 7 0 1</t>
  </si>
  <si>
    <t>Mantenimiento y adecuación de bienes municipales</t>
  </si>
  <si>
    <t>102001008</t>
  </si>
  <si>
    <t>21 11 1 11 2 1 8 0 1</t>
  </si>
  <si>
    <t>Servicio de impresión admón.. central</t>
  </si>
  <si>
    <t>102001011</t>
  </si>
  <si>
    <t>2.1.2.01.01.004.01.01.01</t>
  </si>
  <si>
    <t>Asientos</t>
  </si>
  <si>
    <t>21 11 1 11 2 1 11 0 1</t>
  </si>
  <si>
    <t>Compra equipo de oficina</t>
  </si>
  <si>
    <t>102001012</t>
  </si>
  <si>
    <t>21 11 1 11 2 1 12 0 1</t>
  </si>
  <si>
    <t>Suscripciones</t>
  </si>
  <si>
    <t>102001013</t>
  </si>
  <si>
    <t>21 11 1 11 2 1 13 0 1</t>
  </si>
  <si>
    <t>Avisos y publicaciones judiciales</t>
  </si>
  <si>
    <t>102001017</t>
  </si>
  <si>
    <t>21 11 1 11 2 1 17 0 1</t>
  </si>
  <si>
    <t>Servicios públicos Teléfonos</t>
  </si>
  <si>
    <t>102001018</t>
  </si>
  <si>
    <t>2.1.2.02.02.006</t>
  </si>
  <si>
    <t>Servicios de alojamiento; servicios de suministro de comidas y bebidas; servicios de transporte; y servicios de distribución de electricidad, gas y agua</t>
  </si>
  <si>
    <t>21 11 1 11 2 1 18 0 1</t>
  </si>
  <si>
    <t>Servicios públicos Agua</t>
  </si>
  <si>
    <t>102001019</t>
  </si>
  <si>
    <t>21 11 1 11 2 1 19 0 1</t>
  </si>
  <si>
    <t>Mensajería y Correo</t>
  </si>
  <si>
    <t>102001022</t>
  </si>
  <si>
    <t>21 11 1 11 2 1 22 0 1</t>
  </si>
  <si>
    <t>Gastos Personal Celaduría</t>
  </si>
  <si>
    <t>102001023</t>
  </si>
  <si>
    <t>21 11 1 11 2 1 23 0 1</t>
  </si>
  <si>
    <t>Servicio de transporte</t>
  </si>
  <si>
    <t>102001024</t>
  </si>
  <si>
    <t>21 11 1 11 2 1 24 0 1</t>
  </si>
  <si>
    <t>Servicio de Aseo y Cafetería.</t>
  </si>
  <si>
    <t>102001026</t>
  </si>
  <si>
    <t>2.1.3.04.05.001</t>
  </si>
  <si>
    <t>Membresías</t>
  </si>
  <si>
    <t>21 11 1 11 2 1 26 0 1</t>
  </si>
  <si>
    <t>Cuotas afiliac Y sosten Asociaciones</t>
  </si>
  <si>
    <t>102001027</t>
  </si>
  <si>
    <t>21 11 1 11 2 1 27 0 1</t>
  </si>
  <si>
    <t>Pago cuota de administración edificio Alcaldía</t>
  </si>
  <si>
    <t>102001028</t>
  </si>
  <si>
    <t>21 11 1 11 2 1 28 0 1</t>
  </si>
  <si>
    <t>Arrendamiento de Oficinas</t>
  </si>
  <si>
    <t>102001035</t>
  </si>
  <si>
    <t>21 11 1 11 2 1 35 0 1</t>
  </si>
  <si>
    <t>Servicios públicos Energía Eléctrica</t>
  </si>
  <si>
    <t>102001038</t>
  </si>
  <si>
    <t>21 11 1 11 2 1 38 0 1</t>
  </si>
  <si>
    <t>Pago tramites transito y revisión de ley</t>
  </si>
  <si>
    <t>102002002</t>
  </si>
  <si>
    <t>21 11 1 11 2 2 2 0 1</t>
  </si>
  <si>
    <t>Combustible parque automotor</t>
  </si>
  <si>
    <t>21 11 1 11 2 2 3 0 1</t>
  </si>
  <si>
    <t>102002005</t>
  </si>
  <si>
    <t>21 11 1 11 2 2 5 0 1</t>
  </si>
  <si>
    <t>Suministros elementos de trabajo y seguridad industrial</t>
  </si>
  <si>
    <t>102002007</t>
  </si>
  <si>
    <t>21 11 1 11 2 2 7 0 1</t>
  </si>
  <si>
    <t>Materiales y suministro admon central</t>
  </si>
  <si>
    <t>TRANSFERENCIAS</t>
  </si>
  <si>
    <t>103002</t>
  </si>
  <si>
    <t>TRANSFERENCIAS A PENSIONES DE LA ADMON CENTRAL</t>
  </si>
  <si>
    <t>103002006</t>
  </si>
  <si>
    <t>2.1.3.11.02.001.02</t>
  </si>
  <si>
    <t>Capitalización de otros patrimonios autónomos pensionales</t>
  </si>
  <si>
    <t>21 11 1 11 3 2 6 0 1</t>
  </si>
  <si>
    <t>Cuotas partes cesantías Admón. Central (INVAMA)</t>
  </si>
  <si>
    <t>103002007</t>
  </si>
  <si>
    <t>21 11 1 11 3 2 7 0 1</t>
  </si>
  <si>
    <t>Cuotas partes cesantías Admón. Central (Contr)</t>
  </si>
  <si>
    <t>103002008</t>
  </si>
  <si>
    <t>21 11 1 11 3 2 8 0 1</t>
  </si>
  <si>
    <t>Cuotas partes cesantías Admón. Central (Conc)</t>
  </si>
  <si>
    <t>103002009</t>
  </si>
  <si>
    <t>21 11 1 11 3 2 9 0 1</t>
  </si>
  <si>
    <t>Cuotas partes cesantías Admón. Central (Person)</t>
  </si>
  <si>
    <t>103002010</t>
  </si>
  <si>
    <t>21 11 1 11 3 2 10 0 1</t>
  </si>
  <si>
    <t>Cuotas partes cesantías Admón. Central (Caja Vda)</t>
  </si>
  <si>
    <t>2211</t>
  </si>
  <si>
    <t>22 11 1 11 2 2 3 0 1</t>
  </si>
  <si>
    <t>2311</t>
  </si>
  <si>
    <t>23 11 1 11 2 2 3 0 1</t>
  </si>
  <si>
    <t>2411</t>
  </si>
  <si>
    <t>24 11 1 11 2 2 3 0 1</t>
  </si>
  <si>
    <t>2511</t>
  </si>
  <si>
    <t>25 11 1 11 1 2 2 0 1</t>
  </si>
  <si>
    <t>Asesorias y Consultorias</t>
  </si>
  <si>
    <t>25 11 1 11 2 1 22 0 1</t>
  </si>
  <si>
    <t>Servicios Personal de Celaduria</t>
  </si>
  <si>
    <t>2.1.8.04.03</t>
  </si>
  <si>
    <t>Contribución de valorización</t>
  </si>
  <si>
    <t>25 11 1 11 2 1 24 0 1</t>
  </si>
  <si>
    <t>102001025</t>
  </si>
  <si>
    <t>25 11 1 11 2 1 25 0 1</t>
  </si>
  <si>
    <t>Pago administración inmuebles municipales</t>
  </si>
  <si>
    <t>25 11 1 11 2 1 26 0 1</t>
  </si>
  <si>
    <t>Gastos notar,avaluos,peritaz y otros gastos</t>
  </si>
  <si>
    <t>102001039</t>
  </si>
  <si>
    <t>2.1.8.05.02</t>
  </si>
  <si>
    <t>Intereses de mora</t>
  </si>
  <si>
    <t>25 11 1 11 2 1 39 0 1</t>
  </si>
  <si>
    <t>Comisiones, intereses y gastos bancarios</t>
  </si>
  <si>
    <t>25 11 1 11 2 2 3 0 1</t>
  </si>
  <si>
    <t>103001</t>
  </si>
  <si>
    <t>TRANSFERENCIAS A ORGANOS DE CONTROL</t>
  </si>
  <si>
    <t>103001001</t>
  </si>
  <si>
    <t>2.1.3.05.09.099</t>
  </si>
  <si>
    <t>Cuota de fiscalización y auditaje</t>
  </si>
  <si>
    <t>25 11 1 11 3 1 1 0 1</t>
  </si>
  <si>
    <t>Transferencia Ley 617/2000 Contraloría Municipal</t>
  </si>
  <si>
    <t>103001002</t>
  </si>
  <si>
    <t>25 11 1 11 3 1 2 0 1</t>
  </si>
  <si>
    <t>Transferencia Ley 617/2000 Concejo Municipal</t>
  </si>
  <si>
    <t>103001003</t>
  </si>
  <si>
    <t>2.1.1.01.03.006</t>
  </si>
  <si>
    <t>Honorarios concejales</t>
  </si>
  <si>
    <t>25 11 1 11 3 1 3 0 1</t>
  </si>
  <si>
    <t>Honorarios Concejales Sesiones Ordinarias Ley 617/2000</t>
  </si>
  <si>
    <t>103001004</t>
  </si>
  <si>
    <t>25 11 1 11 3 1 4 0 1</t>
  </si>
  <si>
    <t>Honorarios Concejales Sesiones Extraordinarias Ley 617/2000</t>
  </si>
  <si>
    <t>103001005</t>
  </si>
  <si>
    <t>25 11 1 11 3 1 5 0 1</t>
  </si>
  <si>
    <t>Transferencia Ley 617/2000 Personería Municipal</t>
  </si>
  <si>
    <t>103002001</t>
  </si>
  <si>
    <t>2.1.3.07.02.001.02</t>
  </si>
  <si>
    <t>Mesadas pensionales a cargo de la entidad (de pensiones)</t>
  </si>
  <si>
    <t>25 11 1 11 3 2 1 0 1</t>
  </si>
  <si>
    <t>Mesadas pensionales</t>
  </si>
  <si>
    <t>103002003</t>
  </si>
  <si>
    <t>2.1.3.07.02.002.02</t>
  </si>
  <si>
    <t>Cuotas partes pensionales a cargo de la entidad (de pensiones)</t>
  </si>
  <si>
    <t>25 11 1 11 3 2 3 0 1</t>
  </si>
  <si>
    <t>Cuotas partes pensiones</t>
  </si>
  <si>
    <t>103002005</t>
  </si>
  <si>
    <t>2.1.3.14.03</t>
  </si>
  <si>
    <t>Por la venta de activos</t>
  </si>
  <si>
    <t>25 11 1 11 3 2 5 0 1</t>
  </si>
  <si>
    <t>Venta de Activos FONPET</t>
  </si>
  <si>
    <t>103003</t>
  </si>
  <si>
    <t>OTRAS TRANSFERENCIAS</t>
  </si>
  <si>
    <t>103003030</t>
  </si>
  <si>
    <t>25 11 1 11 3 3 30 0 1</t>
  </si>
  <si>
    <t>25 11 1 22 3 1 1 0 1</t>
  </si>
  <si>
    <t>Transf Contralor¡a Mpal (Cuot Fiscal ED) SSF</t>
  </si>
  <si>
    <t>2.1.3.07.02.002.01</t>
  </si>
  <si>
    <t>Cuotas partes pensionales con cargo a reservas (de pensiones)</t>
  </si>
  <si>
    <t>25 11 1 22 3 2 1 0 1</t>
  </si>
  <si>
    <t>Mesada.Contr.Conv. 960802402 Contral</t>
  </si>
  <si>
    <t>25 11 1 22 3 2 1 1 1</t>
  </si>
  <si>
    <t>Mesadas pensionales - Desahorro FONPET</t>
  </si>
  <si>
    <t>103002002</t>
  </si>
  <si>
    <t>25 11 1 22 3 2 2 0 1</t>
  </si>
  <si>
    <t>Mesadas pensionales  Caja de la Vivienda Popular</t>
  </si>
  <si>
    <t>25 11 1 22 3 2 3 0 1</t>
  </si>
  <si>
    <t>103002004</t>
  </si>
  <si>
    <t>25 11 1 22 3 2 4 0 1</t>
  </si>
  <si>
    <t>Cuotas partes pensionales SSF</t>
  </si>
  <si>
    <t>25 11 1 22 3 2 7 0 1</t>
  </si>
  <si>
    <t>Mesadas Pensionales- RF Caja de la Vivienda Popular</t>
  </si>
  <si>
    <t>103002012</t>
  </si>
  <si>
    <t>25 11 1 22 3 2 12 0 1</t>
  </si>
  <si>
    <t>Cuotas Partes Pensionales  R.F.</t>
  </si>
  <si>
    <t>25 11 1 22 3 2 12 1 1</t>
  </si>
  <si>
    <t>Mesadas Pensionales - ProCultura</t>
  </si>
  <si>
    <t>103002013</t>
  </si>
  <si>
    <t>25 11 1 22 3 2 13 0 1</t>
  </si>
  <si>
    <t>Cuotas Partes Pensionales-Est.Adulto Mayor</t>
  </si>
  <si>
    <t>103002014</t>
  </si>
  <si>
    <t>25 11 1 22 3 2 14 0 1</t>
  </si>
  <si>
    <t>Cuotas Partes Vencidas Desahorro Fonpet</t>
  </si>
  <si>
    <t>25 11 1 22 3 2 14 1 1</t>
  </si>
  <si>
    <t>Cuotas Partes Vencidas   R.F. Desahorro fonpet</t>
  </si>
  <si>
    <t>103002015</t>
  </si>
  <si>
    <t>25 11 1 22 3 2 15 0 1</t>
  </si>
  <si>
    <t>Cuotas Partes Actuariales FONPET</t>
  </si>
  <si>
    <t>103003001</t>
  </si>
  <si>
    <t>2.1.3.05.04.001.13.01</t>
  </si>
  <si>
    <t>Transferencia de la sobretasa ambiental a las Corporaciones Autónomas Regionales</t>
  </si>
  <si>
    <t>25 11 1 22 3 3 1 0 1</t>
  </si>
  <si>
    <t>SOBRETASA AMBIENTAL CORPOCALDAS</t>
  </si>
  <si>
    <t>103003002</t>
  </si>
  <si>
    <t>2.1.3.05.09.015</t>
  </si>
  <si>
    <t>A universidades para funcionamiento Ley 30 de 1992 artículo 86</t>
  </si>
  <si>
    <t>25 11 1 22 3 3 2 0 1</t>
  </si>
  <si>
    <t>Estampilla Pro Universidad Caldas - Nacional</t>
  </si>
  <si>
    <t>25 11 1 22 3 3 2 1 1</t>
  </si>
  <si>
    <t>Estampilla Pro Universidad Caldas - Nacional - R.F.</t>
  </si>
  <si>
    <t>103003003</t>
  </si>
  <si>
    <t>25 11 1 22 3 3 3 0 1</t>
  </si>
  <si>
    <t>Transferencia Porcentaje Participacion Predial</t>
  </si>
  <si>
    <t>25 11 1 82 3 2 1 0 1</t>
  </si>
  <si>
    <t>25 11 1 82 3 2 8 0 1</t>
  </si>
  <si>
    <t>Mesadas Pensionales- RB Caja de la Vivienda Popular</t>
  </si>
  <si>
    <t>103002016</t>
  </si>
  <si>
    <t>25 11 1 82 3 2 16 0 1</t>
  </si>
  <si>
    <t>Rec Bal Recuperacion Cuotas Partes Pensionale</t>
  </si>
  <si>
    <t>Rec Bal Sobretasa Ambiental</t>
  </si>
  <si>
    <t>25 11 1 82 3 3 1 0 1</t>
  </si>
  <si>
    <t>Rec Bal Participacion Ambiental</t>
  </si>
  <si>
    <t>25 11 1 82 3 3 1 1 1</t>
  </si>
  <si>
    <t>2611</t>
  </si>
  <si>
    <t>26 11 1 11 2 2 3 0 1</t>
  </si>
  <si>
    <t>2711</t>
  </si>
  <si>
    <t>27 11 1 11 2 2 3 0 1</t>
  </si>
  <si>
    <t>2811</t>
  </si>
  <si>
    <t>28 11 1 11 1 1 7 0 1</t>
  </si>
  <si>
    <t>28 11 1 11 2 1 1 0 1</t>
  </si>
  <si>
    <t>Mantenimiento vehículos Educación</t>
  </si>
  <si>
    <t>28 11 1 11 2 1 28 0 1</t>
  </si>
  <si>
    <t>Arrendamiento de Oficinas Educación</t>
  </si>
  <si>
    <t>28 11 1 11 2 2 2 0 1</t>
  </si>
  <si>
    <t>Materiales y suministros admón.. Central Educación</t>
  </si>
  <si>
    <t>28 11 1 11 2 2 3 0 1</t>
  </si>
  <si>
    <t>28 11 1 11 2 2 5 0 1</t>
  </si>
  <si>
    <t>Suministros elementos de trabajo y seguridad industrial Educación</t>
  </si>
  <si>
    <t>28 11 1 33 1 1 1 0 1</t>
  </si>
  <si>
    <t>Sueldo Anual (Cuota Admón.)</t>
  </si>
  <si>
    <t>28 11 1 33 1 1 3 0 1</t>
  </si>
  <si>
    <t>Bonificación de servicio (Cuota Admón.)</t>
  </si>
  <si>
    <t>28 11 1 33 1 1 4 0 1</t>
  </si>
  <si>
    <t>Prima de Servicio (Cuota Admón.)</t>
  </si>
  <si>
    <t>28 11 1 33 1 1 5 0 1</t>
  </si>
  <si>
    <t>Prima de Vacaciones (Cuota Admón.)</t>
  </si>
  <si>
    <t>28 11 1 33 1 1 6 0 1</t>
  </si>
  <si>
    <t>Prima de Navidad (Cuota Admón.)</t>
  </si>
  <si>
    <t>28 11 1 33 1 1 7 0 1</t>
  </si>
  <si>
    <t>Bonificación por recreación (Cuota Admón.)</t>
  </si>
  <si>
    <t>28 11 1 33 1 1 8 0 1</t>
  </si>
  <si>
    <t>Caja de Compensación familiar (Cuota Admón.)</t>
  </si>
  <si>
    <t>28 11 1 33 1 1 9 0 1</t>
  </si>
  <si>
    <t>SENA (Cuota Admón.)</t>
  </si>
  <si>
    <t>28 11 1 33 1 1 10 0 1</t>
  </si>
  <si>
    <t>ICBF (Cuota Admón.)</t>
  </si>
  <si>
    <t>28 11 1 33 1 1 11 0 1</t>
  </si>
  <si>
    <t>Escuela e Institutos Industriales y Técnicos (Cuota Admón.)</t>
  </si>
  <si>
    <t>28 11 1 33 1 1 12 0 1</t>
  </si>
  <si>
    <t>ESAP (Cuota Admón.)</t>
  </si>
  <si>
    <t>2.1.1.02.02.003</t>
  </si>
  <si>
    <t>28 11 1 33 1 1 13 0 1</t>
  </si>
  <si>
    <t>Cesantías (Cuota Admón.)</t>
  </si>
  <si>
    <t>2.1.1.02.02.002</t>
  </si>
  <si>
    <t>28 11 1 33 1 1 15 0 1</t>
  </si>
  <si>
    <t>Previsión Social Salud (Cuota Admón.)</t>
  </si>
  <si>
    <t>2.1.1.02.02.001</t>
  </si>
  <si>
    <t>28 11 1 33 1 1 16 0 1</t>
  </si>
  <si>
    <t>Previsión Social Pensión (Cuota Admón.)</t>
  </si>
  <si>
    <t>2.1.1.02.02.005</t>
  </si>
  <si>
    <t>28 11 1 33 1 1 17 0 1</t>
  </si>
  <si>
    <t>Accidente de Trabajo y Riesgo Profesional (Cuota Admón.)</t>
  </si>
  <si>
    <t>2911</t>
  </si>
  <si>
    <t>29 11 1 11 2 2 3 0 1</t>
  </si>
  <si>
    <t>3311</t>
  </si>
  <si>
    <t>33 11 1 11 2 2 3 0 1</t>
  </si>
  <si>
    <t>3511</t>
  </si>
  <si>
    <t>35 11 1 11 2 2 3 0 1</t>
  </si>
  <si>
    <t>3611</t>
  </si>
  <si>
    <t>36 11 1 11 2 2 3 0 1</t>
  </si>
  <si>
    <t>40 4 1 22 1 1 1 0 1</t>
  </si>
  <si>
    <t>Sueldos Sec.de Salud (Coljuegos)</t>
  </si>
  <si>
    <t>40 4 1 22 1 1 2 0 1</t>
  </si>
  <si>
    <t>Sueldos Sec. de Salud (Emsa)</t>
  </si>
  <si>
    <t>2.1.5.02.06</t>
  </si>
  <si>
    <t>40 4 1 22 2 1 17 0 1</t>
  </si>
  <si>
    <t>Servicios P£blicos (Coljuegos)</t>
  </si>
  <si>
    <t>40 4 1 22 2 1 24 80 1</t>
  </si>
  <si>
    <t>Servi Aseo y Cafeter¡a Sec. Salud (Emsa)</t>
  </si>
  <si>
    <t>40 4 1 22 2 1 28 0 1</t>
  </si>
  <si>
    <t>Arrendamiento Oficinas Sec. de Salud (Coljuegos)</t>
  </si>
  <si>
    <t>40 4 1 22 2 1 29 0 1</t>
  </si>
  <si>
    <t>Vi ticos y Gastos de Viaje (Emsa)</t>
  </si>
  <si>
    <t>2.1.2.02.01.003</t>
  </si>
  <si>
    <t>Otros bienes transportables (excepto productos metálicos, maquinaria y equipo)</t>
  </si>
  <si>
    <t>40 4 1 22 2 2 2 0 1</t>
  </si>
  <si>
    <t>Materiales y Suministros (R.F Coljuegos)</t>
  </si>
  <si>
    <t>40 4 1 22 2 2 3 0 1</t>
  </si>
  <si>
    <t>Otros Gastos Generales Equipos (Emsa)</t>
  </si>
  <si>
    <t>40 4 1 22 2 2 3 1 1</t>
  </si>
  <si>
    <t>Otros Gastos Generales sw  (Emsa)</t>
  </si>
  <si>
    <t>40 4 1 22 2 2 3 2 1</t>
  </si>
  <si>
    <t>Otros Gastos Generales  (Emsa)</t>
  </si>
  <si>
    <t>28 11 1 11 2 1 22 1 1</t>
  </si>
  <si>
    <t>Servicio de Aseo y CafeterÃ­a</t>
  </si>
  <si>
    <t>25 11 1 82 3 2 2 0 1</t>
  </si>
  <si>
    <t>Cuotas Partes Pensiones - RB Caja de la Vivienda Popular</t>
  </si>
  <si>
    <t>101001000</t>
  </si>
  <si>
    <t>2.1.1.01.01.001.10</t>
  </si>
  <si>
    <t>24 11 1 22 1 1 0 1 1</t>
  </si>
  <si>
    <t>Sueldos ComisarÃ­a - Estampilla Para la Justicia Familiar</t>
  </si>
  <si>
    <t>21 11 1 22 1 1 3 0 1</t>
  </si>
  <si>
    <t>Sueldos - Est Projusticia</t>
  </si>
  <si>
    <t>25 11 1 22 3 2 16 1 1</t>
  </si>
  <si>
    <t>Mesadas Pensionales - Ret Est ProJusticia</t>
  </si>
  <si>
    <t>103002017</t>
  </si>
  <si>
    <t>25 11 1 82 3 2 17 0 1</t>
  </si>
  <si>
    <t>Mesadas Pensionales-Est.Adulto Mayor</t>
  </si>
  <si>
    <t>103002018</t>
  </si>
  <si>
    <t>25 11 1 82 3 2 18 0 1</t>
  </si>
  <si>
    <t>Mesadas Pensionales-Est. Procultura</t>
  </si>
  <si>
    <t>103003019</t>
  </si>
  <si>
    <t>25 11 1 82 3 3 19 0 1</t>
  </si>
  <si>
    <t>25 11 1 82 3 2 16 0 2</t>
  </si>
  <si>
    <t>25 11 1 82 3 3 2 0 1</t>
  </si>
  <si>
    <t>Estampilla Pro niversidad Caldas - Nacional</t>
  </si>
  <si>
    <t>SERVICIO DEUDA</t>
  </si>
  <si>
    <t>DEUDA INTERNA</t>
  </si>
  <si>
    <t>201001</t>
  </si>
  <si>
    <t>BANCA COMERCIAL</t>
  </si>
  <si>
    <t>201001001</t>
  </si>
  <si>
    <t>2.2.2.01.02.002.02.03</t>
  </si>
  <si>
    <t>Banca comercial</t>
  </si>
  <si>
    <t>25 1 2 11 1 1 1 0 1</t>
  </si>
  <si>
    <t>Amortización deuda comercial</t>
  </si>
  <si>
    <t>201001002</t>
  </si>
  <si>
    <t>2.2.2.02.02.002.02.03</t>
  </si>
  <si>
    <t>25 1 2 11 1 1 2 0 1</t>
  </si>
  <si>
    <t>Intereses deuda comercial</t>
  </si>
  <si>
    <t>201002</t>
  </si>
  <si>
    <t>BANCA PUBLICA</t>
  </si>
  <si>
    <t>201002001</t>
  </si>
  <si>
    <t>2.2.2.01.02.002.03</t>
  </si>
  <si>
    <t>Banca de fomento</t>
  </si>
  <si>
    <t>25 1 2 11 1 2 1 0 1</t>
  </si>
  <si>
    <t>Amortización deuda fomento</t>
  </si>
  <si>
    <t>201002002</t>
  </si>
  <si>
    <t>2.2.2.02.02.002.03</t>
  </si>
  <si>
    <t>25 1 2 11 1 2 2 0 1</t>
  </si>
  <si>
    <t>Intereses deuda fomento</t>
  </si>
  <si>
    <t>201003</t>
  </si>
  <si>
    <t>BONOS PENSIONALES</t>
  </si>
  <si>
    <t>201003001</t>
  </si>
  <si>
    <t>2.2.2.05.01</t>
  </si>
  <si>
    <t>Tipo A</t>
  </si>
  <si>
    <t>25 1 2 11 1 3 1 1 1</t>
  </si>
  <si>
    <t>Pago bonos pensionales Tipo A</t>
  </si>
  <si>
    <t>25 1 2 33 1 1 1 0 1</t>
  </si>
  <si>
    <t>Amortizaci¢n deuda Comercial (SGP Prop)</t>
  </si>
  <si>
    <t>25 1 2 33 1 1 2 0 1</t>
  </si>
  <si>
    <t>25 1 2 33 1 2 1 0 1</t>
  </si>
  <si>
    <t>25 1 2 33 1 2 2 0 1</t>
  </si>
  <si>
    <t>25 1 2 33 1 2 2 1 1</t>
  </si>
  <si>
    <t>Intereses deuda fomento (R.F. SGP PROP)</t>
  </si>
  <si>
    <t>25 1 2 22 1 3 1 1 1</t>
  </si>
  <si>
    <t>2.2.2.05.02</t>
  </si>
  <si>
    <t>Tipo B</t>
  </si>
  <si>
    <t>25 1 2 22 1 3 1 2 1</t>
  </si>
  <si>
    <t>Pago Bonos Pensionales Tipo B</t>
  </si>
  <si>
    <t>Implementar un plan anual de construcción, mantenimiento y modernización de infraestructura educativas</t>
  </si>
  <si>
    <t xml:space="preserve">Implementar una estrategia anual para la ampliación de la jornada escolar </t>
  </si>
  <si>
    <t xml:space="preserve">Implementar una ruta anual de mejoramiento de la calidad educativa en el municipio </t>
  </si>
  <si>
    <t xml:space="preserve">Implementar un proceso anual de reorganización de la oferta en la prestación del servicio en la educación básica y media </t>
  </si>
  <si>
    <t xml:space="preserve">Implementar una estrategia anual de fortalecimiento para la articulación de la educación media con la superior </t>
  </si>
  <si>
    <t>Desarrollar el programa de gestión en salud en vigilancia epidemiológica de los eventos de interés en salud pública</t>
  </si>
  <si>
    <t>Mantener la implementación de un programa de inspección, vigilancia y control a los eventos de interés sanitario</t>
  </si>
  <si>
    <t>Desarrollar el programa de seguridad alimentaria y nutricional en el Municipio que contribuya a mantener un estado de salud y nutrición adecuados de la población</t>
  </si>
  <si>
    <t>Desarrollar un programa para el fortalecimiento de la atención con enfoque diferencial en salud a pueblos y comunidades étnicas, población LGBTIQ+ y otras poblaciones con condición y/o situación</t>
  </si>
  <si>
    <t>Implementar el modelo de Atención Primaria en Salud</t>
  </si>
  <si>
    <t xml:space="preserve">Implementar un proceso de asistencia técnica institucional para la gestión integral de la salud pública </t>
  </si>
  <si>
    <t>Implementar un programa para la formación en liderazgo y participación social en salud.</t>
  </si>
  <si>
    <t>Implementar un programa de inspección, vigilancia y asistencia técnica a los actores del sistema de salud.</t>
  </si>
  <si>
    <t>Implementar un plan anual para la prevención y erradicación de toda forma de violencia de género hacia la mujer y las diversidades sexuales</t>
  </si>
  <si>
    <t>Implementar un plan anual para el fortalecimiento de la autonomía económica de las mujeres y las diversidades sexuales</t>
  </si>
  <si>
    <t xml:space="preserve">Implementar un plan anual para la protección y el bienestar de los NNA y jóvenes </t>
  </si>
  <si>
    <t xml:space="preserve">Implementar un plan anual de acciones de inclusión social y laboral para personas con discapacidad </t>
  </si>
  <si>
    <t>Implementar un plan anual de subsidios a los estratos 1, 2 y 3 en acueducto y alcantarillado en el cuatrienio</t>
  </si>
  <si>
    <t xml:space="preserve">Implementar un plan anual de acciones de acompañamiento a personas en condición de vulnerabilidad  </t>
  </si>
  <si>
    <t xml:space="preserve">Implementar un plan anual de acciones para la protección y bienestar del adulto mayor </t>
  </si>
  <si>
    <t>Mantener en operación el 100% de los centros y sedes de programas sociales comunitarios y de servicios</t>
  </si>
  <si>
    <t>Implementar un plan anual de fortalecimiento de JAL y JAC</t>
  </si>
  <si>
    <t xml:space="preserve">Acompañar las 19 JAL en la presentación de proyectos </t>
  </si>
  <si>
    <t>Generar un plan anual para el construcción, mantenimiento y modernización de los escenarios deportivos y recreativos</t>
  </si>
  <si>
    <t>Implementar un plan anual para el fomento a la recreación, la actividad física y el deporte</t>
  </si>
  <si>
    <t>Implementar un plan anual para la formación y preparación de deportistas</t>
  </si>
  <si>
    <t>Ejecutar un plan anual de construcción, mantenimiento y modernización de infraestructura artística y cultural</t>
  </si>
  <si>
    <t xml:space="preserve">Implementar un programa anual para la promoción de programas artísticos y culturales </t>
  </si>
  <si>
    <t>Implementar un plan anual de apoyo a iniciativas e Industrias artísticas y Culturales</t>
  </si>
  <si>
    <t>Implementar un plan anual de impulso y desarrollo de grandes eventos culturales, artísticos y de generación de riqueza y promoción de ciudad como impulso a la cultura, el arte, el turismo y el movimiento económico - Plan 52 Semanas - 52 Eventos</t>
  </si>
  <si>
    <t xml:space="preserve">Implementar un plan anual para protección, promoción y garantía de los derechos humanos de los grupos poblacionales de especial protección </t>
  </si>
  <si>
    <t>Implementar un plan anual para protección, promoción y garantía de los derechos humanos de las poblaciones étnicas</t>
  </si>
  <si>
    <t>Implementar un plan anual para mejorar la seguridad y convivencia ciudadana</t>
  </si>
  <si>
    <t>POAI PRESUPUESTO</t>
  </si>
  <si>
    <t>SEC</t>
  </si>
  <si>
    <t>LE-PROG -SUBP</t>
  </si>
  <si>
    <t>FUENTE</t>
  </si>
  <si>
    <t>N° ACTIV</t>
  </si>
  <si>
    <t>LINEA</t>
  </si>
  <si>
    <t>PRODUCTO</t>
  </si>
  <si>
    <t>PRESUPUESTO</t>
  </si>
  <si>
    <t>CDPS</t>
  </si>
  <si>
    <t>COMPROMISOS</t>
  </si>
  <si>
    <t xml:space="preserve">PRESUPUESTO NO EJECUTADO </t>
  </si>
  <si>
    <t>CDP POR COMPROMETER</t>
  </si>
  <si>
    <t>DESARROLLO FÍSICO - AMBIENTAL</t>
  </si>
  <si>
    <t>GESTIÓN DE RIESGO DE DESASTRE Y ADAPTACIÓN AL CAMBIO CLIMATICO</t>
  </si>
  <si>
    <t>Mantener en operación un centro de monitoreo y sistemas de alerta para la gestión del riesgo</t>
  </si>
  <si>
    <t>Ejecutar un plan anual de mantenimiento de obras de mitigación de riesgo a través del programa "Guardianes de la ladera"</t>
  </si>
  <si>
    <t>Implementar un plan anual de mantenimiento de infraestructura, dotación de equipo de herramientas y mantenimiento y adquisición de vehículos</t>
  </si>
  <si>
    <t>Mantener disponible anualmente un sistema para la atención a emergencia y desastres en el municipio</t>
  </si>
  <si>
    <t>Implementar un plan anual de fortalecimiento de capacidades, organización, planificación y comunicación para la gestión del riesgo de desastres y atención de emergencias</t>
  </si>
  <si>
    <t>Ejecutar un plan anual de construcción de obras de mitigación de riesgo</t>
  </si>
  <si>
    <t>Implementar un Plan anual de Fortalecimiento del Centro de Gestión de Movilidad</t>
  </si>
  <si>
    <t>Implementar un plan anual de reglamentación, señalización, semaforización, demarcación y/o instalación de dispositivos especiales de manejo de tránsito en puntos priorizados.</t>
  </si>
  <si>
    <t>Ejecutar un plan anual de fortalecimiento a la autoridad de control</t>
  </si>
  <si>
    <t>SISTEMAS DE TRANSPORTE PUBLICO</t>
  </si>
  <si>
    <t>SISTEMA MUNICIPAL DE AREAS PROTEGIDAS</t>
  </si>
  <si>
    <t>Ejecutar el 100% de la programación anual de inversiones en compra de predios, restauración, pago por Servicios Ambientales y otras estrategias de conservación (OEC - OMEC)</t>
  </si>
  <si>
    <t>Implementar un plan anual de acciones de manejo para las áreas de la estructura ecológica</t>
  </si>
  <si>
    <t>Implementar un plan anual de ejecución del PGIRS</t>
  </si>
  <si>
    <t>Implementar un plan anual de fomento y fortalecimiento de negocios verdes, producción sostenible y economía circular en las empresas</t>
  </si>
  <si>
    <t>PROTECCION Y BIENESTAR ANIMAL</t>
  </si>
  <si>
    <t>Implementar un plan anual de atención, rescate y protección animal</t>
  </si>
  <si>
    <t>GESTION DEL CAMBIO CLIMATICO Y CALIDAD DEL AIRE</t>
  </si>
  <si>
    <t>Implementar un plan anual de acciones de gestión integral del cambio climático en el marco del PIGCC</t>
  </si>
  <si>
    <t>GOBERNANZA Y PARTICIPACION AMBIENTAL</t>
  </si>
  <si>
    <t>Mantener activo un proceso de registro de actividades mineras</t>
  </si>
  <si>
    <t>Implementar un plan anual de ornato, arborización, modernización, mantenimiento, dotación y administración de parques y zonas verdes (Guardianes de los parques)</t>
  </si>
  <si>
    <t>Implementar un plan anual de construcción, remodelación y/o modernización de parques</t>
  </si>
  <si>
    <t>DESARROLLO ECONÓMICO - PRODUCTIVO</t>
  </si>
  <si>
    <t>Implementar un plan anual de mantenimiento de vías urbanas</t>
  </si>
  <si>
    <t>Implementar un plan anual de construcción, ampliación y mejoramiento de vías urbanas</t>
  </si>
  <si>
    <t>Implementar un plan anual de intervención, mantenimiento, modernización y construcción de bulevares</t>
  </si>
  <si>
    <t>Implementar un programa anual para el desarrollo de modelos de desarrollo de viviendas VIP y/o VIS en el municipio</t>
  </si>
  <si>
    <t>LEGALIZACIÓN URBANISTICA Y MEJORAMIENTO INTEGRAL DE BARRIOS</t>
  </si>
  <si>
    <t>Ejecutar un plan anual de acciones de mejoramiento integral de barrios</t>
  </si>
  <si>
    <t>Implementar un plan anual de Fortalecimiento de saneamiento y acueducto en coordinación con las ESP</t>
  </si>
  <si>
    <t>Ejecutar un plan anual de construcción, mantenimiento y modernización de infraestructura social, comunitaria e institucional</t>
  </si>
  <si>
    <t>INCLUSIÓN, INTEGRACIÓN SOCIAL Y COMUNITARIA</t>
  </si>
  <si>
    <t xml:space="preserve">CALIDAD, COBERTURA Y FORTALECIMIENTO </t>
  </si>
  <si>
    <t xml:space="preserve">EDUCACIÓN SUPERIOR </t>
  </si>
  <si>
    <t xml:space="preserve">EQUIPAMENTOS EDUCATIVOS </t>
  </si>
  <si>
    <t xml:space="preserve">DERECHOS HUMANOS </t>
  </si>
  <si>
    <t xml:space="preserve">ACCIONES PARA LA REDUCCIÓN DE CONDICIONES DE VULNERABILIDAD </t>
  </si>
  <si>
    <t>Desarrollar un proceso anual de actualización, formulación, adopción, implementación de instrumentos y herramientas de gestión, ordenamiento y planificación</t>
  </si>
  <si>
    <t>Implementar un plan anual de fortalecimiento y promoción de la producción cafetera sostenible</t>
  </si>
  <si>
    <t>Ejecutar un plan anual de fortalecimiento de los servicios administrativos</t>
  </si>
  <si>
    <t>Ejecutar una estrategia anual de gobierno abierto y digital</t>
  </si>
  <si>
    <t>ECOSISTEMA TI</t>
  </si>
  <si>
    <t>Implementar una estrategia anual de fortalecimiento del ecosistema de desarrollo digital</t>
  </si>
  <si>
    <t xml:space="preserve">Implementar un plan anual de fortalecimiento de capacidades empresariales </t>
  </si>
  <si>
    <t xml:space="preserve">Implementar un plan anual de promoción y competitividad turística </t>
  </si>
  <si>
    <t>Implementar un programa anual de atención a solicitudes y requerimientos de servicios asociados a evaluación de amenazas y de riesgos</t>
  </si>
  <si>
    <t>Implementar un plan anual de cultura ciudadana y seguridad vial enfocado a todos los actores viales.</t>
  </si>
  <si>
    <t>Implementar un plan anual de acciones para Promoveer el uso del transporte público</t>
  </si>
  <si>
    <t>Implementar una programación anual de actividades de Educación y procesos de participación ciudadana para la gobernanza ambiental</t>
  </si>
  <si>
    <t>Implementar un plan anual de mantenimiento y rehabilitación de la malla vial rural</t>
  </si>
  <si>
    <t>Ejecutar una programación anual de inversiones en acueducto y saneamiento básico en suelo rural</t>
  </si>
  <si>
    <t>Desarrollar un programa anual de mejoramiento de vivienda en el municipio tanto en el área urbana como en el área rural</t>
  </si>
  <si>
    <t>Implementar un plan anual de estudios, diseños y ejecución de propósitos estratégicos de infraestructura</t>
  </si>
  <si>
    <t xml:space="preserve">Implementar un plan anual de extensión agropecuaria, administrativa, financiera y social para fortalecer la producción sostenible </t>
  </si>
  <si>
    <t>FUENTES ESPECIALES (*)</t>
  </si>
  <si>
    <t>(*) Incluye recursos del credito</t>
  </si>
  <si>
    <t>Implementar un plan de construcción, mantenimiento y modernización de infraestructura para eventos, comercio, negocios y turismo</t>
  </si>
  <si>
    <t>Implementar un plan anual de apoyo a emprendimiento rurales y procesos de comercialización de productores Agropecuarios</t>
  </si>
  <si>
    <t>Implementar un plan anual de mejoramiento de solvencia, sostenibilidad y mejoramiento fiscal</t>
  </si>
  <si>
    <t>Implementar un plan anual de rendición de cuentas y difusión de acciones de gobierno</t>
  </si>
  <si>
    <t>Ejecutar un plan de acción anual del programa "Gobierno en la Calle" como estrategia de diálogo, participación y relacionamiento con los líderes y las comunidades</t>
  </si>
  <si>
    <t>3.3.1.2</t>
  </si>
  <si>
    <t>3.3.1.3</t>
  </si>
  <si>
    <t>3.3.1.4</t>
  </si>
  <si>
    <t>3.3.1.5</t>
  </si>
  <si>
    <t>3.3.1.6</t>
  </si>
  <si>
    <t>3.3.1.7</t>
  </si>
  <si>
    <t>3.3.1.1</t>
  </si>
  <si>
    <t>3.2.1.1</t>
  </si>
  <si>
    <t>3.2.1.2</t>
  </si>
  <si>
    <t>3.2.1.3</t>
  </si>
  <si>
    <t>3.2.1.4</t>
  </si>
  <si>
    <t>3.2.2.1</t>
  </si>
  <si>
    <t>3.1.1.1</t>
  </si>
  <si>
    <t>3.1.1.2</t>
  </si>
  <si>
    <t>3.1.2.1</t>
  </si>
  <si>
    <t>3.1.2.2</t>
  </si>
  <si>
    <t>3.1.3.1</t>
  </si>
  <si>
    <t>3.1.4.1</t>
  </si>
  <si>
    <t>3.1.5.1</t>
  </si>
  <si>
    <t>3.1.5.2</t>
  </si>
  <si>
    <t>3.1.6.1</t>
  </si>
  <si>
    <t>3.1.6.2</t>
  </si>
  <si>
    <t>1.5.1.1</t>
  </si>
  <si>
    <t>2.3.2.1</t>
  </si>
  <si>
    <t>2.3.3.1</t>
  </si>
  <si>
    <t>3.2.3.1</t>
  </si>
  <si>
    <t>3.2.3.2</t>
  </si>
  <si>
    <t>3.2.3.3</t>
  </si>
  <si>
    <t>3.4.1.1</t>
  </si>
  <si>
    <t>3.4.2.1</t>
  </si>
  <si>
    <t>3.4.3.1</t>
  </si>
  <si>
    <t>3.5.1.1</t>
  </si>
  <si>
    <t>4.2.5.1</t>
  </si>
  <si>
    <t>1.3.1.2</t>
  </si>
  <si>
    <t>1.3.1.1</t>
  </si>
  <si>
    <t>1.3.2.1</t>
  </si>
  <si>
    <t>1.3.3.1</t>
  </si>
  <si>
    <t>1.1.2.1</t>
  </si>
  <si>
    <t>1.1.2.2</t>
  </si>
  <si>
    <t>1.1.2.3</t>
  </si>
  <si>
    <t>1.1.3.1</t>
  </si>
  <si>
    <t>1.1.1.1</t>
  </si>
  <si>
    <t>1.4.1.1</t>
  </si>
  <si>
    <t>1.4.2.1</t>
  </si>
  <si>
    <t>1.6.1.1</t>
  </si>
  <si>
    <t>1.6.2.1</t>
  </si>
  <si>
    <t>1.5.2.1</t>
  </si>
  <si>
    <t>1.5.2.2</t>
  </si>
  <si>
    <t>1.5.2.3</t>
  </si>
  <si>
    <t>1.3.4.1</t>
  </si>
  <si>
    <t>1.3.5.1</t>
  </si>
  <si>
    <t>1.3.6.1</t>
  </si>
  <si>
    <t>1.3.6.2</t>
  </si>
  <si>
    <t>1.3.4.2</t>
  </si>
  <si>
    <t>1.2.1.1</t>
  </si>
  <si>
    <t>1.2.2.1</t>
  </si>
  <si>
    <t>1.2.2.2</t>
  </si>
  <si>
    <t>1.2.2.3</t>
  </si>
  <si>
    <t>1.2.3.1</t>
  </si>
  <si>
    <t>1.2.1.2</t>
  </si>
  <si>
    <t>1.2.2.4</t>
  </si>
  <si>
    <t>4.1.1.1</t>
  </si>
  <si>
    <t>4.1.1.2</t>
  </si>
  <si>
    <t>2.3.1.1</t>
  </si>
  <si>
    <t>2.3.1.2</t>
  </si>
  <si>
    <t>4.2.3.1</t>
  </si>
  <si>
    <t>4.2.4.1</t>
  </si>
  <si>
    <t>2.2.1.1</t>
  </si>
  <si>
    <t>2.1.1.1</t>
  </si>
  <si>
    <t>2.4.1.1</t>
  </si>
  <si>
    <t>4.2.1.1</t>
  </si>
  <si>
    <t>Ejecutar al 100% el plan de acción del programa de gobierno en la calle.</t>
  </si>
  <si>
    <t>4.2.2.1</t>
  </si>
  <si>
    <t>1.3.6.3</t>
  </si>
  <si>
    <t>1.2.2.5</t>
  </si>
  <si>
    <t xml:space="preserve">SALUD Y BIENESTAR </t>
  </si>
  <si>
    <t xml:space="preserve">Implementar un programa de formación en liderazgo y participación social en salud </t>
  </si>
  <si>
    <t>1.4.3.1</t>
  </si>
  <si>
    <t>ACTIVIDADES</t>
  </si>
  <si>
    <t>1% LD PROTECCIÓN</t>
  </si>
  <si>
    <t>PENDIENTE DE DISTRIBUCIÓN</t>
  </si>
  <si>
    <t>PLAN ACCIÓN CAMBIO CLIMÁTICO</t>
  </si>
  <si>
    <t>CALIDAD DEL AIRE (GASES)</t>
  </si>
  <si>
    <t xml:space="preserve">E-Clay red interna </t>
  </si>
  <si>
    <t xml:space="preserve">CALIBRACIÓN SONOMETRO </t>
  </si>
  <si>
    <t>PLANES DE MANEJO (TESORITO, BOSQUE CARACOLES)</t>
  </si>
  <si>
    <t>MONITOREO ESPECIES (CPS) JHON WILDER</t>
  </si>
  <si>
    <t>PT - 1 PROF</t>
  </si>
  <si>
    <t>OPERARIOS UPA (CPS)</t>
  </si>
  <si>
    <t>AUXILIARES VETERINARIOS (CPS)</t>
  </si>
  <si>
    <t>VETERINARIOS (CPS)</t>
  </si>
  <si>
    <t>LINEA 1-2-3 PEOPLE</t>
  </si>
  <si>
    <t>VIGILANCIA (3 MESES) UPA</t>
  </si>
  <si>
    <t>ASEO Y CAFETERÍA (INICIO AÑO X 1 MES)</t>
  </si>
  <si>
    <t>SERV. UPA AGUA Y ALCANTARILLADO</t>
  </si>
  <si>
    <t>SERV INTERNET UPA</t>
  </si>
  <si>
    <t>RESIDUOS PELIGROSOS UPA</t>
  </si>
  <si>
    <t>SERV CELULARES UPA</t>
  </si>
  <si>
    <t>SERV GAS NATURAL UPA</t>
  </si>
  <si>
    <t>VIGILANCIA (2 MESES) UPA</t>
  </si>
  <si>
    <t>ASEO Y CAFETERÍA (2 MESES)</t>
  </si>
  <si>
    <t>SERV ENERGÍA UPA</t>
  </si>
  <si>
    <t>TUTELA RETEN PENSIONAL (CPS)</t>
  </si>
  <si>
    <t>INSUMOS ASEO UPA</t>
  </si>
  <si>
    <t>PT - 10 OP 3 PROF 3 TEC</t>
  </si>
  <si>
    <t>MANTENIMIENTO ASENSOR</t>
  </si>
  <si>
    <t>POZO SEPTICO</t>
  </si>
  <si>
    <t>ELEMENTOS DE PROTECCIÓN PERSONAL</t>
  </si>
  <si>
    <t>MANTENIMIENTO LAVADORAS</t>
  </si>
  <si>
    <t>ADECUACIONES FISICAS</t>
  </si>
  <si>
    <t>ALIMENTOS</t>
  </si>
  <si>
    <t>IDENTIFICACIÓN (MICROCHIP)</t>
  </si>
  <si>
    <t>MANTENIMIENTOS MENORES</t>
  </si>
  <si>
    <t>VACUNAS</t>
  </si>
  <si>
    <t>MEDICAMENTOS</t>
  </si>
  <si>
    <t>ESTERILIZACIONES</t>
  </si>
  <si>
    <t>INSUMOS BIOMEDICOS</t>
  </si>
  <si>
    <t>ASEO Y CAFETERÍA</t>
  </si>
  <si>
    <t>TEST KIT</t>
  </si>
  <si>
    <t>DISEÑO PARQUES</t>
  </si>
  <si>
    <t xml:space="preserve">TRASLADO RED ECOPARQUES - VIA DEL BOSQUE </t>
  </si>
  <si>
    <t>PGIRS (ECONOMÍA CIRCULAR)</t>
  </si>
  <si>
    <t xml:space="preserve">Licencia SIG - ARCGYS </t>
  </si>
  <si>
    <t xml:space="preserve">PT - 1 TEC OP </t>
  </si>
  <si>
    <t>RED ECOPARQUES (1 MES)</t>
  </si>
  <si>
    <t xml:space="preserve">RED ECOPARQUES (2 MESES) </t>
  </si>
  <si>
    <t>RED ECOPARQUES (9 MESES)</t>
  </si>
  <si>
    <t>SERV. PUBLICOS FUENTES AGUA</t>
  </si>
  <si>
    <t>SERV. PUBLICOS FUENTES ENERGÍA</t>
  </si>
  <si>
    <t>TUTELA EMBARAZO LAURA (CPS)</t>
  </si>
  <si>
    <t>TUTELA EMBARAZO NAYITH (CPS)</t>
  </si>
  <si>
    <t>TECNICO CONTROL RUIDO (CPS)</t>
  </si>
  <si>
    <t>ANGIE (CPS)</t>
  </si>
  <si>
    <t xml:space="preserve">PT - 1 TEC </t>
  </si>
  <si>
    <t xml:space="preserve">TRANSPORTE </t>
  </si>
  <si>
    <t>GUARDIANES PARQUES</t>
  </si>
  <si>
    <t>MODERNIZACIÓN RED (YARUMOS, BOSQUE POPULAR Y ALCAZARES)</t>
  </si>
  <si>
    <t>ACTUALIZACIÓN REGISTRO MINERO (CPS)</t>
  </si>
  <si>
    <t>ELABORACIÓN ESQUEMA APROVECHAMIENTO</t>
  </si>
  <si>
    <t>Combustible</t>
  </si>
  <si>
    <t>Suministro de Llantas</t>
  </si>
  <si>
    <t>Mantenimiento Vehi y Motos</t>
  </si>
  <si>
    <t>Prestacion de Servicios</t>
  </si>
  <si>
    <t>Agentes Prestacion de S.</t>
  </si>
  <si>
    <t>Planta Temporal Agentes</t>
  </si>
  <si>
    <t>Prórroga Agentes</t>
  </si>
  <si>
    <t>ARL Agentes y Prestación S</t>
  </si>
  <si>
    <t>Dotacion Agentes</t>
  </si>
  <si>
    <t>SOAT + TM + SEGUROS</t>
  </si>
  <si>
    <t>CPS - Planes Estratégicos</t>
  </si>
  <si>
    <t>CPS - Ingeniero</t>
  </si>
  <si>
    <t>Conductor bus aula</t>
  </si>
  <si>
    <t xml:space="preserve">Linea cable 3 </t>
  </si>
  <si>
    <t>Campañas</t>
  </si>
  <si>
    <t>Vallas Feria</t>
  </si>
  <si>
    <t>Auditorios</t>
  </si>
  <si>
    <t xml:space="preserve">APP Ciudad </t>
  </si>
  <si>
    <t>Linea 1-2-3</t>
  </si>
  <si>
    <t>Software Lice ESRI</t>
  </si>
  <si>
    <t>CPS - Centro Movilidad</t>
  </si>
  <si>
    <t>Energia Semáforos</t>
  </si>
  <si>
    <t>Mantenimiento Semáforos</t>
  </si>
  <si>
    <t>Mejoramiento Semáforos</t>
  </si>
  <si>
    <t xml:space="preserve">Modernización semaforos UPS </t>
  </si>
  <si>
    <t>Pintura máquina pinta rayas</t>
  </si>
  <si>
    <t>Paraderos</t>
  </si>
  <si>
    <t>Señalización</t>
  </si>
  <si>
    <t>16 1 3 11 1 502 52 40 3</t>
  </si>
  <si>
    <t>Cultura y Ciudadania ejes del Desarrollo Social y Económico</t>
  </si>
  <si>
    <t>23 1 3 22 3 201 76 41 3</t>
  </si>
  <si>
    <t>Control y regulación del Transito y Transporte</t>
  </si>
  <si>
    <t>24 1 3 81 1 601 17 40 1</t>
  </si>
  <si>
    <t>28 1 3 11 1 101 24 41 1</t>
  </si>
  <si>
    <t>Mantenimiento Infraestructura Rducativa</t>
  </si>
  <si>
    <t>28 1 3 22 1 101 24 41 1</t>
  </si>
  <si>
    <t>Mantenimiento Infraestructura Educativa</t>
  </si>
  <si>
    <t>33 1 3 11 3 301 73 40 2</t>
  </si>
  <si>
    <t>Gestión del Riesgo - Manejo de Desastres</t>
  </si>
  <si>
    <t>33 1 3 22 3 301 73 42 1</t>
  </si>
  <si>
    <t>33 1 3 82 3 301 73 41 2</t>
  </si>
  <si>
    <t>Gestión del Riesgo - Conocimiento del Riesgo</t>
  </si>
  <si>
    <t>33 1 3 82 3 301 73 42 1</t>
  </si>
  <si>
    <t>33 3 3 22 3 301 73 43 1</t>
  </si>
  <si>
    <t>35 1 3 11 2 401 55 40 1</t>
  </si>
  <si>
    <t>Alumbrado Navideño</t>
  </si>
  <si>
    <t>36 1 3 22 1 401 35 40 2</t>
  </si>
  <si>
    <t>Admon, Mantenimiento y Construcción (Pro-Deporte)</t>
  </si>
  <si>
    <t>40 1 3 22 1 203 51 40 1</t>
  </si>
  <si>
    <t>Prestación/Aseguramiento R.Subs. RF EMSA SSF eje 1</t>
  </si>
  <si>
    <t>40 1 3 22 1 203 51 41 1</t>
  </si>
  <si>
    <t>Prestación/Aseguramiento R.Subs. RF PREMIOS CADUCOS SSF eje 1</t>
  </si>
  <si>
    <t>40 2 3 11 1 202 58 40 2</t>
  </si>
  <si>
    <t>40 2 3 33 1 202 40 40 1</t>
  </si>
  <si>
    <t>Diferenciales  G.S - eje 3</t>
  </si>
  <si>
    <t>40 2 3 83 1 201 44 43 1</t>
  </si>
  <si>
    <t>Epidemiologia G.S SGP R.B 2023 - eje 4</t>
  </si>
  <si>
    <t>40 2 3 83 1 202 48 41 1</t>
  </si>
  <si>
    <t>APS G.R R.B  SGP 2022 - eje 4</t>
  </si>
  <si>
    <t>40 2 3 83 1 202 48 43 1</t>
  </si>
  <si>
    <t>APS G.R R.B SGP 2022 - eje 4</t>
  </si>
  <si>
    <t>40 2 3 83 1 202 48 44 1</t>
  </si>
  <si>
    <t>40 2 3 83 1 202 58 42 1</t>
  </si>
  <si>
    <t>APS G.S SGP R.B 2023 - eje 4</t>
  </si>
  <si>
    <t>2.1.4.02.03</t>
  </si>
  <si>
    <t>Esquemas asociativos</t>
  </si>
  <si>
    <t>25 11 1 11 3 3 1 0 1</t>
  </si>
  <si>
    <t>Area Metropolitana Centro sur</t>
  </si>
  <si>
    <t>26 1 3 22 3 203 20 40 2</t>
  </si>
  <si>
    <t>Estudios y Diseños Vías y Bulevares</t>
  </si>
  <si>
    <t>27 1 3 11 1 301 21 40 4</t>
  </si>
  <si>
    <t>Implementar las PP de mujeres y ejequidad de género y LGBTI</t>
  </si>
  <si>
    <t>27 1 3 81 1 301 21 40 2</t>
  </si>
  <si>
    <t>28 1 3 11 1 102 25 44 2</t>
  </si>
  <si>
    <t>Fortalecimiento alianzas estratégicas</t>
  </si>
  <si>
    <t>23 2 3 82 3 201 76 41 3</t>
  </si>
  <si>
    <t>Control y regulación de movilidad-RF Aportes Concesión</t>
  </si>
  <si>
    <t>23 2 3 82 3 201 76 41 2</t>
  </si>
  <si>
    <t>23 3 3 82 3 201 76 41 2</t>
  </si>
  <si>
    <t>Control y regulación del transito y transporte-RB Zonas Azules</t>
  </si>
  <si>
    <t>28 1 3 22 1 102 25 46 1</t>
  </si>
  <si>
    <t>Fortalecimiento alianzas estrategicas Convenio MEN PAE</t>
  </si>
  <si>
    <t>28 1 3 33 1 102 25 41 3</t>
  </si>
  <si>
    <t>Fortalecimiento alianzas estratégicas_Pob Necesi especiales</t>
  </si>
  <si>
    <t>EJECUCION DE GASTOS DE INVERSION SEPTIEMBRE 3 DE  2024</t>
  </si>
  <si>
    <t>SGR</t>
  </si>
  <si>
    <t>4</t>
  </si>
  <si>
    <t>FONDO PARA EL FOMENTO Y PROMOCION DE CIUDAD</t>
  </si>
  <si>
    <t>14 1 3 44 3 106 70 40 1</t>
  </si>
  <si>
    <t>Parque y Zonas Veredes-Fond Fom y Prom.</t>
  </si>
  <si>
    <t>16 1 3 44 1 502 52 40 1</t>
  </si>
  <si>
    <t>Cultura y Ciudadania ejes del Desarrollo Social y Económico-Fond Fom y Prom.</t>
  </si>
  <si>
    <t>16 1 3 82 1 502 52 42 1</t>
  </si>
  <si>
    <t>BEPS - Estampilla Procultura R.B</t>
  </si>
  <si>
    <t>Mejoramiento de Vivienda Rural</t>
  </si>
  <si>
    <t>26 1 3 22 3 203 20 41 1</t>
  </si>
  <si>
    <t>Estudios y Diseños Conexión Villamaría</t>
  </si>
  <si>
    <t>26 1 3 22 3 203 20 42 1</t>
  </si>
  <si>
    <t>301306077</t>
  </si>
  <si>
    <t>29 1 3 11 1 306 77 40 1</t>
  </si>
  <si>
    <t>Fortalecimiento de los Centros y Sedes de Programas Sociales</t>
  </si>
  <si>
    <t>30 1 3 44 2 301 67 40 1</t>
  </si>
  <si>
    <t>Apoyo organizativo de la Agricultura, Familiar, Comunitaria-Fond Fom y Prom.</t>
  </si>
  <si>
    <t>35 1 3 44 2 101 78 40 1</t>
  </si>
  <si>
    <t>Capacidades Empresariales-Fond Fom y Prom.</t>
  </si>
  <si>
    <t>35 1 3 44 2 101 78 40 2</t>
  </si>
  <si>
    <t>35 1 3 44 2 401 53 40 1</t>
  </si>
  <si>
    <t>Promocón y Competitividad Turística-Fond Fom y Prom.</t>
  </si>
  <si>
    <t>35 1 3 44 2 401 53 40 2</t>
  </si>
  <si>
    <t>4301013</t>
  </si>
  <si>
    <t>Parques recreativos mejorados</t>
  </si>
  <si>
    <t>36 1 3 22 1 401 35 40 3</t>
  </si>
  <si>
    <t>36 1 3 82 1 401 35 42 1</t>
  </si>
  <si>
    <t>40 2 3 33 1 202 46 40 1</t>
  </si>
  <si>
    <t>Diferenciales discapacidad Promición - eje 2</t>
  </si>
  <si>
    <t>40 2 3 33 1 202 46 41 1</t>
  </si>
  <si>
    <t>Diferenciales discapacidad G.R - eje 2</t>
  </si>
  <si>
    <t>40 2 3 33 1 202 47 40 2</t>
  </si>
  <si>
    <t>Diferenciales sexualidad Promoción - eje 2</t>
  </si>
  <si>
    <t>40 2 3 33 1 202 47 41 2</t>
  </si>
  <si>
    <t>40 2 3 83 1 201 44 43 2</t>
  </si>
  <si>
    <t>301201048</t>
  </si>
  <si>
    <t>40 2 3 83 1 201 48 43 1</t>
  </si>
  <si>
    <t>APS G.R SGP 2022 - eje 4</t>
  </si>
  <si>
    <t>40 4 3 11 1 202 38 43 1</t>
  </si>
  <si>
    <t>APS PROMOCIÓN - eje 4</t>
  </si>
  <si>
    <t>40 4 3 11 1 202 38 44 1</t>
  </si>
  <si>
    <t>APS GR - eje 4</t>
  </si>
  <si>
    <t>24 1 3 11 1 601 17 40 2</t>
  </si>
  <si>
    <t>Asistencia Integral Población Vulnerable</t>
  </si>
  <si>
    <t>4501056</t>
  </si>
  <si>
    <t>Servicio de apoyo financiero para la justicia y seguridad</t>
  </si>
  <si>
    <t>24 1 3 22 1 602 71 41 2</t>
  </si>
  <si>
    <t>Seguridad y convivencia ciudadana - 5% Obra Pública</t>
  </si>
  <si>
    <t>28 1 3 11 1 101 24 43 1</t>
  </si>
  <si>
    <t>Implementación de un Ecosistema Educativo ambiental (Dotación)</t>
  </si>
  <si>
    <t>28 1 3 11 1 102 72 43 2</t>
  </si>
  <si>
    <t>Bienestar y Dotación del Personal Administrativo</t>
  </si>
  <si>
    <t>CODREN</t>
  </si>
  <si>
    <t>NOMREN</t>
  </si>
  <si>
    <t>TOT_RECAUDADO</t>
  </si>
  <si>
    <t>PORC_RECAUDADO</t>
  </si>
  <si>
    <t>SITFON</t>
  </si>
  <si>
    <t xml:space="preserve">Impuesto Predial Unificado                                  </t>
  </si>
  <si>
    <t xml:space="preserve">Vig.Ant. Impuesto Predial                                   </t>
  </si>
  <si>
    <t xml:space="preserve">Impuesto Circulacion y Transito Transporte Publico          </t>
  </si>
  <si>
    <t xml:space="preserve">Vig.Ant. Impuesto Circulacion y Transito Transporte Publico </t>
  </si>
  <si>
    <t xml:space="preserve">Porcentaje Participacion Predial                            </t>
  </si>
  <si>
    <t xml:space="preserve">Impuesto a las Vallas                                       </t>
  </si>
  <si>
    <t xml:space="preserve">Vig. Ant porcentaje Ambiental                               </t>
  </si>
  <si>
    <t xml:space="preserve">Impuesto Predial Unificado Rural                            </t>
  </si>
  <si>
    <t xml:space="preserve">Vig.Ant. Impuesto Predial Rural                             </t>
  </si>
  <si>
    <t xml:space="preserve">Industria y Comercio                                        </t>
  </si>
  <si>
    <t xml:space="preserve">Vig.Ant. Industria y Comercio                               </t>
  </si>
  <si>
    <t xml:space="preserve">Avisos y Tableros                                           </t>
  </si>
  <si>
    <t xml:space="preserve">Vig.Ant. Avisos y Tableros                                  </t>
  </si>
  <si>
    <t xml:space="preserve">Impuesto Ley del Deporte                                    </t>
  </si>
  <si>
    <t xml:space="preserve">Retenciones de Industria y Comercio                         </t>
  </si>
  <si>
    <t xml:space="preserve">Delineacion Urbana                                          </t>
  </si>
  <si>
    <t xml:space="preserve">Sobretasa a la Gasolina                                     </t>
  </si>
  <si>
    <t xml:space="preserve">Sobretasa ambiental corpocaldas                             </t>
  </si>
  <si>
    <t xml:space="preserve">Deguello de Ganado Menor                                    </t>
  </si>
  <si>
    <t xml:space="preserve">Vig.Ant. Impuesto al Telefono                               </t>
  </si>
  <si>
    <t xml:space="preserve">Sobretasa Bomberil                                          </t>
  </si>
  <si>
    <t xml:space="preserve">Impuesto de Transporte Oleoductos y Gasoductos              </t>
  </si>
  <si>
    <t xml:space="preserve">Estampilla Bienestar Adulto Mayor                           </t>
  </si>
  <si>
    <t xml:space="preserve">Retenci¢n Estampilla Adulto Mayor                           </t>
  </si>
  <si>
    <t xml:space="preserve">Estampilla ProUniversidad                                   </t>
  </si>
  <si>
    <t xml:space="preserve">Estampilla ProCultura                                       </t>
  </si>
  <si>
    <t xml:space="preserve">Contribuciones Solidarias AGUAS DE MALTERIA                 </t>
  </si>
  <si>
    <t xml:space="preserve">Contribuciones Solidarias FSRI  JUANCHITO                   </t>
  </si>
  <si>
    <t xml:space="preserve">Retenci¢n Estampilla ProCultura                             </t>
  </si>
  <si>
    <t xml:space="preserve">Anticipo ICA                                                </t>
  </si>
  <si>
    <t xml:space="preserve">Impuesto de espectáculos públicos                           </t>
  </si>
  <si>
    <t xml:space="preserve">Autorretenciones de Industria y Comercio                    </t>
  </si>
  <si>
    <t xml:space="preserve">Estampilla Para la Justicia Familiar                        </t>
  </si>
  <si>
    <t xml:space="preserve">Retenciòn Estampilla para la Justicia Familiar              </t>
  </si>
  <si>
    <t xml:space="preserve">Impuesto de Industria y Comercio Activ.Industriales         </t>
  </si>
  <si>
    <t xml:space="preserve">Impuesto de Industria y Comercio Activ.Comerciales          </t>
  </si>
  <si>
    <t xml:space="preserve">Impuesto de Industria y Comercio Activ.Servicios            </t>
  </si>
  <si>
    <t xml:space="preserve">Anticipo ICA Sobre Actividades Industriales                 </t>
  </si>
  <si>
    <t xml:space="preserve">Anticipo ICA Sobre Actividades Comerciales                  </t>
  </si>
  <si>
    <t xml:space="preserve">Anticipo ICA Sobre Actividades de Servicios                 </t>
  </si>
  <si>
    <t xml:space="preserve">Retenciones ICA Sobre Actividades Industriales              </t>
  </si>
  <si>
    <t xml:space="preserve">Retenciones ICA Sobre Actividades Comerciales               </t>
  </si>
  <si>
    <t xml:space="preserve">Retenciones ICA Sobre Actividades de Servicios              </t>
  </si>
  <si>
    <t xml:space="preserve">Autorretenciones ICA Sobre Actividades Industriales         </t>
  </si>
  <si>
    <t xml:space="preserve">Autorretenciones ICA Sobre Actividades Comerciles           </t>
  </si>
  <si>
    <t xml:space="preserve">Autorretenciones ICA Sobre Actividades de Servicios         </t>
  </si>
  <si>
    <t xml:space="preserve">Matricula de Vehiculos                                      </t>
  </si>
  <si>
    <t xml:space="preserve">Licencias de Conduccion                                     </t>
  </si>
  <si>
    <t xml:space="preserve">Traspaso de Vehiculos                                       </t>
  </si>
  <si>
    <t xml:space="preserve">Servicio de Gruas y Patios                                  </t>
  </si>
  <si>
    <t xml:space="preserve">Otras Tasas de Transito                                     </t>
  </si>
  <si>
    <t xml:space="preserve">Tasa Pro Deporte y Recreación                               </t>
  </si>
  <si>
    <t xml:space="preserve">Registro y Certificado Propiedad Horizontal                 </t>
  </si>
  <si>
    <t xml:space="preserve">Coso Municipal                                              </t>
  </si>
  <si>
    <t xml:space="preserve">Servicios de Educacion                                      </t>
  </si>
  <si>
    <t xml:space="preserve">Zonas Azules (Acuerdo 0904/2016)                            </t>
  </si>
  <si>
    <t xml:space="preserve">Zonas de Parqueo P£blico-Zonas Naranja  (Acdo 929/16)       </t>
  </si>
  <si>
    <t xml:space="preserve">Zonas Azules-Discapacidad (Acdo 0989/2018)                  </t>
  </si>
  <si>
    <t xml:space="preserve">Multas de Circulacion y Transito                            </t>
  </si>
  <si>
    <t xml:space="preserve">Vig. Ant. Multas de Circulación y Tránsito                  </t>
  </si>
  <si>
    <t xml:space="preserve">Multas de Policia                                           </t>
  </si>
  <si>
    <t xml:space="preserve">Multas de Control Disciplinario                             </t>
  </si>
  <si>
    <t xml:space="preserve">Sanciones de Industria y Comercio                           </t>
  </si>
  <si>
    <t xml:space="preserve">Otras Multas de Control Fiscal                              </t>
  </si>
  <si>
    <t xml:space="preserve">Multas de Polic¡a Ley 1801/2016                             </t>
  </si>
  <si>
    <t xml:space="preserve">Comparendo Ambiental                                        </t>
  </si>
  <si>
    <t xml:space="preserve">Sanciones Estampilla Procultura                             </t>
  </si>
  <si>
    <t xml:space="preserve">Sanciones Estampilla Prouniversidad                         </t>
  </si>
  <si>
    <t xml:space="preserve">Sanciones Estampilla Adulto Mayor                           </t>
  </si>
  <si>
    <t xml:space="preserve">Sanciones Estampilla Justicia Familiar                      </t>
  </si>
  <si>
    <t xml:space="preserve">Sanciones Tasa Pro Deporte y Recreacion                     </t>
  </si>
  <si>
    <t xml:space="preserve">Sanciones 5% Contrato de Obra Publica                       </t>
  </si>
  <si>
    <t xml:space="preserve">Recargos Impuestos Municipales                              </t>
  </si>
  <si>
    <t xml:space="preserve">Recargos de Sobretasa Ambiental                             </t>
  </si>
  <si>
    <t xml:space="preserve">Recargos Impuesto al Teléfono                               </t>
  </si>
  <si>
    <t xml:space="preserve">Recargo Estampillas                                         </t>
  </si>
  <si>
    <t xml:space="preserve">Recargos Contribucion 5% de Obra Publica                    </t>
  </si>
  <si>
    <t xml:space="preserve">Recargo Tasa Pro Deporte                                    </t>
  </si>
  <si>
    <t xml:space="preserve">Recargos Estampilla Procultura                              </t>
  </si>
  <si>
    <t xml:space="preserve">Recargos Estampilla Pro Universidad                         </t>
  </si>
  <si>
    <t xml:space="preserve">Recargos Estampilla Adulto Mayor                            </t>
  </si>
  <si>
    <t xml:space="preserve">Recargos Estampilla Justicia Familiar                       </t>
  </si>
  <si>
    <t xml:space="preserve">5% Contrato de Obra Publica                                 </t>
  </si>
  <si>
    <t xml:space="preserve">Aportes del Sector Electrico-Funcionamiento (10%)           </t>
  </si>
  <si>
    <t xml:space="preserve">Aportes del Sector Electrico-Saneamiento Basico (90%)       </t>
  </si>
  <si>
    <t xml:space="preserve">Aportes Entidades-Fondo Prevencion Desastres                </t>
  </si>
  <si>
    <t xml:space="preserve">Incentivo Regionalizacion Ley 1151/2007                     </t>
  </si>
  <si>
    <t xml:space="preserve">Fondo Compensacion por Parqueaderos                         </t>
  </si>
  <si>
    <t xml:space="preserve">Fondo de Compensaci¢n Suelo VIP o VIS.                      </t>
  </si>
  <si>
    <t xml:space="preserve">Modulos de Espacio Publico                                  </t>
  </si>
  <si>
    <t xml:space="preserve">Aportes Estratificaci¢n Socioecon¢mica                      </t>
  </si>
  <si>
    <t xml:space="preserve">Aprovechamiento del Espacio P£blico                         </t>
  </si>
  <si>
    <t xml:space="preserve">Fondos de Esctructura Ecol¢gica y Espacio P£blico           </t>
  </si>
  <si>
    <t xml:space="preserve">Liquidaci¢n Caja  de la Vivienda Popular.                   </t>
  </si>
  <si>
    <t xml:space="preserve">Incentivo Aprovechamientos Residuos Solidos                 </t>
  </si>
  <si>
    <t xml:space="preserve">SGP-Educacion-Poblacion Atendida                            </t>
  </si>
  <si>
    <t xml:space="preserve">SGP-Educacion-Descuento del Docente                         </t>
  </si>
  <si>
    <t>S</t>
  </si>
  <si>
    <t xml:space="preserve">SGP-Educacion-Aporte Patronal del Personal Docente          </t>
  </si>
  <si>
    <t xml:space="preserve">SGP-Educacion-Calidad por Matricula                         </t>
  </si>
  <si>
    <t xml:space="preserve">SGP-Educacion-Pob. Necesidades Educ. Espec.                 </t>
  </si>
  <si>
    <t xml:space="preserve">SGP-Educacion-Cuota de Administracion Poblaci¢n Atendida    </t>
  </si>
  <si>
    <t xml:space="preserve">SGP-Educacion-Calidad Gratuidad (SSF)                       </t>
  </si>
  <si>
    <t xml:space="preserve">SGP POBLACION ATENDIDA DISTINTA DE NOMINA                   </t>
  </si>
  <si>
    <t xml:space="preserve">SGP-Educaci¢n-Pob. Capac Excepcionales                      </t>
  </si>
  <si>
    <t xml:space="preserve">SGP-Educaci¢n-Responsabilidad Penal Adolescente             </t>
  </si>
  <si>
    <t xml:space="preserve">SGP - SSF- Deuda 2023 Descuento Docente                     </t>
  </si>
  <si>
    <t xml:space="preserve">SGP - SSF - Deuda 2023 Aporte Patronal                      </t>
  </si>
  <si>
    <t xml:space="preserve">SGP-Educacion-Conectividad                                  </t>
  </si>
  <si>
    <t xml:space="preserve">SGP-Alimentacion Escolar                                    </t>
  </si>
  <si>
    <t xml:space="preserve">1/12 SGP-Alimentacion Escolar                               </t>
  </si>
  <si>
    <t xml:space="preserve">SGP-Saneamiento Basico                                      </t>
  </si>
  <si>
    <t xml:space="preserve">SGP 1/12 de Agua Potable y Saneamiento B sico               </t>
  </si>
  <si>
    <t xml:space="preserve">SGP-Proposito General-Libre                                 </t>
  </si>
  <si>
    <t xml:space="preserve">SGP-Proposito General-Deporte                               </t>
  </si>
  <si>
    <t xml:space="preserve">SGP-Proposito General-Cultura                               </t>
  </si>
  <si>
    <t xml:space="preserve">1/12 SGP-Proposito General-Libre                            </t>
  </si>
  <si>
    <t xml:space="preserve">1/12 SGP-Proposito General-Deporte                          </t>
  </si>
  <si>
    <t xml:space="preserve">1/12 SGP-Proposito General-Cultura                          </t>
  </si>
  <si>
    <t xml:space="preserve">Contribucion parafiscal espectaculos publicos               </t>
  </si>
  <si>
    <t xml:space="preserve">Convenio MEN-PAE                                            </t>
  </si>
  <si>
    <t xml:space="preserve">Transferencias Impuesto al Tabaco                           </t>
  </si>
  <si>
    <t xml:space="preserve">Impuesto sobre vehiculos particulares                       </t>
  </si>
  <si>
    <t xml:space="preserve">Transferencias Cuotas Partes Mesadas-Contraloria            </t>
  </si>
  <si>
    <t xml:space="preserve">Transf. Fiscalizacion INFIMANIZALES  SSF                    </t>
  </si>
  <si>
    <t xml:space="preserve">Transf. Fiscalizacion INVAMA   SSF                          </t>
  </si>
  <si>
    <t xml:space="preserve">Transf. Fiscalizacion INS. CULTURA  SSF                     </t>
  </si>
  <si>
    <t xml:space="preserve">Transf. Fiscalizacion AGUAS DE MANIZALES  SSF               </t>
  </si>
  <si>
    <t xml:space="preserve">Transf. Fiscalizacion EMSA  SSF                             </t>
  </si>
  <si>
    <t xml:space="preserve">Transf. Fiscalizacion ERUM SSF                              </t>
  </si>
  <si>
    <t xml:space="preserve">Transf. Fiscalizacion TERMINAL DE TRANSP.  SSF              </t>
  </si>
  <si>
    <t xml:space="preserve">Transf. Fiscalizacion H. CALDAS  SSF                        </t>
  </si>
  <si>
    <t xml:space="preserve">Transf. Fiscalizacion H. SAN ISIDRO.  SSF                   </t>
  </si>
  <si>
    <t xml:space="preserve">Transf. Fiscalizacion ASSBASALUD.  SSF                      </t>
  </si>
  <si>
    <t xml:space="preserve">Transf. Fiscalizacion CABLE AEREO.  SSF                     </t>
  </si>
  <si>
    <t xml:space="preserve">Transf. Fiscalizacion IDEASMAS.  SSF                        </t>
  </si>
  <si>
    <t xml:space="preserve">Recuperacion Cuotas Partes Pensionales                      </t>
  </si>
  <si>
    <t xml:space="preserve">Recuperacion Cuotas Partes Pensionales(ssf)                 </t>
  </si>
  <si>
    <t xml:space="preserve">Convenios Ministerio del Deporte                            </t>
  </si>
  <si>
    <t xml:space="preserve">Convenio 2408300996 Gobernación de Caldas                   </t>
  </si>
  <si>
    <t xml:space="preserve">Convenio No.1132 Estampill Adulto Mayor Gob. Caldas         </t>
  </si>
  <si>
    <t xml:space="preserve">Convenios formaciòn y capacitaciòn                          </t>
  </si>
  <si>
    <t xml:space="preserve">convenios  Entidades-Seguimiento Plan de Desarrollo         </t>
  </si>
  <si>
    <t xml:space="preserve">Convenio Interadministrativo Municipio Manizales Invama     </t>
  </si>
  <si>
    <t xml:space="preserve">Convenio 2408300996 Municipio de Villamaría                 </t>
  </si>
  <si>
    <t xml:space="preserve">R.F. e Intereses (Cuentas Ahorro)                           </t>
  </si>
  <si>
    <t xml:space="preserve">R.F. e Intereses (Inversiones)                              </t>
  </si>
  <si>
    <t xml:space="preserve">R.F. e Intereses (Convenios y/o Contratos)                  </t>
  </si>
  <si>
    <t xml:space="preserve">R.F. SGP-Alimentacion Escolar                               </t>
  </si>
  <si>
    <t xml:space="preserve">R.F. SGP-Educacion                                          </t>
  </si>
  <si>
    <t xml:space="preserve">R.F. SGP-Proposito General                                  </t>
  </si>
  <si>
    <t xml:space="preserve">R.F. SGP-Agua Potable y Saneamiento Basico                  </t>
  </si>
  <si>
    <t xml:space="preserve">R.F. Multas de Polic¡a Ley 1801-2016                        </t>
  </si>
  <si>
    <t xml:space="preserve">R.F. Zonas Azules Transito                                  </t>
  </si>
  <si>
    <t xml:space="preserve">R.F. Contribuci¢n Parafiscales Espectaculos                 </t>
  </si>
  <si>
    <t xml:space="preserve">R.F. Zonas Azules Discapacidad                              </t>
  </si>
  <si>
    <t xml:space="preserve">R.F. Zonas Naranjas Deportes                                </t>
  </si>
  <si>
    <t xml:space="preserve">R.F. Aportes Estratificaci¢n Socioecon¢mica                 </t>
  </si>
  <si>
    <t xml:space="preserve">R.F. Compensaci¢n por Parqueaderos                          </t>
  </si>
  <si>
    <t xml:space="preserve">R.F. Compensaci¢n por Öndice de Construcci¢n                </t>
  </si>
  <si>
    <t xml:space="preserve">R.F. Compensaci¢n Receptor µreas de Cesi¢n                  </t>
  </si>
  <si>
    <t xml:space="preserve">R.F. Modulos de Espacio Publico                             </t>
  </si>
  <si>
    <t xml:space="preserve">R.F. Estampilla Adulto Mayor                                </t>
  </si>
  <si>
    <t xml:space="preserve">R.F. Contribuciones Solidarias FSRI Juanchito               </t>
  </si>
  <si>
    <t xml:space="preserve">R.F. Compensaci¢n Espacio P£blico                           </t>
  </si>
  <si>
    <t xml:space="preserve">R.F. Fondo Compensaci¢n Estructura Ecol¢gica  Y E.P.        </t>
  </si>
  <si>
    <t xml:space="preserve">R.F  Recaudo Cartera Caja de la Vivienda Liquidada          </t>
  </si>
  <si>
    <t xml:space="preserve">R.F. Fondo Municipal de Gesti¢n del Riesgo                  </t>
  </si>
  <si>
    <t xml:space="preserve">R.F. 5% Obra Publica                                        </t>
  </si>
  <si>
    <t xml:space="preserve">R.F. Fondo de Compensaci¢n Suelo VIP o VIS.                 </t>
  </si>
  <si>
    <t xml:space="preserve">R.F. Tasa Pro Deporte                                       </t>
  </si>
  <si>
    <t xml:space="preserve">R.F. Estampilla Pro Cultura                                 </t>
  </si>
  <si>
    <t xml:space="preserve">R.F. Estampilla Prouniversidad                              </t>
  </si>
  <si>
    <t xml:space="preserve">R.F. Recuperación cuotas partes pensionales                 </t>
  </si>
  <si>
    <t xml:space="preserve">R.F. Transferencia impuesto al tabaco                       </t>
  </si>
  <si>
    <t xml:space="preserve">R.F.Unidad de protección animal                             </t>
  </si>
  <si>
    <t xml:space="preserve">R.F. Conv Gob de Caldas - Estamp adulto mayor               </t>
  </si>
  <si>
    <t xml:space="preserve">R.F. Desahorro fonpet pensionados                           </t>
  </si>
  <si>
    <t xml:space="preserve">R.F. Aportes Concesión                                      </t>
  </si>
  <si>
    <t xml:space="preserve">R.F. Impuesto al Telefono                                   </t>
  </si>
  <si>
    <t xml:space="preserve">R.F. Impuesto Transporte Oleoductos y Gasoductos            </t>
  </si>
  <si>
    <t xml:space="preserve">R.F. Estampilla Para la Justicia Familiar                   </t>
  </si>
  <si>
    <t xml:space="preserve">Aprovechamientos                                            </t>
  </si>
  <si>
    <t xml:space="preserve">Indemnizaciones de Seguros                                  </t>
  </si>
  <si>
    <t xml:space="preserve">Desahorro Fonpet Bonos Pensionales                          </t>
  </si>
  <si>
    <t xml:space="preserve">Venta de Activos Sector Privado                             </t>
  </si>
  <si>
    <t xml:space="preserve">Reintegro por Incapacidades y ARP                           </t>
  </si>
  <si>
    <t xml:space="preserve">Reintegros de Convenios                                     </t>
  </si>
  <si>
    <t xml:space="preserve">Cuotas Partes Actuariales Desahorro Fonpet                  </t>
  </si>
  <si>
    <t xml:space="preserve">Reintegros Recursos Propios                                 </t>
  </si>
  <si>
    <t xml:space="preserve">Desahorro Fonpet mesadas                                    </t>
  </si>
  <si>
    <t xml:space="preserve">Reintegro Nómina Administracion Central                     </t>
  </si>
  <si>
    <t xml:space="preserve">REINTEGRO DE NOMINA EDUCACION SGP                           </t>
  </si>
  <si>
    <t xml:space="preserve">Cuotas Partes Venciadas Desahorro Fonpet                    </t>
  </si>
  <si>
    <t xml:space="preserve">Devolucion F.S.E.                                           </t>
  </si>
  <si>
    <t xml:space="preserve">Desahorro FONPET Educacion                                  </t>
  </si>
  <si>
    <t xml:space="preserve">Recargos Contribucion 5% Contratos de Obra Publica          </t>
  </si>
  <si>
    <t xml:space="preserve">Excedentes Financ.-Infimanizales                            </t>
  </si>
  <si>
    <t xml:space="preserve">Superavit Presupuestal                                      </t>
  </si>
  <si>
    <t xml:space="preserve">REC BAL REINTEGRO SGP SERVICIOS PUBLICOS                    </t>
  </si>
  <si>
    <t xml:space="preserve">Rec.Bal. SGP-Educacion-Poblacion Atendida                   </t>
  </si>
  <si>
    <t xml:space="preserve">Rec Bal SGP Educacion-Calidad Matricula                     </t>
  </si>
  <si>
    <t xml:space="preserve">REC BAL SGP REINTEGRO DE NOMINA EDUCACION                   </t>
  </si>
  <si>
    <t xml:space="preserve">REC BAL R.F. SGP EDUCACION CALIDAD                          </t>
  </si>
  <si>
    <t xml:space="preserve">REC BAL SGP REINTEGROS GRATUIDAD CALIDAD MATRICULA          </t>
  </si>
  <si>
    <t xml:space="preserve">REC BAL R.F. SGP PRIMERA INFANCIA                           </t>
  </si>
  <si>
    <t xml:space="preserve">REC BAL REINTEGRO SGP NOMINA EDUCACION VIG ANT INCAP        </t>
  </si>
  <si>
    <t xml:space="preserve">Rec Bal SGP Alimentacion Escolar                            </t>
  </si>
  <si>
    <t xml:space="preserve">REC BAL R.F. SGP ALIMENTACION ESCOLAR                       </t>
  </si>
  <si>
    <t xml:space="preserve">Rec Bal R.F Saneamiento Basico SGP                          </t>
  </si>
  <si>
    <t xml:space="preserve">Rec Bal SGP Saneamiento Basico                              </t>
  </si>
  <si>
    <t xml:space="preserve">Rec Bal R.F SGP Proposito General                           </t>
  </si>
  <si>
    <t xml:space="preserve">Rec Bal SGP Deporte                                         </t>
  </si>
  <si>
    <t xml:space="preserve">Rec Bal SGP - Proposito General Cultura                     </t>
  </si>
  <si>
    <t xml:space="preserve">Rec.Bal. 5% Contrato de Obra Publica                        </t>
  </si>
  <si>
    <t xml:space="preserve">Rec Bal Incent aprove residuos solidos Dto 2412/18          </t>
  </si>
  <si>
    <t xml:space="preserve">Rec. Bal Liquidación Caja de la Vivienda Popu               </t>
  </si>
  <si>
    <t xml:space="preserve">Rec Bal Recuperacion Cuotas Partes Pensionales              </t>
  </si>
  <si>
    <t xml:space="preserve">Rec Bal Ley del Deporte                                     </t>
  </si>
  <si>
    <t xml:space="preserve">REC BAL R.F. FOME ELEME  BIOS I.E.                          </t>
  </si>
  <si>
    <t xml:space="preserve">Rec Bal Sobretasa Bomberil                                  </t>
  </si>
  <si>
    <t xml:space="preserve">Rec Bal Imp de Transporte Oleoductos y Gasoductos           </t>
  </si>
  <si>
    <t xml:space="preserve">Rec Bal Aortes ICAM                                         </t>
  </si>
  <si>
    <t xml:space="preserve">Rec Bal Aportes Entidades Fondo Prevencion Desastres        </t>
  </si>
  <si>
    <t xml:space="preserve">Rec Bal Fondo Municipal Gestion del Riesgo                  </t>
  </si>
  <si>
    <t xml:space="preserve">Rec Bal Fondo Compensación Suelo VIP VIS                    </t>
  </si>
  <si>
    <t xml:space="preserve">REC BAL TRANSF FOME ELEMEN BIOSEGURIDAD I.E.                </t>
  </si>
  <si>
    <t xml:space="preserve">Rec Bal Tasa Pro Deporte y Recreación                       </t>
  </si>
  <si>
    <t xml:space="preserve">Rec Bal Prestamo Largo y Med Plazo Obras Estabilidad        </t>
  </si>
  <si>
    <t xml:space="preserve">Rec Bal Prestamo Largo y med plazo Juegos Nacionales        </t>
  </si>
  <si>
    <t xml:space="preserve">Rec Bal R.F Conv Obras Juan XXIII                           </t>
  </si>
  <si>
    <t xml:space="preserve">Rec balance  convenios ministerio del Deporte               </t>
  </si>
  <si>
    <t xml:space="preserve">Rec Bal Modulos Espacio Publico                             </t>
  </si>
  <si>
    <t xml:space="preserve">Rec Bal Admon del Transito Aporte Concesion                 </t>
  </si>
  <si>
    <t xml:space="preserve">Rec Bal Fondo Compensacion Pago Indice de Construccion      </t>
  </si>
  <si>
    <t xml:space="preserve">Rec Bal Fondo Comp Areas Cesion Lic Urb                     </t>
  </si>
  <si>
    <t xml:space="preserve">Rec Bal Multas de Circulacion y Transito                    </t>
  </si>
  <si>
    <t xml:space="preserve">Rec Bal Comparendo Ambiental                                </t>
  </si>
  <si>
    <t xml:space="preserve">Rec Bal Fondo Compensación Parqueaderos                     </t>
  </si>
  <si>
    <t xml:space="preserve">Rec. Bal. Convenio MEN-PAE                                  </t>
  </si>
  <si>
    <t xml:space="preserve">Rec Bal COntribuciones Solidarias FSRI JUANCHITO            </t>
  </si>
  <si>
    <t xml:space="preserve">Rec Bal RF Contribuciones Solidarias FSRI JUANCHITO         </t>
  </si>
  <si>
    <t xml:space="preserve">Rec Bal Contribuciones Solidarias FSRI MALTERIA             </t>
  </si>
  <si>
    <t xml:space="preserve">Rec Bal Aportes Sector Electrico - Saneamiento Basico       </t>
  </si>
  <si>
    <t xml:space="preserve">Rec Bal Conv Estamp Adult Mayor                             </t>
  </si>
  <si>
    <t xml:space="preserve">Rec Bal R.F Conv Estamp Adult Mayor                         </t>
  </si>
  <si>
    <t xml:space="preserve">Rec Bal Plan de Desarrollo                                  </t>
  </si>
  <si>
    <t xml:space="preserve">Rec Bal Imp al Telefono                                     </t>
  </si>
  <si>
    <t xml:space="preserve">Rec.Bal. Multas de Policia Ley 1801/2016                    </t>
  </si>
  <si>
    <t xml:space="preserve">Rec.Bal. Fondos de Esctructura Ecológica y Espacio Público  </t>
  </si>
  <si>
    <t xml:space="preserve">Rec Bal Aportes Estratificacion                             </t>
  </si>
  <si>
    <t xml:space="preserve">Rec Bal Transferencia de Impuesto Tabaco                    </t>
  </si>
  <si>
    <t xml:space="preserve">Rec Bal Contribucion Parafiscal Espectaculos Publicos       </t>
  </si>
  <si>
    <t xml:space="preserve">Rec Bal Aprovechamiento Espacio Publico                     </t>
  </si>
  <si>
    <t xml:space="preserve">Rec Bal 1% Del ICLD Destinado para Microcuenca              </t>
  </si>
  <si>
    <t xml:space="preserve">Rec Bal 0.3% Cambia tu Mente                                </t>
  </si>
  <si>
    <t xml:space="preserve">Rec Bal Multas de Control Disciplinario                     </t>
  </si>
  <si>
    <t xml:space="preserve">Rec Bal Zonas Azules (Acuerdo 0904/2016)                    </t>
  </si>
  <si>
    <t xml:space="preserve">Rec Bal Contribuciones Solidarias Aguas de Malteria         </t>
  </si>
  <si>
    <t xml:space="preserve">Rec Bal Conv.2020 INVIAS-Municipio Colombia Rural           </t>
  </si>
  <si>
    <t xml:space="preserve">Rec Bal Estampillas Adulto Mayor                            </t>
  </si>
  <si>
    <t xml:space="preserve">Rec.Bal. Desahorro Fonpet (Mesadas)                         </t>
  </si>
  <si>
    <t xml:space="preserve">Rec Bal Retencion Estampilla Adult Mayor                    </t>
  </si>
  <si>
    <t xml:space="preserve">Rec Bal Retencion Estampilla ProCultura                     </t>
  </si>
  <si>
    <t xml:space="preserve">Rec Bal Multas Por la Conviv Personas con Animales          </t>
  </si>
  <si>
    <t xml:space="preserve">Rec Bal Estampilla ProCultura                               </t>
  </si>
  <si>
    <t xml:space="preserve">Rec Bal Incentivo Regionalizacion                           </t>
  </si>
  <si>
    <t xml:space="preserve">Rec Bal Zonas Naranja                                       </t>
  </si>
  <si>
    <t xml:space="preserve">Rec Bal R.F Estampilla Pro Universidad                      </t>
  </si>
  <si>
    <t xml:space="preserve">Rec Bal Sobretasa Ambiental                                 </t>
  </si>
  <si>
    <t xml:space="preserve">Rec Bal Trans Porcentaje Participacion Predial              </t>
  </si>
  <si>
    <t xml:space="preserve">Rec Bal Participacion Ambiental                             </t>
  </si>
  <si>
    <t xml:space="preserve">Rec Bal Estampilla Pro Universidad                          </t>
  </si>
  <si>
    <t xml:space="preserve">Rec. Bal. Emprestito Juegos Nacionales                      </t>
  </si>
  <si>
    <t xml:space="preserve">Rec. Bal. Emprestito obras publicas                         </t>
  </si>
  <si>
    <t xml:space="preserve">SGP-Salud-Regimen Subsidiado-(SSF)                          </t>
  </si>
  <si>
    <t xml:space="preserve">1/12 SGP-Salud-Regimen Subsidiado-(SSF)                     </t>
  </si>
  <si>
    <t xml:space="preserve">Coljuegos-Reg. Subsidiado (SSF)                             </t>
  </si>
  <si>
    <t xml:space="preserve">Aporte Nacional ADRES ((SSF))                               </t>
  </si>
  <si>
    <t xml:space="preserve">Aporte Nacional ADRES  ((SSF))  IVC SUPERSALUD              </t>
  </si>
  <si>
    <t xml:space="preserve">Transferencias Rentas Cedidas Regimen Subsidiado (SSF)      </t>
  </si>
  <si>
    <t xml:space="preserve">Transferencias de EMSA-Regimen Subsidiado (SSF)             </t>
  </si>
  <si>
    <t xml:space="preserve">Transferencias Premios Caducos (SSF)                        </t>
  </si>
  <si>
    <t xml:space="preserve">Cofinanciacion Compra de Ambulancia                         </t>
  </si>
  <si>
    <t xml:space="preserve">R.F. Régimen Subsidiado                                     </t>
  </si>
  <si>
    <t xml:space="preserve">Rendimientos financieros SSF  EMSA                          </t>
  </si>
  <si>
    <t xml:space="preserve">Rendimientos financieros SSF Premios  Caducos               </t>
  </si>
  <si>
    <t xml:space="preserve">Rec.Bal. Aportes de EMSA-Regimen Subsidiado                 </t>
  </si>
  <si>
    <t xml:space="preserve">Rec. Bal. Coljuegos-Reg. Subsidiado                         </t>
  </si>
  <si>
    <t xml:space="preserve">SGP-Salud Publica                                           </t>
  </si>
  <si>
    <t xml:space="preserve">1/12 SGP-Salud Publica                                      </t>
  </si>
  <si>
    <t xml:space="preserve">R.F. SGP-Salud Publica                                      </t>
  </si>
  <si>
    <t xml:space="preserve">Rec. Bal. SGP-Salud Pùblica                                 </t>
  </si>
  <si>
    <t xml:space="preserve">R.F. Poblacion Poble no Asegurada                           </t>
  </si>
  <si>
    <t xml:space="preserve">Rec Bal R.F. Poblacion Pobre no Asegurada                   </t>
  </si>
  <si>
    <t xml:space="preserve">Coljuegos-Funcionamiento                                    </t>
  </si>
  <si>
    <t xml:space="preserve">Transferencias de EMSA-Funcionamiento                       </t>
  </si>
  <si>
    <t xml:space="preserve">Superavit Presupuestal Salud                                </t>
  </si>
  <si>
    <t xml:space="preserve">R.F. Zonas Azules                                           </t>
  </si>
  <si>
    <t xml:space="preserve">Transferencia EMSA excedentes                               </t>
  </si>
  <si>
    <t xml:space="preserve">R.F. Coljuegos-Funcionamiento                               </t>
  </si>
  <si>
    <t xml:space="preserve">Rec Bal Aportes de EMSA                                     </t>
  </si>
  <si>
    <t xml:space="preserve">Rec. Bal. Zonas Azules-fls (Acdo 0989/2018)                 </t>
  </si>
  <si>
    <t xml:space="preserve">IPU Fondo Para el Fomento y Promoción de Ciudad             </t>
  </si>
  <si>
    <t xml:space="preserve">Superavit Presupuestal Fondo para el Fomento y la Promoción </t>
  </si>
  <si>
    <t xml:space="preserve">Impuesto de industria y comercio                            </t>
  </si>
  <si>
    <t xml:space="preserve">Impuesto complementario de avisos y tableros                </t>
  </si>
  <si>
    <t xml:space="preserve">Impuesto Circulación y Tránsito vehículos servicio público  </t>
  </si>
  <si>
    <t xml:space="preserve">Sanciones tributarias                                       </t>
  </si>
  <si>
    <t xml:space="preserve">Intereses de mora                                           </t>
  </si>
  <si>
    <t xml:space="preserve">Autoretenciones Industria y Comercio                        </t>
  </si>
  <si>
    <t xml:space="preserve">Sanciones por Extemporaneidad, Correcion, Inexactitud       </t>
  </si>
  <si>
    <t xml:space="preserve">Sobretasa ambiental                                         </t>
  </si>
  <si>
    <t xml:space="preserve">Intereses de mora Sobretasa Ambiental                       </t>
  </si>
  <si>
    <t xml:space="preserve">Sobretasa bomberil                                          </t>
  </si>
  <si>
    <t xml:space="preserve">Estampilla para el bienestar del adulto mayor               </t>
  </si>
  <si>
    <t xml:space="preserve">Estampilla Universidad Caldas y Univers. Nacional Manizales </t>
  </si>
  <si>
    <t xml:space="preserve">Estampilla pro cultura                                      </t>
  </si>
  <si>
    <t xml:space="preserve">Contribución especial sobre contratos de obras públicas     </t>
  </si>
  <si>
    <t xml:space="preserve">Estampilla bienestar adulto mayor 80%                       </t>
  </si>
  <si>
    <t xml:space="preserve">Estampilla bienestar adulto mayor 20%                       </t>
  </si>
  <si>
    <t xml:space="preserve">Estampilla procultura 20%                                   </t>
  </si>
  <si>
    <t xml:space="preserve">Porcentaje transferencia Ambiental                          </t>
  </si>
  <si>
    <t>MUNICIPIO DE MANIZALES</t>
  </si>
  <si>
    <t>EJECUCIÓN DE INGRESOS A 31 DE OCTUBRE DE 2024</t>
  </si>
  <si>
    <t>EJECUCIÓN PRESUPUESTAL DE GASTOS 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</si>
</sst>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0.0%"/>
    <numFmt numFmtId="166" formatCode="_-* #,##0_-;\-* #,##0_-;_-* &quot;-&quot;??_-;_-@_-"/>
    <numFmt numFmtId="167" formatCode="#,##0_ ;[Red]\-#,##0\ "/>
    <numFmt numFmtId="168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_-&quot;$&quot;\ * #,##0_-;\-&quot;$&quot;\ * #,##0_-;_-&quot;$&quot;\ * &quot;-&quot;??_-;_-@_-"/>
    <numFmt numFmtId="171" formatCode="_(&quot;$&quot;\ * #,##0_);_(&quot;$&quot;\ * \(#,##0\);_(&quot;$&quot;\ * &quot;-&quot;??_);_(@_)"/>
    <numFmt numFmtId="172" formatCode="&quot;$&quot;\ #,##0.00_);\(&quot;$&quot;\ #,##0.00\)"/>
    <numFmt numFmtId="173" formatCode="#,##0,,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7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1D5F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</fills>
  <borders count="9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>
      <alignment vertical="center"/>
    </xf>
  </cellStyleXfs>
  <cellXfs count="486">
    <xf numFmtId="0" fontId="0" fillId="0" borderId="0" xfId="0"/>
    <xf numFmtId="164" fontId="1" fillId="0" borderId="0" xfId="1" applyFont="1"/>
    <xf numFmtId="0" fontId="2" fillId="0" borderId="0" xfId="0" applyFont="1"/>
    <xf numFmtId="0" fontId="5" fillId="0" borderId="0" xfId="0" applyFont="1" applyAlignment="1">
      <alignment vertical="center"/>
    </xf>
    <xf numFmtId="165" fontId="5" fillId="0" borderId="0" xfId="3" applyNumberFormat="1" applyFont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65" fontId="7" fillId="6" borderId="41" xfId="3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1" fontId="8" fillId="5" borderId="32" xfId="4" applyNumberFormat="1" applyFont="1" applyFill="1" applyBorder="1" applyAlignment="1">
      <alignment horizontal="right" vertical="center" wrapText="1"/>
    </xf>
    <xf numFmtId="41" fontId="8" fillId="5" borderId="33" xfId="4" applyNumberFormat="1" applyFont="1" applyFill="1" applyBorder="1" applyAlignment="1">
      <alignment horizontal="right" vertical="center" wrapText="1"/>
    </xf>
    <xf numFmtId="41" fontId="8" fillId="5" borderId="36" xfId="4" applyNumberFormat="1" applyFont="1" applyFill="1" applyBorder="1" applyAlignment="1">
      <alignment horizontal="right" vertical="center" wrapText="1"/>
    </xf>
    <xf numFmtId="165" fontId="6" fillId="6" borderId="17" xfId="3" applyNumberFormat="1" applyFont="1" applyFill="1" applyBorder="1" applyAlignment="1">
      <alignment horizontal="right" vertical="center" wrapText="1"/>
    </xf>
    <xf numFmtId="164" fontId="8" fillId="5" borderId="18" xfId="0" applyNumberFormat="1" applyFont="1" applyFill="1" applyBorder="1" applyAlignment="1">
      <alignment vertical="center"/>
    </xf>
    <xf numFmtId="164" fontId="8" fillId="5" borderId="19" xfId="0" applyNumberFormat="1" applyFont="1" applyFill="1" applyBorder="1" applyAlignment="1">
      <alignment vertical="center"/>
    </xf>
    <xf numFmtId="41" fontId="7" fillId="4" borderId="20" xfId="2" applyNumberFormat="1" applyFont="1" applyFill="1" applyBorder="1" applyAlignment="1">
      <alignment vertical="center"/>
    </xf>
    <xf numFmtId="41" fontId="7" fillId="4" borderId="16" xfId="2" applyNumberFormat="1" applyFont="1" applyFill="1" applyBorder="1" applyAlignment="1">
      <alignment vertical="center"/>
    </xf>
    <xf numFmtId="41" fontId="7" fillId="4" borderId="37" xfId="2" applyNumberFormat="1" applyFont="1" applyFill="1" applyBorder="1" applyAlignment="1">
      <alignment vertical="center"/>
    </xf>
    <xf numFmtId="165" fontId="7" fillId="6" borderId="42" xfId="3" applyNumberFormat="1" applyFont="1" applyFill="1" applyBorder="1" applyAlignment="1">
      <alignment vertical="center"/>
    </xf>
    <xf numFmtId="164" fontId="7" fillId="4" borderId="20" xfId="0" applyNumberFormat="1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vertical="center"/>
    </xf>
    <xf numFmtId="0" fontId="5" fillId="3" borderId="30" xfId="4" applyFont="1" applyFill="1" applyBorder="1" applyAlignment="1">
      <alignment horizontal="left" vertical="center" wrapText="1"/>
    </xf>
    <xf numFmtId="41" fontId="5" fillId="3" borderId="7" xfId="2" applyNumberFormat="1" applyFont="1" applyFill="1" applyBorder="1" applyAlignment="1">
      <alignment vertical="center"/>
    </xf>
    <xf numFmtId="41" fontId="5" fillId="3" borderId="8" xfId="2" applyNumberFormat="1" applyFont="1" applyFill="1" applyBorder="1" applyAlignment="1">
      <alignment vertical="center"/>
    </xf>
    <xf numFmtId="41" fontId="5" fillId="3" borderId="38" xfId="2" applyNumberFormat="1" applyFont="1" applyFill="1" applyBorder="1" applyAlignment="1">
      <alignment vertical="center"/>
    </xf>
    <xf numFmtId="165" fontId="5" fillId="6" borderId="43" xfId="3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41" fontId="5" fillId="7" borderId="7" xfId="2" applyNumberFormat="1" applyFont="1" applyFill="1" applyBorder="1" applyAlignment="1">
      <alignment vertical="center"/>
    </xf>
    <xf numFmtId="41" fontId="5" fillId="7" borderId="8" xfId="2" applyNumberFormat="1" applyFont="1" applyFill="1" applyBorder="1" applyAlignment="1">
      <alignment vertical="center"/>
    </xf>
    <xf numFmtId="41" fontId="5" fillId="7" borderId="38" xfId="2" applyNumberFormat="1" applyFont="1" applyFill="1" applyBorder="1" applyAlignment="1">
      <alignment vertical="center"/>
    </xf>
    <xf numFmtId="164" fontId="5" fillId="7" borderId="7" xfId="0" applyNumberFormat="1" applyFont="1" applyFill="1" applyBorder="1" applyAlignment="1">
      <alignment vertical="center"/>
    </xf>
    <xf numFmtId="164" fontId="5" fillId="7" borderId="8" xfId="0" applyNumberFormat="1" applyFont="1" applyFill="1" applyBorder="1" applyAlignment="1">
      <alignment vertical="center"/>
    </xf>
    <xf numFmtId="0" fontId="5" fillId="0" borderId="6" xfId="4" applyFont="1" applyBorder="1" applyAlignment="1">
      <alignment horizontal="left" vertical="center" wrapText="1"/>
    </xf>
    <xf numFmtId="0" fontId="5" fillId="0" borderId="30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 wrapText="1" indent="1"/>
    </xf>
    <xf numFmtId="0" fontId="5" fillId="0" borderId="0" xfId="4" applyFont="1" applyAlignment="1">
      <alignment horizontal="left" vertical="center" wrapText="1"/>
    </xf>
    <xf numFmtId="41" fontId="5" fillId="7" borderId="34" xfId="2" applyNumberFormat="1" applyFont="1" applyFill="1" applyBorder="1" applyAlignment="1">
      <alignment vertical="center"/>
    </xf>
    <xf numFmtId="41" fontId="5" fillId="7" borderId="31" xfId="2" applyNumberFormat="1" applyFont="1" applyFill="1" applyBorder="1" applyAlignment="1">
      <alignment vertical="center"/>
    </xf>
    <xf numFmtId="41" fontId="5" fillId="7" borderId="35" xfId="2" applyNumberFormat="1" applyFont="1" applyFill="1" applyBorder="1" applyAlignment="1">
      <alignment vertical="center"/>
    </xf>
    <xf numFmtId="165" fontId="5" fillId="6" borderId="44" xfId="3" applyNumberFormat="1" applyFont="1" applyFill="1" applyBorder="1" applyAlignment="1">
      <alignment vertical="center"/>
    </xf>
    <xf numFmtId="164" fontId="5" fillId="7" borderId="34" xfId="0" applyNumberFormat="1" applyFont="1" applyFill="1" applyBorder="1" applyAlignment="1">
      <alignment vertical="center"/>
    </xf>
    <xf numFmtId="164" fontId="5" fillId="7" borderId="31" xfId="0" applyNumberFormat="1" applyFont="1" applyFill="1" applyBorder="1" applyAlignment="1">
      <alignment vertical="center"/>
    </xf>
    <xf numFmtId="164" fontId="5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7" xfId="4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5" fillId="3" borderId="0" xfId="0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41" fontId="5" fillId="7" borderId="2" xfId="2" applyNumberFormat="1" applyFont="1" applyFill="1" applyBorder="1" applyAlignment="1">
      <alignment vertical="center"/>
    </xf>
    <xf numFmtId="41" fontId="5" fillId="7" borderId="1" xfId="2" applyNumberFormat="1" applyFont="1" applyFill="1" applyBorder="1" applyAlignment="1">
      <alignment vertical="center"/>
    </xf>
    <xf numFmtId="41" fontId="5" fillId="7" borderId="39" xfId="2" applyNumberFormat="1" applyFont="1" applyFill="1" applyBorder="1" applyAlignment="1">
      <alignment vertical="center"/>
    </xf>
    <xf numFmtId="165" fontId="5" fillId="6" borderId="55" xfId="3" applyNumberFormat="1" applyFont="1" applyFill="1" applyBorder="1" applyAlignment="1">
      <alignment vertical="center"/>
    </xf>
    <xf numFmtId="41" fontId="0" fillId="0" borderId="0" xfId="5" applyFont="1"/>
    <xf numFmtId="0" fontId="0" fillId="8" borderId="0" xfId="0" applyFill="1"/>
    <xf numFmtId="41" fontId="0" fillId="8" borderId="0" xfId="5" applyFont="1" applyFill="1"/>
    <xf numFmtId="0" fontId="15" fillId="4" borderId="61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6" fillId="0" borderId="61" xfId="0" applyFont="1" applyBorder="1" applyAlignment="1">
      <alignment vertical="center" wrapText="1"/>
    </xf>
    <xf numFmtId="0" fontId="16" fillId="0" borderId="56" xfId="0" applyFont="1" applyBorder="1" applyAlignment="1">
      <alignment vertical="center" wrapText="1"/>
    </xf>
    <xf numFmtId="3" fontId="16" fillId="0" borderId="62" xfId="0" applyNumberFormat="1" applyFont="1" applyBorder="1" applyAlignment="1">
      <alignment vertical="center" wrapText="1"/>
    </xf>
    <xf numFmtId="3" fontId="16" fillId="0" borderId="42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6" fillId="0" borderId="56" xfId="0" applyFont="1" applyBorder="1" applyAlignment="1">
      <alignment horizontal="left" vertical="center" wrapText="1"/>
    </xf>
    <xf numFmtId="166" fontId="16" fillId="0" borderId="63" xfId="6" applyNumberFormat="1" applyFont="1" applyFill="1" applyBorder="1" applyAlignment="1">
      <alignment horizontal="left" vertical="center" wrapText="1"/>
    </xf>
    <xf numFmtId="166" fontId="16" fillId="0" borderId="64" xfId="6" applyNumberFormat="1" applyFont="1" applyFill="1" applyBorder="1" applyAlignment="1">
      <alignment horizontal="left" vertical="center" wrapText="1"/>
    </xf>
    <xf numFmtId="0" fontId="16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3" fontId="16" fillId="0" borderId="63" xfId="0" applyNumberFormat="1" applyFont="1" applyBorder="1" applyAlignment="1">
      <alignment vertical="center" wrapText="1"/>
    </xf>
    <xf numFmtId="3" fontId="16" fillId="0" borderId="64" xfId="0" applyNumberFormat="1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3" fontId="16" fillId="0" borderId="66" xfId="0" applyNumberFormat="1" applyFont="1" applyBorder="1" applyAlignment="1">
      <alignment vertical="center" wrapText="1"/>
    </xf>
    <xf numFmtId="3" fontId="16" fillId="0" borderId="67" xfId="0" applyNumberFormat="1" applyFont="1" applyBorder="1" applyAlignment="1">
      <alignment vertical="center" wrapText="1"/>
    </xf>
    <xf numFmtId="3" fontId="16" fillId="0" borderId="69" xfId="0" applyNumberFormat="1" applyFont="1" applyBorder="1" applyAlignment="1">
      <alignment vertical="center" wrapText="1"/>
    </xf>
    <xf numFmtId="3" fontId="16" fillId="0" borderId="70" xfId="0" applyNumberFormat="1" applyFont="1" applyBorder="1" applyAlignment="1">
      <alignment vertical="center" wrapText="1"/>
    </xf>
    <xf numFmtId="3" fontId="2" fillId="9" borderId="74" xfId="0" applyNumberFormat="1" applyFont="1" applyFill="1" applyBorder="1" applyAlignment="1">
      <alignment vertical="center"/>
    </xf>
    <xf numFmtId="3" fontId="2" fillId="9" borderId="75" xfId="0" applyNumberFormat="1" applyFont="1" applyFill="1" applyBorder="1" applyAlignment="1">
      <alignment vertical="center"/>
    </xf>
    <xf numFmtId="43" fontId="0" fillId="0" borderId="0" xfId="6" applyFont="1" applyAlignment="1">
      <alignment vertical="center"/>
    </xf>
    <xf numFmtId="166" fontId="0" fillId="0" borderId="0" xfId="6" applyNumberFormat="1" applyFont="1" applyAlignment="1">
      <alignment vertical="center"/>
    </xf>
    <xf numFmtId="0" fontId="0" fillId="10" borderId="0" xfId="0" applyFill="1"/>
    <xf numFmtId="1" fontId="0" fillId="0" borderId="0" xfId="5" applyNumberFormat="1" applyFont="1"/>
    <xf numFmtId="41" fontId="0" fillId="11" borderId="0" xfId="5" applyFont="1" applyFill="1"/>
    <xf numFmtId="0" fontId="0" fillId="0" borderId="0" xfId="0" applyAlignment="1">
      <alignment horizontal="right"/>
    </xf>
    <xf numFmtId="0" fontId="0" fillId="11" borderId="0" xfId="0" applyFill="1"/>
    <xf numFmtId="9" fontId="0" fillId="0" borderId="0" xfId="0" applyNumberFormat="1"/>
    <xf numFmtId="41" fontId="0" fillId="0" borderId="1" xfId="5" applyFont="1" applyFill="1" applyBorder="1"/>
    <xf numFmtId="0" fontId="0" fillId="12" borderId="1" xfId="0" applyFill="1" applyBorder="1"/>
    <xf numFmtId="41" fontId="0" fillId="12" borderId="1" xfId="5" applyFont="1" applyFill="1" applyBorder="1" applyAlignment="1">
      <alignment horizontal="left"/>
    </xf>
    <xf numFmtId="41" fontId="0" fillId="12" borderId="1" xfId="5" applyFont="1" applyFill="1" applyBorder="1"/>
    <xf numFmtId="1" fontId="0" fillId="12" borderId="1" xfId="5" applyNumberFormat="1" applyFont="1" applyFill="1" applyBorder="1"/>
    <xf numFmtId="41" fontId="0" fillId="11" borderId="1" xfId="5" applyFont="1" applyFill="1" applyBorder="1"/>
    <xf numFmtId="41" fontId="0" fillId="13" borderId="0" xfId="5" applyFont="1" applyFill="1"/>
    <xf numFmtId="41" fontId="0" fillId="14" borderId="1" xfId="5" applyFont="1" applyFill="1" applyBorder="1"/>
    <xf numFmtId="41" fontId="0" fillId="8" borderId="1" xfId="5" applyFont="1" applyFill="1" applyBorder="1"/>
    <xf numFmtId="41" fontId="0" fillId="15" borderId="1" xfId="5" applyFont="1" applyFill="1" applyBorder="1"/>
    <xf numFmtId="41" fontId="0" fillId="16" borderId="1" xfId="5" applyFont="1" applyFill="1" applyBorder="1"/>
    <xf numFmtId="41" fontId="0" fillId="16" borderId="0" xfId="5" applyFont="1" applyFill="1"/>
    <xf numFmtId="0" fontId="0" fillId="14" borderId="0" xfId="0" applyFill="1" applyAlignment="1">
      <alignment vertical="center"/>
    </xf>
    <xf numFmtId="0" fontId="0" fillId="11" borderId="0" xfId="0" applyFill="1" applyAlignment="1">
      <alignment vertical="center"/>
    </xf>
    <xf numFmtId="1" fontId="0" fillId="12" borderId="1" xfId="5" applyNumberFormat="1" applyFont="1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7" borderId="0" xfId="0" applyFill="1"/>
    <xf numFmtId="0" fontId="0" fillId="17" borderId="1" xfId="0" applyFill="1" applyBorder="1"/>
    <xf numFmtId="41" fontId="0" fillId="17" borderId="1" xfId="5" applyFont="1" applyFill="1" applyBorder="1"/>
    <xf numFmtId="1" fontId="0" fillId="17" borderId="1" xfId="5" applyNumberFormat="1" applyFont="1" applyFill="1" applyBorder="1"/>
    <xf numFmtId="41" fontId="0" fillId="17" borderId="0" xfId="5" applyFont="1" applyFill="1"/>
    <xf numFmtId="41" fontId="0" fillId="0" borderId="0" xfId="5" applyFont="1" applyFill="1"/>
    <xf numFmtId="166" fontId="0" fillId="8" borderId="0" xfId="6" applyNumberFormat="1" applyFont="1" applyFill="1" applyAlignment="1">
      <alignment vertical="center"/>
    </xf>
    <xf numFmtId="166" fontId="0" fillId="16" borderId="0" xfId="6" applyNumberFormat="1" applyFont="1" applyFill="1" applyAlignment="1">
      <alignment vertical="center"/>
    </xf>
    <xf numFmtId="0" fontId="0" fillId="15" borderId="0" xfId="0" applyFill="1"/>
    <xf numFmtId="0" fontId="0" fillId="15" borderId="1" xfId="0" applyFill="1" applyBorder="1"/>
    <xf numFmtId="41" fontId="0" fillId="15" borderId="1" xfId="5" applyFont="1" applyFill="1" applyBorder="1" applyAlignment="1">
      <alignment horizontal="left"/>
    </xf>
    <xf numFmtId="1" fontId="0" fillId="15" borderId="1" xfId="5" applyNumberFormat="1" applyFont="1" applyFill="1" applyBorder="1"/>
    <xf numFmtId="41" fontId="0" fillId="15" borderId="0" xfId="5" applyFont="1" applyFill="1"/>
    <xf numFmtId="1" fontId="0" fillId="12" borderId="1" xfId="5" applyNumberFormat="1" applyFont="1" applyFill="1" applyBorder="1" applyAlignment="1">
      <alignment horizontal="left"/>
    </xf>
    <xf numFmtId="41" fontId="0" fillId="17" borderId="1" xfId="5" applyFont="1" applyFill="1" applyBorder="1" applyAlignment="1">
      <alignment horizontal="left"/>
    </xf>
    <xf numFmtId="0" fontId="0" fillId="14" borderId="0" xfId="0" applyFill="1"/>
    <xf numFmtId="0" fontId="0" fillId="1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6" fontId="0" fillId="0" borderId="0" xfId="6" applyNumberFormat="1" applyFont="1" applyFill="1"/>
    <xf numFmtId="166" fontId="0" fillId="10" borderId="0" xfId="6" applyNumberFormat="1" applyFont="1" applyFill="1"/>
    <xf numFmtId="166" fontId="0" fillId="0" borderId="0" xfId="6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8" borderId="0" xfId="0" applyFill="1" applyAlignment="1">
      <alignment vertical="center"/>
    </xf>
    <xf numFmtId="1" fontId="0" fillId="14" borderId="1" xfId="5" applyNumberFormat="1" applyFont="1" applyFill="1" applyBorder="1"/>
    <xf numFmtId="0" fontId="17" fillId="0" borderId="0" xfId="0" applyFont="1"/>
    <xf numFmtId="41" fontId="17" fillId="0" borderId="1" xfId="5" applyFont="1" applyFill="1" applyBorder="1"/>
    <xf numFmtId="0" fontId="17" fillId="12" borderId="1" xfId="0" applyFont="1" applyFill="1" applyBorder="1"/>
    <xf numFmtId="41" fontId="17" fillId="12" borderId="1" xfId="5" applyFont="1" applyFill="1" applyBorder="1"/>
    <xf numFmtId="1" fontId="17" fillId="12" borderId="1" xfId="5" applyNumberFormat="1" applyFont="1" applyFill="1" applyBorder="1"/>
    <xf numFmtId="41" fontId="17" fillId="11" borderId="1" xfId="5" applyFont="1" applyFill="1" applyBorder="1"/>
    <xf numFmtId="41" fontId="17" fillId="0" borderId="0" xfId="5" applyFont="1"/>
    <xf numFmtId="0" fontId="17" fillId="11" borderId="0" xfId="0" applyFont="1" applyFill="1"/>
    <xf numFmtId="41" fontId="0" fillId="8" borderId="0" xfId="5" applyFont="1" applyFill="1" applyAlignment="1">
      <alignment vertical="center"/>
    </xf>
    <xf numFmtId="41" fontId="0" fillId="0" borderId="0" xfId="5" applyFont="1" applyAlignment="1">
      <alignment vertical="center"/>
    </xf>
    <xf numFmtId="41" fontId="0" fillId="0" borderId="0" xfId="5" applyFont="1" applyAlignment="1"/>
    <xf numFmtId="0" fontId="0" fillId="8" borderId="1" xfId="0" applyFill="1" applyBorder="1"/>
    <xf numFmtId="41" fontId="0" fillId="10" borderId="0" xfId="5" applyFont="1" applyFill="1" applyAlignment="1">
      <alignment horizontal="center" vertical="center"/>
    </xf>
    <xf numFmtId="41" fontId="0" fillId="0" borderId="0" xfId="5" applyFont="1" applyFill="1" applyAlignment="1">
      <alignment vertical="center"/>
    </xf>
    <xf numFmtId="41" fontId="0" fillId="10" borderId="0" xfId="5" applyFont="1" applyFill="1" applyAlignment="1">
      <alignment vertical="center"/>
    </xf>
    <xf numFmtId="41" fontId="0" fillId="10" borderId="0" xfId="5" applyFont="1" applyFill="1"/>
    <xf numFmtId="1" fontId="0" fillId="8" borderId="1" xfId="5" applyNumberFormat="1" applyFont="1" applyFill="1" applyBorder="1"/>
    <xf numFmtId="166" fontId="0" fillId="8" borderId="0" xfId="6" applyNumberFormat="1" applyFont="1" applyFill="1"/>
    <xf numFmtId="0" fontId="0" fillId="0" borderId="1" xfId="0" applyBorder="1"/>
    <xf numFmtId="166" fontId="0" fillId="10" borderId="0" xfId="6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10" borderId="0" xfId="6" applyNumberFormat="1" applyFont="1" applyFill="1" applyAlignment="1">
      <alignment vertical="center"/>
    </xf>
    <xf numFmtId="3" fontId="0" fillId="8" borderId="0" xfId="0" applyNumberFormat="1" applyFill="1" applyAlignment="1">
      <alignment vertical="center"/>
    </xf>
    <xf numFmtId="0" fontId="0" fillId="8" borderId="0" xfId="0" applyFill="1" applyAlignment="1">
      <alignment horizontal="right"/>
    </xf>
    <xf numFmtId="0" fontId="0" fillId="0" borderId="0" xfId="0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41" fontId="2" fillId="12" borderId="1" xfId="5" applyFont="1" applyFill="1" applyBorder="1" applyAlignment="1">
      <alignment horizontal="center" vertical="center" wrapText="1"/>
    </xf>
    <xf numFmtId="1" fontId="2" fillId="12" borderId="1" xfId="5" applyNumberFormat="1" applyFont="1" applyFill="1" applyBorder="1" applyAlignment="1">
      <alignment horizontal="center" vertical="center" wrapText="1"/>
    </xf>
    <xf numFmtId="41" fontId="2" fillId="10" borderId="1" xfId="5" applyFont="1" applyFill="1" applyBorder="1" applyAlignment="1">
      <alignment horizontal="center" vertical="center" wrapText="1"/>
    </xf>
    <xf numFmtId="41" fontId="2" fillId="11" borderId="1" xfId="5" applyFont="1" applyFill="1" applyBorder="1" applyAlignment="1">
      <alignment horizontal="center" vertical="center" wrapText="1"/>
    </xf>
    <xf numFmtId="41" fontId="2" fillId="0" borderId="62" xfId="5" applyFont="1" applyBorder="1" applyAlignment="1">
      <alignment horizontal="center" vertical="center" wrapText="1"/>
    </xf>
    <xf numFmtId="41" fontId="2" fillId="13" borderId="0" xfId="5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1" fontId="2" fillId="0" borderId="56" xfId="5" applyFont="1" applyBorder="1" applyAlignment="1">
      <alignment horizontal="center" vertical="center" wrapText="1"/>
    </xf>
    <xf numFmtId="0" fontId="2" fillId="0" borderId="56" xfId="0" applyFont="1" applyBorder="1" applyAlignment="1">
      <alignment horizontal="right" vertical="center" wrapText="1"/>
    </xf>
    <xf numFmtId="0" fontId="2" fillId="11" borderId="56" xfId="0" applyFont="1" applyFill="1" applyBorder="1" applyAlignment="1">
      <alignment vertical="center" wrapText="1"/>
    </xf>
    <xf numFmtId="167" fontId="5" fillId="0" borderId="0" xfId="0" applyNumberFormat="1" applyFont="1" applyAlignment="1">
      <alignment vertical="center"/>
    </xf>
    <xf numFmtId="167" fontId="5" fillId="0" borderId="0" xfId="1" applyNumberFormat="1" applyFont="1" applyAlignment="1">
      <alignment vertical="center"/>
    </xf>
    <xf numFmtId="0" fontId="7" fillId="0" borderId="76" xfId="0" applyFont="1" applyBorder="1" applyAlignment="1">
      <alignment horizontal="center" vertical="center" wrapText="1"/>
    </xf>
    <xf numFmtId="0" fontId="5" fillId="8" borderId="0" xfId="2" applyFont="1" applyFill="1" applyAlignment="1">
      <alignment vertical="center"/>
    </xf>
    <xf numFmtId="0" fontId="5" fillId="3" borderId="78" xfId="4" applyFont="1" applyFill="1" applyBorder="1" applyAlignment="1">
      <alignment horizontal="left" vertical="center" wrapText="1"/>
    </xf>
    <xf numFmtId="0" fontId="5" fillId="3" borderId="79" xfId="4" applyFont="1" applyFill="1" applyBorder="1" applyAlignment="1">
      <alignment horizontal="left" vertical="center" wrapText="1"/>
    </xf>
    <xf numFmtId="0" fontId="5" fillId="3" borderId="7" xfId="4" applyFont="1" applyFill="1" applyBorder="1" applyAlignment="1">
      <alignment horizontal="left" vertical="center" wrapText="1"/>
    </xf>
    <xf numFmtId="0" fontId="5" fillId="3" borderId="9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164" fontId="0" fillId="0" borderId="0" xfId="1" applyFont="1"/>
    <xf numFmtId="0" fontId="8" fillId="5" borderId="81" xfId="4" applyFont="1" applyFill="1" applyBorder="1" applyAlignment="1">
      <alignment horizontal="left" vertical="center" wrapText="1"/>
    </xf>
    <xf numFmtId="0" fontId="5" fillId="7" borderId="0" xfId="4" applyFont="1" applyFill="1" applyAlignment="1">
      <alignment horizontal="left" vertical="center" wrapText="1" indent="4"/>
    </xf>
    <xf numFmtId="0" fontId="5" fillId="7" borderId="76" xfId="4" applyFont="1" applyFill="1" applyBorder="1" applyAlignment="1">
      <alignment horizontal="left" vertical="center" wrapText="1" indent="4"/>
    </xf>
    <xf numFmtId="0" fontId="17" fillId="3" borderId="56" xfId="0" applyFont="1" applyFill="1" applyBorder="1" applyAlignment="1">
      <alignment horizontal="center"/>
    </xf>
    <xf numFmtId="0" fontId="17" fillId="3" borderId="56" xfId="0" applyFont="1" applyFill="1" applyBorder="1" applyAlignment="1">
      <alignment horizontal="left"/>
    </xf>
    <xf numFmtId="0" fontId="17" fillId="3" borderId="56" xfId="0" applyFont="1" applyFill="1" applyBorder="1"/>
    <xf numFmtId="0" fontId="20" fillId="3" borderId="64" xfId="0" applyFont="1" applyFill="1" applyBorder="1" applyAlignment="1">
      <alignment horizontal="center" vertical="center" textRotation="90"/>
    </xf>
    <xf numFmtId="0" fontId="20" fillId="3" borderId="64" xfId="0" applyFont="1" applyFill="1" applyBorder="1" applyAlignment="1">
      <alignment horizontal="left" vertical="center" textRotation="90"/>
    </xf>
    <xf numFmtId="0" fontId="21" fillId="3" borderId="64" xfId="0" applyFont="1" applyFill="1" applyBorder="1" applyAlignment="1">
      <alignment horizontal="center" vertical="center"/>
    </xf>
    <xf numFmtId="0" fontId="21" fillId="3" borderId="64" xfId="0" applyFont="1" applyFill="1" applyBorder="1" applyAlignment="1">
      <alignment horizontal="center" vertical="center" textRotation="90"/>
    </xf>
    <xf numFmtId="169" fontId="21" fillId="18" borderId="64" xfId="7" applyNumberFormat="1" applyFont="1" applyFill="1" applyBorder="1" applyAlignment="1">
      <alignment horizontal="center" vertical="center" wrapText="1"/>
    </xf>
    <xf numFmtId="169" fontId="21" fillId="0" borderId="64" xfId="7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19" borderId="67" xfId="0" applyFill="1" applyBorder="1" applyAlignment="1">
      <alignment horizontal="center"/>
    </xf>
    <xf numFmtId="0" fontId="0" fillId="19" borderId="67" xfId="0" applyFill="1" applyBorder="1" applyAlignment="1">
      <alignment horizontal="left"/>
    </xf>
    <xf numFmtId="0" fontId="0" fillId="19" borderId="67" xfId="0" applyFill="1" applyBorder="1"/>
    <xf numFmtId="169" fontId="0" fillId="19" borderId="67" xfId="7" applyNumberFormat="1" applyFont="1" applyFill="1" applyBorder="1" applyAlignment="1"/>
    <xf numFmtId="0" fontId="0" fillId="0" borderId="70" xfId="0" applyBorder="1" applyAlignment="1">
      <alignment horizontal="center"/>
    </xf>
    <xf numFmtId="0" fontId="0" fillId="0" borderId="70" xfId="0" applyBorder="1" applyAlignment="1">
      <alignment horizontal="left"/>
    </xf>
    <xf numFmtId="0" fontId="0" fillId="0" borderId="70" xfId="0" applyBorder="1"/>
    <xf numFmtId="0" fontId="17" fillId="0" borderId="70" xfId="0" applyFont="1" applyBorder="1"/>
    <xf numFmtId="169" fontId="0" fillId="18" borderId="70" xfId="7" applyNumberFormat="1" applyFont="1" applyFill="1" applyBorder="1" applyAlignment="1"/>
    <xf numFmtId="169" fontId="0" fillId="0" borderId="70" xfId="7" applyNumberFormat="1" applyFont="1" applyFill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6" xfId="0" applyBorder="1"/>
    <xf numFmtId="0" fontId="17" fillId="0" borderId="56" xfId="0" applyFont="1" applyBorder="1"/>
    <xf numFmtId="169" fontId="0" fillId="18" borderId="56" xfId="7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9" fontId="0" fillId="0" borderId="0" xfId="7" applyNumberFormat="1" applyFont="1" applyAlignment="1"/>
    <xf numFmtId="169" fontId="0" fillId="0" borderId="0" xfId="7" applyNumberFormat="1" applyFont="1" applyAlignment="1">
      <alignment horizontal="left"/>
    </xf>
    <xf numFmtId="0" fontId="22" fillId="0" borderId="70" xfId="0" applyFont="1" applyBorder="1" applyAlignment="1">
      <alignment horizontal="left" vertical="top"/>
    </xf>
    <xf numFmtId="169" fontId="0" fillId="0" borderId="70" xfId="7" applyNumberFormat="1" applyFont="1" applyFill="1" applyBorder="1" applyAlignment="1"/>
    <xf numFmtId="0" fontId="22" fillId="0" borderId="56" xfId="0" applyFont="1" applyBorder="1" applyAlignment="1">
      <alignment horizontal="left" vertical="top"/>
    </xf>
    <xf numFmtId="0" fontId="0" fillId="0" borderId="56" xfId="0" applyBorder="1" applyAlignment="1">
      <alignment horizontal="center"/>
    </xf>
    <xf numFmtId="0" fontId="23" fillId="0" borderId="70" xfId="0" applyFont="1" applyBorder="1" applyAlignment="1">
      <alignment horizontal="left" vertical="top"/>
    </xf>
    <xf numFmtId="0" fontId="0" fillId="0" borderId="64" xfId="0" applyBorder="1" applyAlignment="1">
      <alignment horizontal="center"/>
    </xf>
    <xf numFmtId="0" fontId="0" fillId="0" borderId="64" xfId="0" applyBorder="1"/>
    <xf numFmtId="0" fontId="0" fillId="0" borderId="64" xfId="0" applyBorder="1" applyAlignment="1">
      <alignment horizontal="left"/>
    </xf>
    <xf numFmtId="169" fontId="0" fillId="18" borderId="64" xfId="7" applyNumberFormat="1" applyFont="1" applyFill="1" applyBorder="1" applyAlignment="1"/>
    <xf numFmtId="169" fontId="0" fillId="0" borderId="67" xfId="7" applyNumberFormat="1" applyFont="1" applyFill="1" applyBorder="1" applyAlignment="1"/>
    <xf numFmtId="0" fontId="24" fillId="3" borderId="70" xfId="0" applyFont="1" applyFill="1" applyBorder="1" applyAlignment="1">
      <alignment horizontal="center"/>
    </xf>
    <xf numFmtId="0" fontId="24" fillId="3" borderId="70" xfId="0" applyFont="1" applyFill="1" applyBorder="1" applyAlignment="1">
      <alignment horizontal="left"/>
    </xf>
    <xf numFmtId="0" fontId="23" fillId="3" borderId="70" xfId="0" applyFont="1" applyFill="1" applyBorder="1"/>
    <xf numFmtId="0" fontId="24" fillId="3" borderId="70" xfId="0" applyFont="1" applyFill="1" applyBorder="1"/>
    <xf numFmtId="0" fontId="23" fillId="3" borderId="70" xfId="0" applyFont="1" applyFill="1" applyBorder="1" applyAlignment="1">
      <alignment horizontal="center"/>
    </xf>
    <xf numFmtId="170" fontId="17" fillId="20" borderId="70" xfId="7" applyNumberFormat="1" applyFont="1" applyFill="1" applyBorder="1" applyAlignment="1"/>
    <xf numFmtId="0" fontId="24" fillId="3" borderId="56" xfId="0" applyFont="1" applyFill="1" applyBorder="1" applyAlignment="1">
      <alignment horizontal="center"/>
    </xf>
    <xf numFmtId="0" fontId="24" fillId="3" borderId="56" xfId="0" applyFont="1" applyFill="1" applyBorder="1" applyAlignment="1">
      <alignment horizontal="left"/>
    </xf>
    <xf numFmtId="0" fontId="23" fillId="3" borderId="56" xfId="0" applyFont="1" applyFill="1" applyBorder="1"/>
    <xf numFmtId="0" fontId="24" fillId="3" borderId="56" xfId="0" applyFont="1" applyFill="1" applyBorder="1"/>
    <xf numFmtId="0" fontId="23" fillId="3" borderId="56" xfId="0" applyFont="1" applyFill="1" applyBorder="1" applyAlignment="1">
      <alignment horizontal="center"/>
    </xf>
    <xf numFmtId="170" fontId="17" fillId="20" borderId="56" xfId="7" applyNumberFormat="1" applyFont="1" applyFill="1" applyBorder="1" applyAlignment="1">
      <alignment vertical="center"/>
    </xf>
    <xf numFmtId="170" fontId="17" fillId="20" borderId="56" xfId="7" applyNumberFormat="1" applyFont="1" applyFill="1" applyBorder="1" applyAlignment="1"/>
    <xf numFmtId="0" fontId="1" fillId="3" borderId="56" xfId="0" applyFont="1" applyFill="1" applyBorder="1" applyAlignment="1">
      <alignment horizontal="left"/>
    </xf>
    <xf numFmtId="0" fontId="1" fillId="3" borderId="56" xfId="0" applyFont="1" applyFill="1" applyBorder="1"/>
    <xf numFmtId="0" fontId="17" fillId="3" borderId="56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center"/>
    </xf>
    <xf numFmtId="170" fontId="25" fillId="20" borderId="56" xfId="7" applyNumberFormat="1" applyFont="1" applyFill="1" applyBorder="1" applyAlignment="1"/>
    <xf numFmtId="170" fontId="17" fillId="20" borderId="56" xfId="7" applyNumberFormat="1" applyFont="1" applyFill="1" applyBorder="1" applyAlignment="1">
      <alignment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left" vertical="center"/>
    </xf>
    <xf numFmtId="0" fontId="27" fillId="3" borderId="56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center" vertical="center"/>
    </xf>
    <xf numFmtId="170" fontId="17" fillId="20" borderId="56" xfId="7" applyNumberFormat="1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vertical="center"/>
    </xf>
    <xf numFmtId="170" fontId="20" fillId="20" borderId="56" xfId="7" applyNumberFormat="1" applyFont="1" applyFill="1" applyBorder="1" applyAlignment="1"/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left"/>
    </xf>
    <xf numFmtId="0" fontId="1" fillId="0" borderId="56" xfId="0" applyFont="1" applyBorder="1"/>
    <xf numFmtId="0" fontId="1" fillId="0" borderId="56" xfId="0" applyFont="1" applyBorder="1" applyAlignment="1">
      <alignment horizontal="center"/>
    </xf>
    <xf numFmtId="171" fontId="1" fillId="18" borderId="56" xfId="7" applyNumberFormat="1" applyFont="1" applyFill="1" applyBorder="1" applyAlignment="1"/>
    <xf numFmtId="0" fontId="1" fillId="18" borderId="56" xfId="0" applyFont="1" applyFill="1" applyBorder="1"/>
    <xf numFmtId="0" fontId="17" fillId="3" borderId="56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left"/>
    </xf>
    <xf numFmtId="0" fontId="17" fillId="3" borderId="70" xfId="0" applyFont="1" applyFill="1" applyBorder="1"/>
    <xf numFmtId="0" fontId="17" fillId="3" borderId="70" xfId="0" applyFont="1" applyFill="1" applyBorder="1" applyAlignment="1">
      <alignment horizontal="center"/>
    </xf>
    <xf numFmtId="171" fontId="17" fillId="18" borderId="70" xfId="7" applyNumberFormat="1" applyFont="1" applyFill="1" applyBorder="1" applyAlignment="1">
      <alignment horizontal="right"/>
    </xf>
    <xf numFmtId="171" fontId="17" fillId="18" borderId="70" xfId="7" applyNumberFormat="1" applyFont="1" applyFill="1" applyBorder="1" applyAlignment="1"/>
    <xf numFmtId="0" fontId="17" fillId="18" borderId="70" xfId="0" applyFont="1" applyFill="1" applyBorder="1"/>
    <xf numFmtId="0" fontId="17" fillId="18" borderId="70" xfId="0" applyFont="1" applyFill="1" applyBorder="1" applyAlignment="1">
      <alignment vertical="center"/>
    </xf>
    <xf numFmtId="171" fontId="17" fillId="18" borderId="56" xfId="7" applyNumberFormat="1" applyFont="1" applyFill="1" applyBorder="1" applyAlignment="1">
      <alignment horizontal="right"/>
    </xf>
    <xf numFmtId="171" fontId="17" fillId="18" borderId="56" xfId="7" applyNumberFormat="1" applyFont="1" applyFill="1" applyBorder="1" applyAlignment="1"/>
    <xf numFmtId="0" fontId="17" fillId="18" borderId="56" xfId="0" applyFont="1" applyFill="1" applyBorder="1"/>
    <xf numFmtId="0" fontId="17" fillId="18" borderId="56" xfId="0" applyFont="1" applyFill="1" applyBorder="1" applyAlignment="1">
      <alignment vertical="center"/>
    </xf>
    <xf numFmtId="171" fontId="1" fillId="18" borderId="56" xfId="7" applyNumberFormat="1" applyFont="1" applyFill="1" applyBorder="1" applyAlignment="1">
      <alignment vertical="center"/>
    </xf>
    <xf numFmtId="171" fontId="17" fillId="18" borderId="56" xfId="7" applyNumberFormat="1" applyFont="1" applyFill="1" applyBorder="1" applyAlignment="1">
      <alignment vertical="center"/>
    </xf>
    <xf numFmtId="171" fontId="1" fillId="18" borderId="56" xfId="7" applyNumberFormat="1" applyFont="1" applyFill="1" applyBorder="1" applyAlignment="1">
      <alignment horizontal="center" vertical="center"/>
    </xf>
    <xf numFmtId="0" fontId="26" fillId="14" borderId="56" xfId="0" applyFont="1" applyFill="1" applyBorder="1" applyAlignment="1">
      <alignment horizontal="left" vertical="center"/>
    </xf>
    <xf numFmtId="0" fontId="1" fillId="14" borderId="56" xfId="0" applyFont="1" applyFill="1" applyBorder="1" applyAlignment="1">
      <alignment horizontal="left" vertical="center"/>
    </xf>
    <xf numFmtId="0" fontId="1" fillId="14" borderId="56" xfId="0" applyFont="1" applyFill="1" applyBorder="1"/>
    <xf numFmtId="0" fontId="17" fillId="14" borderId="56" xfId="0" applyFont="1" applyFill="1" applyBorder="1"/>
    <xf numFmtId="0" fontId="0" fillId="14" borderId="56" xfId="0" applyFill="1" applyBorder="1"/>
    <xf numFmtId="0" fontId="0" fillId="14" borderId="70" xfId="0" applyFill="1" applyBorder="1"/>
    <xf numFmtId="3" fontId="5" fillId="3" borderId="0" xfId="2" quotePrefix="1" applyNumberFormat="1" applyFont="1" applyFill="1" applyAlignment="1">
      <alignment vertical="center"/>
    </xf>
    <xf numFmtId="0" fontId="5" fillId="7" borderId="46" xfId="4" applyFont="1" applyFill="1" applyBorder="1" applyAlignment="1">
      <alignment horizontal="left" vertical="center" wrapText="1" indent="4"/>
    </xf>
    <xf numFmtId="0" fontId="7" fillId="4" borderId="77" xfId="4" applyFont="1" applyFill="1" applyBorder="1" applyAlignment="1">
      <alignment horizontal="left" vertical="center" wrapText="1" indent="4"/>
    </xf>
    <xf numFmtId="0" fontId="5" fillId="3" borderId="0" xfId="2" quotePrefix="1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" xfId="4" applyFont="1" applyBorder="1" applyAlignment="1">
      <alignment horizontal="left" vertical="center" wrapText="1"/>
    </xf>
    <xf numFmtId="0" fontId="5" fillId="3" borderId="3" xfId="4" applyFont="1" applyFill="1" applyBorder="1" applyAlignment="1">
      <alignment horizontal="left" vertical="center" wrapText="1"/>
    </xf>
    <xf numFmtId="0" fontId="24" fillId="21" borderId="56" xfId="0" applyFont="1" applyFill="1" applyBorder="1" applyAlignment="1">
      <alignment horizontal="center"/>
    </xf>
    <xf numFmtId="0" fontId="24" fillId="21" borderId="56" xfId="0" applyFont="1" applyFill="1" applyBorder="1" applyAlignment="1">
      <alignment horizontal="left"/>
    </xf>
    <xf numFmtId="0" fontId="17" fillId="21" borderId="56" xfId="0" applyFont="1" applyFill="1" applyBorder="1" applyAlignment="1">
      <alignment horizontal="left" vertical="center"/>
    </xf>
    <xf numFmtId="0" fontId="24" fillId="21" borderId="56" xfId="0" applyFont="1" applyFill="1" applyBorder="1"/>
    <xf numFmtId="164" fontId="20" fillId="21" borderId="56" xfId="7" applyNumberFormat="1" applyFont="1" applyFill="1" applyBorder="1" applyAlignment="1"/>
    <xf numFmtId="170" fontId="17" fillId="21" borderId="70" xfId="7" applyNumberFormat="1" applyFont="1" applyFill="1" applyBorder="1" applyAlignment="1"/>
    <xf numFmtId="170" fontId="20" fillId="21" borderId="56" xfId="7" applyNumberFormat="1" applyFont="1" applyFill="1" applyBorder="1" applyAlignment="1"/>
    <xf numFmtId="0" fontId="0" fillId="21" borderId="0" xfId="0" applyFill="1"/>
    <xf numFmtId="169" fontId="30" fillId="18" borderId="56" xfId="7" applyNumberFormat="1" applyFont="1" applyFill="1" applyBorder="1" applyAlignme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71" fontId="1" fillId="18" borderId="0" xfId="7" applyNumberFormat="1" applyFont="1" applyFill="1" applyBorder="1" applyAlignment="1">
      <alignment vertical="center"/>
    </xf>
    <xf numFmtId="171" fontId="17" fillId="18" borderId="0" xfId="7" applyNumberFormat="1" applyFont="1" applyFill="1" applyBorder="1" applyAlignment="1"/>
    <xf numFmtId="171" fontId="17" fillId="18" borderId="0" xfId="7" applyNumberFormat="1" applyFont="1" applyFill="1" applyBorder="1" applyAlignment="1">
      <alignment vertical="center"/>
    </xf>
    <xf numFmtId="170" fontId="30" fillId="20" borderId="56" xfId="7" applyNumberFormat="1" applyFont="1" applyFill="1" applyBorder="1" applyAlignment="1"/>
    <xf numFmtId="170" fontId="30" fillId="20" borderId="56" xfId="7" applyNumberFormat="1" applyFont="1" applyFill="1" applyBorder="1" applyAlignment="1">
      <alignment horizontal="center" vertical="center"/>
    </xf>
    <xf numFmtId="170" fontId="17" fillId="8" borderId="56" xfId="7" applyNumberFormat="1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/>
    </xf>
    <xf numFmtId="0" fontId="0" fillId="3" borderId="56" xfId="0" applyFill="1" applyBorder="1" applyAlignment="1">
      <alignment horizontal="left"/>
    </xf>
    <xf numFmtId="0" fontId="0" fillId="17" borderId="56" xfId="0" applyFill="1" applyBorder="1"/>
    <xf numFmtId="0" fontId="0" fillId="17" borderId="56" xfId="0" applyFill="1" applyBorder="1" applyAlignment="1">
      <alignment horizontal="left"/>
    </xf>
    <xf numFmtId="0" fontId="0" fillId="17" borderId="56" xfId="0" applyFill="1" applyBorder="1" applyAlignment="1">
      <alignment horizontal="center"/>
    </xf>
    <xf numFmtId="170" fontId="17" fillId="17" borderId="56" xfId="7" applyNumberFormat="1" applyFont="1" applyFill="1" applyBorder="1" applyAlignment="1"/>
    <xf numFmtId="0" fontId="0" fillId="17" borderId="70" xfId="0" applyFill="1" applyBorder="1" applyAlignment="1">
      <alignment vertical="top"/>
    </xf>
    <xf numFmtId="165" fontId="8" fillId="5" borderId="32" xfId="3" applyNumberFormat="1" applyFont="1" applyFill="1" applyBorder="1" applyAlignment="1">
      <alignment horizontal="right" vertical="center" wrapText="1"/>
    </xf>
    <xf numFmtId="165" fontId="7" fillId="4" borderId="20" xfId="3" applyNumberFormat="1" applyFont="1" applyFill="1" applyBorder="1" applyAlignment="1">
      <alignment vertical="center"/>
    </xf>
    <xf numFmtId="165" fontId="5" fillId="3" borderId="7" xfId="3" applyNumberFormat="1" applyFont="1" applyFill="1" applyBorder="1" applyAlignment="1">
      <alignment vertical="center"/>
    </xf>
    <xf numFmtId="165" fontId="5" fillId="7" borderId="7" xfId="3" applyNumberFormat="1" applyFont="1" applyFill="1" applyBorder="1" applyAlignment="1">
      <alignment vertical="center"/>
    </xf>
    <xf numFmtId="165" fontId="5" fillId="7" borderId="2" xfId="3" applyNumberFormat="1" applyFont="1" applyFill="1" applyBorder="1" applyAlignment="1">
      <alignment vertical="center"/>
    </xf>
    <xf numFmtId="165" fontId="5" fillId="7" borderId="34" xfId="3" applyNumberFormat="1" applyFont="1" applyFill="1" applyBorder="1" applyAlignment="1">
      <alignment vertical="center"/>
    </xf>
    <xf numFmtId="165" fontId="8" fillId="5" borderId="18" xfId="3" applyNumberFormat="1" applyFont="1" applyFill="1" applyBorder="1" applyAlignment="1">
      <alignment vertical="center"/>
    </xf>
    <xf numFmtId="165" fontId="5" fillId="2" borderId="7" xfId="3" applyNumberFormat="1" applyFont="1" applyFill="1" applyBorder="1" applyAlignment="1">
      <alignment vertical="center"/>
    </xf>
    <xf numFmtId="0" fontId="7" fillId="22" borderId="34" xfId="0" applyFont="1" applyFill="1" applyBorder="1" applyAlignment="1">
      <alignment horizontal="center" vertical="center" wrapText="1"/>
    </xf>
    <xf numFmtId="41" fontId="8" fillId="22" borderId="32" xfId="4" applyNumberFormat="1" applyFont="1" applyFill="1" applyBorder="1" applyAlignment="1">
      <alignment horizontal="right" vertical="center" wrapText="1"/>
    </xf>
    <xf numFmtId="41" fontId="7" fillId="22" borderId="20" xfId="2" applyNumberFormat="1" applyFont="1" applyFill="1" applyBorder="1" applyAlignment="1">
      <alignment vertical="center"/>
    </xf>
    <xf numFmtId="41" fontId="5" fillId="22" borderId="7" xfId="2" applyNumberFormat="1" applyFont="1" applyFill="1" applyBorder="1" applyAlignment="1">
      <alignment vertical="center"/>
    </xf>
    <xf numFmtId="41" fontId="5" fillId="22" borderId="2" xfId="2" applyNumberFormat="1" applyFont="1" applyFill="1" applyBorder="1" applyAlignment="1">
      <alignment vertical="center"/>
    </xf>
    <xf numFmtId="41" fontId="5" fillId="22" borderId="34" xfId="2" applyNumberFormat="1" applyFont="1" applyFill="1" applyBorder="1" applyAlignment="1">
      <alignment vertical="center"/>
    </xf>
    <xf numFmtId="0" fontId="5" fillId="22" borderId="0" xfId="0" applyFont="1" applyFill="1" applyAlignment="1">
      <alignment vertical="center"/>
    </xf>
    <xf numFmtId="164" fontId="5" fillId="22" borderId="0" xfId="1" applyFont="1" applyFill="1" applyAlignment="1">
      <alignment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56" xfId="0" applyFont="1" applyFill="1" applyBorder="1"/>
    <xf numFmtId="0" fontId="0" fillId="3" borderId="56" xfId="0" applyFill="1" applyBorder="1"/>
    <xf numFmtId="0" fontId="17" fillId="8" borderId="56" xfId="0" applyFont="1" applyFill="1" applyBorder="1"/>
    <xf numFmtId="0" fontId="24" fillId="8" borderId="56" xfId="0" applyFont="1" applyFill="1" applyBorder="1"/>
    <xf numFmtId="0" fontId="1" fillId="6" borderId="0" xfId="0" applyFont="1" applyFill="1"/>
    <xf numFmtId="0" fontId="0" fillId="6" borderId="0" xfId="0" applyFill="1"/>
    <xf numFmtId="0" fontId="17" fillId="3" borderId="90" xfId="0" applyFont="1" applyFill="1" applyBorder="1"/>
    <xf numFmtId="0" fontId="21" fillId="3" borderId="92" xfId="0" applyFont="1" applyFill="1" applyBorder="1" applyAlignment="1">
      <alignment horizontal="center" vertical="center" textRotation="90"/>
    </xf>
    <xf numFmtId="0" fontId="0" fillId="0" borderId="91" xfId="0" applyBorder="1"/>
    <xf numFmtId="0" fontId="0" fillId="0" borderId="90" xfId="0" applyBorder="1"/>
    <xf numFmtId="0" fontId="17" fillId="6" borderId="62" xfId="0" applyFont="1" applyFill="1" applyBorder="1"/>
    <xf numFmtId="0" fontId="21" fillId="6" borderId="65" xfId="0" applyFont="1" applyFill="1" applyBorder="1" applyAlignment="1">
      <alignment horizontal="center" vertical="center"/>
    </xf>
    <xf numFmtId="0" fontId="0" fillId="6" borderId="71" xfId="0" applyFill="1" applyBorder="1"/>
    <xf numFmtId="0" fontId="0" fillId="6" borderId="62" xfId="0" applyFill="1" applyBorder="1"/>
    <xf numFmtId="0" fontId="0" fillId="19" borderId="62" xfId="0" applyFill="1" applyBorder="1"/>
    <xf numFmtId="0" fontId="0" fillId="19" borderId="0" xfId="0" applyFill="1"/>
    <xf numFmtId="0" fontId="0" fillId="19" borderId="0" xfId="0" applyFill="1" applyAlignment="1">
      <alignment horizontal="center"/>
    </xf>
    <xf numFmtId="0" fontId="0" fillId="19" borderId="70" xfId="0" applyFill="1" applyBorder="1" applyAlignment="1">
      <alignment horizontal="left"/>
    </xf>
    <xf numFmtId="0" fontId="0" fillId="19" borderId="56" xfId="0" applyFill="1" applyBorder="1"/>
    <xf numFmtId="173" fontId="0" fillId="19" borderId="90" xfId="6" applyNumberFormat="1" applyFont="1" applyFill="1" applyBorder="1"/>
    <xf numFmtId="173" fontId="0" fillId="19" borderId="56" xfId="6" applyNumberFormat="1" applyFont="1" applyFill="1" applyBorder="1"/>
    <xf numFmtId="0" fontId="0" fillId="19" borderId="90" xfId="0" applyFill="1" applyBorder="1"/>
    <xf numFmtId="169" fontId="0" fillId="19" borderId="56" xfId="7" applyNumberFormat="1" applyFont="1" applyFill="1" applyBorder="1" applyAlignment="1"/>
    <xf numFmtId="169" fontId="0" fillId="19" borderId="70" xfId="7" applyNumberFormat="1" applyFont="1" applyFill="1" applyBorder="1" applyAlignment="1"/>
    <xf numFmtId="0" fontId="0" fillId="19" borderId="56" xfId="0" applyFill="1" applyBorder="1" applyAlignment="1">
      <alignment horizontal="left"/>
    </xf>
    <xf numFmtId="173" fontId="0" fillId="18" borderId="56" xfId="7" applyNumberFormat="1" applyFont="1" applyFill="1" applyBorder="1" applyAlignment="1"/>
    <xf numFmtId="173" fontId="0" fillId="0" borderId="70" xfId="7" applyNumberFormat="1" applyFont="1" applyFill="1" applyBorder="1" applyAlignment="1"/>
    <xf numFmtId="173" fontId="0" fillId="23" borderId="56" xfId="6" applyNumberFormat="1" applyFont="1" applyFill="1" applyBorder="1"/>
    <xf numFmtId="173" fontId="0" fillId="0" borderId="56" xfId="6" applyNumberFormat="1" applyFont="1" applyFill="1" applyBorder="1"/>
    <xf numFmtId="0" fontId="0" fillId="0" borderId="92" xfId="0" applyBorder="1"/>
    <xf numFmtId="173" fontId="0" fillId="23" borderId="64" xfId="6" applyNumberFormat="1" applyFont="1" applyFill="1" applyBorder="1"/>
    <xf numFmtId="173" fontId="0" fillId="0" borderId="64" xfId="6" applyNumberFormat="1" applyFont="1" applyFill="1" applyBorder="1"/>
    <xf numFmtId="0" fontId="1" fillId="8" borderId="56" xfId="0" applyFont="1" applyFill="1" applyBorder="1" applyAlignment="1">
      <alignment horizontal="left"/>
    </xf>
    <xf numFmtId="0" fontId="17" fillId="8" borderId="56" xfId="0" applyFont="1" applyFill="1" applyBorder="1" applyAlignment="1">
      <alignment horizontal="left" vertical="center"/>
    </xf>
    <xf numFmtId="0" fontId="0" fillId="19" borderId="70" xfId="0" applyFill="1" applyBorder="1"/>
    <xf numFmtId="0" fontId="0" fillId="19" borderId="71" xfId="0" applyFill="1" applyBorder="1"/>
    <xf numFmtId="0" fontId="0" fillId="19" borderId="91" xfId="0" applyFill="1" applyBorder="1"/>
    <xf numFmtId="173" fontId="0" fillId="19" borderId="90" xfId="7" applyNumberFormat="1" applyFont="1" applyFill="1" applyBorder="1" applyAlignment="1"/>
    <xf numFmtId="169" fontId="0" fillId="19" borderId="90" xfId="7" applyNumberFormat="1" applyFont="1" applyFill="1" applyBorder="1" applyAlignment="1"/>
    <xf numFmtId="173" fontId="0" fillId="19" borderId="91" xfId="7" applyNumberFormat="1" applyFont="1" applyFill="1" applyBorder="1" applyAlignment="1"/>
    <xf numFmtId="0" fontId="0" fillId="6" borderId="56" xfId="0" applyFill="1" applyBorder="1"/>
    <xf numFmtId="0" fontId="22" fillId="19" borderId="56" xfId="0" applyFont="1" applyFill="1" applyBorder="1" applyAlignment="1">
      <alignment horizontal="left" vertical="top"/>
    </xf>
    <xf numFmtId="173" fontId="0" fillId="19" borderId="56" xfId="7" applyNumberFormat="1" applyFont="1" applyFill="1" applyBorder="1" applyAlignment="1"/>
    <xf numFmtId="0" fontId="0" fillId="6" borderId="70" xfId="0" applyFill="1" applyBorder="1"/>
    <xf numFmtId="173" fontId="0" fillId="18" borderId="70" xfId="7" applyNumberFormat="1" applyFont="1" applyFill="1" applyBorder="1" applyAlignment="1"/>
    <xf numFmtId="0" fontId="22" fillId="8" borderId="56" xfId="0" applyFont="1" applyFill="1" applyBorder="1" applyAlignment="1">
      <alignment horizontal="left" vertical="top"/>
    </xf>
    <xf numFmtId="0" fontId="0" fillId="8" borderId="56" xfId="0" applyFill="1" applyBorder="1"/>
    <xf numFmtId="173" fontId="0" fillId="8" borderId="56" xfId="7" applyNumberFormat="1" applyFont="1" applyFill="1" applyBorder="1" applyAlignment="1"/>
    <xf numFmtId="9" fontId="1" fillId="0" borderId="0" xfId="3" applyFont="1"/>
    <xf numFmtId="169" fontId="19" fillId="18" borderId="56" xfId="7" applyNumberFormat="1" applyFont="1" applyFill="1" applyBorder="1" applyAlignment="1">
      <alignment horizontal="center" vertical="top"/>
    </xf>
    <xf numFmtId="169" fontId="19" fillId="18" borderId="56" xfId="7" applyNumberFormat="1" applyFont="1" applyFill="1" applyBorder="1" applyAlignment="1">
      <alignment horizontal="left" vertical="top"/>
    </xf>
    <xf numFmtId="171" fontId="1" fillId="18" borderId="56" xfId="7" applyNumberFormat="1" applyFont="1" applyFill="1" applyBorder="1" applyAlignment="1">
      <alignment horizontal="center" vertical="center"/>
    </xf>
    <xf numFmtId="0" fontId="1" fillId="18" borderId="56" xfId="0" applyFont="1" applyFill="1" applyBorder="1" applyAlignment="1">
      <alignment horizontal="right" vertical="center"/>
    </xf>
    <xf numFmtId="171" fontId="17" fillId="18" borderId="56" xfId="7" applyNumberFormat="1" applyFont="1" applyFill="1" applyBorder="1" applyAlignment="1">
      <alignment horizontal="right" vertical="center"/>
    </xf>
    <xf numFmtId="171" fontId="17" fillId="18" borderId="56" xfId="7" applyNumberFormat="1" applyFont="1" applyFill="1" applyBorder="1" applyAlignment="1">
      <alignment horizontal="center" vertical="center"/>
    </xf>
    <xf numFmtId="0" fontId="17" fillId="18" borderId="56" xfId="0" applyFont="1" applyFill="1" applyBorder="1" applyAlignment="1">
      <alignment horizontal="right" vertical="center"/>
    </xf>
    <xf numFmtId="171" fontId="17" fillId="18" borderId="56" xfId="0" applyNumberFormat="1" applyFont="1" applyFill="1" applyBorder="1" applyAlignment="1">
      <alignment horizontal="right" vertical="center"/>
    </xf>
    <xf numFmtId="172" fontId="1" fillId="18" borderId="56" xfId="7" applyNumberFormat="1" applyFont="1" applyFill="1" applyBorder="1" applyAlignment="1">
      <alignment horizontal="center" vertical="center"/>
    </xf>
    <xf numFmtId="0" fontId="5" fillId="7" borderId="10" xfId="4" applyFont="1" applyFill="1" applyBorder="1" applyAlignment="1">
      <alignment horizontal="left" vertical="center" wrapText="1" indent="4"/>
    </xf>
    <xf numFmtId="0" fontId="5" fillId="7" borderId="29" xfId="4" applyFont="1" applyFill="1" applyBorder="1" applyAlignment="1">
      <alignment horizontal="left" vertical="center" wrapText="1" indent="4"/>
    </xf>
    <xf numFmtId="0" fontId="5" fillId="7" borderId="47" xfId="4" applyFont="1" applyFill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7" borderId="13" xfId="4" applyFont="1" applyFill="1" applyBorder="1" applyAlignment="1">
      <alignment horizontal="left" vertical="center" wrapText="1" indent="4"/>
    </xf>
    <xf numFmtId="0" fontId="5" fillId="7" borderId="46" xfId="4" applyFont="1" applyFill="1" applyBorder="1" applyAlignment="1">
      <alignment horizontal="left" vertical="center" wrapText="1" indent="4"/>
    </xf>
    <xf numFmtId="0" fontId="5" fillId="7" borderId="49" xfId="4" applyFont="1" applyFill="1" applyBorder="1" applyAlignment="1">
      <alignment horizontal="left" vertical="center" wrapText="1" indent="4"/>
    </xf>
    <xf numFmtId="0" fontId="7" fillId="4" borderId="51" xfId="4" applyFont="1" applyFill="1" applyBorder="1" applyAlignment="1">
      <alignment horizontal="left" vertical="center" wrapText="1" indent="4"/>
    </xf>
    <xf numFmtId="0" fontId="7" fillId="4" borderId="77" xfId="4" applyFont="1" applyFill="1" applyBorder="1" applyAlignment="1">
      <alignment horizontal="left" vertical="center" wrapText="1" indent="4"/>
    </xf>
    <xf numFmtId="0" fontId="7" fillId="4" borderId="53" xfId="4" applyFont="1" applyFill="1" applyBorder="1" applyAlignment="1">
      <alignment horizontal="left" vertical="center" wrapText="1" indent="4"/>
    </xf>
    <xf numFmtId="0" fontId="5" fillId="3" borderId="27" xfId="4" applyFont="1" applyFill="1" applyBorder="1" applyAlignment="1">
      <alignment horizontal="left" vertical="center" wrapText="1" indent="1"/>
    </xf>
    <xf numFmtId="0" fontId="5" fillId="3" borderId="52" xfId="4" applyFont="1" applyFill="1" applyBorder="1" applyAlignment="1">
      <alignment horizontal="left" vertical="center" wrapText="1" indent="1"/>
    </xf>
    <xf numFmtId="0" fontId="5" fillId="3" borderId="25" xfId="4" applyFont="1" applyFill="1" applyBorder="1" applyAlignment="1">
      <alignment horizontal="left" vertical="center" wrapText="1" indent="1"/>
    </xf>
    <xf numFmtId="0" fontId="5" fillId="3" borderId="24" xfId="4" applyFont="1" applyFill="1" applyBorder="1" applyAlignment="1">
      <alignment horizontal="left" vertical="center" wrapText="1" indent="1"/>
    </xf>
    <xf numFmtId="0" fontId="8" fillId="5" borderId="51" xfId="4" applyFont="1" applyFill="1" applyBorder="1" applyAlignment="1">
      <alignment horizontal="left" vertical="center" wrapText="1"/>
    </xf>
    <xf numFmtId="0" fontId="8" fillId="5" borderId="77" xfId="4" applyFont="1" applyFill="1" applyBorder="1" applyAlignment="1">
      <alignment horizontal="left" vertical="center" wrapText="1"/>
    </xf>
    <xf numFmtId="0" fontId="8" fillId="5" borderId="53" xfId="4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6" fillId="0" borderId="22" xfId="2" applyNumberFormat="1" applyFont="1" applyBorder="1" applyAlignment="1">
      <alignment horizontal="center" vertical="center" wrapText="1"/>
    </xf>
    <xf numFmtId="3" fontId="6" fillId="0" borderId="23" xfId="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5" fillId="0" borderId="52" xfId="4" applyFont="1" applyBorder="1" applyAlignment="1">
      <alignment horizontal="left" vertical="center" wrapText="1" indent="1"/>
    </xf>
    <xf numFmtId="0" fontId="5" fillId="0" borderId="25" xfId="4" applyFont="1" applyBorder="1" applyAlignment="1">
      <alignment horizontal="left" vertical="center" wrapText="1" indent="1"/>
    </xf>
    <xf numFmtId="0" fontId="5" fillId="0" borderId="24" xfId="4" applyFont="1" applyBorder="1" applyAlignment="1">
      <alignment horizontal="left" vertical="center" wrapText="1" indent="1"/>
    </xf>
    <xf numFmtId="0" fontId="5" fillId="0" borderId="27" xfId="4" applyFont="1" applyBorder="1" applyAlignment="1">
      <alignment horizontal="left" vertical="center" wrapText="1" indent="1"/>
    </xf>
    <xf numFmtId="3" fontId="6" fillId="0" borderId="83" xfId="2" applyNumberFormat="1" applyFont="1" applyBorder="1" applyAlignment="1">
      <alignment horizontal="center" vertical="center" wrapText="1"/>
    </xf>
    <xf numFmtId="3" fontId="6" fillId="0" borderId="84" xfId="2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7" borderId="0" xfId="4" applyFont="1" applyFill="1" applyAlignment="1">
      <alignment horizontal="left" vertical="center" wrapText="1" indent="4"/>
    </xf>
    <xf numFmtId="0" fontId="5" fillId="7" borderId="80" xfId="4" applyFont="1" applyFill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0" fontId="5" fillId="7" borderId="5" xfId="4" applyFont="1" applyFill="1" applyBorder="1" applyAlignment="1">
      <alignment horizontal="left" vertical="center" wrapText="1" indent="4"/>
    </xf>
    <xf numFmtId="0" fontId="5" fillId="7" borderId="45" xfId="4" applyFont="1" applyFill="1" applyBorder="1" applyAlignment="1">
      <alignment horizontal="left" vertical="center" wrapText="1" indent="4"/>
    </xf>
    <xf numFmtId="0" fontId="5" fillId="7" borderId="48" xfId="4" applyFont="1" applyFill="1" applyBorder="1" applyAlignment="1">
      <alignment horizontal="left" vertical="center" wrapText="1" indent="4"/>
    </xf>
    <xf numFmtId="0" fontId="5" fillId="7" borderId="87" xfId="4" applyFont="1" applyFill="1" applyBorder="1" applyAlignment="1">
      <alignment horizontal="left" vertical="center" wrapText="1" indent="4"/>
    </xf>
    <xf numFmtId="0" fontId="5" fillId="7" borderId="88" xfId="4" applyFont="1" applyFill="1" applyBorder="1" applyAlignment="1">
      <alignment horizontal="left" vertical="center" wrapText="1" indent="4"/>
    </xf>
    <xf numFmtId="0" fontId="5" fillId="7" borderId="89" xfId="4" applyFont="1" applyFill="1" applyBorder="1" applyAlignment="1">
      <alignment horizontal="left" vertical="center" wrapText="1" indent="4"/>
    </xf>
    <xf numFmtId="0" fontId="2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center" vertical="center" wrapText="1"/>
    </xf>
    <xf numFmtId="3" fontId="16" fillId="0" borderId="63" xfId="0" applyNumberFormat="1" applyFont="1" applyBorder="1" applyAlignment="1">
      <alignment horizontal="left" vertical="center" wrapText="1"/>
    </xf>
    <xf numFmtId="3" fontId="16" fillId="0" borderId="66" xfId="0" applyNumberFormat="1" applyFont="1" applyBorder="1" applyAlignment="1">
      <alignment horizontal="left" vertical="center" wrapText="1"/>
    </xf>
    <xf numFmtId="3" fontId="16" fillId="0" borderId="69" xfId="0" applyNumberFormat="1" applyFont="1" applyBorder="1" applyAlignment="1">
      <alignment horizontal="left" vertical="center" wrapText="1"/>
    </xf>
    <xf numFmtId="3" fontId="16" fillId="0" borderId="64" xfId="0" applyNumberFormat="1" applyFont="1" applyBorder="1" applyAlignment="1">
      <alignment horizontal="left" vertical="center" wrapText="1"/>
    </xf>
    <xf numFmtId="3" fontId="16" fillId="0" borderId="67" xfId="0" applyNumberFormat="1" applyFont="1" applyBorder="1" applyAlignment="1">
      <alignment horizontal="left" vertical="center" wrapText="1"/>
    </xf>
    <xf numFmtId="3" fontId="16" fillId="0" borderId="70" xfId="0" applyNumberFormat="1" applyFont="1" applyBorder="1" applyAlignment="1">
      <alignment horizontal="left" vertical="center" wrapText="1"/>
    </xf>
    <xf numFmtId="3" fontId="16" fillId="0" borderId="65" xfId="0" applyNumberFormat="1" applyFont="1" applyBorder="1" applyAlignment="1">
      <alignment horizontal="right" vertical="center" wrapText="1"/>
    </xf>
    <xf numFmtId="3" fontId="16" fillId="0" borderId="68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top"/>
    </xf>
    <xf numFmtId="0" fontId="0" fillId="0" borderId="0" xfId="0" applyFill="1"/>
    <xf numFmtId="43" fontId="0" fillId="0" borderId="0" xfId="6" applyFont="1" applyFill="1"/>
    <xf numFmtId="9" fontId="0" fillId="0" borderId="0" xfId="3" applyFont="1" applyFill="1"/>
    <xf numFmtId="0" fontId="31" fillId="24" borderId="68" xfId="0" applyFont="1" applyFill="1" applyBorder="1" applyAlignment="1">
      <alignment horizontal="center" vertical="top"/>
    </xf>
    <xf numFmtId="0" fontId="31" fillId="24" borderId="0" xfId="0" applyFont="1" applyFill="1" applyBorder="1" applyAlignment="1">
      <alignment horizontal="center" vertical="top"/>
    </xf>
    <xf numFmtId="0" fontId="2" fillId="13" borderId="0" xfId="0" applyFont="1" applyFill="1" applyAlignment="1">
      <alignment horizontal="center"/>
    </xf>
    <xf numFmtId="0" fontId="2" fillId="13" borderId="56" xfId="0" applyFont="1" applyFill="1" applyBorder="1" applyAlignment="1">
      <alignment horizontal="center" vertical="top"/>
    </xf>
    <xf numFmtId="41" fontId="2" fillId="13" borderId="56" xfId="5" applyFont="1" applyFill="1" applyBorder="1" applyAlignment="1">
      <alignment horizontal="center" vertical="top"/>
    </xf>
    <xf numFmtId="164" fontId="2" fillId="13" borderId="56" xfId="1" applyFont="1" applyFill="1" applyBorder="1" applyAlignment="1">
      <alignment horizontal="center" vertical="top"/>
    </xf>
  </cellXfs>
  <cellStyles count="8">
    <cellStyle name="Millares" xfId="6" builtinId="3"/>
    <cellStyle name="Millares [0]" xfId="1" builtinId="6"/>
    <cellStyle name="Millares [0] 2" xfId="5"/>
    <cellStyle name="Moneda 2" xfId="7"/>
    <cellStyle name="Normal" xfId="0" builtinId="0"/>
    <cellStyle name="Normal 11" xfId="4"/>
    <cellStyle name="Normal 2" xfId="2"/>
    <cellStyle name="Porcentaje" xfId="3" builtinId="5"/>
  </cellStyles>
  <dxfs count="23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81D5FB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Users/LEANDRA.MEZA/Downloads/FUENTES%20Y%20USOS%20A%20DICIEMBRE%2031%20DE%202021%20(Con%20Cierre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ldia/Desktop/Nueva%20carpeta/PROYECTO%20DE%20ACUERDO%20RECURSOS%20DEL%20BALANCE%202021%20-%20modificacion%201%20con%20assbasal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Users/Alcaldia/Downloads/PROYECTO%20DE%20ACUERDO%20RECURSOS%20DEL%20BALANCE%202021%20-%20modificacion%201%20con%20assbasalu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personal/jose_olarte_manizales_gov_co/Documents/CONSEJO%20DE%20GOBIERNO/SEGUIMIENTO%20EJECUCI&#211;N/2024%20-%20JULIO/Seguimiento%2020240712/Rubros%20Armonizacion%20Definiti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.arango/Downloads/EJECUCI&#211;N%20PPTAL%20DEFINITIVA%20OCTUBRE%20-%20GASTO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</sheetNames>
    <sheetDataSet>
      <sheetData sheetId="0" refreshError="1"/>
      <sheetData sheetId="1" refreshError="1"/>
      <sheetData sheetId="2" refreshError="1">
        <row r="5">
          <cell r="C5">
            <v>11101</v>
          </cell>
          <cell r="E5">
            <v>14</v>
          </cell>
          <cell r="G5">
            <v>3</v>
          </cell>
          <cell r="U5">
            <v>3441079</v>
          </cell>
          <cell r="V5">
            <v>2545380</v>
          </cell>
          <cell r="W5">
            <v>2545380</v>
          </cell>
          <cell r="X5">
            <v>2545380</v>
          </cell>
          <cell r="Y5">
            <v>2545380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3016052</v>
          </cell>
          <cell r="W6">
            <v>3016052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1796134</v>
          </cell>
          <cell r="V7">
            <v>1219000</v>
          </cell>
          <cell r="W7">
            <v>1219000</v>
          </cell>
          <cell r="X7">
            <v>1219000</v>
          </cell>
          <cell r="Y7">
            <v>1219000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199665</v>
          </cell>
          <cell r="V8">
            <v>157100</v>
          </cell>
          <cell r="W8">
            <v>157100</v>
          </cell>
          <cell r="X8">
            <v>157100</v>
          </cell>
          <cell r="Y8">
            <v>157100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1347101</v>
          </cell>
          <cell r="V9">
            <v>914900</v>
          </cell>
          <cell r="W9">
            <v>914900</v>
          </cell>
          <cell r="X9">
            <v>914900</v>
          </cell>
          <cell r="Y9">
            <v>914900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224517</v>
          </cell>
          <cell r="V10">
            <v>152500</v>
          </cell>
          <cell r="W10">
            <v>152500</v>
          </cell>
          <cell r="X10">
            <v>152500</v>
          </cell>
          <cell r="Y10">
            <v>152500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224517</v>
          </cell>
          <cell r="V11">
            <v>152500</v>
          </cell>
          <cell r="W11">
            <v>152500</v>
          </cell>
          <cell r="X11">
            <v>152500</v>
          </cell>
          <cell r="Y11">
            <v>152500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449034</v>
          </cell>
          <cell r="V12">
            <v>305000</v>
          </cell>
          <cell r="W12">
            <v>305000</v>
          </cell>
          <cell r="X12">
            <v>305000</v>
          </cell>
          <cell r="Y12">
            <v>305000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203231668</v>
          </cell>
          <cell r="V13">
            <v>34512984</v>
          </cell>
          <cell r="W13">
            <v>34512984</v>
          </cell>
          <cell r="X13">
            <v>34512984</v>
          </cell>
          <cell r="Y13">
            <v>34162511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136724356.5</v>
          </cell>
          <cell r="Y14">
            <v>116508934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37054530</v>
          </cell>
          <cell r="V15">
            <v>29963267</v>
          </cell>
          <cell r="W15">
            <v>29963267</v>
          </cell>
          <cell r="X15">
            <v>29963267</v>
          </cell>
          <cell r="Y15">
            <v>29963267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2331685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206136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58739429</v>
          </cell>
          <cell r="Y18">
            <v>48371920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1112448729</v>
          </cell>
          <cell r="V20">
            <v>1064156018</v>
          </cell>
          <cell r="W20">
            <v>1064156018</v>
          </cell>
          <cell r="X20">
            <v>1064156018</v>
          </cell>
          <cell r="Y20">
            <v>801721442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4406963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733903348</v>
          </cell>
          <cell r="W22">
            <v>733903348</v>
          </cell>
          <cell r="X22">
            <v>712227633</v>
          </cell>
          <cell r="Y22">
            <v>578769680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18916667</v>
          </cell>
          <cell r="W23">
            <v>18916667</v>
          </cell>
          <cell r="X23">
            <v>18916667</v>
          </cell>
          <cell r="Y23">
            <v>18916667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1079715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3234723</v>
          </cell>
          <cell r="V26">
            <v>2513687</v>
          </cell>
          <cell r="W26">
            <v>2513687</v>
          </cell>
          <cell r="X26">
            <v>2513687</v>
          </cell>
          <cell r="Y26">
            <v>2513687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1590467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4852112</v>
          </cell>
          <cell r="V28">
            <v>3593580</v>
          </cell>
          <cell r="W28">
            <v>3593580</v>
          </cell>
          <cell r="X28">
            <v>3593580</v>
          </cell>
          <cell r="Y28">
            <v>3593580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35626576</v>
          </cell>
          <cell r="W29">
            <v>35626576</v>
          </cell>
          <cell r="X29">
            <v>35626576</v>
          </cell>
          <cell r="Y29">
            <v>35626576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23374769</v>
          </cell>
          <cell r="W30">
            <v>23374769</v>
          </cell>
          <cell r="X30">
            <v>23374769</v>
          </cell>
          <cell r="Y30">
            <v>23374769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42221415</v>
          </cell>
          <cell r="W31">
            <v>42221415</v>
          </cell>
          <cell r="X31">
            <v>1840421</v>
          </cell>
          <cell r="Y31">
            <v>1840421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18124105</v>
          </cell>
          <cell r="V32">
            <v>12161600</v>
          </cell>
          <cell r="W32">
            <v>12161600</v>
          </cell>
          <cell r="X32">
            <v>12161600</v>
          </cell>
          <cell r="Y32">
            <v>12161600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2182244</v>
          </cell>
          <cell r="W33">
            <v>2182244</v>
          </cell>
          <cell r="X33">
            <v>2182244</v>
          </cell>
          <cell r="Y33">
            <v>2182244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9126100</v>
          </cell>
          <cell r="W34">
            <v>9126100</v>
          </cell>
          <cell r="X34">
            <v>9126100</v>
          </cell>
          <cell r="Y34">
            <v>9126100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2175513</v>
          </cell>
          <cell r="V35">
            <v>1523200</v>
          </cell>
          <cell r="W35">
            <v>1523200</v>
          </cell>
          <cell r="X35">
            <v>1523200</v>
          </cell>
          <cell r="Y35">
            <v>1523200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2175513</v>
          </cell>
          <cell r="V36">
            <v>1523200</v>
          </cell>
          <cell r="W36">
            <v>1523200</v>
          </cell>
          <cell r="X36">
            <v>1523200</v>
          </cell>
          <cell r="Y36">
            <v>1523200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4341027</v>
          </cell>
          <cell r="V37">
            <v>3045200</v>
          </cell>
          <cell r="W37">
            <v>3045200</v>
          </cell>
          <cell r="X37">
            <v>3045200</v>
          </cell>
          <cell r="Y37">
            <v>3045200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160000000</v>
          </cell>
          <cell r="V38">
            <v>154877965</v>
          </cell>
          <cell r="W38">
            <v>154877965</v>
          </cell>
          <cell r="X38">
            <v>154877965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145000000</v>
          </cell>
          <cell r="V39">
            <v>137988600</v>
          </cell>
          <cell r="W39">
            <v>137988600</v>
          </cell>
          <cell r="X39">
            <v>137988600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88000000</v>
          </cell>
          <cell r="V40">
            <v>69144900.319999993</v>
          </cell>
          <cell r="W40">
            <v>69144900.319999993</v>
          </cell>
          <cell r="X40">
            <v>69144900.319999993</v>
          </cell>
          <cell r="Y40">
            <v>67225383.319999993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9236737</v>
          </cell>
          <cell r="V41">
            <v>2340000</v>
          </cell>
          <cell r="W41">
            <v>2340000</v>
          </cell>
          <cell r="X41">
            <v>2340000</v>
          </cell>
          <cell r="Y41">
            <v>540000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274347998</v>
          </cell>
          <cell r="V42">
            <v>210114538</v>
          </cell>
          <cell r="W42">
            <v>210114538</v>
          </cell>
          <cell r="X42">
            <v>210114538</v>
          </cell>
          <cell r="Y42">
            <v>178387009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9576635</v>
          </cell>
          <cell r="W44">
            <v>9576635</v>
          </cell>
          <cell r="X44">
            <v>9576635</v>
          </cell>
          <cell r="Y44">
            <v>9576635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15396792</v>
          </cell>
          <cell r="W45">
            <v>15396792</v>
          </cell>
          <cell r="X45">
            <v>15396792</v>
          </cell>
          <cell r="Y45">
            <v>15396792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8942429</v>
          </cell>
          <cell r="W46">
            <v>8942429</v>
          </cell>
          <cell r="X46">
            <v>679575</v>
          </cell>
          <cell r="Y46">
            <v>679575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17714747</v>
          </cell>
          <cell r="W47">
            <v>17714747</v>
          </cell>
          <cell r="X47">
            <v>951968</v>
          </cell>
          <cell r="Y47">
            <v>951968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1478021</v>
          </cell>
          <cell r="W48">
            <v>1478021</v>
          </cell>
          <cell r="X48">
            <v>90611</v>
          </cell>
          <cell r="Y48">
            <v>90611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26407156</v>
          </cell>
          <cell r="W49">
            <v>26407156</v>
          </cell>
          <cell r="X49">
            <v>26407156</v>
          </cell>
          <cell r="Y49">
            <v>26407156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12078234</v>
          </cell>
          <cell r="W50">
            <v>12078234</v>
          </cell>
          <cell r="X50">
            <v>679575</v>
          </cell>
          <cell r="Y50">
            <v>679575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553289424</v>
          </cell>
          <cell r="V51">
            <v>492518001</v>
          </cell>
          <cell r="W51">
            <v>492518001</v>
          </cell>
          <cell r="X51">
            <v>445518001</v>
          </cell>
          <cell r="Y51">
            <v>74974497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52600000</v>
          </cell>
          <cell r="V52">
            <v>51099600</v>
          </cell>
          <cell r="W52">
            <v>51099600</v>
          </cell>
          <cell r="X52">
            <v>51099600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52564204</v>
          </cell>
          <cell r="W53">
            <v>52564204</v>
          </cell>
          <cell r="X53">
            <v>52564204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330080231</v>
          </cell>
          <cell r="V54">
            <v>291546021</v>
          </cell>
          <cell r="W54">
            <v>291546021</v>
          </cell>
          <cell r="X54">
            <v>291546021</v>
          </cell>
          <cell r="Y54">
            <v>291546021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41687689</v>
          </cell>
          <cell r="V55">
            <v>12445362</v>
          </cell>
          <cell r="W55">
            <v>12445362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27107620</v>
          </cell>
          <cell r="W56">
            <v>27107620</v>
          </cell>
          <cell r="X56">
            <v>27107620</v>
          </cell>
          <cell r="Y56">
            <v>27107620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19224220</v>
          </cell>
          <cell r="W57">
            <v>19224220</v>
          </cell>
          <cell r="X57">
            <v>19224220</v>
          </cell>
          <cell r="Y57">
            <v>19224220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36010574</v>
          </cell>
          <cell r="W58">
            <v>36010574</v>
          </cell>
          <cell r="X58">
            <v>3168781</v>
          </cell>
          <cell r="Y58">
            <v>3168781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9440000</v>
          </cell>
          <cell r="W59">
            <v>9440000</v>
          </cell>
          <cell r="X59">
            <v>9440000</v>
          </cell>
          <cell r="Y59">
            <v>9440000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1171500</v>
          </cell>
          <cell r="W60">
            <v>1171500</v>
          </cell>
          <cell r="X60">
            <v>1171500</v>
          </cell>
          <cell r="Y60">
            <v>1171500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7085300</v>
          </cell>
          <cell r="W61">
            <v>7085300</v>
          </cell>
          <cell r="X61">
            <v>7085300</v>
          </cell>
          <cell r="Y61">
            <v>7085300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1182600</v>
          </cell>
          <cell r="W62">
            <v>1182600</v>
          </cell>
          <cell r="X62">
            <v>1182600</v>
          </cell>
          <cell r="Y62">
            <v>1182600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1182600</v>
          </cell>
          <cell r="W63">
            <v>1182600</v>
          </cell>
          <cell r="X63">
            <v>1182600</v>
          </cell>
          <cell r="Y63">
            <v>1182600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2363300</v>
          </cell>
          <cell r="W64">
            <v>2363300</v>
          </cell>
          <cell r="X64">
            <v>2363300</v>
          </cell>
          <cell r="Y64">
            <v>2363300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26287968</v>
          </cell>
          <cell r="W65">
            <v>26287968</v>
          </cell>
          <cell r="X65">
            <v>14287968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1975536.52</v>
          </cell>
          <cell r="W66">
            <v>1975536.52</v>
          </cell>
          <cell r="X66">
            <v>1975536.52</v>
          </cell>
          <cell r="Y66">
            <v>1975536.52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4300750</v>
          </cell>
          <cell r="W67">
            <v>4300750</v>
          </cell>
          <cell r="X67">
            <v>4300750</v>
          </cell>
          <cell r="Y67">
            <v>2568750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67266667</v>
          </cell>
          <cell r="W68">
            <v>67266667</v>
          </cell>
          <cell r="X68">
            <v>67266667</v>
          </cell>
          <cell r="Y68">
            <v>17266667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2741467</v>
          </cell>
          <cell r="W69">
            <v>2741467</v>
          </cell>
          <cell r="X69">
            <v>2741467</v>
          </cell>
          <cell r="Y69">
            <v>2741467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295917704</v>
          </cell>
          <cell r="V70">
            <v>222971937</v>
          </cell>
          <cell r="W70">
            <v>222971937</v>
          </cell>
          <cell r="X70">
            <v>222971937</v>
          </cell>
          <cell r="Y70">
            <v>222971937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8910818</v>
          </cell>
          <cell r="W71">
            <v>8910818</v>
          </cell>
          <cell r="X71">
            <v>8910818</v>
          </cell>
          <cell r="Y71">
            <v>8910818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41494800</v>
          </cell>
          <cell r="V72">
            <v>11422941</v>
          </cell>
          <cell r="W72">
            <v>11422941</v>
          </cell>
          <cell r="X72">
            <v>4901382</v>
          </cell>
          <cell r="Y72">
            <v>4901382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6830967</v>
          </cell>
          <cell r="W73">
            <v>6830967</v>
          </cell>
          <cell r="X73">
            <v>964974</v>
          </cell>
          <cell r="Y73">
            <v>964974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14221855</v>
          </cell>
          <cell r="W74">
            <v>14221855</v>
          </cell>
          <cell r="X74">
            <v>1657259</v>
          </cell>
          <cell r="Y74">
            <v>1657259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1183126</v>
          </cell>
          <cell r="W75">
            <v>1183126</v>
          </cell>
          <cell r="X75">
            <v>170793</v>
          </cell>
          <cell r="Y75">
            <v>170793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21081087</v>
          </cell>
          <cell r="W76">
            <v>21081087</v>
          </cell>
          <cell r="X76">
            <v>21081087</v>
          </cell>
          <cell r="Y76">
            <v>21081087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14190298</v>
          </cell>
          <cell r="W77">
            <v>14190298</v>
          </cell>
          <cell r="X77">
            <v>14190298</v>
          </cell>
          <cell r="Y77">
            <v>14190298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9696717</v>
          </cell>
          <cell r="W78">
            <v>9696717</v>
          </cell>
          <cell r="X78">
            <v>1280947</v>
          </cell>
          <cell r="Y78">
            <v>1280947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342146377</v>
          </cell>
          <cell r="W79">
            <v>342146377</v>
          </cell>
          <cell r="X79">
            <v>342146377</v>
          </cell>
          <cell r="Y79">
            <v>282917597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2294179</v>
          </cell>
          <cell r="V80">
            <v>1563440</v>
          </cell>
          <cell r="W80">
            <v>1563440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1625043</v>
          </cell>
          <cell r="V81">
            <v>1107440</v>
          </cell>
          <cell r="W81">
            <v>1107440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1798884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824527</v>
          </cell>
          <cell r="V83">
            <v>543000</v>
          </cell>
          <cell r="W83">
            <v>543000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94015</v>
          </cell>
          <cell r="V84">
            <v>68400</v>
          </cell>
          <cell r="W84">
            <v>68400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618395</v>
          </cell>
          <cell r="V85">
            <v>407500</v>
          </cell>
          <cell r="W85">
            <v>407500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103066</v>
          </cell>
          <cell r="V86">
            <v>68000</v>
          </cell>
          <cell r="W86">
            <v>68000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103066</v>
          </cell>
          <cell r="V87">
            <v>68000</v>
          </cell>
          <cell r="W87">
            <v>68000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206132</v>
          </cell>
          <cell r="V88">
            <v>135900</v>
          </cell>
          <cell r="W88">
            <v>135900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1131100733</v>
          </cell>
          <cell r="V89">
            <v>1102701411.1600001</v>
          </cell>
          <cell r="W89">
            <v>1102701411.1600001</v>
          </cell>
          <cell r="X89">
            <v>1082288095.1600001</v>
          </cell>
          <cell r="Y89">
            <v>717634865.15999997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17500086</v>
          </cell>
          <cell r="V90">
            <v>13027846</v>
          </cell>
          <cell r="W90">
            <v>13027846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739804</v>
          </cell>
          <cell r="V91">
            <v>542827</v>
          </cell>
          <cell r="W91">
            <v>542827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510419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1107651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97223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1541900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755217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32979660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4852112</v>
          </cell>
          <cell r="V98">
            <v>3749260</v>
          </cell>
          <cell r="W98">
            <v>3749260</v>
          </cell>
          <cell r="X98">
            <v>3749260</v>
          </cell>
          <cell r="Y98">
            <v>3749260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3441080</v>
          </cell>
          <cell r="V99">
            <v>2680660</v>
          </cell>
          <cell r="W99">
            <v>2680660</v>
          </cell>
          <cell r="X99">
            <v>2680660</v>
          </cell>
          <cell r="Y99">
            <v>2680660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3906597</v>
          </cell>
          <cell r="V100">
            <v>3078793</v>
          </cell>
          <cell r="W100">
            <v>3078793</v>
          </cell>
          <cell r="X100">
            <v>0</v>
          </cell>
          <cell r="Y100">
            <v>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1796134</v>
          </cell>
          <cell r="V101">
            <v>1157700</v>
          </cell>
          <cell r="W101">
            <v>1157700</v>
          </cell>
          <cell r="X101">
            <v>1157700</v>
          </cell>
          <cell r="Y101">
            <v>1157700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199665</v>
          </cell>
          <cell r="V102">
            <v>149000</v>
          </cell>
          <cell r="W102">
            <v>149000</v>
          </cell>
          <cell r="X102">
            <v>149000</v>
          </cell>
          <cell r="Y102">
            <v>149000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1347101</v>
          </cell>
          <cell r="V103">
            <v>868800</v>
          </cell>
          <cell r="W103">
            <v>868800</v>
          </cell>
          <cell r="X103">
            <v>868800</v>
          </cell>
          <cell r="Y103">
            <v>868800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224517</v>
          </cell>
          <cell r="V104">
            <v>144900</v>
          </cell>
          <cell r="W104">
            <v>144900</v>
          </cell>
          <cell r="X104">
            <v>144900</v>
          </cell>
          <cell r="Y104">
            <v>144900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224517</v>
          </cell>
          <cell r="V105">
            <v>144900</v>
          </cell>
          <cell r="W105">
            <v>144900</v>
          </cell>
          <cell r="X105">
            <v>144900</v>
          </cell>
          <cell r="Y105">
            <v>144900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449034</v>
          </cell>
          <cell r="V106">
            <v>289700</v>
          </cell>
          <cell r="W106">
            <v>289700</v>
          </cell>
          <cell r="X106">
            <v>289700</v>
          </cell>
          <cell r="Y106">
            <v>289700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86171345</v>
          </cell>
          <cell r="V107">
            <v>60250000</v>
          </cell>
          <cell r="W107">
            <v>60250000</v>
          </cell>
          <cell r="X107">
            <v>60250000</v>
          </cell>
          <cell r="Y107">
            <v>60250000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2331685</v>
          </cell>
          <cell r="V108">
            <v>1837547</v>
          </cell>
          <cell r="W108">
            <v>1837547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206136</v>
          </cell>
          <cell r="V109">
            <v>162038</v>
          </cell>
          <cell r="W109">
            <v>162038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1590467</v>
          </cell>
          <cell r="V110">
            <v>1252873</v>
          </cell>
          <cell r="W110">
            <v>1252873</v>
          </cell>
          <cell r="X110">
            <v>0</v>
          </cell>
          <cell r="Y110">
            <v>0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37054530</v>
          </cell>
          <cell r="V111">
            <v>28409834</v>
          </cell>
          <cell r="W111">
            <v>28409834</v>
          </cell>
          <cell r="X111">
            <v>28409834</v>
          </cell>
          <cell r="Y111">
            <v>28409834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4306963</v>
          </cell>
          <cell r="V112">
            <v>1230643</v>
          </cell>
          <cell r="W112">
            <v>1230643</v>
          </cell>
          <cell r="X112">
            <v>542827</v>
          </cell>
          <cell r="Y112">
            <v>542827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1081715</v>
          </cell>
          <cell r="V113">
            <v>850698</v>
          </cell>
          <cell r="W113">
            <v>850698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3234723</v>
          </cell>
          <cell r="V114">
            <v>2562655</v>
          </cell>
          <cell r="W114">
            <v>2562655</v>
          </cell>
          <cell r="X114">
            <v>2562655</v>
          </cell>
          <cell r="Y114">
            <v>2562655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1055483246</v>
          </cell>
          <cell r="V115">
            <v>217017175</v>
          </cell>
          <cell r="W115">
            <v>217017175</v>
          </cell>
          <cell r="X115">
            <v>217017175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480000000</v>
          </cell>
          <cell r="V116">
            <v>462713256</v>
          </cell>
          <cell r="W116">
            <v>462713256</v>
          </cell>
          <cell r="X116">
            <v>462713256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50000000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414516754</v>
          </cell>
          <cell r="V118">
            <v>350000000</v>
          </cell>
          <cell r="W118">
            <v>350000000</v>
          </cell>
          <cell r="X118">
            <v>350000000</v>
          </cell>
          <cell r="Y118">
            <v>64826438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6929223</v>
          </cell>
          <cell r="V119">
            <v>4678740</v>
          </cell>
          <cell r="W119">
            <v>4678740</v>
          </cell>
          <cell r="X119">
            <v>4678740</v>
          </cell>
          <cell r="Y119">
            <v>4678740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4912158</v>
          </cell>
          <cell r="V120">
            <v>3310540</v>
          </cell>
          <cell r="W120">
            <v>3310540</v>
          </cell>
          <cell r="X120">
            <v>3310540</v>
          </cell>
          <cell r="Y120">
            <v>3310540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5813195</v>
          </cell>
          <cell r="V121">
            <v>4261369</v>
          </cell>
          <cell r="W121">
            <v>4261369</v>
          </cell>
          <cell r="X121">
            <v>0</v>
          </cell>
          <cell r="Y121">
            <v>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3272269</v>
          </cell>
          <cell r="V122">
            <v>1597700</v>
          </cell>
          <cell r="W122">
            <v>1597700</v>
          </cell>
          <cell r="X122">
            <v>1597700</v>
          </cell>
          <cell r="Y122">
            <v>1597700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379330</v>
          </cell>
          <cell r="V123">
            <v>205100</v>
          </cell>
          <cell r="W123">
            <v>205100</v>
          </cell>
          <cell r="X123">
            <v>205100</v>
          </cell>
          <cell r="Y123">
            <v>205100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1504200</v>
          </cell>
          <cell r="V124">
            <v>1199100</v>
          </cell>
          <cell r="W124">
            <v>1199100</v>
          </cell>
          <cell r="X124">
            <v>1199100</v>
          </cell>
          <cell r="Y124">
            <v>1199100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200000</v>
          </cell>
          <cell r="W125">
            <v>200000</v>
          </cell>
          <cell r="X125">
            <v>200000</v>
          </cell>
          <cell r="Y125">
            <v>200000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409034</v>
          </cell>
          <cell r="V126">
            <v>200000</v>
          </cell>
          <cell r="W126">
            <v>200000</v>
          </cell>
          <cell r="X126">
            <v>200000</v>
          </cell>
          <cell r="Y126">
            <v>200000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818067</v>
          </cell>
          <cell r="V127">
            <v>399800</v>
          </cell>
          <cell r="W127">
            <v>399800</v>
          </cell>
          <cell r="X127">
            <v>399800</v>
          </cell>
          <cell r="Y127">
            <v>399800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35210989</v>
          </cell>
          <cell r="V128">
            <v>28160000</v>
          </cell>
          <cell r="W128">
            <v>28160000</v>
          </cell>
          <cell r="X128">
            <v>28160000</v>
          </cell>
          <cell r="Y128">
            <v>16003120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31000000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235308360</v>
          </cell>
          <cell r="V130">
            <v>201405679</v>
          </cell>
          <cell r="W130">
            <v>201405679</v>
          </cell>
          <cell r="X130">
            <v>201405679</v>
          </cell>
          <cell r="Y130">
            <v>101006332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5013927</v>
          </cell>
          <cell r="V131">
            <v>1970447</v>
          </cell>
          <cell r="W131">
            <v>1970447</v>
          </cell>
          <cell r="X131">
            <v>550929</v>
          </cell>
          <cell r="Y131">
            <v>550929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2059431</v>
          </cell>
          <cell r="V132">
            <v>1361117</v>
          </cell>
          <cell r="W132">
            <v>1361117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3433370</v>
          </cell>
          <cell r="V133">
            <v>2945198</v>
          </cell>
          <cell r="W133">
            <v>2945198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392273</v>
          </cell>
          <cell r="V134">
            <v>259260</v>
          </cell>
          <cell r="W134">
            <v>259260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3090934</v>
          </cell>
          <cell r="V135">
            <v>2008089</v>
          </cell>
          <cell r="W135">
            <v>2008089</v>
          </cell>
          <cell r="X135">
            <v>0</v>
          </cell>
          <cell r="Y135">
            <v>0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55609061</v>
          </cell>
          <cell r="V136">
            <v>39375207</v>
          </cell>
          <cell r="W136">
            <v>39375207</v>
          </cell>
          <cell r="X136">
            <v>39375207</v>
          </cell>
          <cell r="Y136">
            <v>39375207</v>
          </cell>
        </row>
        <row r="137">
          <cell r="C137">
            <v>11101</v>
          </cell>
          <cell r="E137">
            <v>14</v>
          </cell>
          <cell r="G137">
            <v>3</v>
          </cell>
          <cell r="U137">
            <v>4839446</v>
          </cell>
          <cell r="V137">
            <v>2600498</v>
          </cell>
          <cell r="W137">
            <v>2600498</v>
          </cell>
          <cell r="X137">
            <v>2600498</v>
          </cell>
          <cell r="Y137">
            <v>2600498</v>
          </cell>
        </row>
        <row r="138">
          <cell r="C138">
            <v>11101</v>
          </cell>
          <cell r="E138">
            <v>14</v>
          </cell>
          <cell r="G138">
            <v>1</v>
          </cell>
          <cell r="U138">
            <v>2104604</v>
          </cell>
          <cell r="V138">
            <v>998251</v>
          </cell>
          <cell r="W138">
            <v>998251</v>
          </cell>
          <cell r="X138">
            <v>998251</v>
          </cell>
          <cell r="Y138">
            <v>998251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2500000</v>
          </cell>
          <cell r="V140">
            <v>2500000</v>
          </cell>
          <cell r="W140">
            <v>2500000</v>
          </cell>
          <cell r="X140">
            <v>2500000</v>
          </cell>
          <cell r="Y140">
            <v>2500000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306483333</v>
          </cell>
          <cell r="V141">
            <v>280099997</v>
          </cell>
          <cell r="W141">
            <v>280099997</v>
          </cell>
          <cell r="X141">
            <v>280099997</v>
          </cell>
          <cell r="Y141">
            <v>278099997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50000000</v>
          </cell>
          <cell r="V142">
            <v>50000000</v>
          </cell>
          <cell r="W142">
            <v>50000000</v>
          </cell>
          <cell r="X142">
            <v>50000000</v>
          </cell>
          <cell r="Y142">
            <v>50000000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2500000</v>
          </cell>
          <cell r="V159">
            <v>2500000</v>
          </cell>
          <cell r="W159">
            <v>2500000</v>
          </cell>
          <cell r="X159">
            <v>2500000</v>
          </cell>
          <cell r="Y159">
            <v>2500000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329000000</v>
          </cell>
          <cell r="V160">
            <v>293999998</v>
          </cell>
          <cell r="W160">
            <v>293999998</v>
          </cell>
          <cell r="X160">
            <v>293999998</v>
          </cell>
          <cell r="Y160">
            <v>293999998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5000000</v>
          </cell>
          <cell r="V161">
            <v>5000000</v>
          </cell>
          <cell r="W161">
            <v>5000000</v>
          </cell>
          <cell r="X161">
            <v>5000000</v>
          </cell>
          <cell r="Y161">
            <v>2763560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830000000</v>
          </cell>
          <cell r="V162">
            <v>830000000</v>
          </cell>
          <cell r="W162">
            <v>830000000</v>
          </cell>
          <cell r="X162">
            <v>830000000</v>
          </cell>
          <cell r="Y162">
            <v>830000000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79598000</v>
          </cell>
          <cell r="V163">
            <v>79598000</v>
          </cell>
          <cell r="W163">
            <v>79598000</v>
          </cell>
          <cell r="X163">
            <v>79598000</v>
          </cell>
          <cell r="Y163">
            <v>73348000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54409800</v>
          </cell>
          <cell r="V172">
            <v>44958336</v>
          </cell>
          <cell r="W172">
            <v>44958336</v>
          </cell>
          <cell r="X172">
            <v>44958336</v>
          </cell>
          <cell r="Y172">
            <v>28753996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100000000</v>
          </cell>
          <cell r="V173">
            <v>79196014</v>
          </cell>
          <cell r="W173">
            <v>79196014</v>
          </cell>
          <cell r="X173">
            <v>79196014</v>
          </cell>
          <cell r="Y173">
            <v>0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1200000000</v>
          </cell>
          <cell r="V174">
            <v>1157065767.1400001</v>
          </cell>
          <cell r="W174">
            <v>1157065767.1400001</v>
          </cell>
          <cell r="X174">
            <v>1157065767.1400001</v>
          </cell>
          <cell r="Y174">
            <v>1011792809.14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50000000</v>
          </cell>
          <cell r="X175">
            <v>50000000</v>
          </cell>
          <cell r="Y175">
            <v>50000000</v>
          </cell>
        </row>
        <row r="176">
          <cell r="C176">
            <v>11101</v>
          </cell>
          <cell r="E176">
            <v>20</v>
          </cell>
          <cell r="G176">
            <v>3</v>
          </cell>
          <cell r="U176">
            <v>50000000</v>
          </cell>
          <cell r="V176">
            <v>49830691.009999998</v>
          </cell>
          <cell r="W176">
            <v>49830691.009999998</v>
          </cell>
          <cell r="X176">
            <v>49830691.009999998</v>
          </cell>
          <cell r="Y176">
            <v>49830691.009999998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40376533</v>
          </cell>
          <cell r="V177">
            <v>5600000</v>
          </cell>
          <cell r="W177">
            <v>5600000</v>
          </cell>
          <cell r="X177">
            <v>5600000</v>
          </cell>
          <cell r="Y177">
            <v>5600000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3058857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338112000</v>
          </cell>
          <cell r="V179">
            <v>306969113.69</v>
          </cell>
          <cell r="W179">
            <v>306969113.69</v>
          </cell>
          <cell r="X179">
            <v>306969113.69</v>
          </cell>
          <cell r="Y179">
            <v>300967929.35000002</v>
          </cell>
        </row>
        <row r="180">
          <cell r="C180">
            <v>11101</v>
          </cell>
          <cell r="E180">
            <v>20</v>
          </cell>
          <cell r="G180">
            <v>1</v>
          </cell>
          <cell r="U180">
            <v>337780000</v>
          </cell>
          <cell r="V180">
            <v>278472476.43000001</v>
          </cell>
          <cell r="W180">
            <v>278472476.43000001</v>
          </cell>
          <cell r="X180">
            <v>278472476.43000001</v>
          </cell>
          <cell r="Y180">
            <v>252311944.88999999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2500000</v>
          </cell>
          <cell r="V181">
            <v>1500160</v>
          </cell>
          <cell r="W181">
            <v>1500160</v>
          </cell>
          <cell r="X181">
            <v>1500160</v>
          </cell>
          <cell r="Y181">
            <v>1500160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1750000</v>
          </cell>
          <cell r="V182">
            <v>1062760</v>
          </cell>
          <cell r="W182">
            <v>1062760</v>
          </cell>
          <cell r="X182">
            <v>1062760</v>
          </cell>
          <cell r="Y182">
            <v>1062760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2500000</v>
          </cell>
          <cell r="V183">
            <v>1021376</v>
          </cell>
          <cell r="W183">
            <v>1021376</v>
          </cell>
          <cell r="X183">
            <v>1021376</v>
          </cell>
          <cell r="Y183">
            <v>1021376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930000</v>
          </cell>
          <cell r="V184">
            <v>573400</v>
          </cell>
          <cell r="W184">
            <v>573400</v>
          </cell>
          <cell r="X184">
            <v>573400</v>
          </cell>
          <cell r="Y184">
            <v>573400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107000</v>
          </cell>
          <cell r="V185">
            <v>65500</v>
          </cell>
          <cell r="W185">
            <v>65500</v>
          </cell>
          <cell r="X185">
            <v>65500</v>
          </cell>
          <cell r="Y185">
            <v>65500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695000</v>
          </cell>
          <cell r="V186">
            <v>430200</v>
          </cell>
          <cell r="W186">
            <v>430200</v>
          </cell>
          <cell r="X186">
            <v>430200</v>
          </cell>
          <cell r="Y186">
            <v>430200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72000</v>
          </cell>
          <cell r="W187">
            <v>72000</v>
          </cell>
          <cell r="X187">
            <v>72000</v>
          </cell>
          <cell r="Y187">
            <v>72000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116000</v>
          </cell>
          <cell r="V188">
            <v>72000</v>
          </cell>
          <cell r="W188">
            <v>72000</v>
          </cell>
          <cell r="X188">
            <v>72000</v>
          </cell>
          <cell r="Y188">
            <v>72000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235000</v>
          </cell>
          <cell r="V189">
            <v>143800</v>
          </cell>
          <cell r="W189">
            <v>143800</v>
          </cell>
          <cell r="X189">
            <v>143800</v>
          </cell>
          <cell r="Y189">
            <v>143800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20000000</v>
          </cell>
          <cell r="V192">
            <v>18200000</v>
          </cell>
          <cell r="W192">
            <v>18200000</v>
          </cell>
          <cell r="X192">
            <v>18200000</v>
          </cell>
          <cell r="Y192">
            <v>18200000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795000</v>
          </cell>
          <cell r="V193">
            <v>508230</v>
          </cell>
          <cell r="W193">
            <v>508230</v>
          </cell>
          <cell r="X193">
            <v>508230</v>
          </cell>
          <cell r="Y193">
            <v>508230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1235000</v>
          </cell>
          <cell r="V194">
            <v>812599</v>
          </cell>
          <cell r="W194">
            <v>812599</v>
          </cell>
          <cell r="X194">
            <v>812599</v>
          </cell>
          <cell r="Y194">
            <v>812599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800000</v>
          </cell>
          <cell r="V195">
            <v>396323</v>
          </cell>
          <cell r="W195">
            <v>396323</v>
          </cell>
          <cell r="X195">
            <v>396323</v>
          </cell>
          <cell r="Y195">
            <v>396323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1395000</v>
          </cell>
          <cell r="V196">
            <v>484537</v>
          </cell>
          <cell r="W196">
            <v>484537</v>
          </cell>
          <cell r="X196">
            <v>484537</v>
          </cell>
          <cell r="Y196">
            <v>484537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107000</v>
          </cell>
          <cell r="V197">
            <v>52843</v>
          </cell>
          <cell r="W197">
            <v>52843</v>
          </cell>
          <cell r="X197">
            <v>52843</v>
          </cell>
          <cell r="Y197">
            <v>52843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2000000</v>
          </cell>
          <cell r="V198">
            <v>1164517</v>
          </cell>
          <cell r="W198">
            <v>1164517</v>
          </cell>
          <cell r="X198">
            <v>1164517</v>
          </cell>
          <cell r="Y198">
            <v>1164517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1174000</v>
          </cell>
          <cell r="V199">
            <v>396323</v>
          </cell>
          <cell r="W199">
            <v>396323</v>
          </cell>
          <cell r="X199">
            <v>396323</v>
          </cell>
          <cell r="Y199">
            <v>396323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31057913</v>
          </cell>
          <cell r="V200">
            <v>25095679</v>
          </cell>
          <cell r="W200">
            <v>25095679</v>
          </cell>
          <cell r="X200">
            <v>25095679</v>
          </cell>
          <cell r="Y200">
            <v>25095679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33942087</v>
          </cell>
          <cell r="V201">
            <v>33926003</v>
          </cell>
          <cell r="W201">
            <v>33926003</v>
          </cell>
          <cell r="X201">
            <v>33926003</v>
          </cell>
          <cell r="Y201">
            <v>33926003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363500000</v>
          </cell>
          <cell r="V202">
            <v>361994186.10000002</v>
          </cell>
          <cell r="W202">
            <v>361994186.10000002</v>
          </cell>
          <cell r="X202">
            <v>361994186.10000002</v>
          </cell>
          <cell r="Y202">
            <v>346864478.10000002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926000000</v>
          </cell>
          <cell r="V204">
            <v>925977757</v>
          </cell>
          <cell r="W204">
            <v>925977757</v>
          </cell>
          <cell r="X204">
            <v>925977757</v>
          </cell>
          <cell r="Y204">
            <v>906577757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18210000</v>
          </cell>
          <cell r="V205">
            <v>12101077</v>
          </cell>
          <cell r="W205">
            <v>12101077</v>
          </cell>
          <cell r="X205">
            <v>12101077</v>
          </cell>
          <cell r="Y205">
            <v>12101077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835000</v>
          </cell>
          <cell r="V206">
            <v>439605</v>
          </cell>
          <cell r="W206">
            <v>439605</v>
          </cell>
          <cell r="X206">
            <v>439605</v>
          </cell>
          <cell r="Y206">
            <v>439605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74435000</v>
          </cell>
          <cell r="V208">
            <v>24386400</v>
          </cell>
          <cell r="W208">
            <v>24386400</v>
          </cell>
          <cell r="X208">
            <v>24386400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44349162</v>
          </cell>
          <cell r="V209">
            <v>40337650.049999997</v>
          </cell>
          <cell r="W209">
            <v>40337650.049999997</v>
          </cell>
          <cell r="X209">
            <v>40337650.049999997</v>
          </cell>
          <cell r="Y209">
            <v>20389650.050000001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11374000</v>
          </cell>
          <cell r="V210">
            <v>8176734</v>
          </cell>
          <cell r="W210">
            <v>8176734</v>
          </cell>
          <cell r="X210">
            <v>8176734</v>
          </cell>
          <cell r="Y210">
            <v>8176734</v>
          </cell>
        </row>
        <row r="211">
          <cell r="C211">
            <v>11101</v>
          </cell>
          <cell r="E211">
            <v>21</v>
          </cell>
          <cell r="G211">
            <v>3</v>
          </cell>
          <cell r="U211">
            <v>244191000</v>
          </cell>
          <cell r="V211">
            <v>226747265</v>
          </cell>
          <cell r="W211">
            <v>226747265</v>
          </cell>
          <cell r="X211">
            <v>226747265</v>
          </cell>
          <cell r="Y211">
            <v>83138354</v>
          </cell>
        </row>
        <row r="212">
          <cell r="C212">
            <v>11101</v>
          </cell>
          <cell r="E212">
            <v>21</v>
          </cell>
          <cell r="G212">
            <v>3</v>
          </cell>
          <cell r="U212">
            <v>40000000</v>
          </cell>
          <cell r="V212">
            <v>34039750</v>
          </cell>
          <cell r="W212">
            <v>34039750</v>
          </cell>
          <cell r="X212">
            <v>34039750</v>
          </cell>
          <cell r="Y212">
            <v>8385000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21825968008</v>
          </cell>
          <cell r="V213">
            <v>21084931948</v>
          </cell>
          <cell r="W213">
            <v>21084931948</v>
          </cell>
          <cell r="X213">
            <v>21084931948</v>
          </cell>
          <cell r="Y213">
            <v>21084931948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128962012</v>
          </cell>
          <cell r="V214">
            <v>116473218</v>
          </cell>
          <cell r="W214">
            <v>116473218</v>
          </cell>
          <cell r="X214">
            <v>116473218</v>
          </cell>
          <cell r="Y214">
            <v>116473218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1068447535</v>
          </cell>
          <cell r="V215">
            <v>1018969059</v>
          </cell>
          <cell r="W215">
            <v>1018969059</v>
          </cell>
          <cell r="X215">
            <v>1018969059</v>
          </cell>
          <cell r="Y215">
            <v>1018969059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2403671941</v>
          </cell>
          <cell r="V216">
            <v>2293958613</v>
          </cell>
          <cell r="W216">
            <v>2293958613</v>
          </cell>
          <cell r="X216">
            <v>2293958613</v>
          </cell>
          <cell r="Y216">
            <v>2293958613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2932419337</v>
          </cell>
          <cell r="V217">
            <v>2824129265</v>
          </cell>
          <cell r="W217">
            <v>2824129265</v>
          </cell>
          <cell r="X217">
            <v>2824129265</v>
          </cell>
          <cell r="Y217">
            <v>2824129265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1560411</v>
          </cell>
          <cell r="V218">
            <v>256500</v>
          </cell>
          <cell r="W218">
            <v>256500</v>
          </cell>
          <cell r="X218">
            <v>256500</v>
          </cell>
          <cell r="Y218">
            <v>256500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1418582136</v>
          </cell>
          <cell r="V219">
            <v>1280881792</v>
          </cell>
          <cell r="W219">
            <v>1280881792</v>
          </cell>
          <cell r="X219">
            <v>1280881792</v>
          </cell>
          <cell r="Y219">
            <v>1280881792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60802088</v>
          </cell>
          <cell r="V220">
            <v>59263485</v>
          </cell>
          <cell r="W220">
            <v>59263485</v>
          </cell>
          <cell r="X220">
            <v>59263485</v>
          </cell>
          <cell r="Y220">
            <v>59263485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301096160</v>
          </cell>
          <cell r="V221">
            <v>280334206</v>
          </cell>
          <cell r="W221">
            <v>280334206</v>
          </cell>
          <cell r="X221">
            <v>280334206</v>
          </cell>
          <cell r="Y221">
            <v>280334206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240439725</v>
          </cell>
          <cell r="V222">
            <v>161750322</v>
          </cell>
          <cell r="W222">
            <v>161750322</v>
          </cell>
          <cell r="X222">
            <v>161750322</v>
          </cell>
          <cell r="Y222">
            <v>161750322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15200522</v>
          </cell>
          <cell r="V223">
            <v>14627442</v>
          </cell>
          <cell r="W223">
            <v>14627442</v>
          </cell>
          <cell r="X223">
            <v>14627442</v>
          </cell>
          <cell r="Y223">
            <v>14627442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738577383</v>
          </cell>
          <cell r="V224">
            <v>693861157</v>
          </cell>
          <cell r="W224">
            <v>693861157</v>
          </cell>
          <cell r="X224">
            <v>693861157</v>
          </cell>
          <cell r="Y224">
            <v>693861157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229043160</v>
          </cell>
          <cell r="V225">
            <v>205663436</v>
          </cell>
          <cell r="W225">
            <v>205663436</v>
          </cell>
          <cell r="X225">
            <v>205663436</v>
          </cell>
          <cell r="Y225">
            <v>179525236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49493102</v>
          </cell>
          <cell r="V226">
            <v>29946686</v>
          </cell>
          <cell r="W226">
            <v>29946686</v>
          </cell>
          <cell r="X226">
            <v>29946686</v>
          </cell>
          <cell r="Y226">
            <v>29946686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211777992</v>
          </cell>
          <cell r="V227">
            <v>203270883</v>
          </cell>
          <cell r="W227">
            <v>203270883</v>
          </cell>
          <cell r="X227">
            <v>203270883</v>
          </cell>
          <cell r="Y227">
            <v>203270883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50000000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28448056</v>
          </cell>
          <cell r="V229">
            <v>28448056</v>
          </cell>
          <cell r="W229">
            <v>28448056</v>
          </cell>
          <cell r="X229">
            <v>28448056</v>
          </cell>
          <cell r="Y229">
            <v>28448056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35303022</v>
          </cell>
          <cell r="V230">
            <v>21903500</v>
          </cell>
          <cell r="W230">
            <v>21903500</v>
          </cell>
          <cell r="X230">
            <v>21903500</v>
          </cell>
          <cell r="Y230">
            <v>21903500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25006307</v>
          </cell>
          <cell r="V231">
            <v>15502400</v>
          </cell>
          <cell r="W231">
            <v>15502400</v>
          </cell>
          <cell r="X231">
            <v>15502400</v>
          </cell>
          <cell r="Y231">
            <v>15502400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27531644</v>
          </cell>
          <cell r="V232">
            <v>24593557</v>
          </cell>
          <cell r="W232">
            <v>24593557</v>
          </cell>
          <cell r="X232">
            <v>4128650</v>
          </cell>
          <cell r="Y232">
            <v>4128650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12658797</v>
          </cell>
          <cell r="V233">
            <v>7606000</v>
          </cell>
          <cell r="W233">
            <v>7606000</v>
          </cell>
          <cell r="X233">
            <v>7606000</v>
          </cell>
          <cell r="Y233">
            <v>7606000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1442285</v>
          </cell>
          <cell r="V234">
            <v>953300</v>
          </cell>
          <cell r="W234">
            <v>953300</v>
          </cell>
          <cell r="X234">
            <v>953300</v>
          </cell>
          <cell r="Y234">
            <v>953300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9494098</v>
          </cell>
          <cell r="V235">
            <v>5707800</v>
          </cell>
          <cell r="W235">
            <v>5707800</v>
          </cell>
          <cell r="X235">
            <v>5707800</v>
          </cell>
          <cell r="Y235">
            <v>5707800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1582347</v>
          </cell>
          <cell r="V236">
            <v>952600</v>
          </cell>
          <cell r="W236">
            <v>952600</v>
          </cell>
          <cell r="X236">
            <v>952600</v>
          </cell>
          <cell r="Y236">
            <v>952600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1582347</v>
          </cell>
          <cell r="V237">
            <v>952600</v>
          </cell>
          <cell r="W237">
            <v>952600</v>
          </cell>
          <cell r="X237">
            <v>952600</v>
          </cell>
          <cell r="Y237">
            <v>952600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3164697</v>
          </cell>
          <cell r="V238">
            <v>1903300</v>
          </cell>
          <cell r="W238">
            <v>1903300</v>
          </cell>
          <cell r="X238">
            <v>1903300</v>
          </cell>
          <cell r="Y238">
            <v>1903300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298372743</v>
          </cell>
          <cell r="V239">
            <v>189146428</v>
          </cell>
          <cell r="W239">
            <v>189146428</v>
          </cell>
          <cell r="X239">
            <v>189146428</v>
          </cell>
          <cell r="Y239">
            <v>181103095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4104685</v>
          </cell>
          <cell r="V240">
            <v>395939</v>
          </cell>
          <cell r="W240">
            <v>395939</v>
          </cell>
          <cell r="X240">
            <v>395939</v>
          </cell>
          <cell r="Y240">
            <v>395939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6387232</v>
          </cell>
          <cell r="V241">
            <v>635177</v>
          </cell>
          <cell r="W241">
            <v>635177</v>
          </cell>
          <cell r="X241">
            <v>635177</v>
          </cell>
          <cell r="Y241">
            <v>635177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6774839</v>
          </cell>
          <cell r="V242">
            <v>5401625</v>
          </cell>
          <cell r="W242">
            <v>5401625</v>
          </cell>
          <cell r="X242">
            <v>3696780</v>
          </cell>
          <cell r="Y242">
            <v>3696780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8668622</v>
          </cell>
          <cell r="V243">
            <v>5491594</v>
          </cell>
          <cell r="W243">
            <v>5491594</v>
          </cell>
          <cell r="X243">
            <v>1320583</v>
          </cell>
          <cell r="Y243">
            <v>1320583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16391332</v>
          </cell>
          <cell r="V244">
            <v>11477442</v>
          </cell>
          <cell r="W244">
            <v>11477442</v>
          </cell>
          <cell r="X244">
            <v>2189251</v>
          </cell>
          <cell r="Y244">
            <v>2189251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1486842</v>
          </cell>
          <cell r="V245">
            <v>1025985</v>
          </cell>
          <cell r="W245">
            <v>1025985</v>
          </cell>
          <cell r="X245">
            <v>231510</v>
          </cell>
          <cell r="Y245">
            <v>231510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25413824</v>
          </cell>
          <cell r="V246">
            <v>15519190</v>
          </cell>
          <cell r="W246">
            <v>15519190</v>
          </cell>
          <cell r="X246">
            <v>15519190</v>
          </cell>
          <cell r="Y246">
            <v>15519190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12198634</v>
          </cell>
          <cell r="V247">
            <v>7985401</v>
          </cell>
          <cell r="W247">
            <v>7985401</v>
          </cell>
          <cell r="X247">
            <v>1736507</v>
          </cell>
          <cell r="Y247">
            <v>1736507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3303795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147631908</v>
          </cell>
          <cell r="V249">
            <v>53958107</v>
          </cell>
          <cell r="W249">
            <v>53958107</v>
          </cell>
          <cell r="X249">
            <v>53958107</v>
          </cell>
          <cell r="Y249">
            <v>53958107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1500000</v>
          </cell>
          <cell r="V250">
            <v>326650</v>
          </cell>
          <cell r="W250">
            <v>326650</v>
          </cell>
          <cell r="X250">
            <v>326650</v>
          </cell>
          <cell r="Y250">
            <v>326650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2330291071</v>
          </cell>
          <cell r="V251">
            <v>2225410820</v>
          </cell>
          <cell r="W251">
            <v>2225410820</v>
          </cell>
          <cell r="X251">
            <v>2225410820</v>
          </cell>
          <cell r="Y251">
            <v>2225410820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23349060</v>
          </cell>
          <cell r="V252">
            <v>23256950</v>
          </cell>
          <cell r="W252">
            <v>23256950</v>
          </cell>
          <cell r="X252">
            <v>23256950</v>
          </cell>
          <cell r="Y252">
            <v>23256950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151372338</v>
          </cell>
          <cell r="V253">
            <v>141307300</v>
          </cell>
          <cell r="W253">
            <v>141307300</v>
          </cell>
          <cell r="X253">
            <v>141307300</v>
          </cell>
          <cell r="Y253">
            <v>141307300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908234029</v>
          </cell>
          <cell r="V254">
            <v>845919600</v>
          </cell>
          <cell r="W254">
            <v>845919600</v>
          </cell>
          <cell r="X254">
            <v>845919600</v>
          </cell>
          <cell r="Y254">
            <v>845919600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151372338</v>
          </cell>
          <cell r="V255">
            <v>141307300</v>
          </cell>
          <cell r="W255">
            <v>141307300</v>
          </cell>
          <cell r="X255">
            <v>141307300</v>
          </cell>
          <cell r="Y255">
            <v>141307300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302744676</v>
          </cell>
          <cell r="V256">
            <v>282224100</v>
          </cell>
          <cell r="W256">
            <v>282224100</v>
          </cell>
          <cell r="X256">
            <v>282224100</v>
          </cell>
          <cell r="Y256">
            <v>282224100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2185493494</v>
          </cell>
          <cell r="V257">
            <v>2137770642</v>
          </cell>
          <cell r="W257">
            <v>2137770642</v>
          </cell>
          <cell r="X257">
            <v>2137770642</v>
          </cell>
          <cell r="Y257">
            <v>2137770642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983256954</v>
          </cell>
          <cell r="V258">
            <v>978835880</v>
          </cell>
          <cell r="W258">
            <v>978835880</v>
          </cell>
          <cell r="X258">
            <v>978835880</v>
          </cell>
          <cell r="Y258">
            <v>978835880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329998712</v>
          </cell>
          <cell r="V259">
            <v>300487800</v>
          </cell>
          <cell r="W259">
            <v>300487800</v>
          </cell>
          <cell r="X259">
            <v>300487800</v>
          </cell>
          <cell r="Y259">
            <v>300305400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3044654880</v>
          </cell>
          <cell r="V260">
            <v>3034910282</v>
          </cell>
          <cell r="W260">
            <v>3034910282</v>
          </cell>
          <cell r="X260">
            <v>3034910282</v>
          </cell>
          <cell r="Y260">
            <v>3034910282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1210978705</v>
          </cell>
          <cell r="V261">
            <v>1127790700</v>
          </cell>
          <cell r="W261">
            <v>1127790700</v>
          </cell>
          <cell r="X261">
            <v>1127790700</v>
          </cell>
          <cell r="Y261">
            <v>1127790700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162033104</v>
          </cell>
          <cell r="V263">
            <v>161737447.55000001</v>
          </cell>
          <cell r="W263">
            <v>161737447.55000001</v>
          </cell>
          <cell r="X263">
            <v>161737447.55000001</v>
          </cell>
          <cell r="Y263">
            <v>123972250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350000000</v>
          </cell>
          <cell r="V264">
            <v>310545980</v>
          </cell>
          <cell r="W264">
            <v>310545980</v>
          </cell>
          <cell r="X264">
            <v>310545980</v>
          </cell>
          <cell r="Y264">
            <v>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722500000</v>
          </cell>
          <cell r="V265">
            <v>636536258</v>
          </cell>
          <cell r="W265">
            <v>636536258</v>
          </cell>
          <cell r="X265">
            <v>636536258</v>
          </cell>
          <cell r="Y265">
            <v>636536258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100000000</v>
          </cell>
          <cell r="V266">
            <v>39556800</v>
          </cell>
          <cell r="W266">
            <v>39556800</v>
          </cell>
          <cell r="X266">
            <v>39556800</v>
          </cell>
          <cell r="Y266">
            <v>39556800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1276542986</v>
          </cell>
          <cell r="V267">
            <v>1257278031</v>
          </cell>
          <cell r="W267">
            <v>1257278031</v>
          </cell>
          <cell r="X267">
            <v>1257278031</v>
          </cell>
          <cell r="Y267">
            <v>1242708301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130804736</v>
          </cell>
          <cell r="V268">
            <v>111659050.81999999</v>
          </cell>
          <cell r="W268">
            <v>111659050.81999999</v>
          </cell>
          <cell r="X268">
            <v>111659050.81999999</v>
          </cell>
          <cell r="Y268">
            <v>73354748.760000005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234834096</v>
          </cell>
          <cell r="V269">
            <v>110653235.5</v>
          </cell>
          <cell r="W269">
            <v>110653235.5</v>
          </cell>
          <cell r="X269">
            <v>110653235.5</v>
          </cell>
          <cell r="Y269">
            <v>100593850.5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260850000</v>
          </cell>
          <cell r="V270">
            <v>139157521</v>
          </cell>
          <cell r="W270">
            <v>139157521</v>
          </cell>
          <cell r="X270">
            <v>139157521</v>
          </cell>
          <cell r="Y270">
            <v>0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52747413</v>
          </cell>
          <cell r="V271">
            <v>20972777</v>
          </cell>
          <cell r="W271">
            <v>20972777</v>
          </cell>
          <cell r="X271">
            <v>20972777</v>
          </cell>
          <cell r="Y271">
            <v>19399550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9138286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282733887</v>
          </cell>
          <cell r="V273">
            <v>212155214.09999999</v>
          </cell>
          <cell r="W273">
            <v>212155214.09999999</v>
          </cell>
          <cell r="X273">
            <v>212155214.09999999</v>
          </cell>
          <cell r="Y273">
            <v>212155214.09999999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94006482</v>
          </cell>
          <cell r="V274">
            <v>58573581</v>
          </cell>
          <cell r="W274">
            <v>58573581</v>
          </cell>
          <cell r="X274">
            <v>58573581</v>
          </cell>
          <cell r="Y274">
            <v>58018838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383298015</v>
          </cell>
          <cell r="V275">
            <v>269873772.54000002</v>
          </cell>
          <cell r="W275">
            <v>269873772.54000002</v>
          </cell>
          <cell r="X275">
            <v>269873772.54000002</v>
          </cell>
          <cell r="Y275">
            <v>265944186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800246582</v>
          </cell>
          <cell r="V276">
            <v>800246582</v>
          </cell>
          <cell r="W276">
            <v>800246582</v>
          </cell>
          <cell r="X276">
            <v>800246582</v>
          </cell>
          <cell r="Y276">
            <v>669383488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186101055</v>
          </cell>
          <cell r="V277">
            <v>156382205</v>
          </cell>
          <cell r="W277">
            <v>156382205</v>
          </cell>
          <cell r="X277">
            <v>156382205</v>
          </cell>
          <cell r="Y277">
            <v>50707147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388987776</v>
          </cell>
          <cell r="V278">
            <v>388987776</v>
          </cell>
          <cell r="W278">
            <v>388987776</v>
          </cell>
          <cell r="X278">
            <v>388987776</v>
          </cell>
          <cell r="Y278">
            <v>388987776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116111399</v>
          </cell>
          <cell r="V279">
            <v>55320624.649999999</v>
          </cell>
          <cell r="W279">
            <v>55320624.649999999</v>
          </cell>
          <cell r="X279">
            <v>55320624.649999999</v>
          </cell>
          <cell r="Y279">
            <v>0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973812324</v>
          </cell>
          <cell r="V280">
            <v>973208705</v>
          </cell>
          <cell r="W280">
            <v>973208705</v>
          </cell>
          <cell r="X280">
            <v>973208705</v>
          </cell>
          <cell r="Y280">
            <v>754264114.64999998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280110809</v>
          </cell>
          <cell r="V282">
            <v>278195944</v>
          </cell>
          <cell r="W282">
            <v>278195944</v>
          </cell>
          <cell r="X282">
            <v>278195944</v>
          </cell>
          <cell r="Y282">
            <v>278195944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670154505</v>
          </cell>
          <cell r="V283">
            <v>633039162</v>
          </cell>
          <cell r="W283">
            <v>633039162</v>
          </cell>
          <cell r="X283">
            <v>633039162</v>
          </cell>
          <cell r="Y283">
            <v>633039162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645242464</v>
          </cell>
          <cell r="V284">
            <v>633288774</v>
          </cell>
          <cell r="W284">
            <v>633288774</v>
          </cell>
          <cell r="X284">
            <v>633288774</v>
          </cell>
          <cell r="Y284">
            <v>496592944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463874996</v>
          </cell>
          <cell r="V286">
            <v>457254184</v>
          </cell>
          <cell r="W286">
            <v>457254184</v>
          </cell>
          <cell r="X286">
            <v>457254184</v>
          </cell>
          <cell r="Y286">
            <v>457254184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8293641</v>
          </cell>
          <cell r="V287">
            <v>5616858</v>
          </cell>
          <cell r="W287">
            <v>5616858</v>
          </cell>
          <cell r="X287">
            <v>5616858</v>
          </cell>
          <cell r="Y287">
            <v>5182138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177224312</v>
          </cell>
          <cell r="V288">
            <v>170766558</v>
          </cell>
          <cell r="W288">
            <v>170766558</v>
          </cell>
          <cell r="X288">
            <v>170766558</v>
          </cell>
          <cell r="Y288">
            <v>170766558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2035888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147272832</v>
          </cell>
          <cell r="V291">
            <v>107072238</v>
          </cell>
          <cell r="W291">
            <v>107072238</v>
          </cell>
          <cell r="X291">
            <v>107072238</v>
          </cell>
          <cell r="Y291">
            <v>93217184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42194170</v>
          </cell>
          <cell r="V292">
            <v>843676</v>
          </cell>
          <cell r="W292">
            <v>843676</v>
          </cell>
          <cell r="X292">
            <v>843676</v>
          </cell>
          <cell r="Y292">
            <v>843676</v>
          </cell>
        </row>
        <row r="293">
          <cell r="C293">
            <v>11101</v>
          </cell>
          <cell r="E293">
            <v>21</v>
          </cell>
          <cell r="G293">
            <v>1</v>
          </cell>
          <cell r="U293">
            <v>118508314</v>
          </cell>
          <cell r="V293">
            <v>9180679</v>
          </cell>
          <cell r="W293">
            <v>9180679</v>
          </cell>
          <cell r="X293">
            <v>9180679</v>
          </cell>
          <cell r="Y293">
            <v>7584082</v>
          </cell>
        </row>
        <row r="294">
          <cell r="C294">
            <v>11101</v>
          </cell>
          <cell r="E294">
            <v>21</v>
          </cell>
          <cell r="G294">
            <v>1</v>
          </cell>
          <cell r="U294">
            <v>6197854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21</v>
          </cell>
          <cell r="G295">
            <v>1</v>
          </cell>
          <cell r="U295">
            <v>12395708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21</v>
          </cell>
          <cell r="G296">
            <v>1</v>
          </cell>
          <cell r="U296">
            <v>8677673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316664000</v>
          </cell>
          <cell r="V306">
            <v>313169000</v>
          </cell>
          <cell r="W306">
            <v>313169000</v>
          </cell>
          <cell r="X306">
            <v>43669000</v>
          </cell>
          <cell r="Y306">
            <v>11505000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83336000</v>
          </cell>
          <cell r="V311">
            <v>83336000</v>
          </cell>
          <cell r="W311">
            <v>83336000</v>
          </cell>
          <cell r="X311">
            <v>25000000</v>
          </cell>
          <cell r="Y311">
            <v>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3493675</v>
          </cell>
          <cell r="V316">
            <v>3137800</v>
          </cell>
          <cell r="W316">
            <v>3137800</v>
          </cell>
          <cell r="X316">
            <v>3137800</v>
          </cell>
          <cell r="Y316">
            <v>3137800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2474684</v>
          </cell>
          <cell r="V317">
            <v>2222500</v>
          </cell>
          <cell r="W317">
            <v>2222500</v>
          </cell>
          <cell r="X317">
            <v>2222500</v>
          </cell>
          <cell r="Y317">
            <v>2222500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3110358</v>
          </cell>
          <cell r="V318">
            <v>3110358</v>
          </cell>
          <cell r="W318">
            <v>3110358</v>
          </cell>
          <cell r="X318">
            <v>0</v>
          </cell>
          <cell r="Y318">
            <v>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1309629</v>
          </cell>
          <cell r="V319">
            <v>1111400</v>
          </cell>
          <cell r="W319">
            <v>1111400</v>
          </cell>
          <cell r="X319">
            <v>1111400</v>
          </cell>
          <cell r="Y319">
            <v>1111400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144421</v>
          </cell>
          <cell r="V320">
            <v>136500</v>
          </cell>
          <cell r="W320">
            <v>136500</v>
          </cell>
          <cell r="X320">
            <v>136500</v>
          </cell>
          <cell r="Y320">
            <v>136500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982221</v>
          </cell>
          <cell r="V321">
            <v>834100</v>
          </cell>
          <cell r="W321">
            <v>834100</v>
          </cell>
          <cell r="X321">
            <v>834100</v>
          </cell>
          <cell r="Y321">
            <v>834100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163701</v>
          </cell>
          <cell r="V322">
            <v>139200</v>
          </cell>
          <cell r="W322">
            <v>139200</v>
          </cell>
          <cell r="X322">
            <v>139200</v>
          </cell>
          <cell r="Y322">
            <v>139200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163701</v>
          </cell>
          <cell r="V323">
            <v>139200</v>
          </cell>
          <cell r="W323">
            <v>139200</v>
          </cell>
          <cell r="X323">
            <v>139200</v>
          </cell>
          <cell r="Y323">
            <v>139200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327405</v>
          </cell>
          <cell r="V324">
            <v>278200</v>
          </cell>
          <cell r="W324">
            <v>278200</v>
          </cell>
          <cell r="X324">
            <v>278200</v>
          </cell>
          <cell r="Y324">
            <v>278200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70189524</v>
          </cell>
          <cell r="V325">
            <v>70189524</v>
          </cell>
          <cell r="W325">
            <v>70189524</v>
          </cell>
          <cell r="X325">
            <v>70189524</v>
          </cell>
          <cell r="Y325">
            <v>70189524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408353941</v>
          </cell>
          <cell r="V326">
            <v>188319793</v>
          </cell>
          <cell r="W326">
            <v>188319793</v>
          </cell>
          <cell r="X326">
            <v>188319793</v>
          </cell>
          <cell r="Y326">
            <v>142250043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26315935</v>
          </cell>
          <cell r="V327">
            <v>26138011</v>
          </cell>
          <cell r="W327">
            <v>26138011</v>
          </cell>
          <cell r="X327">
            <v>26138011</v>
          </cell>
          <cell r="Y327">
            <v>26138011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1404644</v>
          </cell>
          <cell r="V328">
            <v>1361731</v>
          </cell>
          <cell r="W328">
            <v>1361731</v>
          </cell>
          <cell r="X328">
            <v>1361731</v>
          </cell>
          <cell r="Y328">
            <v>1361731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2208560</v>
          </cell>
          <cell r="V329">
            <v>2189400</v>
          </cell>
          <cell r="W329">
            <v>2189400</v>
          </cell>
          <cell r="X329">
            <v>2168113</v>
          </cell>
          <cell r="Y329">
            <v>2168113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1012554</v>
          </cell>
          <cell r="V330">
            <v>1012554</v>
          </cell>
          <cell r="W330">
            <v>1012554</v>
          </cell>
          <cell r="X330">
            <v>515229</v>
          </cell>
          <cell r="Y330">
            <v>515229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1023949</v>
          </cell>
          <cell r="V331">
            <v>804721</v>
          </cell>
          <cell r="W331">
            <v>804721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1774084</v>
          </cell>
          <cell r="V332">
            <v>1446668</v>
          </cell>
          <cell r="W332">
            <v>1446668</v>
          </cell>
          <cell r="X332">
            <v>0</v>
          </cell>
          <cell r="Y332">
            <v>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146198</v>
          </cell>
          <cell r="V333">
            <v>116968</v>
          </cell>
          <cell r="W333">
            <v>116968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2591214</v>
          </cell>
          <cell r="V334">
            <v>2513654</v>
          </cell>
          <cell r="W334">
            <v>2513654</v>
          </cell>
          <cell r="X334">
            <v>2513654</v>
          </cell>
          <cell r="Y334">
            <v>2513654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1209602</v>
          </cell>
          <cell r="V335">
            <v>986364</v>
          </cell>
          <cell r="W335">
            <v>986364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2100000</v>
          </cell>
          <cell r="V336">
            <v>2070600</v>
          </cell>
          <cell r="W336">
            <v>2070600</v>
          </cell>
          <cell r="X336">
            <v>2070600</v>
          </cell>
          <cell r="Y336">
            <v>2070600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38000000</v>
          </cell>
          <cell r="V337">
            <v>36000000</v>
          </cell>
          <cell r="W337">
            <v>36000000</v>
          </cell>
          <cell r="X337">
            <v>36000000</v>
          </cell>
          <cell r="Y337">
            <v>12089286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31500000</v>
          </cell>
          <cell r="V338">
            <v>31500000</v>
          </cell>
          <cell r="W338">
            <v>31500000</v>
          </cell>
          <cell r="X338">
            <v>31500000</v>
          </cell>
          <cell r="Y338">
            <v>31500000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50000000</v>
          </cell>
          <cell r="V348">
            <v>38665170</v>
          </cell>
          <cell r="W348">
            <v>38665170</v>
          </cell>
          <cell r="X348">
            <v>38665170</v>
          </cell>
          <cell r="Y348">
            <v>38665170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63000000</v>
          </cell>
          <cell r="V349">
            <v>63000000</v>
          </cell>
          <cell r="W349">
            <v>63000000</v>
          </cell>
          <cell r="X349">
            <v>63000000</v>
          </cell>
          <cell r="Y349">
            <v>63000000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363500000</v>
          </cell>
          <cell r="V350">
            <v>301307435</v>
          </cell>
          <cell r="W350">
            <v>301307435</v>
          </cell>
          <cell r="X350">
            <v>301307435</v>
          </cell>
          <cell r="Y350">
            <v>301307435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90000000</v>
          </cell>
          <cell r="V351">
            <v>90000000</v>
          </cell>
          <cell r="W351">
            <v>90000000</v>
          </cell>
          <cell r="X351">
            <v>90000000</v>
          </cell>
          <cell r="Y351">
            <v>50000000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211500000</v>
          </cell>
          <cell r="V352">
            <v>120710000</v>
          </cell>
          <cell r="W352">
            <v>120710000</v>
          </cell>
          <cell r="X352">
            <v>120710000</v>
          </cell>
          <cell r="Y352">
            <v>120710000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22000000</v>
          </cell>
          <cell r="V356">
            <v>19500000</v>
          </cell>
          <cell r="W356">
            <v>19500000</v>
          </cell>
          <cell r="X356">
            <v>19500000</v>
          </cell>
          <cell r="Y356">
            <v>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13500000</v>
          </cell>
          <cell r="V361">
            <v>13500000</v>
          </cell>
          <cell r="W361">
            <v>13500000</v>
          </cell>
          <cell r="X361">
            <v>13500000</v>
          </cell>
          <cell r="Y361">
            <v>13500000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8794352</v>
          </cell>
          <cell r="V362">
            <v>6654500</v>
          </cell>
          <cell r="W362">
            <v>6654500</v>
          </cell>
          <cell r="X362">
            <v>6654500</v>
          </cell>
          <cell r="Y362">
            <v>6654500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6229332</v>
          </cell>
          <cell r="V363">
            <v>4713500</v>
          </cell>
          <cell r="W363">
            <v>4713500</v>
          </cell>
          <cell r="X363">
            <v>4713500</v>
          </cell>
          <cell r="Y363">
            <v>4713500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6895724</v>
          </cell>
          <cell r="V364">
            <v>5990600</v>
          </cell>
          <cell r="W364">
            <v>5990600</v>
          </cell>
          <cell r="X364">
            <v>2622064</v>
          </cell>
          <cell r="Y364">
            <v>2622064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3160688</v>
          </cell>
          <cell r="V365">
            <v>2365500</v>
          </cell>
          <cell r="W365">
            <v>2365500</v>
          </cell>
          <cell r="X365">
            <v>2365500</v>
          </cell>
          <cell r="Y365">
            <v>2365500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360390</v>
          </cell>
          <cell r="V366">
            <v>289600</v>
          </cell>
          <cell r="W366">
            <v>289600</v>
          </cell>
          <cell r="X366">
            <v>289600</v>
          </cell>
          <cell r="Y366">
            <v>289600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2370516</v>
          </cell>
          <cell r="V367">
            <v>1775300</v>
          </cell>
          <cell r="W367">
            <v>1775300</v>
          </cell>
          <cell r="X367">
            <v>1775300</v>
          </cell>
          <cell r="Y367">
            <v>1775300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395086</v>
          </cell>
          <cell r="V368">
            <v>296200</v>
          </cell>
          <cell r="W368">
            <v>296200</v>
          </cell>
          <cell r="X368">
            <v>296200</v>
          </cell>
          <cell r="Y368">
            <v>296200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395086</v>
          </cell>
          <cell r="V369">
            <v>296200</v>
          </cell>
          <cell r="W369">
            <v>296200</v>
          </cell>
          <cell r="X369">
            <v>296200</v>
          </cell>
          <cell r="Y369">
            <v>296200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790172</v>
          </cell>
          <cell r="V370">
            <v>592000</v>
          </cell>
          <cell r="W370">
            <v>592000</v>
          </cell>
          <cell r="X370">
            <v>592000</v>
          </cell>
          <cell r="Y370">
            <v>592000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8586000</v>
          </cell>
          <cell r="V371">
            <v>8586000</v>
          </cell>
          <cell r="W371">
            <v>8586000</v>
          </cell>
          <cell r="X371">
            <v>8586000</v>
          </cell>
          <cell r="Y371">
            <v>8586000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32275258</v>
          </cell>
          <cell r="V372">
            <v>20264000</v>
          </cell>
          <cell r="W372">
            <v>20264000</v>
          </cell>
          <cell r="X372">
            <v>20264000</v>
          </cell>
          <cell r="Y372">
            <v>20264000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234563038</v>
          </cell>
          <cell r="V373">
            <v>152125395</v>
          </cell>
          <cell r="W373">
            <v>152125395</v>
          </cell>
          <cell r="X373">
            <v>152125395</v>
          </cell>
          <cell r="Y373">
            <v>68789395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67083664</v>
          </cell>
          <cell r="V374">
            <v>54703985</v>
          </cell>
          <cell r="W374">
            <v>54703985</v>
          </cell>
          <cell r="X374">
            <v>54703985</v>
          </cell>
          <cell r="Y374">
            <v>54703985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2835914</v>
          </cell>
          <cell r="V375">
            <v>1996731</v>
          </cell>
          <cell r="W375">
            <v>1996731</v>
          </cell>
          <cell r="X375">
            <v>1501507</v>
          </cell>
          <cell r="Y375">
            <v>1501507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1956606</v>
          </cell>
          <cell r="V376">
            <v>1380966</v>
          </cell>
          <cell r="W376">
            <v>1380966</v>
          </cell>
          <cell r="X376">
            <v>745780</v>
          </cell>
          <cell r="Y376">
            <v>745780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372688</v>
          </cell>
          <cell r="V377">
            <v>263040</v>
          </cell>
          <cell r="W377">
            <v>263040</v>
          </cell>
          <cell r="X377">
            <v>142053</v>
          </cell>
          <cell r="Y377">
            <v>142053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5910620</v>
          </cell>
          <cell r="V378">
            <v>4786715</v>
          </cell>
          <cell r="W378">
            <v>4786715</v>
          </cell>
          <cell r="X378">
            <v>4786715</v>
          </cell>
          <cell r="Y378">
            <v>4786715</v>
          </cell>
        </row>
        <row r="379">
          <cell r="C379">
            <v>11101</v>
          </cell>
          <cell r="E379">
            <v>22</v>
          </cell>
          <cell r="G379">
            <v>3</v>
          </cell>
          <cell r="U379">
            <v>2894998</v>
          </cell>
          <cell r="V379">
            <v>2031369</v>
          </cell>
          <cell r="W379">
            <v>2031369</v>
          </cell>
          <cell r="X379">
            <v>1065399</v>
          </cell>
          <cell r="Y379">
            <v>1065399</v>
          </cell>
        </row>
        <row r="380">
          <cell r="C380">
            <v>11101</v>
          </cell>
          <cell r="E380">
            <v>22</v>
          </cell>
          <cell r="G380">
            <v>3</v>
          </cell>
          <cell r="U380">
            <v>52800000</v>
          </cell>
          <cell r="V380">
            <v>46876623</v>
          </cell>
          <cell r="W380">
            <v>46876623</v>
          </cell>
          <cell r="X380">
            <v>46876623</v>
          </cell>
          <cell r="Y380">
            <v>0</v>
          </cell>
        </row>
        <row r="381">
          <cell r="C381">
            <v>11101</v>
          </cell>
          <cell r="E381">
            <v>22</v>
          </cell>
          <cell r="G381">
            <v>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22</v>
          </cell>
          <cell r="G382">
            <v>3</v>
          </cell>
          <cell r="U382">
            <v>16000000</v>
          </cell>
          <cell r="V382">
            <v>2736352</v>
          </cell>
          <cell r="W382">
            <v>2736352</v>
          </cell>
          <cell r="X382">
            <v>2736352</v>
          </cell>
          <cell r="Y382">
            <v>0</v>
          </cell>
        </row>
        <row r="383">
          <cell r="C383">
            <v>11101</v>
          </cell>
          <cell r="E383">
            <v>22</v>
          </cell>
          <cell r="G383">
            <v>3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22</v>
          </cell>
          <cell r="G384">
            <v>3</v>
          </cell>
          <cell r="U384">
            <v>4245996</v>
          </cell>
          <cell r="V384">
            <v>2979341</v>
          </cell>
          <cell r="W384">
            <v>2979341</v>
          </cell>
          <cell r="X384">
            <v>1309404</v>
          </cell>
          <cell r="Y384">
            <v>1309404</v>
          </cell>
        </row>
        <row r="385">
          <cell r="C385">
            <v>11101</v>
          </cell>
          <cell r="E385">
            <v>22</v>
          </cell>
          <cell r="G385">
            <v>3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</row>
        <row r="386">
          <cell r="C386">
            <v>11101</v>
          </cell>
          <cell r="E386">
            <v>22</v>
          </cell>
          <cell r="G386">
            <v>3</v>
          </cell>
          <cell r="U386">
            <v>41083872</v>
          </cell>
          <cell r="V386">
            <v>41083872</v>
          </cell>
          <cell r="W386">
            <v>41083872</v>
          </cell>
          <cell r="X386">
            <v>41083872</v>
          </cell>
          <cell r="Y386">
            <v>41083872</v>
          </cell>
        </row>
        <row r="387">
          <cell r="C387">
            <v>11101</v>
          </cell>
          <cell r="E387">
            <v>22</v>
          </cell>
          <cell r="G387">
            <v>1</v>
          </cell>
          <cell r="U387">
            <v>2104604</v>
          </cell>
          <cell r="V387">
            <v>197950</v>
          </cell>
          <cell r="W387">
            <v>197950</v>
          </cell>
          <cell r="X387">
            <v>197950</v>
          </cell>
          <cell r="Y387">
            <v>197950</v>
          </cell>
        </row>
        <row r="388">
          <cell r="C388">
            <v>11101</v>
          </cell>
          <cell r="E388">
            <v>23</v>
          </cell>
          <cell r="G388">
            <v>3</v>
          </cell>
          <cell r="U388">
            <v>197325832</v>
          </cell>
          <cell r="V388">
            <v>152320337</v>
          </cell>
          <cell r="W388">
            <v>152320337</v>
          </cell>
          <cell r="X388">
            <v>152320337</v>
          </cell>
          <cell r="Y388">
            <v>102325832</v>
          </cell>
        </row>
        <row r="389">
          <cell r="C389">
            <v>11101</v>
          </cell>
          <cell r="E389">
            <v>23</v>
          </cell>
          <cell r="G389">
            <v>3</v>
          </cell>
          <cell r="U389">
            <v>128000000</v>
          </cell>
          <cell r="V389">
            <v>128000000</v>
          </cell>
          <cell r="W389">
            <v>128000000</v>
          </cell>
          <cell r="X389">
            <v>128000000</v>
          </cell>
          <cell r="Y389">
            <v>128000000</v>
          </cell>
        </row>
        <row r="390">
          <cell r="C390">
            <v>11101</v>
          </cell>
          <cell r="E390">
            <v>23</v>
          </cell>
          <cell r="G390">
            <v>3</v>
          </cell>
          <cell r="U390">
            <v>178000000</v>
          </cell>
          <cell r="V390">
            <v>166731099</v>
          </cell>
          <cell r="W390">
            <v>166731099</v>
          </cell>
          <cell r="X390">
            <v>58266667</v>
          </cell>
          <cell r="Y390">
            <v>58266667</v>
          </cell>
        </row>
        <row r="391">
          <cell r="C391">
            <v>11101</v>
          </cell>
          <cell r="E391">
            <v>23</v>
          </cell>
          <cell r="G391">
            <v>1</v>
          </cell>
          <cell r="U391">
            <v>41246720</v>
          </cell>
          <cell r="V391">
            <v>4800000</v>
          </cell>
          <cell r="W391">
            <v>4800000</v>
          </cell>
          <cell r="X391">
            <v>4800000</v>
          </cell>
          <cell r="Y391">
            <v>0</v>
          </cell>
        </row>
        <row r="392">
          <cell r="C392">
            <v>11101</v>
          </cell>
          <cell r="E392">
            <v>23</v>
          </cell>
          <cell r="G392">
            <v>1</v>
          </cell>
          <cell r="U392">
            <v>2104604</v>
          </cell>
          <cell r="V392">
            <v>1762355</v>
          </cell>
          <cell r="W392">
            <v>1762355</v>
          </cell>
          <cell r="X392">
            <v>1762355</v>
          </cell>
          <cell r="Y392">
            <v>1762355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16000000</v>
          </cell>
          <cell r="V393">
            <v>12990166</v>
          </cell>
          <cell r="W393">
            <v>12990166</v>
          </cell>
          <cell r="X393">
            <v>12990166</v>
          </cell>
          <cell r="Y393">
            <v>11000000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42625625</v>
          </cell>
          <cell r="V394">
            <v>41500000</v>
          </cell>
          <cell r="W394">
            <v>41500000</v>
          </cell>
          <cell r="X394">
            <v>41500000</v>
          </cell>
          <cell r="Y394">
            <v>10500000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30000000</v>
          </cell>
          <cell r="V395">
            <v>20166300</v>
          </cell>
          <cell r="W395">
            <v>20166300</v>
          </cell>
          <cell r="X395">
            <v>20166300</v>
          </cell>
          <cell r="Y395">
            <v>20166300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285000000</v>
          </cell>
          <cell r="V396">
            <v>238599013</v>
          </cell>
          <cell r="W396">
            <v>238599013</v>
          </cell>
          <cell r="X396">
            <v>236803511</v>
          </cell>
          <cell r="Y396">
            <v>219386825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21374375</v>
          </cell>
          <cell r="V397">
            <v>11296172</v>
          </cell>
          <cell r="W397">
            <v>11296172</v>
          </cell>
          <cell r="X397">
            <v>11296172</v>
          </cell>
          <cell r="Y397">
            <v>5000000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60000000</v>
          </cell>
          <cell r="V398">
            <v>50296735</v>
          </cell>
          <cell r="W398">
            <v>50296735</v>
          </cell>
          <cell r="X398">
            <v>50296735</v>
          </cell>
          <cell r="Y398">
            <v>45405910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10000000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6882536</v>
          </cell>
          <cell r="V400">
            <v>6882536</v>
          </cell>
          <cell r="W400">
            <v>6882536</v>
          </cell>
          <cell r="X400">
            <v>6882536</v>
          </cell>
          <cell r="Y400">
            <v>6882536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4875130</v>
          </cell>
          <cell r="V401">
            <v>4875130</v>
          </cell>
          <cell r="W401">
            <v>4875130</v>
          </cell>
          <cell r="X401">
            <v>4875130</v>
          </cell>
          <cell r="Y401">
            <v>4875130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5426652</v>
          </cell>
          <cell r="V402">
            <v>5314219</v>
          </cell>
          <cell r="W402">
            <v>5314219</v>
          </cell>
          <cell r="X402">
            <v>2506155</v>
          </cell>
          <cell r="Y402">
            <v>2506155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2473581</v>
          </cell>
          <cell r="V403">
            <v>2473581</v>
          </cell>
          <cell r="W403">
            <v>2473581</v>
          </cell>
          <cell r="X403">
            <v>2473581</v>
          </cell>
          <cell r="Y403">
            <v>2473581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282044</v>
          </cell>
          <cell r="V404">
            <v>282044</v>
          </cell>
          <cell r="W404">
            <v>282044</v>
          </cell>
          <cell r="X404">
            <v>282044</v>
          </cell>
          <cell r="Y404">
            <v>282044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1855186</v>
          </cell>
          <cell r="V405">
            <v>1855186</v>
          </cell>
          <cell r="W405">
            <v>1855186</v>
          </cell>
          <cell r="X405">
            <v>1855186</v>
          </cell>
          <cell r="Y405">
            <v>1855186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309198</v>
          </cell>
          <cell r="V406">
            <v>309198</v>
          </cell>
          <cell r="W406">
            <v>309198</v>
          </cell>
          <cell r="X406">
            <v>309198</v>
          </cell>
          <cell r="Y406">
            <v>309198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309198</v>
          </cell>
          <cell r="V407">
            <v>309198</v>
          </cell>
          <cell r="W407">
            <v>309198</v>
          </cell>
          <cell r="X407">
            <v>309198</v>
          </cell>
          <cell r="Y407">
            <v>309198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618395</v>
          </cell>
          <cell r="V408">
            <v>618395</v>
          </cell>
          <cell r="W408">
            <v>618395</v>
          </cell>
          <cell r="X408">
            <v>618395</v>
          </cell>
          <cell r="Y408">
            <v>618395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52500258</v>
          </cell>
          <cell r="V410">
            <v>52500258</v>
          </cell>
          <cell r="W410">
            <v>52500258</v>
          </cell>
          <cell r="X410">
            <v>52500258</v>
          </cell>
          <cell r="Y410">
            <v>52500258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2219412</v>
          </cell>
          <cell r="V411">
            <v>2219412</v>
          </cell>
          <cell r="W411">
            <v>2219412</v>
          </cell>
          <cell r="X411">
            <v>2082188</v>
          </cell>
          <cell r="Y411">
            <v>2082188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3322953</v>
          </cell>
          <cell r="V412">
            <v>3322953</v>
          </cell>
          <cell r="W412">
            <v>3322953</v>
          </cell>
          <cell r="X412">
            <v>1309258</v>
          </cell>
          <cell r="Y412">
            <v>1309258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291668</v>
          </cell>
          <cell r="V413">
            <v>291668</v>
          </cell>
          <cell r="W413">
            <v>291668</v>
          </cell>
          <cell r="X413">
            <v>248814</v>
          </cell>
          <cell r="Y413">
            <v>248814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104000000</v>
          </cell>
          <cell r="V415">
            <v>97886675</v>
          </cell>
          <cell r="W415">
            <v>97886675</v>
          </cell>
          <cell r="X415">
            <v>97886675</v>
          </cell>
          <cell r="Y415">
            <v>97886675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1531257</v>
          </cell>
          <cell r="V416">
            <v>1531257</v>
          </cell>
          <cell r="W416">
            <v>1531257</v>
          </cell>
          <cell r="X416">
            <v>717423</v>
          </cell>
          <cell r="Y416">
            <v>717423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4625701</v>
          </cell>
          <cell r="V417">
            <v>2071209</v>
          </cell>
          <cell r="W417">
            <v>2071209</v>
          </cell>
          <cell r="X417">
            <v>2071209</v>
          </cell>
          <cell r="Y417">
            <v>2071209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2265650</v>
          </cell>
          <cell r="V418">
            <v>2265650</v>
          </cell>
          <cell r="W418">
            <v>2265650</v>
          </cell>
          <cell r="X418">
            <v>1024890</v>
          </cell>
          <cell r="Y418">
            <v>1024890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18781743</v>
          </cell>
          <cell r="V419">
            <v>15487692</v>
          </cell>
          <cell r="W419">
            <v>15487692</v>
          </cell>
          <cell r="X419">
            <v>15487692</v>
          </cell>
          <cell r="Y419">
            <v>15487692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13327640</v>
          </cell>
          <cell r="V420">
            <v>10873203</v>
          </cell>
          <cell r="W420">
            <v>10873203</v>
          </cell>
          <cell r="X420">
            <v>10873203</v>
          </cell>
          <cell r="Y420">
            <v>10873203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15704330</v>
          </cell>
          <cell r="V421">
            <v>15168186</v>
          </cell>
          <cell r="W421">
            <v>15168186</v>
          </cell>
          <cell r="X421">
            <v>1341671</v>
          </cell>
          <cell r="Y421">
            <v>1341671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6855199</v>
          </cell>
          <cell r="V422">
            <v>5657751</v>
          </cell>
          <cell r="W422">
            <v>5657751</v>
          </cell>
          <cell r="X422">
            <v>5657751</v>
          </cell>
          <cell r="Y422">
            <v>5657751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787218</v>
          </cell>
          <cell r="V423">
            <v>635925</v>
          </cell>
          <cell r="W423">
            <v>635925</v>
          </cell>
          <cell r="X423">
            <v>635925</v>
          </cell>
          <cell r="Y423">
            <v>635925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5141400</v>
          </cell>
          <cell r="V424">
            <v>4243314</v>
          </cell>
          <cell r="W424">
            <v>4243314</v>
          </cell>
          <cell r="X424">
            <v>4243314</v>
          </cell>
          <cell r="Y424">
            <v>4243314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1157619</v>
          </cell>
          <cell r="V425">
            <v>707218</v>
          </cell>
          <cell r="W425">
            <v>707218</v>
          </cell>
          <cell r="X425">
            <v>707218</v>
          </cell>
          <cell r="Y425">
            <v>707218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1157619</v>
          </cell>
          <cell r="V426">
            <v>707218</v>
          </cell>
          <cell r="W426">
            <v>707218</v>
          </cell>
          <cell r="X426">
            <v>707218</v>
          </cell>
          <cell r="Y426">
            <v>707218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1707106</v>
          </cell>
          <cell r="V427">
            <v>1414438</v>
          </cell>
          <cell r="W427">
            <v>1414438</v>
          </cell>
          <cell r="X427">
            <v>1414438</v>
          </cell>
          <cell r="Y427">
            <v>1414438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187520000</v>
          </cell>
          <cell r="V428">
            <v>178306665</v>
          </cell>
          <cell r="W428">
            <v>178306665</v>
          </cell>
          <cell r="X428">
            <v>178306665</v>
          </cell>
          <cell r="Y428">
            <v>178306665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138000000</v>
          </cell>
          <cell r="V429">
            <v>66981630</v>
          </cell>
          <cell r="W429">
            <v>66981630</v>
          </cell>
          <cell r="X429">
            <v>66981630</v>
          </cell>
          <cell r="Y429">
            <v>46309080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2974702</v>
          </cell>
          <cell r="V430">
            <v>2554893</v>
          </cell>
          <cell r="W430">
            <v>2554893</v>
          </cell>
          <cell r="X430">
            <v>2554893</v>
          </cell>
          <cell r="Y430">
            <v>2554893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9723663</v>
          </cell>
          <cell r="V431">
            <v>7614282</v>
          </cell>
          <cell r="W431">
            <v>7614282</v>
          </cell>
          <cell r="X431">
            <v>702302</v>
          </cell>
          <cell r="Y431">
            <v>702302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799198</v>
          </cell>
          <cell r="V432">
            <v>655566</v>
          </cell>
          <cell r="W432">
            <v>655566</v>
          </cell>
          <cell r="X432">
            <v>63545</v>
          </cell>
          <cell r="Y432">
            <v>63545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6359932</v>
          </cell>
          <cell r="V433">
            <v>5191556</v>
          </cell>
          <cell r="W433">
            <v>5191556</v>
          </cell>
          <cell r="X433">
            <v>476584</v>
          </cell>
          <cell r="Y433">
            <v>476584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122446069</v>
          </cell>
          <cell r="V434">
            <v>119312269</v>
          </cell>
          <cell r="W434">
            <v>119312269</v>
          </cell>
          <cell r="X434">
            <v>119312269</v>
          </cell>
          <cell r="Y434">
            <v>119312269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1953446</v>
          </cell>
          <cell r="V435">
            <v>1641875</v>
          </cell>
          <cell r="W435">
            <v>1641875</v>
          </cell>
          <cell r="X435">
            <v>1641875</v>
          </cell>
          <cell r="Y435">
            <v>1641875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6270840</v>
          </cell>
          <cell r="V436">
            <v>5171253</v>
          </cell>
          <cell r="W436">
            <v>5171253</v>
          </cell>
          <cell r="X436">
            <v>3614926</v>
          </cell>
          <cell r="Y436">
            <v>3614926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4675135</v>
          </cell>
          <cell r="V437">
            <v>3822988</v>
          </cell>
          <cell r="W437">
            <v>3822988</v>
          </cell>
          <cell r="X437">
            <v>476584</v>
          </cell>
          <cell r="Y437">
            <v>476584</v>
          </cell>
        </row>
        <row r="438">
          <cell r="C438">
            <v>11101</v>
          </cell>
          <cell r="E438">
            <v>24</v>
          </cell>
          <cell r="G438">
            <v>3</v>
          </cell>
          <cell r="U438">
            <v>10263709</v>
          </cell>
          <cell r="V438">
            <v>10194868</v>
          </cell>
          <cell r="W438">
            <v>10194868</v>
          </cell>
          <cell r="X438">
            <v>10194868</v>
          </cell>
          <cell r="Y438">
            <v>10194868</v>
          </cell>
        </row>
        <row r="439">
          <cell r="C439">
            <v>11101</v>
          </cell>
          <cell r="E439">
            <v>24</v>
          </cell>
          <cell r="G439">
            <v>3</v>
          </cell>
          <cell r="U439">
            <v>20000000</v>
          </cell>
          <cell r="V439">
            <v>3189202</v>
          </cell>
          <cell r="W439">
            <v>3189202</v>
          </cell>
          <cell r="X439">
            <v>3189202</v>
          </cell>
          <cell r="Y439">
            <v>3189202</v>
          </cell>
        </row>
        <row r="440">
          <cell r="C440">
            <v>11101</v>
          </cell>
          <cell r="E440">
            <v>24</v>
          </cell>
          <cell r="G440">
            <v>3</v>
          </cell>
          <cell r="U440">
            <v>173124613</v>
          </cell>
          <cell r="V440">
            <v>111683499.16</v>
          </cell>
          <cell r="W440">
            <v>111683499.16</v>
          </cell>
          <cell r="X440">
            <v>111683499.16</v>
          </cell>
          <cell r="Y440">
            <v>111683499.16</v>
          </cell>
        </row>
        <row r="441">
          <cell r="C441">
            <v>11101</v>
          </cell>
          <cell r="E441">
            <v>24</v>
          </cell>
          <cell r="G441">
            <v>3</v>
          </cell>
          <cell r="U441">
            <v>29976156</v>
          </cell>
          <cell r="V441">
            <v>20516760</v>
          </cell>
          <cell r="W441">
            <v>20516760</v>
          </cell>
          <cell r="X441">
            <v>20516760</v>
          </cell>
          <cell r="Y441">
            <v>16194804</v>
          </cell>
        </row>
        <row r="442">
          <cell r="C442">
            <v>11101</v>
          </cell>
          <cell r="E442">
            <v>24</v>
          </cell>
          <cell r="G442">
            <v>3</v>
          </cell>
          <cell r="U442">
            <v>203754584</v>
          </cell>
          <cell r="V442">
            <v>166114354</v>
          </cell>
          <cell r="W442">
            <v>166114354</v>
          </cell>
          <cell r="X442">
            <v>166114354</v>
          </cell>
          <cell r="Y442">
            <v>165525304</v>
          </cell>
        </row>
        <row r="443">
          <cell r="C443">
            <v>11101</v>
          </cell>
          <cell r="E443">
            <v>24</v>
          </cell>
          <cell r="G443">
            <v>3</v>
          </cell>
          <cell r="U443">
            <v>30000000</v>
          </cell>
          <cell r="V443">
            <v>24126020</v>
          </cell>
          <cell r="W443">
            <v>24126020</v>
          </cell>
          <cell r="X443">
            <v>24126020</v>
          </cell>
          <cell r="Y443">
            <v>0</v>
          </cell>
        </row>
        <row r="444">
          <cell r="C444">
            <v>11101</v>
          </cell>
          <cell r="E444">
            <v>24</v>
          </cell>
          <cell r="G444">
            <v>3</v>
          </cell>
          <cell r="U444">
            <v>20000000</v>
          </cell>
          <cell r="V444">
            <v>15875008</v>
          </cell>
          <cell r="W444">
            <v>15875008</v>
          </cell>
          <cell r="X444">
            <v>15875008</v>
          </cell>
          <cell r="Y444">
            <v>15875008</v>
          </cell>
        </row>
        <row r="445">
          <cell r="C445">
            <v>11101</v>
          </cell>
          <cell r="E445">
            <v>24</v>
          </cell>
          <cell r="G445">
            <v>3</v>
          </cell>
          <cell r="U445">
            <v>63518524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</row>
        <row r="446">
          <cell r="C446">
            <v>11101</v>
          </cell>
          <cell r="E446">
            <v>24</v>
          </cell>
          <cell r="G446">
            <v>3</v>
          </cell>
          <cell r="U446">
            <v>216269260</v>
          </cell>
          <cell r="V446">
            <v>211168525</v>
          </cell>
          <cell r="W446">
            <v>211168525</v>
          </cell>
          <cell r="X446">
            <v>211168525</v>
          </cell>
          <cell r="Y446">
            <v>193571147</v>
          </cell>
        </row>
        <row r="447">
          <cell r="C447">
            <v>11101</v>
          </cell>
          <cell r="E447">
            <v>24</v>
          </cell>
          <cell r="G447">
            <v>1</v>
          </cell>
          <cell r="U447">
            <v>2104604</v>
          </cell>
          <cell r="V447">
            <v>1170160</v>
          </cell>
          <cell r="W447">
            <v>1170160</v>
          </cell>
          <cell r="X447">
            <v>1170160</v>
          </cell>
          <cell r="Y447">
            <v>1170160</v>
          </cell>
        </row>
        <row r="448">
          <cell r="C448">
            <v>11101</v>
          </cell>
          <cell r="E448">
            <v>25</v>
          </cell>
          <cell r="G448">
            <v>2</v>
          </cell>
          <cell r="U448">
            <v>255218705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</row>
        <row r="449">
          <cell r="C449">
            <v>11101</v>
          </cell>
          <cell r="E449">
            <v>25</v>
          </cell>
          <cell r="G449">
            <v>2</v>
          </cell>
          <cell r="U449">
            <v>4284225587</v>
          </cell>
          <cell r="V449">
            <v>1567858578.0799999</v>
          </cell>
          <cell r="W449">
            <v>1567858578.0799999</v>
          </cell>
          <cell r="X449">
            <v>1567858578.0799999</v>
          </cell>
          <cell r="Y449">
            <v>1567858578.0799999</v>
          </cell>
        </row>
        <row r="450">
          <cell r="C450">
            <v>11101</v>
          </cell>
          <cell r="E450">
            <v>25</v>
          </cell>
          <cell r="G450">
            <v>2</v>
          </cell>
          <cell r="U450">
            <v>1151724091</v>
          </cell>
          <cell r="V450">
            <v>1113086514</v>
          </cell>
          <cell r="W450">
            <v>1113086514</v>
          </cell>
          <cell r="X450">
            <v>1113086514</v>
          </cell>
          <cell r="Y450">
            <v>1113086514</v>
          </cell>
        </row>
        <row r="451">
          <cell r="C451">
            <v>11101</v>
          </cell>
          <cell r="E451">
            <v>25</v>
          </cell>
          <cell r="G451">
            <v>2</v>
          </cell>
          <cell r="U451">
            <v>530293764</v>
          </cell>
          <cell r="V451">
            <v>525792816.12</v>
          </cell>
          <cell r="W451">
            <v>525792816.12</v>
          </cell>
          <cell r="X451">
            <v>525792816.12</v>
          </cell>
          <cell r="Y451">
            <v>525792816.12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41069486</v>
          </cell>
          <cell r="V452">
            <v>27881895</v>
          </cell>
          <cell r="W452">
            <v>27881895</v>
          </cell>
          <cell r="X452">
            <v>27881895</v>
          </cell>
          <cell r="Y452">
            <v>27881895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30670478</v>
          </cell>
          <cell r="V455">
            <v>19781420</v>
          </cell>
          <cell r="W455">
            <v>19781420</v>
          </cell>
          <cell r="X455">
            <v>19781420</v>
          </cell>
          <cell r="Y455">
            <v>19781420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53915928</v>
          </cell>
          <cell r="V458">
            <v>52609056</v>
          </cell>
          <cell r="W458">
            <v>52609056</v>
          </cell>
          <cell r="X458">
            <v>921570</v>
          </cell>
          <cell r="Y458">
            <v>921570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14563560</v>
          </cell>
          <cell r="V461">
            <v>9393600</v>
          </cell>
          <cell r="W461">
            <v>9393600</v>
          </cell>
          <cell r="X461">
            <v>9393600</v>
          </cell>
          <cell r="Y461">
            <v>9393600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1947534</v>
          </cell>
          <cell r="V464">
            <v>1190025</v>
          </cell>
          <cell r="W464">
            <v>1190025</v>
          </cell>
          <cell r="X464">
            <v>1190025</v>
          </cell>
          <cell r="Y464">
            <v>1190025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10922665</v>
          </cell>
          <cell r="V467">
            <v>7049300</v>
          </cell>
          <cell r="W467">
            <v>7049300</v>
          </cell>
          <cell r="X467">
            <v>7049300</v>
          </cell>
          <cell r="Y467">
            <v>7049300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2038888</v>
          </cell>
          <cell r="V469">
            <v>1176600</v>
          </cell>
          <cell r="W469">
            <v>1176600</v>
          </cell>
          <cell r="X469">
            <v>1176600</v>
          </cell>
          <cell r="Y469">
            <v>1176600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2038888</v>
          </cell>
          <cell r="V472">
            <v>1176600</v>
          </cell>
          <cell r="W472">
            <v>1176600</v>
          </cell>
          <cell r="X472">
            <v>1176600</v>
          </cell>
          <cell r="Y472">
            <v>1176600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6155556</v>
          </cell>
          <cell r="V474">
            <v>2351900</v>
          </cell>
          <cell r="W474">
            <v>2351900</v>
          </cell>
          <cell r="X474">
            <v>2351900</v>
          </cell>
          <cell r="Y474">
            <v>2351900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14765519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44324944</v>
          </cell>
          <cell r="V477">
            <v>30940000</v>
          </cell>
          <cell r="W477">
            <v>30940000</v>
          </cell>
          <cell r="X477">
            <v>30940000</v>
          </cell>
          <cell r="Y477">
            <v>30940000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2662611095</v>
          </cell>
          <cell r="V479">
            <v>2240569292.1399999</v>
          </cell>
          <cell r="W479">
            <v>2240569292.1399999</v>
          </cell>
          <cell r="X479">
            <v>2240569292.1399999</v>
          </cell>
          <cell r="Y479">
            <v>1983877670.8499999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351495436</v>
          </cell>
          <cell r="V480">
            <v>156699999.66999999</v>
          </cell>
          <cell r="W480">
            <v>156699999.66999999</v>
          </cell>
          <cell r="X480">
            <v>156699999.66999999</v>
          </cell>
          <cell r="Y480">
            <v>151199999.66999999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896904088</v>
          </cell>
          <cell r="V481">
            <v>703879158</v>
          </cell>
          <cell r="W481">
            <v>703879158</v>
          </cell>
          <cell r="X481">
            <v>703879158</v>
          </cell>
          <cell r="Y481">
            <v>637859005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312450044</v>
          </cell>
          <cell r="V482">
            <v>226196616</v>
          </cell>
          <cell r="W482">
            <v>226196616</v>
          </cell>
          <cell r="X482">
            <v>226196616</v>
          </cell>
          <cell r="Y482">
            <v>226196616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3283748</v>
          </cell>
          <cell r="V485">
            <v>2460361</v>
          </cell>
          <cell r="W485">
            <v>2460361</v>
          </cell>
          <cell r="X485">
            <v>2460361</v>
          </cell>
          <cell r="Y485">
            <v>2460361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6109784</v>
          </cell>
          <cell r="V487">
            <v>3885825</v>
          </cell>
          <cell r="W487">
            <v>3885825</v>
          </cell>
          <cell r="X487">
            <v>3885825</v>
          </cell>
          <cell r="Y487">
            <v>3885825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11520807</v>
          </cell>
          <cell r="V490">
            <v>10972087</v>
          </cell>
          <cell r="W490">
            <v>10972087</v>
          </cell>
          <cell r="X490">
            <v>4132396</v>
          </cell>
          <cell r="Y490">
            <v>4132396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8187487</v>
          </cell>
          <cell r="V493">
            <v>7807509</v>
          </cell>
          <cell r="W493">
            <v>7807509</v>
          </cell>
          <cell r="X493">
            <v>370437</v>
          </cell>
          <cell r="Y493">
            <v>370437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17083706</v>
          </cell>
          <cell r="V495">
            <v>16266435</v>
          </cell>
          <cell r="W495">
            <v>16266435</v>
          </cell>
          <cell r="X495">
            <v>247470</v>
          </cell>
          <cell r="Y495">
            <v>247470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1477912</v>
          </cell>
          <cell r="V497">
            <v>1405536</v>
          </cell>
          <cell r="W497">
            <v>1405536</v>
          </cell>
          <cell r="X497">
            <v>49392</v>
          </cell>
          <cell r="Y497">
            <v>49392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43466688</v>
          </cell>
          <cell r="V499">
            <v>14146397</v>
          </cell>
          <cell r="W499">
            <v>14146397</v>
          </cell>
          <cell r="X499">
            <v>14146397</v>
          </cell>
          <cell r="Y499">
            <v>14146397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11647978</v>
          </cell>
          <cell r="V502">
            <v>11090748</v>
          </cell>
          <cell r="W502">
            <v>11090748</v>
          </cell>
          <cell r="X502">
            <v>4292729</v>
          </cell>
          <cell r="Y502">
            <v>4292729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3</v>
          </cell>
          <cell r="U505">
            <v>109608958</v>
          </cell>
          <cell r="V505">
            <v>103404982</v>
          </cell>
          <cell r="W505">
            <v>103404982</v>
          </cell>
          <cell r="X505">
            <v>103404982</v>
          </cell>
          <cell r="Y505">
            <v>103404982</v>
          </cell>
        </row>
        <row r="506">
          <cell r="C506">
            <v>11101</v>
          </cell>
          <cell r="E506">
            <v>25</v>
          </cell>
          <cell r="G506">
            <v>3</v>
          </cell>
          <cell r="U506">
            <v>85863907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3</v>
          </cell>
          <cell r="U507">
            <v>40000000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3</v>
          </cell>
          <cell r="U508">
            <v>42500000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</row>
        <row r="509">
          <cell r="C509">
            <v>11101</v>
          </cell>
          <cell r="E509">
            <v>25</v>
          </cell>
          <cell r="G509">
            <v>3</v>
          </cell>
          <cell r="U509">
            <v>257500000</v>
          </cell>
          <cell r="V509">
            <v>257438959</v>
          </cell>
          <cell r="W509">
            <v>257438959</v>
          </cell>
          <cell r="X509">
            <v>257438959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3</v>
          </cell>
          <cell r="U510">
            <v>130000000</v>
          </cell>
          <cell r="V510">
            <v>130000000</v>
          </cell>
          <cell r="W510">
            <v>130000000</v>
          </cell>
          <cell r="X510">
            <v>130000000</v>
          </cell>
          <cell r="Y510">
            <v>0</v>
          </cell>
        </row>
        <row r="511">
          <cell r="C511">
            <v>11101</v>
          </cell>
          <cell r="E511">
            <v>25</v>
          </cell>
          <cell r="G511">
            <v>3</v>
          </cell>
          <cell r="U511">
            <v>60000000</v>
          </cell>
          <cell r="V511">
            <v>60000000</v>
          </cell>
          <cell r="W511">
            <v>60000000</v>
          </cell>
          <cell r="X511">
            <v>60000000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3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</row>
        <row r="513">
          <cell r="C513">
            <v>11101</v>
          </cell>
          <cell r="E513">
            <v>25</v>
          </cell>
          <cell r="G513">
            <v>3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3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5580771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3233216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1000000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177409564</v>
          </cell>
          <cell r="V518">
            <v>162474394</v>
          </cell>
          <cell r="W518">
            <v>162474394</v>
          </cell>
          <cell r="X518">
            <v>162474394</v>
          </cell>
          <cell r="Y518">
            <v>1156215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300000000</v>
          </cell>
          <cell r="V519">
            <v>272759359</v>
          </cell>
          <cell r="W519">
            <v>272759359</v>
          </cell>
          <cell r="X519">
            <v>272759359</v>
          </cell>
          <cell r="Y519">
            <v>272759359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216269260</v>
          </cell>
          <cell r="V520">
            <v>216269260</v>
          </cell>
          <cell r="W520">
            <v>216269260</v>
          </cell>
          <cell r="X520">
            <v>216269260</v>
          </cell>
          <cell r="Y520">
            <v>216269260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460000000</v>
          </cell>
          <cell r="V521">
            <v>452508420</v>
          </cell>
          <cell r="W521">
            <v>452508420</v>
          </cell>
          <cell r="X521">
            <v>452508420</v>
          </cell>
          <cell r="Y521">
            <v>452508420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11390607</v>
          </cell>
          <cell r="V522">
            <v>9786356</v>
          </cell>
          <cell r="W522">
            <v>9786356</v>
          </cell>
          <cell r="X522">
            <v>9786356</v>
          </cell>
          <cell r="Y522">
            <v>9786356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25000000</v>
          </cell>
          <cell r="V523">
            <v>2699517</v>
          </cell>
          <cell r="W523">
            <v>2699517</v>
          </cell>
          <cell r="X523">
            <v>2699517</v>
          </cell>
          <cell r="Y523">
            <v>2699517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30282588</v>
          </cell>
          <cell r="V525">
            <v>8343685.0499999998</v>
          </cell>
          <cell r="W525">
            <v>8343685.0499999998</v>
          </cell>
          <cell r="X525">
            <v>8343685.0499999998</v>
          </cell>
          <cell r="Y525">
            <v>8343685.0499999998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1083945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52830984</v>
          </cell>
          <cell r="V527">
            <v>40842991.420000002</v>
          </cell>
          <cell r="W527">
            <v>40842991.420000002</v>
          </cell>
          <cell r="X527">
            <v>40842991.420000002</v>
          </cell>
          <cell r="Y527">
            <v>40842991.420000002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1746158787</v>
          </cell>
          <cell r="V528">
            <v>1746158786</v>
          </cell>
          <cell r="W528">
            <v>1746158786</v>
          </cell>
          <cell r="X528">
            <v>1746158786</v>
          </cell>
          <cell r="Y528">
            <v>1746158786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2273352043</v>
          </cell>
          <cell r="V529">
            <v>2237152357</v>
          </cell>
          <cell r="W529">
            <v>2237152357</v>
          </cell>
          <cell r="X529">
            <v>2237152357</v>
          </cell>
          <cell r="Y529">
            <v>2237152357</v>
          </cell>
        </row>
        <row r="530">
          <cell r="C530">
            <v>11101</v>
          </cell>
          <cell r="E530">
            <v>25</v>
          </cell>
          <cell r="G530">
            <v>1</v>
          </cell>
          <cell r="U530">
            <v>182812800</v>
          </cell>
          <cell r="V530">
            <v>142027800</v>
          </cell>
          <cell r="W530">
            <v>142027800</v>
          </cell>
          <cell r="X530">
            <v>142027800</v>
          </cell>
          <cell r="Y530">
            <v>125484900</v>
          </cell>
        </row>
        <row r="531">
          <cell r="C531">
            <v>11101</v>
          </cell>
          <cell r="E531">
            <v>25</v>
          </cell>
          <cell r="G531">
            <v>1</v>
          </cell>
          <cell r="U531">
            <v>150120000</v>
          </cell>
          <cell r="V531">
            <v>118235900</v>
          </cell>
          <cell r="W531">
            <v>118235900</v>
          </cell>
          <cell r="X531">
            <v>118235900</v>
          </cell>
          <cell r="Y531">
            <v>104660200</v>
          </cell>
        </row>
        <row r="532">
          <cell r="C532">
            <v>11101</v>
          </cell>
          <cell r="E532">
            <v>25</v>
          </cell>
          <cell r="G532">
            <v>1</v>
          </cell>
          <cell r="U532">
            <v>48035160</v>
          </cell>
          <cell r="V532">
            <v>11883700</v>
          </cell>
          <cell r="W532">
            <v>11883700</v>
          </cell>
          <cell r="X532">
            <v>11883700</v>
          </cell>
          <cell r="Y532">
            <v>9822700</v>
          </cell>
        </row>
        <row r="533">
          <cell r="C533">
            <v>11101</v>
          </cell>
          <cell r="E533">
            <v>25</v>
          </cell>
          <cell r="G533">
            <v>1</v>
          </cell>
          <cell r="U533">
            <v>6285600</v>
          </cell>
          <cell r="V533">
            <v>4948200</v>
          </cell>
          <cell r="W533">
            <v>4948200</v>
          </cell>
          <cell r="X533">
            <v>4948200</v>
          </cell>
          <cell r="Y533">
            <v>4379800</v>
          </cell>
        </row>
        <row r="534">
          <cell r="C534">
            <v>11101</v>
          </cell>
          <cell r="E534">
            <v>25</v>
          </cell>
          <cell r="G534">
            <v>1</v>
          </cell>
          <cell r="U534">
            <v>1277468701</v>
          </cell>
          <cell r="V534">
            <v>1277379440</v>
          </cell>
          <cell r="W534">
            <v>1277379440</v>
          </cell>
          <cell r="X534">
            <v>1277379440</v>
          </cell>
          <cell r="Y534">
            <v>1277379440</v>
          </cell>
        </row>
        <row r="535">
          <cell r="C535">
            <v>11101</v>
          </cell>
          <cell r="E535">
            <v>25</v>
          </cell>
          <cell r="G535">
            <v>1</v>
          </cell>
          <cell r="U535">
            <v>340658320</v>
          </cell>
          <cell r="V535">
            <v>266417230</v>
          </cell>
          <cell r="W535">
            <v>266417230</v>
          </cell>
          <cell r="X535">
            <v>266417230</v>
          </cell>
          <cell r="Y535">
            <v>266417230</v>
          </cell>
        </row>
        <row r="536">
          <cell r="C536">
            <v>11101</v>
          </cell>
          <cell r="E536">
            <v>25</v>
          </cell>
          <cell r="G536">
            <v>1</v>
          </cell>
          <cell r="U536">
            <v>2576465648</v>
          </cell>
          <cell r="V536">
            <v>2576465648</v>
          </cell>
          <cell r="W536">
            <v>2576465648</v>
          </cell>
          <cell r="X536">
            <v>2576465648</v>
          </cell>
          <cell r="Y536">
            <v>2576465648</v>
          </cell>
        </row>
        <row r="537">
          <cell r="C537">
            <v>11101</v>
          </cell>
          <cell r="E537">
            <v>25</v>
          </cell>
          <cell r="G537">
            <v>1</v>
          </cell>
          <cell r="U537">
            <v>2171889395</v>
          </cell>
          <cell r="V537">
            <v>2122825615</v>
          </cell>
          <cell r="W537">
            <v>2122825615</v>
          </cell>
          <cell r="X537">
            <v>2122825615</v>
          </cell>
          <cell r="Y537">
            <v>2106058717</v>
          </cell>
        </row>
        <row r="538">
          <cell r="C538">
            <v>11101</v>
          </cell>
          <cell r="E538">
            <v>25</v>
          </cell>
          <cell r="G538">
            <v>1</v>
          </cell>
          <cell r="U538">
            <v>500000</v>
          </cell>
          <cell r="V538">
            <v>415000</v>
          </cell>
          <cell r="W538">
            <v>415000</v>
          </cell>
          <cell r="X538">
            <v>415000</v>
          </cell>
          <cell r="Y538">
            <v>415000</v>
          </cell>
        </row>
        <row r="539">
          <cell r="C539">
            <v>11101</v>
          </cell>
          <cell r="E539">
            <v>25</v>
          </cell>
          <cell r="G539">
            <v>1</v>
          </cell>
          <cell r="U539">
            <v>1096070789</v>
          </cell>
          <cell r="V539">
            <v>839785252.57000005</v>
          </cell>
          <cell r="W539">
            <v>839785252.57000005</v>
          </cell>
          <cell r="X539">
            <v>839785252.57000005</v>
          </cell>
          <cell r="Y539">
            <v>732080209.57000005</v>
          </cell>
        </row>
        <row r="540">
          <cell r="C540">
            <v>11101</v>
          </cell>
          <cell r="E540">
            <v>25</v>
          </cell>
          <cell r="G540">
            <v>1</v>
          </cell>
          <cell r="U540">
            <v>72639211</v>
          </cell>
          <cell r="V540">
            <v>72639211</v>
          </cell>
          <cell r="W540">
            <v>72639211</v>
          </cell>
          <cell r="X540">
            <v>72639211</v>
          </cell>
          <cell r="Y540">
            <v>72639211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136851000</v>
          </cell>
          <cell r="V541">
            <v>18233915</v>
          </cell>
          <cell r="W541">
            <v>18233915</v>
          </cell>
          <cell r="X541">
            <v>18233915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2500094143</v>
          </cell>
          <cell r="V542">
            <v>2500094143</v>
          </cell>
          <cell r="W542">
            <v>2500094143</v>
          </cell>
          <cell r="X542">
            <v>2500094143</v>
          </cell>
          <cell r="Y542">
            <v>2500094143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4084153</v>
          </cell>
          <cell r="V543">
            <v>3836820</v>
          </cell>
          <cell r="W543">
            <v>3836820</v>
          </cell>
          <cell r="X543">
            <v>3836820</v>
          </cell>
          <cell r="Y543">
            <v>3836820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2892941</v>
          </cell>
          <cell r="V544">
            <v>2717645</v>
          </cell>
          <cell r="W544">
            <v>2717645</v>
          </cell>
          <cell r="X544">
            <v>2717645</v>
          </cell>
          <cell r="Y544">
            <v>2717645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3256437</v>
          </cell>
          <cell r="V545">
            <v>3256437</v>
          </cell>
          <cell r="W545">
            <v>3256437</v>
          </cell>
          <cell r="X545">
            <v>3256437</v>
          </cell>
          <cell r="Y545">
            <v>3256437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1482211</v>
          </cell>
          <cell r="V546">
            <v>1435900</v>
          </cell>
          <cell r="W546">
            <v>1435900</v>
          </cell>
          <cell r="X546">
            <v>1435900</v>
          </cell>
          <cell r="Y546">
            <v>1435900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167290</v>
          </cell>
          <cell r="V547">
            <v>161913</v>
          </cell>
          <cell r="W547">
            <v>161913</v>
          </cell>
          <cell r="X547">
            <v>161913</v>
          </cell>
          <cell r="Y547">
            <v>161913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1111658</v>
          </cell>
          <cell r="V548">
            <v>1076800</v>
          </cell>
          <cell r="W548">
            <v>1076800</v>
          </cell>
          <cell r="X548">
            <v>1076800</v>
          </cell>
          <cell r="Y548">
            <v>1076800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185275</v>
          </cell>
          <cell r="V549">
            <v>179800</v>
          </cell>
          <cell r="W549">
            <v>179800</v>
          </cell>
          <cell r="X549">
            <v>179800</v>
          </cell>
          <cell r="Y549">
            <v>179800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185275</v>
          </cell>
          <cell r="V550">
            <v>179800</v>
          </cell>
          <cell r="W550">
            <v>179800</v>
          </cell>
          <cell r="X550">
            <v>179800</v>
          </cell>
          <cell r="Y550">
            <v>179800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370552</v>
          </cell>
          <cell r="V551">
            <v>359300</v>
          </cell>
          <cell r="W551">
            <v>359300</v>
          </cell>
          <cell r="X551">
            <v>359300</v>
          </cell>
          <cell r="Y551">
            <v>359300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818095600</v>
          </cell>
          <cell r="V552">
            <v>735266311</v>
          </cell>
          <cell r="W552">
            <v>735266311</v>
          </cell>
          <cell r="X552">
            <v>513498351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160958250</v>
          </cell>
          <cell r="V553">
            <v>140800000</v>
          </cell>
          <cell r="W553">
            <v>140800000</v>
          </cell>
          <cell r="X553">
            <v>140800000</v>
          </cell>
          <cell r="Y553">
            <v>140800000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533438115</v>
          </cell>
          <cell r="V554">
            <v>303560351</v>
          </cell>
          <cell r="W554">
            <v>303560351</v>
          </cell>
          <cell r="X554">
            <v>64598363</v>
          </cell>
          <cell r="Y554">
            <v>56504647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1009849791</v>
          </cell>
          <cell r="V555">
            <v>831187874</v>
          </cell>
          <cell r="W555">
            <v>831187874</v>
          </cell>
          <cell r="X555">
            <v>453471118</v>
          </cell>
          <cell r="Y555">
            <v>239888190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31139805</v>
          </cell>
          <cell r="V556">
            <v>31139805</v>
          </cell>
          <cell r="W556">
            <v>31139805</v>
          </cell>
          <cell r="X556">
            <v>31139805</v>
          </cell>
          <cell r="Y556">
            <v>31139805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1666207</v>
          </cell>
          <cell r="V557">
            <v>1436460</v>
          </cell>
          <cell r="W557">
            <v>1436460</v>
          </cell>
          <cell r="X557">
            <v>1436460</v>
          </cell>
          <cell r="Y557">
            <v>1436460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908243</v>
          </cell>
          <cell r="V558">
            <v>894848</v>
          </cell>
          <cell r="W558">
            <v>894848</v>
          </cell>
          <cell r="X558">
            <v>894848</v>
          </cell>
          <cell r="Y558">
            <v>894848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1986567</v>
          </cell>
          <cell r="V559">
            <v>1728611</v>
          </cell>
          <cell r="W559">
            <v>1728611</v>
          </cell>
          <cell r="X559">
            <v>1728611</v>
          </cell>
          <cell r="Y559">
            <v>1728611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172998</v>
          </cell>
          <cell r="V560">
            <v>170447</v>
          </cell>
          <cell r="W560">
            <v>170447</v>
          </cell>
          <cell r="X560">
            <v>170447</v>
          </cell>
          <cell r="Y560">
            <v>170447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2773988</v>
          </cell>
          <cell r="V561">
            <v>2773988</v>
          </cell>
          <cell r="W561">
            <v>2773988</v>
          </cell>
          <cell r="X561">
            <v>2773988</v>
          </cell>
          <cell r="Y561">
            <v>2773988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1354477</v>
          </cell>
          <cell r="V562">
            <v>557539</v>
          </cell>
          <cell r="W562">
            <v>557539</v>
          </cell>
          <cell r="X562">
            <v>557539</v>
          </cell>
          <cell r="Y562">
            <v>557539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16000000</v>
          </cell>
          <cell r="V563">
            <v>15466665</v>
          </cell>
          <cell r="W563">
            <v>15466665</v>
          </cell>
          <cell r="X563">
            <v>15466665</v>
          </cell>
          <cell r="Y563">
            <v>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337920167</v>
          </cell>
          <cell r="V564">
            <v>7912161</v>
          </cell>
          <cell r="W564">
            <v>7912161</v>
          </cell>
          <cell r="X564">
            <v>3164865</v>
          </cell>
          <cell r="Y564">
            <v>0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1070000000</v>
          </cell>
          <cell r="V565">
            <v>1069834292</v>
          </cell>
          <cell r="W565">
            <v>1069834292</v>
          </cell>
          <cell r="X565">
            <v>1069834292</v>
          </cell>
          <cell r="Y565">
            <v>600000000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3842125</v>
          </cell>
          <cell r="V566">
            <v>2912124</v>
          </cell>
          <cell r="W566">
            <v>2912124</v>
          </cell>
          <cell r="X566">
            <v>2912124</v>
          </cell>
          <cell r="Y566">
            <v>2912124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6041788</v>
          </cell>
          <cell r="V567">
            <v>4487509</v>
          </cell>
          <cell r="W567">
            <v>4487509</v>
          </cell>
          <cell r="X567">
            <v>4487509</v>
          </cell>
          <cell r="Y567">
            <v>4487509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2721505</v>
          </cell>
          <cell r="V568">
            <v>2068655</v>
          </cell>
          <cell r="W568">
            <v>2068655</v>
          </cell>
          <cell r="X568">
            <v>2068655</v>
          </cell>
          <cell r="Y568">
            <v>2068655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4235850</v>
          </cell>
          <cell r="V569">
            <v>3016535</v>
          </cell>
          <cell r="W569">
            <v>3016535</v>
          </cell>
          <cell r="X569">
            <v>3016535</v>
          </cell>
          <cell r="Y569">
            <v>3016535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4308256</v>
          </cell>
          <cell r="V570">
            <v>1798884</v>
          </cell>
          <cell r="W570">
            <v>1798884</v>
          </cell>
          <cell r="X570">
            <v>1798884</v>
          </cell>
          <cell r="Y570">
            <v>1798884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7732426</v>
          </cell>
          <cell r="V571">
            <v>7732426</v>
          </cell>
          <cell r="W571">
            <v>7732426</v>
          </cell>
          <cell r="X571">
            <v>1967968</v>
          </cell>
          <cell r="Y571">
            <v>1967968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1380857</v>
          </cell>
          <cell r="V572">
            <v>871780</v>
          </cell>
          <cell r="W572">
            <v>871780</v>
          </cell>
          <cell r="X572">
            <v>871780</v>
          </cell>
          <cell r="Y572">
            <v>871780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2225326</v>
          </cell>
          <cell r="V573">
            <v>1585463</v>
          </cell>
          <cell r="W573">
            <v>1585463</v>
          </cell>
          <cell r="X573">
            <v>1585463</v>
          </cell>
          <cell r="Y573">
            <v>1585463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157448</v>
          </cell>
          <cell r="V574">
            <v>115807</v>
          </cell>
          <cell r="W574">
            <v>115807</v>
          </cell>
          <cell r="X574">
            <v>115807</v>
          </cell>
          <cell r="Y574">
            <v>115807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253738</v>
          </cell>
          <cell r="V575">
            <v>183959</v>
          </cell>
          <cell r="W575">
            <v>183959</v>
          </cell>
          <cell r="X575">
            <v>183959</v>
          </cell>
          <cell r="Y575">
            <v>183959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1035644</v>
          </cell>
          <cell r="V576">
            <v>701112</v>
          </cell>
          <cell r="W576">
            <v>701112</v>
          </cell>
          <cell r="X576">
            <v>701112</v>
          </cell>
          <cell r="Y576">
            <v>701112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1653507</v>
          </cell>
          <cell r="V577">
            <v>1122828</v>
          </cell>
          <cell r="W577">
            <v>1122828</v>
          </cell>
          <cell r="X577">
            <v>1122828</v>
          </cell>
          <cell r="Y577">
            <v>1122828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172606</v>
          </cell>
          <cell r="V578">
            <v>109240</v>
          </cell>
          <cell r="W578">
            <v>109240</v>
          </cell>
          <cell r="X578">
            <v>109240</v>
          </cell>
          <cell r="Y578">
            <v>109240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272328</v>
          </cell>
          <cell r="V579">
            <v>198483</v>
          </cell>
          <cell r="W579">
            <v>198483</v>
          </cell>
          <cell r="X579">
            <v>198483</v>
          </cell>
          <cell r="Y579">
            <v>198483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172606</v>
          </cell>
          <cell r="V580">
            <v>109240</v>
          </cell>
          <cell r="W580">
            <v>109240</v>
          </cell>
          <cell r="X580">
            <v>109240</v>
          </cell>
          <cell r="Y580">
            <v>109240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253737</v>
          </cell>
          <cell r="V581">
            <v>198483</v>
          </cell>
          <cell r="W581">
            <v>198483</v>
          </cell>
          <cell r="X581">
            <v>198483</v>
          </cell>
          <cell r="Y581">
            <v>198483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345214</v>
          </cell>
          <cell r="V582">
            <v>218180</v>
          </cell>
          <cell r="W582">
            <v>218180</v>
          </cell>
          <cell r="X582">
            <v>218180</v>
          </cell>
          <cell r="Y582">
            <v>218180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556328</v>
          </cell>
          <cell r="V583">
            <v>396364</v>
          </cell>
          <cell r="W583">
            <v>396364</v>
          </cell>
          <cell r="X583">
            <v>396364</v>
          </cell>
          <cell r="Y583">
            <v>396364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109648695</v>
          </cell>
          <cell r="V584">
            <v>108650001</v>
          </cell>
          <cell r="W584">
            <v>108650001</v>
          </cell>
          <cell r="X584">
            <v>108650001</v>
          </cell>
          <cell r="Y584">
            <v>103600000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95501550</v>
          </cell>
          <cell r="V585">
            <v>94757667</v>
          </cell>
          <cell r="W585">
            <v>94757667</v>
          </cell>
          <cell r="X585">
            <v>94757667</v>
          </cell>
          <cell r="Y585">
            <v>93957667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131193367</v>
          </cell>
          <cell r="V586">
            <v>126568334</v>
          </cell>
          <cell r="W586">
            <v>126568334</v>
          </cell>
          <cell r="X586">
            <v>126568334</v>
          </cell>
          <cell r="Y586">
            <v>118401000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50000000</v>
          </cell>
          <cell r="V587">
            <v>49573667</v>
          </cell>
          <cell r="W587">
            <v>49573667</v>
          </cell>
          <cell r="X587">
            <v>49573667</v>
          </cell>
          <cell r="Y587">
            <v>46640000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26938855</v>
          </cell>
          <cell r="V588">
            <v>17285970</v>
          </cell>
          <cell r="W588">
            <v>17285970</v>
          </cell>
          <cell r="X588">
            <v>17285970</v>
          </cell>
          <cell r="Y588">
            <v>17285970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42114504</v>
          </cell>
          <cell r="V589">
            <v>41327318</v>
          </cell>
          <cell r="W589">
            <v>41327318</v>
          </cell>
          <cell r="X589">
            <v>39359348</v>
          </cell>
          <cell r="Y589">
            <v>39359348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1238969</v>
          </cell>
          <cell r="V590">
            <v>729173</v>
          </cell>
          <cell r="W590">
            <v>729173</v>
          </cell>
          <cell r="X590">
            <v>729173</v>
          </cell>
          <cell r="Y590">
            <v>729173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1996666</v>
          </cell>
          <cell r="V591">
            <v>1444031</v>
          </cell>
          <cell r="W591">
            <v>1444031</v>
          </cell>
          <cell r="X591">
            <v>770787</v>
          </cell>
          <cell r="Y591">
            <v>770787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854813</v>
          </cell>
          <cell r="V592">
            <v>510419</v>
          </cell>
          <cell r="W592">
            <v>510419</v>
          </cell>
          <cell r="X592">
            <v>510419</v>
          </cell>
          <cell r="Y592">
            <v>510419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1377576</v>
          </cell>
          <cell r="V593">
            <v>998742</v>
          </cell>
          <cell r="W593">
            <v>998742</v>
          </cell>
          <cell r="X593">
            <v>0</v>
          </cell>
          <cell r="Y593">
            <v>0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1855013</v>
          </cell>
          <cell r="V594">
            <v>995295</v>
          </cell>
          <cell r="W594">
            <v>995295</v>
          </cell>
          <cell r="X594">
            <v>995295</v>
          </cell>
          <cell r="Y594">
            <v>995295</v>
          </cell>
        </row>
        <row r="595">
          <cell r="C595">
            <v>11101</v>
          </cell>
          <cell r="E595">
            <v>26</v>
          </cell>
          <cell r="G595">
            <v>3</v>
          </cell>
          <cell r="U595">
            <v>2939557</v>
          </cell>
          <cell r="V595">
            <v>2154547</v>
          </cell>
          <cell r="W595">
            <v>2154547</v>
          </cell>
          <cell r="X595">
            <v>787200</v>
          </cell>
          <cell r="Y595">
            <v>787200</v>
          </cell>
        </row>
        <row r="596">
          <cell r="C596">
            <v>11101</v>
          </cell>
          <cell r="E596">
            <v>26</v>
          </cell>
          <cell r="G596">
            <v>3</v>
          </cell>
          <cell r="U596">
            <v>162821</v>
          </cell>
          <cell r="V596">
            <v>97222</v>
          </cell>
          <cell r="W596">
            <v>97222</v>
          </cell>
          <cell r="X596">
            <v>97222</v>
          </cell>
          <cell r="Y596">
            <v>97222</v>
          </cell>
        </row>
        <row r="597">
          <cell r="C597">
            <v>11101</v>
          </cell>
          <cell r="E597">
            <v>26</v>
          </cell>
          <cell r="G597">
            <v>3</v>
          </cell>
          <cell r="U597">
            <v>262395</v>
          </cell>
          <cell r="V597">
            <v>190235</v>
          </cell>
          <cell r="W597">
            <v>190235</v>
          </cell>
          <cell r="X597">
            <v>0</v>
          </cell>
          <cell r="Y597">
            <v>0</v>
          </cell>
        </row>
        <row r="598">
          <cell r="C598">
            <v>11101</v>
          </cell>
          <cell r="E598">
            <v>26</v>
          </cell>
          <cell r="G598">
            <v>3</v>
          </cell>
          <cell r="U598">
            <v>3655682</v>
          </cell>
          <cell r="V598">
            <v>1523325</v>
          </cell>
          <cell r="W598">
            <v>1523325</v>
          </cell>
          <cell r="X598">
            <v>1523325</v>
          </cell>
          <cell r="Y598">
            <v>1523325</v>
          </cell>
        </row>
        <row r="599">
          <cell r="C599">
            <v>11101</v>
          </cell>
          <cell r="E599">
            <v>26</v>
          </cell>
          <cell r="G599">
            <v>3</v>
          </cell>
          <cell r="U599">
            <v>6536609</v>
          </cell>
          <cell r="V599">
            <v>3566818</v>
          </cell>
          <cell r="W599">
            <v>3566818</v>
          </cell>
          <cell r="X599">
            <v>3566818</v>
          </cell>
          <cell r="Y599">
            <v>3566818</v>
          </cell>
        </row>
        <row r="600">
          <cell r="C600">
            <v>11101</v>
          </cell>
          <cell r="E600">
            <v>26</v>
          </cell>
          <cell r="G600">
            <v>3</v>
          </cell>
          <cell r="U600">
            <v>1264782</v>
          </cell>
          <cell r="V600">
            <v>729170</v>
          </cell>
          <cell r="W600">
            <v>729170</v>
          </cell>
          <cell r="X600">
            <v>729170</v>
          </cell>
          <cell r="Y600">
            <v>729170</v>
          </cell>
        </row>
        <row r="601">
          <cell r="C601">
            <v>11101</v>
          </cell>
          <cell r="E601">
            <v>26</v>
          </cell>
          <cell r="G601">
            <v>3</v>
          </cell>
          <cell r="U601">
            <v>2096857</v>
          </cell>
          <cell r="V601">
            <v>1469008</v>
          </cell>
          <cell r="W601">
            <v>1469008</v>
          </cell>
          <cell r="X601">
            <v>0</v>
          </cell>
          <cell r="Y601">
            <v>0</v>
          </cell>
        </row>
        <row r="602">
          <cell r="C602">
            <v>11101</v>
          </cell>
          <cell r="E602">
            <v>26</v>
          </cell>
          <cell r="G602">
            <v>3</v>
          </cell>
          <cell r="U602">
            <v>1102301523</v>
          </cell>
          <cell r="V602">
            <v>979960600</v>
          </cell>
          <cell r="W602">
            <v>979960600</v>
          </cell>
          <cell r="X602">
            <v>198824163</v>
          </cell>
          <cell r="Y602">
            <v>0</v>
          </cell>
        </row>
        <row r="603">
          <cell r="C603">
            <v>11101</v>
          </cell>
          <cell r="E603">
            <v>26</v>
          </cell>
          <cell r="G603">
            <v>3</v>
          </cell>
          <cell r="U603">
            <v>2370000000</v>
          </cell>
          <cell r="V603">
            <v>1933545647</v>
          </cell>
          <cell r="W603">
            <v>1933545647</v>
          </cell>
          <cell r="X603">
            <v>1709861461</v>
          </cell>
          <cell r="Y603">
            <v>1358454617</v>
          </cell>
        </row>
        <row r="604">
          <cell r="C604">
            <v>11101</v>
          </cell>
          <cell r="E604">
            <v>26</v>
          </cell>
          <cell r="G604">
            <v>3</v>
          </cell>
          <cell r="U604">
            <v>7330592238</v>
          </cell>
          <cell r="V604">
            <v>6891495984.9700003</v>
          </cell>
          <cell r="W604">
            <v>6891495984.9700003</v>
          </cell>
          <cell r="X604">
            <v>6155112131.4700003</v>
          </cell>
          <cell r="Y604">
            <v>4965158577.2700005</v>
          </cell>
        </row>
        <row r="605">
          <cell r="C605">
            <v>11101</v>
          </cell>
          <cell r="E605">
            <v>26</v>
          </cell>
          <cell r="G605">
            <v>3</v>
          </cell>
          <cell r="U605">
            <v>2391361471</v>
          </cell>
          <cell r="V605">
            <v>2091361471</v>
          </cell>
          <cell r="W605">
            <v>2091361471</v>
          </cell>
          <cell r="X605">
            <v>2091361471</v>
          </cell>
          <cell r="Y605">
            <v>2049246073</v>
          </cell>
        </row>
        <row r="606">
          <cell r="C606">
            <v>11101</v>
          </cell>
          <cell r="E606">
            <v>26</v>
          </cell>
          <cell r="G606">
            <v>3</v>
          </cell>
          <cell r="U606">
            <v>880000000</v>
          </cell>
          <cell r="V606">
            <v>850396692</v>
          </cell>
          <cell r="W606">
            <v>850396692</v>
          </cell>
          <cell r="X606">
            <v>615277233.85000002</v>
          </cell>
          <cell r="Y606">
            <v>595759588.08000004</v>
          </cell>
        </row>
        <row r="607">
          <cell r="C607">
            <v>11101</v>
          </cell>
          <cell r="E607">
            <v>26</v>
          </cell>
          <cell r="G607">
            <v>1</v>
          </cell>
          <cell r="U607">
            <v>2104604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</row>
        <row r="608">
          <cell r="C608">
            <v>11101</v>
          </cell>
          <cell r="E608">
            <v>27</v>
          </cell>
          <cell r="G608">
            <v>3</v>
          </cell>
          <cell r="U608">
            <v>5000000</v>
          </cell>
          <cell r="V608">
            <v>5000000</v>
          </cell>
          <cell r="W608">
            <v>5000000</v>
          </cell>
          <cell r="X608">
            <v>5000000</v>
          </cell>
          <cell r="Y608">
            <v>5000000</v>
          </cell>
        </row>
        <row r="609">
          <cell r="C609">
            <v>11101</v>
          </cell>
          <cell r="E609">
            <v>27</v>
          </cell>
          <cell r="G609">
            <v>3</v>
          </cell>
          <cell r="U609">
            <v>70000000</v>
          </cell>
          <cell r="V609">
            <v>68499000</v>
          </cell>
          <cell r="W609">
            <v>68499000</v>
          </cell>
          <cell r="X609">
            <v>68499000</v>
          </cell>
          <cell r="Y609">
            <v>68499000</v>
          </cell>
        </row>
        <row r="610">
          <cell r="C610">
            <v>11101</v>
          </cell>
          <cell r="E610">
            <v>27</v>
          </cell>
          <cell r="G610">
            <v>3</v>
          </cell>
          <cell r="U610">
            <v>791864000</v>
          </cell>
          <cell r="V610">
            <v>775305048</v>
          </cell>
          <cell r="W610">
            <v>775305048</v>
          </cell>
          <cell r="X610">
            <v>775305048</v>
          </cell>
          <cell r="Y610">
            <v>578186248</v>
          </cell>
        </row>
        <row r="611">
          <cell r="C611">
            <v>11101</v>
          </cell>
          <cell r="E611">
            <v>27</v>
          </cell>
          <cell r="G611">
            <v>3</v>
          </cell>
          <cell r="U611">
            <v>110000000</v>
          </cell>
          <cell r="V611">
            <v>110000000</v>
          </cell>
          <cell r="W611">
            <v>110000000</v>
          </cell>
          <cell r="X611">
            <v>110000000</v>
          </cell>
          <cell r="Y611">
            <v>85555555</v>
          </cell>
        </row>
        <row r="612">
          <cell r="C612">
            <v>11101</v>
          </cell>
          <cell r="E612">
            <v>27</v>
          </cell>
          <cell r="G612">
            <v>3</v>
          </cell>
          <cell r="U612">
            <v>88676000</v>
          </cell>
          <cell r="V612">
            <v>78788800</v>
          </cell>
          <cell r="W612">
            <v>78788800</v>
          </cell>
          <cell r="X612">
            <v>78788800</v>
          </cell>
          <cell r="Y612">
            <v>78788800</v>
          </cell>
        </row>
        <row r="613">
          <cell r="C613">
            <v>11101</v>
          </cell>
          <cell r="E613">
            <v>27</v>
          </cell>
          <cell r="G613">
            <v>3</v>
          </cell>
          <cell r="U613">
            <v>264460000</v>
          </cell>
          <cell r="V613">
            <v>243306666</v>
          </cell>
          <cell r="W613">
            <v>243306666</v>
          </cell>
          <cell r="X613">
            <v>243306666</v>
          </cell>
          <cell r="Y613">
            <v>243306666</v>
          </cell>
        </row>
        <row r="614">
          <cell r="C614">
            <v>11101</v>
          </cell>
          <cell r="E614">
            <v>27</v>
          </cell>
          <cell r="G614">
            <v>3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</row>
        <row r="615">
          <cell r="C615">
            <v>11101</v>
          </cell>
          <cell r="E615">
            <v>27</v>
          </cell>
          <cell r="G615">
            <v>1</v>
          </cell>
          <cell r="U615">
            <v>2104604</v>
          </cell>
          <cell r="V615">
            <v>210450</v>
          </cell>
          <cell r="W615">
            <v>210450</v>
          </cell>
          <cell r="X615">
            <v>210450</v>
          </cell>
          <cell r="Y615">
            <v>210450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29049616</v>
          </cell>
          <cell r="V616">
            <v>28941556</v>
          </cell>
          <cell r="W616">
            <v>28941556</v>
          </cell>
          <cell r="X616">
            <v>28941556</v>
          </cell>
          <cell r="Y616">
            <v>28941556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16100000</v>
          </cell>
          <cell r="V617">
            <v>16100000</v>
          </cell>
          <cell r="W617">
            <v>16100000</v>
          </cell>
          <cell r="X617">
            <v>16100000</v>
          </cell>
          <cell r="Y617">
            <v>16100000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52193763</v>
          </cell>
          <cell r="V618">
            <v>31490596</v>
          </cell>
          <cell r="W618">
            <v>31490596</v>
          </cell>
          <cell r="X618">
            <v>3957713</v>
          </cell>
          <cell r="Y618">
            <v>3957713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10735686</v>
          </cell>
          <cell r="V619">
            <v>8683600</v>
          </cell>
          <cell r="W619">
            <v>8683600</v>
          </cell>
          <cell r="X619">
            <v>8683600</v>
          </cell>
          <cell r="Y619">
            <v>8683600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1221061</v>
          </cell>
          <cell r="V620">
            <v>1113329</v>
          </cell>
          <cell r="W620">
            <v>1113329</v>
          </cell>
          <cell r="X620">
            <v>1113329</v>
          </cell>
          <cell r="Y620">
            <v>1113329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8026764</v>
          </cell>
          <cell r="V621">
            <v>6998498</v>
          </cell>
          <cell r="W621">
            <v>6998498</v>
          </cell>
          <cell r="X621">
            <v>6998498</v>
          </cell>
          <cell r="Y621">
            <v>6998498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1364094</v>
          </cell>
          <cell r="V622">
            <v>1127800</v>
          </cell>
          <cell r="W622">
            <v>1127800</v>
          </cell>
          <cell r="X622">
            <v>1127800</v>
          </cell>
          <cell r="Y622">
            <v>1127800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1364094</v>
          </cell>
          <cell r="V623">
            <v>1127800</v>
          </cell>
          <cell r="W623">
            <v>1127800</v>
          </cell>
          <cell r="X623">
            <v>1127800</v>
          </cell>
          <cell r="Y623">
            <v>1127800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2808921</v>
          </cell>
          <cell r="V624">
            <v>2444337</v>
          </cell>
          <cell r="W624">
            <v>2444337</v>
          </cell>
          <cell r="X624">
            <v>2444337</v>
          </cell>
          <cell r="Y624">
            <v>2444337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289000000</v>
          </cell>
          <cell r="V625">
            <v>232746702</v>
          </cell>
          <cell r="W625">
            <v>232746702</v>
          </cell>
          <cell r="X625">
            <v>232746702</v>
          </cell>
          <cell r="Y625">
            <v>218146703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315112911</v>
          </cell>
          <cell r="V626">
            <v>213131769</v>
          </cell>
          <cell r="W626">
            <v>213131769</v>
          </cell>
          <cell r="X626">
            <v>213131769</v>
          </cell>
          <cell r="Y626">
            <v>213131769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7800000</v>
          </cell>
          <cell r="V627">
            <v>6746962</v>
          </cell>
          <cell r="W627">
            <v>6746962</v>
          </cell>
          <cell r="X627">
            <v>6746962</v>
          </cell>
          <cell r="Y627">
            <v>6746962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12200000</v>
          </cell>
          <cell r="V628">
            <v>10800143</v>
          </cell>
          <cell r="W628">
            <v>10800143</v>
          </cell>
          <cell r="X628">
            <v>10800143</v>
          </cell>
          <cell r="Y628">
            <v>10800143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11500000</v>
          </cell>
          <cell r="V629">
            <v>2125152</v>
          </cell>
          <cell r="W629">
            <v>2125152</v>
          </cell>
          <cell r="X629">
            <v>2125152</v>
          </cell>
          <cell r="Y629">
            <v>2125152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7700000</v>
          </cell>
          <cell r="V630">
            <v>1382393</v>
          </cell>
          <cell r="W630">
            <v>1382393</v>
          </cell>
          <cell r="X630">
            <v>1382393</v>
          </cell>
          <cell r="Y630">
            <v>1382393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18998458</v>
          </cell>
          <cell r="V631">
            <v>2238260</v>
          </cell>
          <cell r="W631">
            <v>2238260</v>
          </cell>
          <cell r="X631">
            <v>2238260</v>
          </cell>
          <cell r="Y631">
            <v>2238260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1842387</v>
          </cell>
          <cell r="V632">
            <v>213486</v>
          </cell>
          <cell r="W632">
            <v>213486</v>
          </cell>
          <cell r="X632">
            <v>213486</v>
          </cell>
          <cell r="Y632">
            <v>213486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31952387</v>
          </cell>
          <cell r="V633">
            <v>22951264</v>
          </cell>
          <cell r="W633">
            <v>22951264</v>
          </cell>
          <cell r="X633">
            <v>22951264</v>
          </cell>
          <cell r="Y633">
            <v>22951264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13622712</v>
          </cell>
          <cell r="V634">
            <v>1601143</v>
          </cell>
          <cell r="W634">
            <v>1601143</v>
          </cell>
          <cell r="X634">
            <v>1601143</v>
          </cell>
          <cell r="Y634">
            <v>1601143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7407146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300000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100000000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</row>
        <row r="640">
          <cell r="C640">
            <v>11101</v>
          </cell>
          <cell r="E640">
            <v>28</v>
          </cell>
          <cell r="G640">
            <v>3</v>
          </cell>
          <cell r="U640">
            <v>50000000</v>
          </cell>
          <cell r="V640">
            <v>47000000</v>
          </cell>
          <cell r="W640">
            <v>47000000</v>
          </cell>
          <cell r="X640">
            <v>47000000</v>
          </cell>
          <cell r="Y640">
            <v>35250000</v>
          </cell>
        </row>
        <row r="641">
          <cell r="C641">
            <v>11101</v>
          </cell>
          <cell r="E641">
            <v>28</v>
          </cell>
          <cell r="G641">
            <v>3</v>
          </cell>
          <cell r="U641">
            <v>130000000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</row>
        <row r="642">
          <cell r="C642">
            <v>11101</v>
          </cell>
          <cell r="E642">
            <v>28</v>
          </cell>
          <cell r="G642">
            <v>3</v>
          </cell>
          <cell r="U642">
            <v>80000000</v>
          </cell>
          <cell r="V642">
            <v>75888489</v>
          </cell>
          <cell r="W642">
            <v>75888489</v>
          </cell>
          <cell r="X642">
            <v>75888489</v>
          </cell>
          <cell r="Y642">
            <v>75888489</v>
          </cell>
        </row>
        <row r="643">
          <cell r="C643">
            <v>11101</v>
          </cell>
          <cell r="E643">
            <v>28</v>
          </cell>
          <cell r="G643">
            <v>3</v>
          </cell>
          <cell r="U643">
            <v>150000000</v>
          </cell>
          <cell r="V643">
            <v>123615956</v>
          </cell>
          <cell r="W643">
            <v>123615956</v>
          </cell>
          <cell r="X643">
            <v>123615956</v>
          </cell>
          <cell r="Y643">
            <v>122421677</v>
          </cell>
        </row>
        <row r="644">
          <cell r="C644">
            <v>11101</v>
          </cell>
          <cell r="E644">
            <v>28</v>
          </cell>
          <cell r="G644">
            <v>3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</row>
        <row r="645">
          <cell r="C645">
            <v>11101</v>
          </cell>
          <cell r="E645">
            <v>28</v>
          </cell>
          <cell r="G645">
            <v>3</v>
          </cell>
          <cell r="U645">
            <v>162341426</v>
          </cell>
          <cell r="V645">
            <v>104419406</v>
          </cell>
          <cell r="W645">
            <v>104419406</v>
          </cell>
          <cell r="X645">
            <v>64463371</v>
          </cell>
          <cell r="Y645">
            <v>18197480</v>
          </cell>
        </row>
        <row r="646">
          <cell r="C646">
            <v>11101</v>
          </cell>
          <cell r="E646">
            <v>28</v>
          </cell>
          <cell r="G646">
            <v>3</v>
          </cell>
          <cell r="U646">
            <v>31680000</v>
          </cell>
          <cell r="V646">
            <v>30201600</v>
          </cell>
          <cell r="W646">
            <v>30201600</v>
          </cell>
          <cell r="X646">
            <v>30201600</v>
          </cell>
          <cell r="Y646">
            <v>30201600</v>
          </cell>
        </row>
        <row r="647">
          <cell r="C647">
            <v>11101</v>
          </cell>
          <cell r="E647">
            <v>28</v>
          </cell>
          <cell r="G647">
            <v>3</v>
          </cell>
          <cell r="U647">
            <v>346823497</v>
          </cell>
          <cell r="V647">
            <v>326822226</v>
          </cell>
          <cell r="W647">
            <v>326822226</v>
          </cell>
          <cell r="X647">
            <v>77370539</v>
          </cell>
          <cell r="Y647">
            <v>77370539</v>
          </cell>
        </row>
        <row r="648">
          <cell r="C648">
            <v>11101</v>
          </cell>
          <cell r="E648">
            <v>28</v>
          </cell>
          <cell r="G648">
            <v>3</v>
          </cell>
          <cell r="U648">
            <v>1054198446</v>
          </cell>
          <cell r="V648">
            <v>1032923203</v>
          </cell>
          <cell r="W648">
            <v>1032923203</v>
          </cell>
          <cell r="X648">
            <v>213418179</v>
          </cell>
          <cell r="Y648">
            <v>213418179</v>
          </cell>
        </row>
        <row r="649">
          <cell r="C649">
            <v>11101</v>
          </cell>
          <cell r="E649">
            <v>28</v>
          </cell>
          <cell r="G649">
            <v>3</v>
          </cell>
          <cell r="U649">
            <v>24209724</v>
          </cell>
          <cell r="V649">
            <v>24209723.420000002</v>
          </cell>
          <cell r="W649">
            <v>24209723.420000002</v>
          </cell>
          <cell r="X649">
            <v>24209723.420000002</v>
          </cell>
          <cell r="Y649">
            <v>24209723.420000002</v>
          </cell>
        </row>
        <row r="650">
          <cell r="C650">
            <v>11101</v>
          </cell>
          <cell r="E650">
            <v>28</v>
          </cell>
          <cell r="G650">
            <v>3</v>
          </cell>
          <cell r="U650">
            <v>80746907</v>
          </cell>
          <cell r="V650">
            <v>80746906.939999998</v>
          </cell>
          <cell r="W650">
            <v>80746906.939999998</v>
          </cell>
          <cell r="X650">
            <v>80746906.939999998</v>
          </cell>
          <cell r="Y650">
            <v>80746906.939999998</v>
          </cell>
        </row>
        <row r="651">
          <cell r="C651">
            <v>11101</v>
          </cell>
          <cell r="E651">
            <v>28</v>
          </cell>
          <cell r="G651">
            <v>3</v>
          </cell>
          <cell r="U651">
            <v>2130000000</v>
          </cell>
          <cell r="V651">
            <v>2034511348</v>
          </cell>
          <cell r="W651">
            <v>2034511348</v>
          </cell>
          <cell r="X651">
            <v>2034511348</v>
          </cell>
          <cell r="Y651">
            <v>1934511348</v>
          </cell>
        </row>
        <row r="652">
          <cell r="C652">
            <v>11101</v>
          </cell>
          <cell r="E652">
            <v>28</v>
          </cell>
          <cell r="G652">
            <v>3</v>
          </cell>
          <cell r="U652">
            <v>45382481</v>
          </cell>
          <cell r="V652">
            <v>36587934</v>
          </cell>
          <cell r="W652">
            <v>36587934</v>
          </cell>
          <cell r="X652">
            <v>36587934</v>
          </cell>
          <cell r="Y652">
            <v>36587934</v>
          </cell>
        </row>
        <row r="653">
          <cell r="C653">
            <v>11101</v>
          </cell>
          <cell r="E653">
            <v>28</v>
          </cell>
          <cell r="G653">
            <v>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</row>
        <row r="654">
          <cell r="C654">
            <v>11101</v>
          </cell>
          <cell r="E654">
            <v>28</v>
          </cell>
          <cell r="G654">
            <v>3</v>
          </cell>
          <cell r="U654">
            <v>1154617519</v>
          </cell>
          <cell r="V654">
            <v>1154617220.5</v>
          </cell>
          <cell r="W654">
            <v>1154617220.5</v>
          </cell>
          <cell r="X654">
            <v>1154617220.5</v>
          </cell>
          <cell r="Y654">
            <v>1154617220.5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289440598</v>
          </cell>
          <cell r="V655">
            <v>258436422</v>
          </cell>
          <cell r="W655">
            <v>258436422</v>
          </cell>
          <cell r="X655">
            <v>258436422</v>
          </cell>
          <cell r="Y655">
            <v>146293948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1141059402</v>
          </cell>
          <cell r="V656">
            <v>1137654621</v>
          </cell>
          <cell r="W656">
            <v>1137654621</v>
          </cell>
          <cell r="X656">
            <v>921915865</v>
          </cell>
          <cell r="Y656">
            <v>824480325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785700000</v>
          </cell>
          <cell r="V657">
            <v>764359721</v>
          </cell>
          <cell r="W657">
            <v>764359721</v>
          </cell>
          <cell r="X657">
            <v>764359721</v>
          </cell>
          <cell r="Y657">
            <v>460771421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93000000</v>
          </cell>
          <cell r="V658">
            <v>88350000</v>
          </cell>
          <cell r="W658">
            <v>88350000</v>
          </cell>
          <cell r="X658">
            <v>88350000</v>
          </cell>
          <cell r="Y658">
            <v>43622195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190800000</v>
          </cell>
          <cell r="V659">
            <v>166893333</v>
          </cell>
          <cell r="W659">
            <v>166893333</v>
          </cell>
          <cell r="X659">
            <v>166893333</v>
          </cell>
          <cell r="Y659">
            <v>163393333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50000000</v>
          </cell>
          <cell r="V660">
            <v>49052470</v>
          </cell>
          <cell r="W660">
            <v>49052470</v>
          </cell>
          <cell r="X660">
            <v>49052470</v>
          </cell>
          <cell r="Y660">
            <v>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3415046</v>
          </cell>
          <cell r="V661">
            <v>3415046</v>
          </cell>
          <cell r="W661">
            <v>3415046</v>
          </cell>
          <cell r="X661">
            <v>3415046</v>
          </cell>
          <cell r="Y661">
            <v>3415046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9600000</v>
          </cell>
          <cell r="V662">
            <v>9600000</v>
          </cell>
          <cell r="W662">
            <v>9600000</v>
          </cell>
          <cell r="X662">
            <v>9600000</v>
          </cell>
          <cell r="Y662">
            <v>9600000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11819332</v>
          </cell>
          <cell r="V663">
            <v>11819332</v>
          </cell>
          <cell r="W663">
            <v>11819332</v>
          </cell>
          <cell r="X663">
            <v>11819332</v>
          </cell>
          <cell r="Y663">
            <v>11819332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800000</v>
          </cell>
          <cell r="V664">
            <v>800000</v>
          </cell>
          <cell r="W664">
            <v>800000</v>
          </cell>
          <cell r="X664">
            <v>800000</v>
          </cell>
          <cell r="Y664">
            <v>800000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52400000</v>
          </cell>
          <cell r="V665">
            <v>8192000</v>
          </cell>
          <cell r="W665">
            <v>8192000</v>
          </cell>
          <cell r="X665">
            <v>8192000</v>
          </cell>
          <cell r="Y665">
            <v>8192000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121200000</v>
          </cell>
          <cell r="V666">
            <v>23337120</v>
          </cell>
          <cell r="W666">
            <v>23337120</v>
          </cell>
          <cell r="X666">
            <v>23337120</v>
          </cell>
          <cell r="Y666">
            <v>18968419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17476682</v>
          </cell>
          <cell r="V667">
            <v>1398134</v>
          </cell>
          <cell r="W667">
            <v>1398134</v>
          </cell>
          <cell r="X667">
            <v>1398134</v>
          </cell>
          <cell r="Y667">
            <v>1398134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391292395</v>
          </cell>
          <cell r="V668">
            <v>316691359</v>
          </cell>
          <cell r="W668">
            <v>316691359</v>
          </cell>
          <cell r="X668">
            <v>316691359</v>
          </cell>
          <cell r="Y668">
            <v>275505391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1443991287</v>
          </cell>
          <cell r="V669">
            <v>1338188287.5999999</v>
          </cell>
          <cell r="W669">
            <v>1338188287.5999999</v>
          </cell>
          <cell r="X669">
            <v>1338188287.5999999</v>
          </cell>
          <cell r="Y669">
            <v>1216873030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205922313</v>
          </cell>
          <cell r="V670">
            <v>109449444</v>
          </cell>
          <cell r="W670">
            <v>109449444</v>
          </cell>
          <cell r="X670">
            <v>109449444</v>
          </cell>
          <cell r="Y670">
            <v>55200000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32000000</v>
          </cell>
          <cell r="V671">
            <v>25600000</v>
          </cell>
          <cell r="W671">
            <v>25600000</v>
          </cell>
          <cell r="X671">
            <v>25600000</v>
          </cell>
          <cell r="Y671">
            <v>25600000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50000000</v>
          </cell>
          <cell r="V672">
            <v>4000000</v>
          </cell>
          <cell r="W672">
            <v>4000000</v>
          </cell>
          <cell r="X672">
            <v>4000000</v>
          </cell>
          <cell r="Y672">
            <v>4000000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37523318</v>
          </cell>
          <cell r="V673">
            <v>3001865</v>
          </cell>
          <cell r="W673">
            <v>3001865</v>
          </cell>
          <cell r="X673">
            <v>3001865</v>
          </cell>
          <cell r="Y673">
            <v>3001865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13103626</v>
          </cell>
          <cell r="V674">
            <v>10400000</v>
          </cell>
          <cell r="W674">
            <v>10400000</v>
          </cell>
          <cell r="X674">
            <v>10400000</v>
          </cell>
          <cell r="Y674">
            <v>10400000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7000000</v>
          </cell>
          <cell r="V675">
            <v>560000</v>
          </cell>
          <cell r="W675">
            <v>560000</v>
          </cell>
          <cell r="X675">
            <v>560000</v>
          </cell>
          <cell r="Y675">
            <v>560000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142400000</v>
          </cell>
          <cell r="V676">
            <v>38745022</v>
          </cell>
          <cell r="W676">
            <v>38745022</v>
          </cell>
          <cell r="X676">
            <v>38745022</v>
          </cell>
          <cell r="Y676">
            <v>11392000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33053334</v>
          </cell>
          <cell r="V677">
            <v>10906264</v>
          </cell>
          <cell r="W677">
            <v>10906264</v>
          </cell>
          <cell r="X677">
            <v>10906264</v>
          </cell>
          <cell r="Y677">
            <v>10906264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1657746667</v>
          </cell>
          <cell r="V678">
            <v>1440482642</v>
          </cell>
          <cell r="W678">
            <v>1440482642</v>
          </cell>
          <cell r="X678">
            <v>1440482642</v>
          </cell>
          <cell r="Y678">
            <v>884700060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52000000</v>
          </cell>
          <cell r="V679">
            <v>21600000</v>
          </cell>
          <cell r="W679">
            <v>21600000</v>
          </cell>
          <cell r="X679">
            <v>21600000</v>
          </cell>
          <cell r="Y679">
            <v>21600000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17256000</v>
          </cell>
          <cell r="V680">
            <v>12600000</v>
          </cell>
          <cell r="W680">
            <v>12600000</v>
          </cell>
          <cell r="X680">
            <v>12600000</v>
          </cell>
          <cell r="Y680">
            <v>12600000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2081934</v>
          </cell>
          <cell r="V681">
            <v>1947400</v>
          </cell>
          <cell r="W681">
            <v>1947400</v>
          </cell>
          <cell r="X681">
            <v>1947400</v>
          </cell>
          <cell r="Y681">
            <v>1947400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1474703</v>
          </cell>
          <cell r="V682">
            <v>1379500</v>
          </cell>
          <cell r="W682">
            <v>1379500</v>
          </cell>
          <cell r="X682">
            <v>1379500</v>
          </cell>
          <cell r="Y682">
            <v>1379500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3735419</v>
          </cell>
          <cell r="V683">
            <v>3303768</v>
          </cell>
          <cell r="W683">
            <v>3303768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1177621</v>
          </cell>
          <cell r="V684">
            <v>689300</v>
          </cell>
          <cell r="W684">
            <v>689300</v>
          </cell>
          <cell r="X684">
            <v>689300</v>
          </cell>
          <cell r="Y684">
            <v>689300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90564</v>
          </cell>
          <cell r="V685">
            <v>85000</v>
          </cell>
          <cell r="W685">
            <v>85000</v>
          </cell>
          <cell r="X685">
            <v>85000</v>
          </cell>
          <cell r="Y685">
            <v>85000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583216</v>
          </cell>
          <cell r="V686">
            <v>516900</v>
          </cell>
          <cell r="W686">
            <v>516900</v>
          </cell>
          <cell r="X686">
            <v>516900</v>
          </cell>
          <cell r="Y686">
            <v>516900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194405</v>
          </cell>
          <cell r="V687">
            <v>86600</v>
          </cell>
          <cell r="W687">
            <v>86600</v>
          </cell>
          <cell r="X687">
            <v>86600</v>
          </cell>
          <cell r="Y687">
            <v>86600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194405</v>
          </cell>
          <cell r="V688">
            <v>86600</v>
          </cell>
          <cell r="W688">
            <v>86600</v>
          </cell>
          <cell r="X688">
            <v>86600</v>
          </cell>
          <cell r="Y688">
            <v>86600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235508</v>
          </cell>
          <cell r="V689">
            <v>173000</v>
          </cell>
          <cell r="W689">
            <v>173000</v>
          </cell>
          <cell r="X689">
            <v>173000</v>
          </cell>
          <cell r="Y689">
            <v>173000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18504492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3113989646</v>
          </cell>
          <cell r="V691">
            <v>2900141301</v>
          </cell>
          <cell r="W691">
            <v>2900141301</v>
          </cell>
          <cell r="X691">
            <v>2800141301</v>
          </cell>
          <cell r="Y691">
            <v>2727216717.5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182811120</v>
          </cell>
          <cell r="V692">
            <v>120518219</v>
          </cell>
          <cell r="W692">
            <v>120518219</v>
          </cell>
          <cell r="X692">
            <v>87775443</v>
          </cell>
          <cell r="Y692">
            <v>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100000000</v>
          </cell>
          <cell r="V693">
            <v>70000000</v>
          </cell>
          <cell r="W693">
            <v>70000000</v>
          </cell>
          <cell r="X693">
            <v>23300000</v>
          </cell>
          <cell r="Y693">
            <v>23300000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1382110</v>
          </cell>
          <cell r="V694">
            <v>1089379</v>
          </cell>
          <cell r="W694">
            <v>1089379</v>
          </cell>
          <cell r="X694">
            <v>1089379</v>
          </cell>
          <cell r="Y694">
            <v>1089379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1106207</v>
          </cell>
          <cell r="V695">
            <v>886525</v>
          </cell>
          <cell r="W695">
            <v>886525</v>
          </cell>
          <cell r="X695">
            <v>0</v>
          </cell>
          <cell r="Y695">
            <v>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88497</v>
          </cell>
          <cell r="V696">
            <v>72513</v>
          </cell>
          <cell r="W696">
            <v>72513</v>
          </cell>
          <cell r="X696">
            <v>0</v>
          </cell>
          <cell r="Y696">
            <v>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2965842</v>
          </cell>
          <cell r="V697">
            <v>1522558</v>
          </cell>
          <cell r="W697">
            <v>1522558</v>
          </cell>
          <cell r="X697">
            <v>1522558</v>
          </cell>
          <cell r="Y697">
            <v>1522558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806207</v>
          </cell>
          <cell r="V698">
            <v>604449</v>
          </cell>
          <cell r="W698">
            <v>604449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1000000</v>
          </cell>
          <cell r="V699">
            <v>743328</v>
          </cell>
          <cell r="W699">
            <v>743328</v>
          </cell>
          <cell r="X699">
            <v>743328</v>
          </cell>
          <cell r="Y699">
            <v>743328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15479514</v>
          </cell>
          <cell r="V700">
            <v>15479514</v>
          </cell>
          <cell r="W700">
            <v>15479514</v>
          </cell>
          <cell r="X700">
            <v>15479514</v>
          </cell>
          <cell r="Y700">
            <v>15479514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701700</v>
          </cell>
          <cell r="V701">
            <v>684170</v>
          </cell>
          <cell r="W701">
            <v>684170</v>
          </cell>
          <cell r="X701">
            <v>684170</v>
          </cell>
          <cell r="Y701">
            <v>684170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733161</v>
          </cell>
          <cell r="V702">
            <v>613965</v>
          </cell>
          <cell r="W702">
            <v>613965</v>
          </cell>
          <cell r="X702">
            <v>310064</v>
          </cell>
          <cell r="Y702">
            <v>310064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663730</v>
          </cell>
          <cell r="V703">
            <v>499587</v>
          </cell>
          <cell r="W703">
            <v>499587</v>
          </cell>
          <cell r="X703">
            <v>0</v>
          </cell>
          <cell r="Y703">
            <v>0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87500000</v>
          </cell>
          <cell r="V704">
            <v>65637084</v>
          </cell>
          <cell r="W704">
            <v>65637084</v>
          </cell>
          <cell r="X704">
            <v>65637084</v>
          </cell>
          <cell r="Y704">
            <v>55088830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8227736</v>
          </cell>
          <cell r="V705">
            <v>5628620</v>
          </cell>
          <cell r="W705">
            <v>5628620</v>
          </cell>
          <cell r="X705">
            <v>5628620</v>
          </cell>
          <cell r="Y705">
            <v>5628620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5898813</v>
          </cell>
          <cell r="V706">
            <v>3987220</v>
          </cell>
          <cell r="W706">
            <v>3987220</v>
          </cell>
          <cell r="X706">
            <v>3987220</v>
          </cell>
          <cell r="Y706">
            <v>3987220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9741677</v>
          </cell>
          <cell r="V707">
            <v>9515447</v>
          </cell>
          <cell r="W707">
            <v>9515447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3110482</v>
          </cell>
          <cell r="V708">
            <v>1978800</v>
          </cell>
          <cell r="W708">
            <v>1978800</v>
          </cell>
          <cell r="X708">
            <v>1978800</v>
          </cell>
          <cell r="Y708">
            <v>1978800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362257</v>
          </cell>
          <cell r="V709">
            <v>244200</v>
          </cell>
          <cell r="W709">
            <v>244200</v>
          </cell>
          <cell r="X709">
            <v>244200</v>
          </cell>
          <cell r="Y709">
            <v>244200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2332862</v>
          </cell>
          <cell r="V710">
            <v>1483800</v>
          </cell>
          <cell r="W710">
            <v>1483800</v>
          </cell>
          <cell r="X710">
            <v>1483800</v>
          </cell>
          <cell r="Y710">
            <v>1483800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777621</v>
          </cell>
          <cell r="V711">
            <v>248500</v>
          </cell>
          <cell r="W711">
            <v>248500</v>
          </cell>
          <cell r="X711">
            <v>248500</v>
          </cell>
          <cell r="Y711">
            <v>248500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777621</v>
          </cell>
          <cell r="V712">
            <v>248500</v>
          </cell>
          <cell r="W712">
            <v>248500</v>
          </cell>
          <cell r="X712">
            <v>248500</v>
          </cell>
          <cell r="Y712">
            <v>248500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706533</v>
          </cell>
          <cell r="V713">
            <v>496400</v>
          </cell>
          <cell r="W713">
            <v>496400</v>
          </cell>
          <cell r="X713">
            <v>496400</v>
          </cell>
          <cell r="Y713">
            <v>496400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137500000</v>
          </cell>
          <cell r="V714">
            <v>98433663</v>
          </cell>
          <cell r="W714">
            <v>98433663</v>
          </cell>
          <cell r="X714">
            <v>98433663</v>
          </cell>
          <cell r="Y714">
            <v>65470498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177856532</v>
          </cell>
          <cell r="V715">
            <v>126668516</v>
          </cell>
          <cell r="W715">
            <v>126668516</v>
          </cell>
          <cell r="X715">
            <v>126668516</v>
          </cell>
          <cell r="Y715">
            <v>78741391.5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500000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254500000</v>
          </cell>
          <cell r="V717">
            <v>253600000</v>
          </cell>
          <cell r="W717">
            <v>253600000</v>
          </cell>
          <cell r="X717">
            <v>253600000</v>
          </cell>
          <cell r="Y717">
            <v>253600000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3528440</v>
          </cell>
          <cell r="V718">
            <v>3129748</v>
          </cell>
          <cell r="W718">
            <v>3129748</v>
          </cell>
          <cell r="X718">
            <v>3129748</v>
          </cell>
          <cell r="Y718">
            <v>3129748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2932642</v>
          </cell>
          <cell r="V719">
            <v>1762603</v>
          </cell>
          <cell r="W719">
            <v>1762603</v>
          </cell>
          <cell r="X719">
            <v>852066</v>
          </cell>
          <cell r="Y719">
            <v>852066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3124827</v>
          </cell>
          <cell r="V720">
            <v>2540517</v>
          </cell>
          <cell r="W720">
            <v>2540517</v>
          </cell>
          <cell r="X720">
            <v>0</v>
          </cell>
          <cell r="Y720">
            <v>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353989</v>
          </cell>
          <cell r="V721">
            <v>208774</v>
          </cell>
          <cell r="W721">
            <v>208774</v>
          </cell>
          <cell r="X721">
            <v>0</v>
          </cell>
          <cell r="Y721">
            <v>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8463367</v>
          </cell>
          <cell r="V722">
            <v>4403748</v>
          </cell>
          <cell r="W722">
            <v>4403748</v>
          </cell>
          <cell r="X722">
            <v>4403748</v>
          </cell>
          <cell r="Y722">
            <v>4403748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3024827</v>
          </cell>
          <cell r="V723">
            <v>1734898</v>
          </cell>
          <cell r="W723">
            <v>1734898</v>
          </cell>
          <cell r="X723">
            <v>0</v>
          </cell>
          <cell r="Y723">
            <v>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220000000</v>
          </cell>
          <cell r="V724">
            <v>139867400</v>
          </cell>
          <cell r="W724">
            <v>139867400</v>
          </cell>
          <cell r="X724">
            <v>139867400</v>
          </cell>
          <cell r="Y724">
            <v>133587400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63718054</v>
          </cell>
          <cell r="V725">
            <v>46889455</v>
          </cell>
          <cell r="W725">
            <v>46889455</v>
          </cell>
          <cell r="X725">
            <v>46889455</v>
          </cell>
          <cell r="Y725">
            <v>46889455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2406800</v>
          </cell>
          <cell r="V726">
            <v>1966582</v>
          </cell>
          <cell r="W726">
            <v>1966582</v>
          </cell>
          <cell r="X726">
            <v>1966582</v>
          </cell>
          <cell r="Y726">
            <v>1966582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2654919</v>
          </cell>
          <cell r="V727">
            <v>1449510</v>
          </cell>
          <cell r="W727">
            <v>1449510</v>
          </cell>
          <cell r="X727">
            <v>0</v>
          </cell>
          <cell r="Y727">
            <v>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4524379</v>
          </cell>
          <cell r="V728">
            <v>3593580</v>
          </cell>
          <cell r="W728">
            <v>3593580</v>
          </cell>
          <cell r="X728">
            <v>3593580</v>
          </cell>
          <cell r="Y728">
            <v>3593580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5412070</v>
          </cell>
          <cell r="V729">
            <v>4168800</v>
          </cell>
          <cell r="W729">
            <v>4168800</v>
          </cell>
          <cell r="X729">
            <v>4168800</v>
          </cell>
          <cell r="Y729">
            <v>4168800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3204769</v>
          </cell>
          <cell r="V730">
            <v>2545380</v>
          </cell>
          <cell r="W730">
            <v>2545380</v>
          </cell>
          <cell r="X730">
            <v>2545380</v>
          </cell>
          <cell r="Y730">
            <v>2545380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203150216</v>
          </cell>
          <cell r="V731">
            <v>184885400</v>
          </cell>
          <cell r="W731">
            <v>184885400</v>
          </cell>
          <cell r="X731">
            <v>184885400</v>
          </cell>
          <cell r="Y731">
            <v>170178200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5660375</v>
          </cell>
          <cell r="V732">
            <v>5486718</v>
          </cell>
          <cell r="W732">
            <v>5486718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7060571</v>
          </cell>
          <cell r="V733">
            <v>6895882</v>
          </cell>
          <cell r="W733">
            <v>6895882</v>
          </cell>
          <cell r="X733">
            <v>1031041</v>
          </cell>
          <cell r="Y733">
            <v>1031041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3516544</v>
          </cell>
          <cell r="V734">
            <v>2726400</v>
          </cell>
          <cell r="W734">
            <v>2726400</v>
          </cell>
          <cell r="X734">
            <v>2726400</v>
          </cell>
          <cell r="Y734">
            <v>2726400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196810</v>
          </cell>
          <cell r="V735">
            <v>157100</v>
          </cell>
          <cell r="W735">
            <v>157100</v>
          </cell>
          <cell r="X735">
            <v>157100</v>
          </cell>
          <cell r="Y735">
            <v>157100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518025</v>
          </cell>
          <cell r="V736">
            <v>182300</v>
          </cell>
          <cell r="W736">
            <v>182300</v>
          </cell>
          <cell r="X736">
            <v>182300</v>
          </cell>
          <cell r="Y736">
            <v>182300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2637409</v>
          </cell>
          <cell r="V737">
            <v>2046200</v>
          </cell>
          <cell r="W737">
            <v>2046200</v>
          </cell>
          <cell r="X737">
            <v>2046200</v>
          </cell>
          <cell r="Y737">
            <v>2046200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879136</v>
          </cell>
          <cell r="V738">
            <v>341300</v>
          </cell>
          <cell r="W738">
            <v>341300</v>
          </cell>
          <cell r="X738">
            <v>341300</v>
          </cell>
          <cell r="Y738">
            <v>341300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879136</v>
          </cell>
          <cell r="V739">
            <v>341300</v>
          </cell>
          <cell r="W739">
            <v>341300</v>
          </cell>
          <cell r="X739">
            <v>341300</v>
          </cell>
          <cell r="Y739">
            <v>341300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985000</v>
          </cell>
          <cell r="V740">
            <v>682400</v>
          </cell>
          <cell r="W740">
            <v>682400</v>
          </cell>
          <cell r="X740">
            <v>682400</v>
          </cell>
          <cell r="Y740">
            <v>682400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1098516662</v>
          </cell>
          <cell r="V741">
            <v>1020658779</v>
          </cell>
          <cell r="W741">
            <v>1020658779</v>
          </cell>
          <cell r="X741">
            <v>1020658779</v>
          </cell>
          <cell r="Y741">
            <v>713282712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1144000000</v>
          </cell>
          <cell r="V742">
            <v>1098136576</v>
          </cell>
          <cell r="W742">
            <v>1098136576</v>
          </cell>
          <cell r="X742">
            <v>817278631</v>
          </cell>
          <cell r="Y742">
            <v>471504264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317324928</v>
          </cell>
          <cell r="V743">
            <v>285960200</v>
          </cell>
          <cell r="W743">
            <v>285960200</v>
          </cell>
          <cell r="X743">
            <v>285960200</v>
          </cell>
          <cell r="Y743">
            <v>100000000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40310948</v>
          </cell>
          <cell r="V744">
            <v>34489664</v>
          </cell>
          <cell r="W744">
            <v>34489664</v>
          </cell>
          <cell r="X744">
            <v>34489664</v>
          </cell>
          <cell r="Y744">
            <v>34489664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2305100</v>
          </cell>
          <cell r="V745">
            <v>1807430</v>
          </cell>
          <cell r="W745">
            <v>1807430</v>
          </cell>
          <cell r="X745">
            <v>1807430</v>
          </cell>
          <cell r="Y745">
            <v>1807430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1465386</v>
          </cell>
          <cell r="V746">
            <v>1018793</v>
          </cell>
          <cell r="W746">
            <v>1018793</v>
          </cell>
          <cell r="X746">
            <v>518521</v>
          </cell>
          <cell r="Y746">
            <v>518521</v>
          </cell>
        </row>
        <row r="747">
          <cell r="C747">
            <v>11101</v>
          </cell>
          <cell r="E747">
            <v>29</v>
          </cell>
          <cell r="G747">
            <v>3</v>
          </cell>
          <cell r="U747">
            <v>1596290</v>
          </cell>
          <cell r="V747">
            <v>1334330</v>
          </cell>
          <cell r="W747">
            <v>1334330</v>
          </cell>
          <cell r="X747">
            <v>409510</v>
          </cell>
          <cell r="Y747">
            <v>409510</v>
          </cell>
        </row>
        <row r="748">
          <cell r="C748">
            <v>11101</v>
          </cell>
          <cell r="E748">
            <v>29</v>
          </cell>
          <cell r="G748">
            <v>3</v>
          </cell>
          <cell r="U748">
            <v>1908126</v>
          </cell>
          <cell r="V748">
            <v>1524334</v>
          </cell>
          <cell r="W748">
            <v>1524334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29</v>
          </cell>
          <cell r="G749">
            <v>3</v>
          </cell>
          <cell r="U749">
            <v>3360009</v>
          </cell>
          <cell r="V749">
            <v>2506633</v>
          </cell>
          <cell r="W749">
            <v>2506633</v>
          </cell>
          <cell r="X749">
            <v>641238</v>
          </cell>
          <cell r="Y749">
            <v>641238</v>
          </cell>
        </row>
        <row r="750">
          <cell r="C750">
            <v>11101</v>
          </cell>
          <cell r="E750">
            <v>29</v>
          </cell>
          <cell r="G750">
            <v>3</v>
          </cell>
          <cell r="U750">
            <v>195385</v>
          </cell>
          <cell r="V750">
            <v>134256</v>
          </cell>
          <cell r="W750">
            <v>134256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29</v>
          </cell>
          <cell r="G751">
            <v>3</v>
          </cell>
          <cell r="U751">
            <v>212839</v>
          </cell>
          <cell r="V751">
            <v>200167</v>
          </cell>
          <cell r="W751">
            <v>200167</v>
          </cell>
          <cell r="X751">
            <v>54601</v>
          </cell>
          <cell r="Y751">
            <v>54601</v>
          </cell>
        </row>
        <row r="752">
          <cell r="C752">
            <v>11101</v>
          </cell>
          <cell r="E752">
            <v>29</v>
          </cell>
          <cell r="G752">
            <v>3</v>
          </cell>
          <cell r="U752">
            <v>4864046</v>
          </cell>
          <cell r="V752">
            <v>2532352</v>
          </cell>
          <cell r="W752">
            <v>2532352</v>
          </cell>
          <cell r="X752">
            <v>2532352</v>
          </cell>
          <cell r="Y752">
            <v>2532352</v>
          </cell>
        </row>
        <row r="753">
          <cell r="C753">
            <v>11101</v>
          </cell>
          <cell r="E753">
            <v>29</v>
          </cell>
          <cell r="G753">
            <v>3</v>
          </cell>
          <cell r="U753">
            <v>6074503</v>
          </cell>
          <cell r="V753">
            <v>3323826</v>
          </cell>
          <cell r="W753">
            <v>3323826</v>
          </cell>
          <cell r="X753">
            <v>3323826</v>
          </cell>
          <cell r="Y753">
            <v>3323826</v>
          </cell>
        </row>
        <row r="754">
          <cell r="C754">
            <v>11101</v>
          </cell>
          <cell r="E754">
            <v>29</v>
          </cell>
          <cell r="G754">
            <v>3</v>
          </cell>
          <cell r="U754">
            <v>1508126</v>
          </cell>
          <cell r="V754">
            <v>1040205</v>
          </cell>
          <cell r="W754">
            <v>1040205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29</v>
          </cell>
          <cell r="G755">
            <v>3</v>
          </cell>
          <cell r="U755">
            <v>1860009</v>
          </cell>
          <cell r="V755">
            <v>1695113</v>
          </cell>
          <cell r="W755">
            <v>1695113</v>
          </cell>
          <cell r="X755">
            <v>409510</v>
          </cell>
          <cell r="Y755">
            <v>409510</v>
          </cell>
        </row>
        <row r="756">
          <cell r="C756">
            <v>11101</v>
          </cell>
          <cell r="E756">
            <v>29</v>
          </cell>
          <cell r="G756">
            <v>3</v>
          </cell>
          <cell r="U756">
            <v>31469264</v>
          </cell>
          <cell r="V756">
            <v>29944602</v>
          </cell>
          <cell r="W756">
            <v>29944602</v>
          </cell>
          <cell r="X756">
            <v>29944602</v>
          </cell>
          <cell r="Y756">
            <v>29944602</v>
          </cell>
        </row>
        <row r="757">
          <cell r="C757">
            <v>11101</v>
          </cell>
          <cell r="E757">
            <v>29</v>
          </cell>
          <cell r="G757">
            <v>3</v>
          </cell>
          <cell r="U757">
            <v>3646330</v>
          </cell>
          <cell r="V757">
            <v>2874260</v>
          </cell>
          <cell r="W757">
            <v>2874260</v>
          </cell>
          <cell r="X757">
            <v>2874260</v>
          </cell>
          <cell r="Y757">
            <v>2874260</v>
          </cell>
        </row>
        <row r="758">
          <cell r="C758">
            <v>11101</v>
          </cell>
          <cell r="E758">
            <v>29</v>
          </cell>
          <cell r="G758">
            <v>3</v>
          </cell>
          <cell r="U758">
            <v>2104582</v>
          </cell>
          <cell r="V758">
            <v>1728940</v>
          </cell>
          <cell r="W758">
            <v>1728940</v>
          </cell>
          <cell r="X758">
            <v>709693</v>
          </cell>
          <cell r="Y758">
            <v>709693</v>
          </cell>
        </row>
        <row r="759">
          <cell r="C759">
            <v>11101</v>
          </cell>
          <cell r="E759">
            <v>29</v>
          </cell>
          <cell r="G759">
            <v>3</v>
          </cell>
          <cell r="U759">
            <v>1025770</v>
          </cell>
          <cell r="V759">
            <v>703248</v>
          </cell>
          <cell r="W759">
            <v>703248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29</v>
          </cell>
          <cell r="G760">
            <v>3</v>
          </cell>
          <cell r="U760">
            <v>262295318</v>
          </cell>
          <cell r="V760">
            <v>202053144</v>
          </cell>
          <cell r="W760">
            <v>202053144</v>
          </cell>
          <cell r="X760">
            <v>202053144</v>
          </cell>
          <cell r="Y760">
            <v>202038613</v>
          </cell>
        </row>
        <row r="761">
          <cell r="C761">
            <v>11101</v>
          </cell>
          <cell r="E761">
            <v>29</v>
          </cell>
          <cell r="G761">
            <v>3</v>
          </cell>
          <cell r="U761">
            <v>262295318</v>
          </cell>
          <cell r="V761">
            <v>218250289</v>
          </cell>
          <cell r="W761">
            <v>218250289</v>
          </cell>
          <cell r="X761">
            <v>101028542</v>
          </cell>
          <cell r="Y761">
            <v>27981143</v>
          </cell>
        </row>
        <row r="762">
          <cell r="C762">
            <v>11101</v>
          </cell>
          <cell r="E762">
            <v>29</v>
          </cell>
          <cell r="G762">
            <v>3</v>
          </cell>
          <cell r="U762">
            <v>432538520</v>
          </cell>
          <cell r="V762">
            <v>422337060</v>
          </cell>
          <cell r="W762">
            <v>422337060</v>
          </cell>
          <cell r="X762">
            <v>422337060</v>
          </cell>
          <cell r="Y762">
            <v>387142305</v>
          </cell>
        </row>
        <row r="763">
          <cell r="C763">
            <v>11101</v>
          </cell>
          <cell r="E763">
            <v>29</v>
          </cell>
          <cell r="G763">
            <v>1</v>
          </cell>
          <cell r="U763">
            <v>2104604</v>
          </cell>
          <cell r="V763">
            <v>1249360</v>
          </cell>
          <cell r="W763">
            <v>1249360</v>
          </cell>
          <cell r="X763">
            <v>1249360</v>
          </cell>
          <cell r="Y763">
            <v>1249360</v>
          </cell>
        </row>
        <row r="764">
          <cell r="C764">
            <v>11101</v>
          </cell>
          <cell r="E764">
            <v>30</v>
          </cell>
          <cell r="G764">
            <v>3</v>
          </cell>
          <cell r="U764">
            <v>3226667</v>
          </cell>
          <cell r="V764">
            <v>1500000</v>
          </cell>
          <cell r="W764">
            <v>1500000</v>
          </cell>
          <cell r="X764">
            <v>1500000</v>
          </cell>
          <cell r="Y764">
            <v>1500000</v>
          </cell>
        </row>
        <row r="765">
          <cell r="C765">
            <v>11101</v>
          </cell>
          <cell r="E765">
            <v>30</v>
          </cell>
          <cell r="G765">
            <v>3</v>
          </cell>
          <cell r="U765">
            <v>295000000</v>
          </cell>
          <cell r="V765">
            <v>289000000</v>
          </cell>
          <cell r="W765">
            <v>289000000</v>
          </cell>
          <cell r="X765">
            <v>199000000</v>
          </cell>
          <cell r="Y765">
            <v>199000000</v>
          </cell>
        </row>
        <row r="766">
          <cell r="C766">
            <v>11101</v>
          </cell>
          <cell r="E766">
            <v>30</v>
          </cell>
          <cell r="G766">
            <v>3</v>
          </cell>
          <cell r="U766">
            <v>5000000</v>
          </cell>
          <cell r="V766">
            <v>4997555</v>
          </cell>
          <cell r="W766">
            <v>4997555</v>
          </cell>
          <cell r="X766">
            <v>4997555</v>
          </cell>
          <cell r="Y766">
            <v>4997555</v>
          </cell>
        </row>
        <row r="767">
          <cell r="C767">
            <v>11101</v>
          </cell>
          <cell r="E767">
            <v>30</v>
          </cell>
          <cell r="G767">
            <v>3</v>
          </cell>
          <cell r="U767">
            <v>7000000</v>
          </cell>
          <cell r="V767">
            <v>7000000</v>
          </cell>
          <cell r="W767">
            <v>7000000</v>
          </cell>
          <cell r="X767">
            <v>7000000</v>
          </cell>
          <cell r="Y767">
            <v>7000000</v>
          </cell>
        </row>
        <row r="768">
          <cell r="C768">
            <v>11101</v>
          </cell>
          <cell r="E768">
            <v>30</v>
          </cell>
          <cell r="G768">
            <v>3</v>
          </cell>
          <cell r="U768">
            <v>5500000</v>
          </cell>
          <cell r="V768">
            <v>5500000</v>
          </cell>
          <cell r="W768">
            <v>5500000</v>
          </cell>
          <cell r="X768">
            <v>5500000</v>
          </cell>
          <cell r="Y768">
            <v>450000</v>
          </cell>
        </row>
        <row r="769">
          <cell r="C769">
            <v>11101</v>
          </cell>
          <cell r="E769">
            <v>30</v>
          </cell>
          <cell r="G769">
            <v>3</v>
          </cell>
          <cell r="U769">
            <v>5000000</v>
          </cell>
          <cell r="V769">
            <v>5000000</v>
          </cell>
          <cell r="W769">
            <v>5000000</v>
          </cell>
          <cell r="X769">
            <v>5000000</v>
          </cell>
          <cell r="Y769">
            <v>5000000</v>
          </cell>
        </row>
        <row r="770">
          <cell r="C770">
            <v>11101</v>
          </cell>
          <cell r="E770">
            <v>30</v>
          </cell>
          <cell r="G770">
            <v>3</v>
          </cell>
          <cell r="U770">
            <v>10000000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</row>
        <row r="771">
          <cell r="C771">
            <v>11101</v>
          </cell>
          <cell r="E771">
            <v>30</v>
          </cell>
          <cell r="G771">
            <v>3</v>
          </cell>
          <cell r="U771">
            <v>5000000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</row>
        <row r="772">
          <cell r="C772">
            <v>11101</v>
          </cell>
          <cell r="E772">
            <v>30</v>
          </cell>
          <cell r="G772">
            <v>3</v>
          </cell>
          <cell r="U772">
            <v>10000000</v>
          </cell>
          <cell r="V772">
            <v>5000000</v>
          </cell>
          <cell r="W772">
            <v>5000000</v>
          </cell>
          <cell r="X772">
            <v>5000000</v>
          </cell>
          <cell r="Y772">
            <v>5000000</v>
          </cell>
        </row>
        <row r="773">
          <cell r="C773">
            <v>11101</v>
          </cell>
          <cell r="E773">
            <v>30</v>
          </cell>
          <cell r="G773">
            <v>3</v>
          </cell>
          <cell r="U773">
            <v>64710000</v>
          </cell>
          <cell r="V773">
            <v>64710000</v>
          </cell>
          <cell r="W773">
            <v>64710000</v>
          </cell>
          <cell r="X773">
            <v>64710000</v>
          </cell>
          <cell r="Y773">
            <v>64710000</v>
          </cell>
        </row>
        <row r="774">
          <cell r="C774">
            <v>11101</v>
          </cell>
          <cell r="E774">
            <v>30</v>
          </cell>
          <cell r="G774">
            <v>3</v>
          </cell>
          <cell r="U774">
            <v>41590200</v>
          </cell>
          <cell r="V774">
            <v>33949999</v>
          </cell>
          <cell r="W774">
            <v>33949999</v>
          </cell>
          <cell r="X774">
            <v>33949999</v>
          </cell>
          <cell r="Y774">
            <v>33949999</v>
          </cell>
        </row>
        <row r="775">
          <cell r="C775">
            <v>11101</v>
          </cell>
          <cell r="E775">
            <v>30</v>
          </cell>
          <cell r="G775">
            <v>3</v>
          </cell>
          <cell r="U775">
            <v>30402000</v>
          </cell>
          <cell r="V775">
            <v>30360000</v>
          </cell>
          <cell r="W775">
            <v>30360000</v>
          </cell>
          <cell r="X775">
            <v>360000</v>
          </cell>
          <cell r="Y775">
            <v>360000</v>
          </cell>
        </row>
        <row r="776">
          <cell r="C776">
            <v>11101</v>
          </cell>
          <cell r="E776">
            <v>30</v>
          </cell>
          <cell r="G776">
            <v>3</v>
          </cell>
          <cell r="U776">
            <v>22500000</v>
          </cell>
          <cell r="V776">
            <v>22498860</v>
          </cell>
          <cell r="W776">
            <v>22498860</v>
          </cell>
          <cell r="X776">
            <v>22498860</v>
          </cell>
          <cell r="Y776">
            <v>2498860</v>
          </cell>
        </row>
        <row r="777">
          <cell r="C777">
            <v>11101</v>
          </cell>
          <cell r="E777">
            <v>30</v>
          </cell>
          <cell r="G777">
            <v>3</v>
          </cell>
          <cell r="U777">
            <v>5000000</v>
          </cell>
          <cell r="V777">
            <v>5000000</v>
          </cell>
          <cell r="W777">
            <v>5000000</v>
          </cell>
          <cell r="X777">
            <v>5000000</v>
          </cell>
          <cell r="Y777">
            <v>450000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1894470673</v>
          </cell>
          <cell r="V779">
            <v>1449926861</v>
          </cell>
          <cell r="W779">
            <v>1449926861</v>
          </cell>
          <cell r="X779">
            <v>1449926861</v>
          </cell>
          <cell r="Y779">
            <v>1449926861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150000000</v>
          </cell>
          <cell r="V780">
            <v>149993550</v>
          </cell>
          <cell r="W780">
            <v>149993550</v>
          </cell>
          <cell r="X780">
            <v>149993550</v>
          </cell>
          <cell r="Y780">
            <v>113431990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194306708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12860180</v>
          </cell>
          <cell r="V782">
            <v>12236360</v>
          </cell>
          <cell r="W782">
            <v>12236360</v>
          </cell>
          <cell r="X782">
            <v>12236360</v>
          </cell>
          <cell r="Y782">
            <v>12236360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9109292</v>
          </cell>
          <cell r="V783">
            <v>8648363</v>
          </cell>
          <cell r="W783">
            <v>8648363</v>
          </cell>
          <cell r="X783">
            <v>8648363</v>
          </cell>
          <cell r="Y783">
            <v>8648363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16732339</v>
          </cell>
          <cell r="V784">
            <v>16732339</v>
          </cell>
          <cell r="W784">
            <v>16732339</v>
          </cell>
          <cell r="X784">
            <v>6959368</v>
          </cell>
          <cell r="Y784">
            <v>6959368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4591555</v>
          </cell>
          <cell r="V785">
            <v>4142403</v>
          </cell>
          <cell r="W785">
            <v>4142403</v>
          </cell>
          <cell r="X785">
            <v>4142403</v>
          </cell>
          <cell r="Y785">
            <v>4142403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531954</v>
          </cell>
          <cell r="V786">
            <v>422795</v>
          </cell>
          <cell r="W786">
            <v>422795</v>
          </cell>
          <cell r="X786">
            <v>422795</v>
          </cell>
          <cell r="Y786">
            <v>422795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3443663</v>
          </cell>
          <cell r="V787">
            <v>2930015</v>
          </cell>
          <cell r="W787">
            <v>2930015</v>
          </cell>
          <cell r="X787">
            <v>2930015</v>
          </cell>
          <cell r="Y787">
            <v>2930015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573941</v>
          </cell>
          <cell r="V788">
            <v>447195</v>
          </cell>
          <cell r="W788">
            <v>447195</v>
          </cell>
          <cell r="X788">
            <v>447195</v>
          </cell>
          <cell r="Y788">
            <v>447195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573941</v>
          </cell>
          <cell r="V789">
            <v>447195</v>
          </cell>
          <cell r="W789">
            <v>447195</v>
          </cell>
          <cell r="X789">
            <v>447195</v>
          </cell>
          <cell r="Y789">
            <v>447195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1147886</v>
          </cell>
          <cell r="V790">
            <v>894294</v>
          </cell>
          <cell r="W790">
            <v>894294</v>
          </cell>
          <cell r="X790">
            <v>894294</v>
          </cell>
          <cell r="Y790">
            <v>894294</v>
          </cell>
        </row>
        <row r="791">
          <cell r="C791">
            <v>11101</v>
          </cell>
          <cell r="E791">
            <v>33</v>
          </cell>
          <cell r="G791">
            <v>3</v>
          </cell>
          <cell r="U791">
            <v>576526188</v>
          </cell>
          <cell r="V791">
            <v>529491300.60000002</v>
          </cell>
          <cell r="W791">
            <v>529491300.60000002</v>
          </cell>
          <cell r="X791">
            <v>529491300.60000002</v>
          </cell>
          <cell r="Y791">
            <v>486435300.60000002</v>
          </cell>
        </row>
        <row r="792">
          <cell r="C792">
            <v>11101</v>
          </cell>
          <cell r="E792">
            <v>33</v>
          </cell>
          <cell r="G792">
            <v>3</v>
          </cell>
          <cell r="U792">
            <v>85930215</v>
          </cell>
          <cell r="V792">
            <v>85930215</v>
          </cell>
          <cell r="W792">
            <v>85930215</v>
          </cell>
          <cell r="X792">
            <v>69635820</v>
          </cell>
          <cell r="Y792">
            <v>69635820</v>
          </cell>
        </row>
        <row r="793">
          <cell r="C793">
            <v>11101</v>
          </cell>
          <cell r="E793">
            <v>33</v>
          </cell>
          <cell r="G793">
            <v>3</v>
          </cell>
          <cell r="U793">
            <v>684114</v>
          </cell>
          <cell r="V793">
            <v>684114</v>
          </cell>
          <cell r="W793">
            <v>684114</v>
          </cell>
          <cell r="X793">
            <v>684114</v>
          </cell>
          <cell r="Y793">
            <v>684114</v>
          </cell>
        </row>
        <row r="794">
          <cell r="C794">
            <v>11101</v>
          </cell>
          <cell r="E794">
            <v>33</v>
          </cell>
          <cell r="G794">
            <v>3</v>
          </cell>
          <cell r="U794">
            <v>1064538</v>
          </cell>
          <cell r="V794">
            <v>1064538</v>
          </cell>
          <cell r="W794">
            <v>1064538</v>
          </cell>
          <cell r="X794">
            <v>1064538</v>
          </cell>
          <cell r="Y794">
            <v>1064538</v>
          </cell>
        </row>
        <row r="795">
          <cell r="C795">
            <v>11101</v>
          </cell>
          <cell r="E795">
            <v>33</v>
          </cell>
          <cell r="G795">
            <v>3</v>
          </cell>
          <cell r="U795">
            <v>2502461</v>
          </cell>
          <cell r="V795">
            <v>2502461</v>
          </cell>
          <cell r="W795">
            <v>2502461</v>
          </cell>
          <cell r="X795">
            <v>1909809</v>
          </cell>
          <cell r="Y795">
            <v>1909809</v>
          </cell>
        </row>
        <row r="796">
          <cell r="C796">
            <v>11101</v>
          </cell>
          <cell r="E796">
            <v>33</v>
          </cell>
          <cell r="G796">
            <v>3</v>
          </cell>
          <cell r="U796">
            <v>5260590</v>
          </cell>
          <cell r="V796">
            <v>5260590</v>
          </cell>
          <cell r="W796">
            <v>5260590</v>
          </cell>
          <cell r="X796">
            <v>4000686</v>
          </cell>
          <cell r="Y796">
            <v>4000686</v>
          </cell>
        </row>
        <row r="797">
          <cell r="C797">
            <v>11101</v>
          </cell>
          <cell r="E797">
            <v>33</v>
          </cell>
          <cell r="G797">
            <v>3</v>
          </cell>
          <cell r="U797">
            <v>455026</v>
          </cell>
          <cell r="V797">
            <v>455026</v>
          </cell>
          <cell r="W797">
            <v>455026</v>
          </cell>
          <cell r="X797">
            <v>342141</v>
          </cell>
          <cell r="Y797">
            <v>342141</v>
          </cell>
        </row>
        <row r="798">
          <cell r="C798">
            <v>11101</v>
          </cell>
          <cell r="E798">
            <v>33</v>
          </cell>
          <cell r="G798">
            <v>3</v>
          </cell>
          <cell r="U798">
            <v>9659169</v>
          </cell>
          <cell r="V798">
            <v>6539876</v>
          </cell>
          <cell r="W798">
            <v>6539876</v>
          </cell>
          <cell r="X798">
            <v>6539876</v>
          </cell>
          <cell r="Y798">
            <v>6539876</v>
          </cell>
        </row>
        <row r="799">
          <cell r="C799">
            <v>11101</v>
          </cell>
          <cell r="E799">
            <v>33</v>
          </cell>
          <cell r="G799">
            <v>3</v>
          </cell>
          <cell r="U799">
            <v>3586766</v>
          </cell>
          <cell r="V799">
            <v>3586766</v>
          </cell>
          <cell r="W799">
            <v>3586766</v>
          </cell>
          <cell r="X799">
            <v>2727740</v>
          </cell>
          <cell r="Y799">
            <v>2727740</v>
          </cell>
        </row>
        <row r="800">
          <cell r="C800">
            <v>11101</v>
          </cell>
          <cell r="E800">
            <v>33</v>
          </cell>
          <cell r="G800">
            <v>3</v>
          </cell>
          <cell r="U800">
            <v>90000337</v>
          </cell>
          <cell r="V800">
            <v>90000000</v>
          </cell>
          <cell r="W800">
            <v>90000000</v>
          </cell>
          <cell r="X800">
            <v>90000000</v>
          </cell>
          <cell r="Y800">
            <v>87845002</v>
          </cell>
        </row>
        <row r="801">
          <cell r="C801">
            <v>11101</v>
          </cell>
          <cell r="E801">
            <v>33</v>
          </cell>
          <cell r="G801">
            <v>3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C802">
            <v>11101</v>
          </cell>
          <cell r="E802">
            <v>33</v>
          </cell>
          <cell r="G802">
            <v>3</v>
          </cell>
          <cell r="U802">
            <v>20600000</v>
          </cell>
          <cell r="V802">
            <v>20166000</v>
          </cell>
          <cell r="W802">
            <v>20166000</v>
          </cell>
          <cell r="X802">
            <v>20166000</v>
          </cell>
          <cell r="Y802">
            <v>12951000</v>
          </cell>
        </row>
        <row r="803">
          <cell r="C803">
            <v>11101</v>
          </cell>
          <cell r="E803">
            <v>33</v>
          </cell>
          <cell r="G803">
            <v>3</v>
          </cell>
          <cell r="U803">
            <v>117839663</v>
          </cell>
          <cell r="V803">
            <v>83810000</v>
          </cell>
          <cell r="W803">
            <v>83810000</v>
          </cell>
          <cell r="X803">
            <v>37791000</v>
          </cell>
          <cell r="Y803">
            <v>37791000</v>
          </cell>
        </row>
        <row r="804">
          <cell r="C804">
            <v>11101</v>
          </cell>
          <cell r="E804">
            <v>33</v>
          </cell>
          <cell r="G804">
            <v>3</v>
          </cell>
          <cell r="U804">
            <v>28000000</v>
          </cell>
          <cell r="V804">
            <v>16853070</v>
          </cell>
          <cell r="W804">
            <v>16853070</v>
          </cell>
          <cell r="X804">
            <v>16853070</v>
          </cell>
          <cell r="Y804">
            <v>0</v>
          </cell>
        </row>
        <row r="805">
          <cell r="C805">
            <v>11101</v>
          </cell>
          <cell r="E805">
            <v>33</v>
          </cell>
          <cell r="G805">
            <v>3</v>
          </cell>
          <cell r="U805">
            <v>113723648</v>
          </cell>
          <cell r="V805">
            <v>113723648</v>
          </cell>
          <cell r="W805">
            <v>113723648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33</v>
          </cell>
          <cell r="G806">
            <v>3</v>
          </cell>
          <cell r="U806">
            <v>132953450</v>
          </cell>
          <cell r="V806">
            <v>40561712.119999997</v>
          </cell>
          <cell r="W806">
            <v>40561712.119999997</v>
          </cell>
          <cell r="X806">
            <v>40561712.119999997</v>
          </cell>
          <cell r="Y806">
            <v>7946001</v>
          </cell>
        </row>
        <row r="807">
          <cell r="C807">
            <v>11101</v>
          </cell>
          <cell r="E807">
            <v>33</v>
          </cell>
          <cell r="G807">
            <v>3</v>
          </cell>
          <cell r="U807">
            <v>3349870</v>
          </cell>
          <cell r="V807">
            <v>3349870</v>
          </cell>
          <cell r="W807">
            <v>3349870</v>
          </cell>
          <cell r="X807">
            <v>2498145</v>
          </cell>
          <cell r="Y807">
            <v>2498145</v>
          </cell>
        </row>
        <row r="808">
          <cell r="C808">
            <v>11101</v>
          </cell>
          <cell r="E808">
            <v>33</v>
          </cell>
          <cell r="G808">
            <v>3</v>
          </cell>
          <cell r="U808">
            <v>98087285</v>
          </cell>
          <cell r="V808">
            <v>81084153.879999995</v>
          </cell>
          <cell r="W808">
            <v>81084153.879999995</v>
          </cell>
          <cell r="X808">
            <v>81084153.879999995</v>
          </cell>
          <cell r="Y808">
            <v>81084153.879999995</v>
          </cell>
        </row>
        <row r="809">
          <cell r="C809">
            <v>11101</v>
          </cell>
          <cell r="E809">
            <v>33</v>
          </cell>
          <cell r="G809">
            <v>3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33</v>
          </cell>
          <cell r="G810">
            <v>3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</row>
        <row r="811">
          <cell r="C811">
            <v>11101</v>
          </cell>
          <cell r="E811">
            <v>33</v>
          </cell>
          <cell r="G811">
            <v>1</v>
          </cell>
          <cell r="U811">
            <v>2104604</v>
          </cell>
          <cell r="V811">
            <v>2076531.77</v>
          </cell>
          <cell r="W811">
            <v>2076531.77</v>
          </cell>
          <cell r="X811">
            <v>2076531.77</v>
          </cell>
          <cell r="Y811">
            <v>2076531.77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200000000</v>
          </cell>
          <cell r="V814">
            <v>199999642</v>
          </cell>
          <cell r="W814">
            <v>199999642</v>
          </cell>
          <cell r="X814">
            <v>199999642</v>
          </cell>
          <cell r="Y814">
            <v>157410642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300000000</v>
          </cell>
          <cell r="V815">
            <v>300000000</v>
          </cell>
          <cell r="W815">
            <v>300000000</v>
          </cell>
          <cell r="X815">
            <v>30000000</v>
          </cell>
          <cell r="Y815">
            <v>30000000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100000000</v>
          </cell>
          <cell r="V816">
            <v>100000000</v>
          </cell>
          <cell r="W816">
            <v>100000000</v>
          </cell>
          <cell r="X816">
            <v>65000000</v>
          </cell>
          <cell r="Y816">
            <v>65000000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100000000</v>
          </cell>
          <cell r="V817">
            <v>100000000</v>
          </cell>
          <cell r="W817">
            <v>100000000</v>
          </cell>
          <cell r="X817">
            <v>15000000</v>
          </cell>
          <cell r="Y817">
            <v>15000000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50000000</v>
          </cell>
          <cell r="V818">
            <v>50000000</v>
          </cell>
          <cell r="W818">
            <v>50000000</v>
          </cell>
          <cell r="X818">
            <v>10000000</v>
          </cell>
          <cell r="Y818">
            <v>10000000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50000000</v>
          </cell>
          <cell r="V819">
            <v>50000000</v>
          </cell>
          <cell r="W819">
            <v>50000000</v>
          </cell>
          <cell r="X819">
            <v>10000000</v>
          </cell>
          <cell r="Y819">
            <v>10000000</v>
          </cell>
        </row>
        <row r="820">
          <cell r="C820">
            <v>11101</v>
          </cell>
          <cell r="E820">
            <v>35</v>
          </cell>
          <cell r="G820">
            <v>3</v>
          </cell>
          <cell r="U820">
            <v>120000000</v>
          </cell>
          <cell r="V820">
            <v>120000000</v>
          </cell>
          <cell r="W820">
            <v>120000000</v>
          </cell>
          <cell r="X820">
            <v>120000000</v>
          </cell>
          <cell r="Y820">
            <v>120000000</v>
          </cell>
        </row>
        <row r="821">
          <cell r="C821">
            <v>11101</v>
          </cell>
          <cell r="E821">
            <v>35</v>
          </cell>
          <cell r="G821">
            <v>3</v>
          </cell>
          <cell r="U821">
            <v>393000000</v>
          </cell>
          <cell r="V821">
            <v>393000000</v>
          </cell>
          <cell r="W821">
            <v>393000000</v>
          </cell>
          <cell r="X821">
            <v>393000000</v>
          </cell>
          <cell r="Y821">
            <v>393000000</v>
          </cell>
        </row>
        <row r="822">
          <cell r="C822">
            <v>11101</v>
          </cell>
          <cell r="E822">
            <v>35</v>
          </cell>
          <cell r="G822">
            <v>3</v>
          </cell>
          <cell r="U822">
            <v>87000000</v>
          </cell>
          <cell r="V822">
            <v>87000000</v>
          </cell>
          <cell r="W822">
            <v>87000000</v>
          </cell>
          <cell r="X822">
            <v>87000000</v>
          </cell>
          <cell r="Y822">
            <v>87000000</v>
          </cell>
        </row>
        <row r="823">
          <cell r="C823">
            <v>11101</v>
          </cell>
          <cell r="E823">
            <v>35</v>
          </cell>
          <cell r="G823">
            <v>3</v>
          </cell>
          <cell r="U823">
            <v>3000000000</v>
          </cell>
          <cell r="V823">
            <v>2583146620</v>
          </cell>
          <cell r="W823">
            <v>2583146620</v>
          </cell>
          <cell r="X823">
            <v>2583146620</v>
          </cell>
          <cell r="Y823">
            <v>2583146620</v>
          </cell>
        </row>
        <row r="824">
          <cell r="C824">
            <v>11101</v>
          </cell>
          <cell r="E824">
            <v>35</v>
          </cell>
          <cell r="G824">
            <v>3</v>
          </cell>
          <cell r="U824">
            <v>30000000</v>
          </cell>
          <cell r="V824">
            <v>30000000</v>
          </cell>
          <cell r="W824">
            <v>30000000</v>
          </cell>
          <cell r="X824">
            <v>30000000</v>
          </cell>
          <cell r="Y824">
            <v>30000000</v>
          </cell>
        </row>
        <row r="825">
          <cell r="C825">
            <v>11101</v>
          </cell>
          <cell r="E825">
            <v>35</v>
          </cell>
          <cell r="G825">
            <v>3</v>
          </cell>
          <cell r="U825">
            <v>144714641</v>
          </cell>
          <cell r="V825">
            <v>144714641</v>
          </cell>
          <cell r="W825">
            <v>144714641</v>
          </cell>
          <cell r="X825">
            <v>144714641</v>
          </cell>
          <cell r="Y825">
            <v>144714641</v>
          </cell>
        </row>
        <row r="826">
          <cell r="C826">
            <v>11101</v>
          </cell>
          <cell r="E826">
            <v>35</v>
          </cell>
          <cell r="G826">
            <v>3</v>
          </cell>
          <cell r="U826">
            <v>250000000</v>
          </cell>
          <cell r="V826">
            <v>210000000</v>
          </cell>
          <cell r="W826">
            <v>210000000</v>
          </cell>
          <cell r="X826">
            <v>210000000</v>
          </cell>
          <cell r="Y826">
            <v>210000000</v>
          </cell>
        </row>
        <row r="827">
          <cell r="C827">
            <v>11101</v>
          </cell>
          <cell r="E827">
            <v>35</v>
          </cell>
          <cell r="G827">
            <v>3</v>
          </cell>
          <cell r="U827">
            <v>5000000</v>
          </cell>
          <cell r="V827">
            <v>4000000</v>
          </cell>
          <cell r="W827">
            <v>4000000</v>
          </cell>
          <cell r="X827">
            <v>4000000</v>
          </cell>
          <cell r="Y827">
            <v>4000000</v>
          </cell>
        </row>
        <row r="828">
          <cell r="C828">
            <v>11101</v>
          </cell>
          <cell r="E828">
            <v>35</v>
          </cell>
          <cell r="G828">
            <v>3</v>
          </cell>
          <cell r="U828">
            <v>140000000</v>
          </cell>
          <cell r="V828">
            <v>130000000</v>
          </cell>
          <cell r="W828">
            <v>130000000</v>
          </cell>
          <cell r="X828">
            <v>130000000</v>
          </cell>
          <cell r="Y828">
            <v>130000000</v>
          </cell>
        </row>
        <row r="829">
          <cell r="C829">
            <v>11101</v>
          </cell>
          <cell r="E829">
            <v>35</v>
          </cell>
          <cell r="G829">
            <v>3</v>
          </cell>
          <cell r="U829">
            <v>28000000</v>
          </cell>
          <cell r="V829">
            <v>22400000</v>
          </cell>
          <cell r="W829">
            <v>22400000</v>
          </cell>
          <cell r="X829">
            <v>22400000</v>
          </cell>
          <cell r="Y829">
            <v>22400000</v>
          </cell>
        </row>
        <row r="830">
          <cell r="C830">
            <v>11101</v>
          </cell>
          <cell r="E830">
            <v>35</v>
          </cell>
          <cell r="G830">
            <v>3</v>
          </cell>
          <cell r="U830">
            <v>100000000</v>
          </cell>
          <cell r="V830">
            <v>99988717</v>
          </cell>
          <cell r="W830">
            <v>99988717</v>
          </cell>
          <cell r="X830">
            <v>99988717</v>
          </cell>
          <cell r="Y830">
            <v>99988717</v>
          </cell>
        </row>
        <row r="831">
          <cell r="C831">
            <v>11101</v>
          </cell>
          <cell r="E831">
            <v>35</v>
          </cell>
          <cell r="G831">
            <v>3</v>
          </cell>
          <cell r="U831">
            <v>55000000</v>
          </cell>
          <cell r="V831">
            <v>55000000</v>
          </cell>
          <cell r="W831">
            <v>55000000</v>
          </cell>
          <cell r="X831">
            <v>55000000</v>
          </cell>
          <cell r="Y831">
            <v>55000000</v>
          </cell>
        </row>
        <row r="832">
          <cell r="C832">
            <v>11101</v>
          </cell>
          <cell r="E832">
            <v>35</v>
          </cell>
          <cell r="G832">
            <v>3</v>
          </cell>
          <cell r="U832">
            <v>69800000</v>
          </cell>
          <cell r="V832">
            <v>55840000</v>
          </cell>
          <cell r="W832">
            <v>55840000</v>
          </cell>
          <cell r="X832">
            <v>55840000</v>
          </cell>
          <cell r="Y832">
            <v>55840000</v>
          </cell>
        </row>
        <row r="833">
          <cell r="C833">
            <v>11101</v>
          </cell>
          <cell r="E833">
            <v>35</v>
          </cell>
          <cell r="G833">
            <v>3</v>
          </cell>
          <cell r="U833">
            <v>57000000</v>
          </cell>
          <cell r="V833">
            <v>45600000</v>
          </cell>
          <cell r="W833">
            <v>45600000</v>
          </cell>
          <cell r="X833">
            <v>45600000</v>
          </cell>
          <cell r="Y833">
            <v>45600000</v>
          </cell>
        </row>
        <row r="834">
          <cell r="C834">
            <v>11101</v>
          </cell>
          <cell r="E834">
            <v>35</v>
          </cell>
          <cell r="G834">
            <v>3</v>
          </cell>
          <cell r="U834">
            <v>28985359</v>
          </cell>
          <cell r="V834">
            <v>23188287</v>
          </cell>
          <cell r="W834">
            <v>23188287</v>
          </cell>
          <cell r="X834">
            <v>23188287</v>
          </cell>
          <cell r="Y834">
            <v>23188287</v>
          </cell>
        </row>
        <row r="835">
          <cell r="C835">
            <v>11101</v>
          </cell>
          <cell r="E835">
            <v>35</v>
          </cell>
          <cell r="G835">
            <v>3</v>
          </cell>
          <cell r="U835">
            <v>91500000</v>
          </cell>
          <cell r="V835">
            <v>81200000</v>
          </cell>
          <cell r="W835">
            <v>81200000</v>
          </cell>
          <cell r="X835">
            <v>81200000</v>
          </cell>
          <cell r="Y835">
            <v>81200000</v>
          </cell>
        </row>
        <row r="836">
          <cell r="C836">
            <v>11101</v>
          </cell>
          <cell r="E836">
            <v>35</v>
          </cell>
          <cell r="G836">
            <v>3</v>
          </cell>
          <cell r="U836">
            <v>470000000</v>
          </cell>
          <cell r="V836">
            <v>470000000</v>
          </cell>
          <cell r="W836">
            <v>470000000</v>
          </cell>
          <cell r="X836">
            <v>470000000</v>
          </cell>
          <cell r="Y836">
            <v>470000000</v>
          </cell>
        </row>
        <row r="837">
          <cell r="C837">
            <v>11101</v>
          </cell>
          <cell r="E837">
            <v>35</v>
          </cell>
          <cell r="G837">
            <v>3</v>
          </cell>
          <cell r="U837">
            <v>2985000000</v>
          </cell>
          <cell r="V837">
            <v>2730320995</v>
          </cell>
          <cell r="W837">
            <v>2730320995</v>
          </cell>
          <cell r="X837">
            <v>2730320995</v>
          </cell>
          <cell r="Y837">
            <v>2659734328</v>
          </cell>
        </row>
        <row r="838">
          <cell r="C838">
            <v>11101</v>
          </cell>
          <cell r="E838">
            <v>35</v>
          </cell>
          <cell r="G838">
            <v>3</v>
          </cell>
          <cell r="U838">
            <v>12000000</v>
          </cell>
          <cell r="V838">
            <v>6696820</v>
          </cell>
          <cell r="W838">
            <v>6696820</v>
          </cell>
          <cell r="X838">
            <v>6696820</v>
          </cell>
          <cell r="Y838">
            <v>2653200</v>
          </cell>
        </row>
        <row r="839">
          <cell r="C839">
            <v>11101</v>
          </cell>
          <cell r="E839">
            <v>35</v>
          </cell>
          <cell r="G839">
            <v>3</v>
          </cell>
          <cell r="U839">
            <v>3000000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11101</v>
          </cell>
          <cell r="E840">
            <v>35</v>
          </cell>
          <cell r="G840">
            <v>1</v>
          </cell>
          <cell r="U840">
            <v>2104604</v>
          </cell>
          <cell r="V840">
            <v>388360</v>
          </cell>
          <cell r="W840">
            <v>388360</v>
          </cell>
          <cell r="X840">
            <v>388360</v>
          </cell>
          <cell r="Y840">
            <v>388360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90087300</v>
          </cell>
          <cell r="V842">
            <v>77999996.620000005</v>
          </cell>
          <cell r="W842">
            <v>77999996.620000005</v>
          </cell>
          <cell r="X842">
            <v>77999996.620000005</v>
          </cell>
          <cell r="Y842">
            <v>77999996.620000005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660000000</v>
          </cell>
          <cell r="V843">
            <v>635000000</v>
          </cell>
          <cell r="W843">
            <v>635000000</v>
          </cell>
          <cell r="X843">
            <v>635000000</v>
          </cell>
          <cell r="Y843">
            <v>635000000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429129373</v>
          </cell>
          <cell r="V844">
            <v>421365309.88</v>
          </cell>
          <cell r="W844">
            <v>421365309.88</v>
          </cell>
          <cell r="X844">
            <v>421365309.88</v>
          </cell>
          <cell r="Y844">
            <v>301365309.88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45000000</v>
          </cell>
          <cell r="V845">
            <v>45000000</v>
          </cell>
          <cell r="W845">
            <v>45000000</v>
          </cell>
          <cell r="X845">
            <v>45000000</v>
          </cell>
          <cell r="Y845">
            <v>28526917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7255625</v>
          </cell>
          <cell r="V846">
            <v>4626940</v>
          </cell>
          <cell r="W846">
            <v>4626940</v>
          </cell>
          <cell r="X846">
            <v>4626940</v>
          </cell>
          <cell r="Y846">
            <v>4626940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5139401</v>
          </cell>
          <cell r="V847">
            <v>3278040</v>
          </cell>
          <cell r="W847">
            <v>3278040</v>
          </cell>
          <cell r="X847">
            <v>3278040</v>
          </cell>
          <cell r="Y847">
            <v>3278040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7851147</v>
          </cell>
          <cell r="V848">
            <v>7575789</v>
          </cell>
          <cell r="W848">
            <v>7575789</v>
          </cell>
          <cell r="X848">
            <v>1587057</v>
          </cell>
          <cell r="Y848">
            <v>1587057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5870887</v>
          </cell>
          <cell r="V849">
            <v>1632600</v>
          </cell>
          <cell r="W849">
            <v>1632600</v>
          </cell>
          <cell r="X849">
            <v>1632600</v>
          </cell>
          <cell r="Y849">
            <v>1632600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315620</v>
          </cell>
          <cell r="V850">
            <v>202000</v>
          </cell>
          <cell r="W850">
            <v>202000</v>
          </cell>
          <cell r="X850">
            <v>202000</v>
          </cell>
          <cell r="Y850">
            <v>202000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2071286</v>
          </cell>
          <cell r="V851">
            <v>1224900</v>
          </cell>
          <cell r="W851">
            <v>1224900</v>
          </cell>
          <cell r="X851">
            <v>1224900</v>
          </cell>
          <cell r="Y851">
            <v>1224900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345212</v>
          </cell>
          <cell r="V852">
            <v>204600</v>
          </cell>
          <cell r="W852">
            <v>204600</v>
          </cell>
          <cell r="X852">
            <v>204600</v>
          </cell>
          <cell r="Y852">
            <v>204600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345212</v>
          </cell>
          <cell r="V853">
            <v>204600</v>
          </cell>
          <cell r="W853">
            <v>204600</v>
          </cell>
          <cell r="X853">
            <v>204600</v>
          </cell>
          <cell r="Y853">
            <v>204600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690426</v>
          </cell>
          <cell r="V854">
            <v>408400</v>
          </cell>
          <cell r="W854">
            <v>408400</v>
          </cell>
          <cell r="X854">
            <v>408400</v>
          </cell>
          <cell r="Y854">
            <v>408400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34500000</v>
          </cell>
          <cell r="V855">
            <v>32404730.539999999</v>
          </cell>
          <cell r="W855">
            <v>32404730.539999999</v>
          </cell>
          <cell r="X855">
            <v>32404730.539999999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C857">
            <v>11101</v>
          </cell>
          <cell r="E857">
            <v>36</v>
          </cell>
          <cell r="G857">
            <v>3</v>
          </cell>
          <cell r="U857">
            <v>75428466</v>
          </cell>
          <cell r="V857">
            <v>66491062</v>
          </cell>
          <cell r="W857">
            <v>66491062</v>
          </cell>
          <cell r="X857">
            <v>66491062</v>
          </cell>
          <cell r="Y857">
            <v>41272911</v>
          </cell>
        </row>
        <row r="858">
          <cell r="C858">
            <v>11101</v>
          </cell>
          <cell r="E858">
            <v>36</v>
          </cell>
          <cell r="G858">
            <v>3</v>
          </cell>
          <cell r="U858">
            <v>614631603</v>
          </cell>
          <cell r="V858">
            <v>592686203</v>
          </cell>
          <cell r="W858">
            <v>592686203</v>
          </cell>
          <cell r="X858">
            <v>250037436</v>
          </cell>
          <cell r="Y858">
            <v>0</v>
          </cell>
        </row>
        <row r="859">
          <cell r="C859">
            <v>11101</v>
          </cell>
          <cell r="E859">
            <v>36</v>
          </cell>
          <cell r="G859">
            <v>3</v>
          </cell>
          <cell r="U859">
            <v>340000000</v>
          </cell>
          <cell r="V859">
            <v>324355115</v>
          </cell>
          <cell r="W859">
            <v>324355115</v>
          </cell>
          <cell r="X859">
            <v>324355115</v>
          </cell>
          <cell r="Y859">
            <v>324355115</v>
          </cell>
        </row>
        <row r="860">
          <cell r="C860">
            <v>11101</v>
          </cell>
          <cell r="E860">
            <v>36</v>
          </cell>
          <cell r="G860">
            <v>3</v>
          </cell>
          <cell r="U860">
            <v>1131755472</v>
          </cell>
          <cell r="V860">
            <v>992565591.91999996</v>
          </cell>
          <cell r="W860">
            <v>992565591.91999996</v>
          </cell>
          <cell r="X860">
            <v>992565591.91999996</v>
          </cell>
          <cell r="Y860">
            <v>835410492.66999996</v>
          </cell>
        </row>
        <row r="861">
          <cell r="C861">
            <v>11101</v>
          </cell>
          <cell r="E861">
            <v>36</v>
          </cell>
          <cell r="G861">
            <v>3</v>
          </cell>
          <cell r="U861">
            <v>1709626</v>
          </cell>
          <cell r="V861">
            <v>969611</v>
          </cell>
          <cell r="W861">
            <v>969611</v>
          </cell>
          <cell r="X861">
            <v>459192</v>
          </cell>
          <cell r="Y861">
            <v>459192</v>
          </cell>
        </row>
        <row r="862">
          <cell r="C862">
            <v>11101</v>
          </cell>
          <cell r="E862">
            <v>36</v>
          </cell>
          <cell r="G862">
            <v>3</v>
          </cell>
          <cell r="U862">
            <v>2418542</v>
          </cell>
          <cell r="V862">
            <v>1921079</v>
          </cell>
          <cell r="W862">
            <v>1921079</v>
          </cell>
          <cell r="X862">
            <v>813429</v>
          </cell>
          <cell r="Y862">
            <v>813429</v>
          </cell>
        </row>
        <row r="863">
          <cell r="C863">
            <v>11101</v>
          </cell>
          <cell r="E863">
            <v>36</v>
          </cell>
          <cell r="G863">
            <v>3</v>
          </cell>
          <cell r="U863">
            <v>313333</v>
          </cell>
          <cell r="V863">
            <v>184686</v>
          </cell>
          <cell r="W863">
            <v>184686</v>
          </cell>
          <cell r="X863">
            <v>87464</v>
          </cell>
          <cell r="Y863">
            <v>87464</v>
          </cell>
        </row>
        <row r="864">
          <cell r="C864">
            <v>11101</v>
          </cell>
          <cell r="E864">
            <v>36</v>
          </cell>
          <cell r="G864">
            <v>3</v>
          </cell>
          <cell r="U864">
            <v>5000000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36</v>
          </cell>
          <cell r="G865">
            <v>3</v>
          </cell>
          <cell r="U865">
            <v>273479210</v>
          </cell>
          <cell r="V865">
            <v>273388802.08999997</v>
          </cell>
          <cell r="W865">
            <v>273388802.08999997</v>
          </cell>
          <cell r="X865">
            <v>273388802.08999997</v>
          </cell>
          <cell r="Y865">
            <v>273388802.08999997</v>
          </cell>
        </row>
        <row r="866">
          <cell r="C866">
            <v>11101</v>
          </cell>
          <cell r="E866">
            <v>36</v>
          </cell>
          <cell r="G866">
            <v>3</v>
          </cell>
          <cell r="U866">
            <v>20000000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36</v>
          </cell>
          <cell r="G867">
            <v>3</v>
          </cell>
          <cell r="U867">
            <v>60000000</v>
          </cell>
          <cell r="V867">
            <v>58999818.600000001</v>
          </cell>
          <cell r="W867">
            <v>58999818.600000001</v>
          </cell>
          <cell r="X867">
            <v>58999818.600000001</v>
          </cell>
          <cell r="Y867">
            <v>58153425.149999999</v>
          </cell>
        </row>
        <row r="868">
          <cell r="C868">
            <v>11101</v>
          </cell>
          <cell r="E868">
            <v>36</v>
          </cell>
          <cell r="G868">
            <v>3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</row>
        <row r="869">
          <cell r="C869">
            <v>11101</v>
          </cell>
          <cell r="E869">
            <v>36</v>
          </cell>
          <cell r="G869">
            <v>3</v>
          </cell>
          <cell r="U869">
            <v>53400000</v>
          </cell>
          <cell r="V869">
            <v>38007750</v>
          </cell>
          <cell r="W869">
            <v>38007750</v>
          </cell>
          <cell r="X869">
            <v>38007750</v>
          </cell>
          <cell r="Y869">
            <v>38007750</v>
          </cell>
        </row>
        <row r="870">
          <cell r="C870">
            <v>11101</v>
          </cell>
          <cell r="E870">
            <v>36</v>
          </cell>
          <cell r="G870">
            <v>3</v>
          </cell>
          <cell r="U870">
            <v>6734462</v>
          </cell>
          <cell r="V870">
            <v>3258011</v>
          </cell>
          <cell r="W870">
            <v>3258011</v>
          </cell>
          <cell r="X870">
            <v>3258011</v>
          </cell>
          <cell r="Y870">
            <v>3258011</v>
          </cell>
        </row>
        <row r="871">
          <cell r="C871">
            <v>11101</v>
          </cell>
          <cell r="E871">
            <v>36</v>
          </cell>
          <cell r="G871">
            <v>3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36</v>
          </cell>
          <cell r="G872">
            <v>3</v>
          </cell>
          <cell r="U872">
            <v>3995000</v>
          </cell>
          <cell r="V872">
            <v>1395793</v>
          </cell>
          <cell r="W872">
            <v>1395793</v>
          </cell>
          <cell r="X872">
            <v>854486</v>
          </cell>
          <cell r="Y872">
            <v>854486</v>
          </cell>
        </row>
        <row r="873">
          <cell r="C873">
            <v>11101</v>
          </cell>
          <cell r="E873">
            <v>36</v>
          </cell>
          <cell r="G873">
            <v>3</v>
          </cell>
          <cell r="U873">
            <v>2418542</v>
          </cell>
          <cell r="V873">
            <v>1411205</v>
          </cell>
          <cell r="W873">
            <v>1411205</v>
          </cell>
          <cell r="X873">
            <v>655989</v>
          </cell>
          <cell r="Y873">
            <v>655989</v>
          </cell>
        </row>
        <row r="874">
          <cell r="C874">
            <v>11101</v>
          </cell>
          <cell r="E874">
            <v>36</v>
          </cell>
          <cell r="G874">
            <v>3</v>
          </cell>
          <cell r="U874">
            <v>355851446</v>
          </cell>
          <cell r="V874">
            <v>355851428</v>
          </cell>
          <cell r="W874">
            <v>355851428</v>
          </cell>
          <cell r="X874">
            <v>349263836</v>
          </cell>
          <cell r="Y874">
            <v>0</v>
          </cell>
        </row>
        <row r="875">
          <cell r="C875">
            <v>11101</v>
          </cell>
          <cell r="E875">
            <v>36</v>
          </cell>
          <cell r="G875">
            <v>3</v>
          </cell>
          <cell r="U875">
            <v>57793923</v>
          </cell>
          <cell r="V875">
            <v>57793923</v>
          </cell>
          <cell r="W875">
            <v>57793923</v>
          </cell>
          <cell r="X875">
            <v>57793923</v>
          </cell>
          <cell r="Y875">
            <v>57793923</v>
          </cell>
        </row>
        <row r="876">
          <cell r="C876">
            <v>11101</v>
          </cell>
          <cell r="E876">
            <v>36</v>
          </cell>
          <cell r="G876">
            <v>3</v>
          </cell>
          <cell r="U876">
            <v>140271072</v>
          </cell>
          <cell r="V876">
            <v>135553456</v>
          </cell>
          <cell r="W876">
            <v>135553456</v>
          </cell>
          <cell r="X876">
            <v>135553456</v>
          </cell>
          <cell r="Y876">
            <v>127614884</v>
          </cell>
        </row>
        <row r="877">
          <cell r="C877">
            <v>11101</v>
          </cell>
          <cell r="E877">
            <v>36</v>
          </cell>
          <cell r="G877">
            <v>1</v>
          </cell>
          <cell r="U877">
            <v>2104604</v>
          </cell>
          <cell r="V877">
            <v>1575444</v>
          </cell>
          <cell r="W877">
            <v>1575444</v>
          </cell>
          <cell r="X877">
            <v>1575444</v>
          </cell>
          <cell r="Y877">
            <v>1575444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58018458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57673065</v>
          </cell>
          <cell r="V879">
            <v>54828828.100000001</v>
          </cell>
          <cell r="W879">
            <v>54828828.100000001</v>
          </cell>
          <cell r="X879">
            <v>54828828.100000001</v>
          </cell>
          <cell r="Y879">
            <v>15922868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303094764</v>
          </cell>
          <cell r="V880">
            <v>303092601.19999999</v>
          </cell>
          <cell r="W880">
            <v>303092601.19999999</v>
          </cell>
          <cell r="X880">
            <v>303092601.19999999</v>
          </cell>
          <cell r="Y880">
            <v>225859061.90000001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224378965</v>
          </cell>
          <cell r="V881">
            <v>207326262</v>
          </cell>
          <cell r="W881">
            <v>207326262</v>
          </cell>
          <cell r="X881">
            <v>207326262</v>
          </cell>
          <cell r="Y881">
            <v>132529082.7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20154250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500000000</v>
          </cell>
          <cell r="V886">
            <v>451191672</v>
          </cell>
          <cell r="W886">
            <v>451191672</v>
          </cell>
          <cell r="X886">
            <v>451191672</v>
          </cell>
          <cell r="Y886">
            <v>376881727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8000000</v>
          </cell>
          <cell r="V888">
            <v>6400000</v>
          </cell>
          <cell r="W888">
            <v>6400000</v>
          </cell>
          <cell r="X888">
            <v>6400000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55683970</v>
          </cell>
          <cell r="V889">
            <v>55125195</v>
          </cell>
          <cell r="W889">
            <v>55125195</v>
          </cell>
          <cell r="X889">
            <v>55125195</v>
          </cell>
          <cell r="Y889">
            <v>32297195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19304205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60856295</v>
          </cell>
          <cell r="V891">
            <v>53709275</v>
          </cell>
          <cell r="W891">
            <v>53709275</v>
          </cell>
          <cell r="X891">
            <v>53709275</v>
          </cell>
          <cell r="Y891">
            <v>46456625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24000000</v>
          </cell>
          <cell r="V892">
            <v>24000000</v>
          </cell>
          <cell r="W892">
            <v>24000000</v>
          </cell>
          <cell r="X892">
            <v>24000000</v>
          </cell>
          <cell r="Y892">
            <v>0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175327654</v>
          </cell>
          <cell r="V893">
            <v>45862472</v>
          </cell>
          <cell r="W893">
            <v>45862472</v>
          </cell>
          <cell r="X893">
            <v>45862472</v>
          </cell>
          <cell r="Y893">
            <v>19301200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8000000</v>
          </cell>
          <cell r="V894">
            <v>7990825.2000000002</v>
          </cell>
          <cell r="W894">
            <v>7990825.2000000002</v>
          </cell>
          <cell r="X894">
            <v>7990825.2000000002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59399614</v>
          </cell>
          <cell r="V895">
            <v>58042554</v>
          </cell>
          <cell r="W895">
            <v>58042554</v>
          </cell>
          <cell r="X895">
            <v>58042554</v>
          </cell>
          <cell r="Y895">
            <v>35406190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40100000</v>
          </cell>
          <cell r="V897">
            <v>38094800</v>
          </cell>
          <cell r="W897">
            <v>38094800</v>
          </cell>
          <cell r="X897">
            <v>38094800</v>
          </cell>
          <cell r="Y897">
            <v>27997800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4000000</v>
          </cell>
          <cell r="V898">
            <v>4000000</v>
          </cell>
          <cell r="W898">
            <v>4000000</v>
          </cell>
          <cell r="X898">
            <v>4000000</v>
          </cell>
          <cell r="Y898">
            <v>4000000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5700000</v>
          </cell>
          <cell r="V899">
            <v>5700000</v>
          </cell>
          <cell r="W899">
            <v>5700000</v>
          </cell>
          <cell r="X899">
            <v>5700000</v>
          </cell>
          <cell r="Y899">
            <v>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64613250</v>
          </cell>
          <cell r="V900">
            <v>64613249.119999997</v>
          </cell>
          <cell r="W900">
            <v>64613249.119999997</v>
          </cell>
          <cell r="X900">
            <v>64613249.119999997</v>
          </cell>
          <cell r="Y900">
            <v>64613249.119999997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85452439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39463468</v>
          </cell>
          <cell r="V903">
            <v>39462000</v>
          </cell>
          <cell r="W903">
            <v>39462000</v>
          </cell>
          <cell r="X903">
            <v>39462000</v>
          </cell>
          <cell r="Y903">
            <v>32500500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10275480</v>
          </cell>
          <cell r="V904">
            <v>6890000</v>
          </cell>
          <cell r="W904">
            <v>6890000</v>
          </cell>
          <cell r="X904">
            <v>6890000</v>
          </cell>
          <cell r="Y904">
            <v>6890000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21357853</v>
          </cell>
          <cell r="V905">
            <v>12136800</v>
          </cell>
          <cell r="W905">
            <v>12136800</v>
          </cell>
          <cell r="X905">
            <v>12136800</v>
          </cell>
          <cell r="Y905">
            <v>10374400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88627645</v>
          </cell>
          <cell r="V906">
            <v>82060702</v>
          </cell>
          <cell r="W906">
            <v>82060702</v>
          </cell>
          <cell r="X906">
            <v>82060702</v>
          </cell>
          <cell r="Y906">
            <v>75622902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45600000</v>
          </cell>
          <cell r="V907">
            <v>43915442</v>
          </cell>
          <cell r="W907">
            <v>43915442</v>
          </cell>
          <cell r="X907">
            <v>43915442</v>
          </cell>
          <cell r="Y907">
            <v>43915442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2931496089</v>
          </cell>
          <cell r="V908">
            <v>2931496089</v>
          </cell>
          <cell r="W908">
            <v>2931496089</v>
          </cell>
          <cell r="X908">
            <v>2931496089</v>
          </cell>
          <cell r="Y908">
            <v>868500000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153021756</v>
          </cell>
          <cell r="V909">
            <v>150046332</v>
          </cell>
          <cell r="W909">
            <v>150046332</v>
          </cell>
          <cell r="X909">
            <v>150046332</v>
          </cell>
          <cell r="Y909">
            <v>137294519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10000000</v>
          </cell>
          <cell r="V910">
            <v>9391480</v>
          </cell>
          <cell r="W910">
            <v>9391480</v>
          </cell>
          <cell r="X910">
            <v>9391480</v>
          </cell>
          <cell r="Y910">
            <v>9391480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10000000</v>
          </cell>
          <cell r="V911">
            <v>8000000</v>
          </cell>
          <cell r="W911">
            <v>8000000</v>
          </cell>
          <cell r="X911">
            <v>8000000</v>
          </cell>
          <cell r="Y911">
            <v>1904000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107798706</v>
          </cell>
          <cell r="V912">
            <v>99308931</v>
          </cell>
          <cell r="W912">
            <v>99308931</v>
          </cell>
          <cell r="X912">
            <v>99308931</v>
          </cell>
          <cell r="Y912">
            <v>99308931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3428000</v>
          </cell>
          <cell r="V913">
            <v>3428000</v>
          </cell>
          <cell r="W913">
            <v>3428000</v>
          </cell>
          <cell r="X913">
            <v>3428000</v>
          </cell>
          <cell r="Y913">
            <v>3428000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61233370</v>
          </cell>
          <cell r="V914">
            <v>24951622</v>
          </cell>
          <cell r="W914">
            <v>24951622</v>
          </cell>
          <cell r="X914">
            <v>24951622</v>
          </cell>
          <cell r="Y914">
            <v>15537652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39000000</v>
          </cell>
          <cell r="V915">
            <v>23967365</v>
          </cell>
          <cell r="W915">
            <v>23967365</v>
          </cell>
          <cell r="X915">
            <v>23967365</v>
          </cell>
          <cell r="Y915">
            <v>22011395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29968112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</row>
        <row r="917">
          <cell r="C917">
            <v>11101</v>
          </cell>
          <cell r="E917">
            <v>40</v>
          </cell>
          <cell r="G917">
            <v>3</v>
          </cell>
          <cell r="U917">
            <v>7492028</v>
          </cell>
          <cell r="V917">
            <v>7100100</v>
          </cell>
          <cell r="W917">
            <v>7100100</v>
          </cell>
          <cell r="X917">
            <v>7100100</v>
          </cell>
          <cell r="Y917">
            <v>0</v>
          </cell>
        </row>
        <row r="918">
          <cell r="C918">
            <v>11101</v>
          </cell>
          <cell r="E918">
            <v>40</v>
          </cell>
          <cell r="G918">
            <v>3</v>
          </cell>
          <cell r="U918">
            <v>2564098</v>
          </cell>
          <cell r="V918">
            <v>1627080</v>
          </cell>
          <cell r="W918">
            <v>1627080</v>
          </cell>
          <cell r="X918">
            <v>1627080</v>
          </cell>
          <cell r="Y918">
            <v>1627080</v>
          </cell>
        </row>
        <row r="919">
          <cell r="C919">
            <v>11101</v>
          </cell>
          <cell r="E919">
            <v>40</v>
          </cell>
          <cell r="G919">
            <v>3</v>
          </cell>
          <cell r="U919">
            <v>1816236</v>
          </cell>
          <cell r="V919">
            <v>1152580</v>
          </cell>
          <cell r="W919">
            <v>1152580</v>
          </cell>
          <cell r="X919">
            <v>1152580</v>
          </cell>
          <cell r="Y919">
            <v>1152580</v>
          </cell>
        </row>
        <row r="920">
          <cell r="C920">
            <v>11101</v>
          </cell>
          <cell r="E920">
            <v>40</v>
          </cell>
          <cell r="G920">
            <v>3</v>
          </cell>
          <cell r="U920">
            <v>2376704</v>
          </cell>
          <cell r="V920">
            <v>1539915</v>
          </cell>
          <cell r="W920">
            <v>1539915</v>
          </cell>
          <cell r="X920">
            <v>1022894</v>
          </cell>
          <cell r="Y920">
            <v>1022894</v>
          </cell>
        </row>
        <row r="921">
          <cell r="C921">
            <v>11101</v>
          </cell>
          <cell r="E921">
            <v>40</v>
          </cell>
          <cell r="G921">
            <v>3</v>
          </cell>
          <cell r="U921">
            <v>943853</v>
          </cell>
          <cell r="V921">
            <v>618800</v>
          </cell>
          <cell r="W921">
            <v>618800</v>
          </cell>
          <cell r="X921">
            <v>618800</v>
          </cell>
          <cell r="Y921">
            <v>618800</v>
          </cell>
        </row>
        <row r="922">
          <cell r="C922">
            <v>11101</v>
          </cell>
          <cell r="E922">
            <v>40</v>
          </cell>
          <cell r="G922">
            <v>3</v>
          </cell>
          <cell r="U922">
            <v>104340</v>
          </cell>
          <cell r="V922">
            <v>71000</v>
          </cell>
          <cell r="W922">
            <v>71000</v>
          </cell>
          <cell r="X922">
            <v>71000</v>
          </cell>
          <cell r="Y922">
            <v>71000</v>
          </cell>
        </row>
        <row r="923">
          <cell r="C923">
            <v>11101</v>
          </cell>
          <cell r="E923">
            <v>40</v>
          </cell>
          <cell r="G923">
            <v>3</v>
          </cell>
          <cell r="U923">
            <v>707890</v>
          </cell>
          <cell r="V923">
            <v>464100</v>
          </cell>
          <cell r="W923">
            <v>464100</v>
          </cell>
          <cell r="X923">
            <v>464100</v>
          </cell>
          <cell r="Y923">
            <v>464100</v>
          </cell>
        </row>
        <row r="924">
          <cell r="C924">
            <v>11101</v>
          </cell>
          <cell r="E924">
            <v>40</v>
          </cell>
          <cell r="G924">
            <v>3</v>
          </cell>
          <cell r="U924">
            <v>117982</v>
          </cell>
          <cell r="V924">
            <v>77600</v>
          </cell>
          <cell r="W924">
            <v>77600</v>
          </cell>
          <cell r="X924">
            <v>77600</v>
          </cell>
          <cell r="Y924">
            <v>77600</v>
          </cell>
        </row>
        <row r="925">
          <cell r="C925">
            <v>11101</v>
          </cell>
          <cell r="E925">
            <v>40</v>
          </cell>
          <cell r="G925">
            <v>3</v>
          </cell>
          <cell r="U925">
            <v>117982</v>
          </cell>
          <cell r="V925">
            <v>77600</v>
          </cell>
          <cell r="W925">
            <v>77600</v>
          </cell>
          <cell r="X925">
            <v>77600</v>
          </cell>
          <cell r="Y925">
            <v>77600</v>
          </cell>
        </row>
        <row r="926">
          <cell r="C926">
            <v>11101</v>
          </cell>
          <cell r="E926">
            <v>40</v>
          </cell>
          <cell r="G926">
            <v>3</v>
          </cell>
          <cell r="U926">
            <v>235963</v>
          </cell>
          <cell r="V926">
            <v>155200</v>
          </cell>
          <cell r="W926">
            <v>155200</v>
          </cell>
          <cell r="X926">
            <v>155200</v>
          </cell>
          <cell r="Y926">
            <v>155200</v>
          </cell>
        </row>
        <row r="927">
          <cell r="C927">
            <v>11101</v>
          </cell>
          <cell r="E927">
            <v>40</v>
          </cell>
          <cell r="G927">
            <v>3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</row>
        <row r="928">
          <cell r="C928">
            <v>11101</v>
          </cell>
          <cell r="E928">
            <v>40</v>
          </cell>
          <cell r="G928">
            <v>3</v>
          </cell>
          <cell r="U928">
            <v>192072643</v>
          </cell>
          <cell r="V928">
            <v>181545034</v>
          </cell>
          <cell r="W928">
            <v>181545034</v>
          </cell>
          <cell r="X928">
            <v>181545034</v>
          </cell>
          <cell r="Y928">
            <v>164864699</v>
          </cell>
        </row>
        <row r="929">
          <cell r="C929">
            <v>11101</v>
          </cell>
          <cell r="E929">
            <v>40</v>
          </cell>
          <cell r="G929">
            <v>3</v>
          </cell>
          <cell r="U929">
            <v>29102650</v>
          </cell>
          <cell r="V929">
            <v>29056300</v>
          </cell>
          <cell r="W929">
            <v>29056300</v>
          </cell>
          <cell r="X929">
            <v>29056300</v>
          </cell>
          <cell r="Y929">
            <v>29056300</v>
          </cell>
        </row>
        <row r="930">
          <cell r="C930">
            <v>11101</v>
          </cell>
          <cell r="E930">
            <v>40</v>
          </cell>
          <cell r="G930">
            <v>3</v>
          </cell>
          <cell r="U930">
            <v>1379011</v>
          </cell>
          <cell r="V930">
            <v>934798</v>
          </cell>
          <cell r="W930">
            <v>934798</v>
          </cell>
          <cell r="X930">
            <v>606600</v>
          </cell>
          <cell r="Y930">
            <v>606600</v>
          </cell>
        </row>
        <row r="931">
          <cell r="C931">
            <v>11101</v>
          </cell>
          <cell r="E931">
            <v>40</v>
          </cell>
          <cell r="G931">
            <v>3</v>
          </cell>
          <cell r="U931">
            <v>106605</v>
          </cell>
          <cell r="V931">
            <v>79264</v>
          </cell>
          <cell r="W931">
            <v>79264</v>
          </cell>
          <cell r="X931">
            <v>52843</v>
          </cell>
          <cell r="Y931">
            <v>52843</v>
          </cell>
        </row>
        <row r="932">
          <cell r="C932">
            <v>11101</v>
          </cell>
          <cell r="E932">
            <v>40</v>
          </cell>
          <cell r="G932">
            <v>3</v>
          </cell>
          <cell r="U932">
            <v>1958822</v>
          </cell>
          <cell r="V932">
            <v>1226963</v>
          </cell>
          <cell r="W932">
            <v>1226963</v>
          </cell>
          <cell r="X932">
            <v>1226963</v>
          </cell>
          <cell r="Y932">
            <v>1226963</v>
          </cell>
        </row>
        <row r="933">
          <cell r="C933">
            <v>11101</v>
          </cell>
          <cell r="E933">
            <v>40</v>
          </cell>
          <cell r="G933">
            <v>3</v>
          </cell>
          <cell r="U933">
            <v>940235</v>
          </cell>
          <cell r="V933">
            <v>656776</v>
          </cell>
          <cell r="W933">
            <v>656776</v>
          </cell>
          <cell r="X933">
            <v>433005</v>
          </cell>
          <cell r="Y933">
            <v>433005</v>
          </cell>
        </row>
        <row r="934">
          <cell r="C934">
            <v>11101</v>
          </cell>
          <cell r="E934">
            <v>40</v>
          </cell>
          <cell r="G934">
            <v>3</v>
          </cell>
          <cell r="U934">
            <v>18499503</v>
          </cell>
          <cell r="V934">
            <v>13157928</v>
          </cell>
          <cell r="W934">
            <v>13157928</v>
          </cell>
          <cell r="X934">
            <v>13157928</v>
          </cell>
          <cell r="Y934">
            <v>13157928</v>
          </cell>
        </row>
        <row r="935">
          <cell r="C935">
            <v>11101</v>
          </cell>
          <cell r="E935">
            <v>40</v>
          </cell>
          <cell r="G935">
            <v>3</v>
          </cell>
          <cell r="U935">
            <v>828076</v>
          </cell>
          <cell r="V935">
            <v>552583</v>
          </cell>
          <cell r="W935">
            <v>552583</v>
          </cell>
          <cell r="X935">
            <v>552583</v>
          </cell>
          <cell r="Y935">
            <v>552583</v>
          </cell>
        </row>
        <row r="936">
          <cell r="C936">
            <v>11101</v>
          </cell>
          <cell r="E936">
            <v>40</v>
          </cell>
          <cell r="G936">
            <v>3</v>
          </cell>
          <cell r="U936">
            <v>1288555</v>
          </cell>
          <cell r="V936">
            <v>883567</v>
          </cell>
          <cell r="W936">
            <v>883567</v>
          </cell>
          <cell r="X936">
            <v>883567</v>
          </cell>
          <cell r="Y936">
            <v>883567</v>
          </cell>
        </row>
        <row r="937">
          <cell r="C937">
            <v>11101</v>
          </cell>
          <cell r="E937">
            <v>40</v>
          </cell>
          <cell r="G937">
            <v>3</v>
          </cell>
          <cell r="U937">
            <v>1149957</v>
          </cell>
          <cell r="V937">
            <v>568150</v>
          </cell>
          <cell r="W937">
            <v>568150</v>
          </cell>
          <cell r="X937">
            <v>346686</v>
          </cell>
          <cell r="Y937">
            <v>346686</v>
          </cell>
        </row>
        <row r="938">
          <cell r="C938">
            <v>11101</v>
          </cell>
          <cell r="E938">
            <v>40</v>
          </cell>
          <cell r="G938">
            <v>3</v>
          </cell>
          <cell r="U938">
            <v>799539</v>
          </cell>
          <cell r="V938">
            <v>535036</v>
          </cell>
          <cell r="W938">
            <v>535036</v>
          </cell>
          <cell r="X938">
            <v>396323</v>
          </cell>
          <cell r="Y938">
            <v>396323</v>
          </cell>
        </row>
        <row r="939">
          <cell r="C939">
            <v>11101</v>
          </cell>
          <cell r="E939">
            <v>40</v>
          </cell>
          <cell r="G939">
            <v>3</v>
          </cell>
          <cell r="U939">
            <v>218091110</v>
          </cell>
          <cell r="V939">
            <v>194334454</v>
          </cell>
          <cell r="W939">
            <v>194334454</v>
          </cell>
          <cell r="X939">
            <v>194334454</v>
          </cell>
          <cell r="Y939">
            <v>175635766</v>
          </cell>
        </row>
        <row r="940">
          <cell r="C940">
            <v>11106</v>
          </cell>
          <cell r="E940">
            <v>24</v>
          </cell>
          <cell r="G940">
            <v>3</v>
          </cell>
          <cell r="U940">
            <v>345661700</v>
          </cell>
          <cell r="V940">
            <v>333613533</v>
          </cell>
          <cell r="W940">
            <v>333613533</v>
          </cell>
          <cell r="X940">
            <v>333613533</v>
          </cell>
          <cell r="Y940">
            <v>36800000</v>
          </cell>
        </row>
        <row r="941">
          <cell r="C941">
            <v>11106</v>
          </cell>
          <cell r="E941">
            <v>24</v>
          </cell>
          <cell r="G941">
            <v>3</v>
          </cell>
          <cell r="U941">
            <v>167740000</v>
          </cell>
          <cell r="V941">
            <v>167589251</v>
          </cell>
          <cell r="W941">
            <v>167589251</v>
          </cell>
          <cell r="X941">
            <v>167589251</v>
          </cell>
          <cell r="Y941">
            <v>0</v>
          </cell>
        </row>
        <row r="942">
          <cell r="C942">
            <v>11106</v>
          </cell>
          <cell r="E942">
            <v>24</v>
          </cell>
          <cell r="G942">
            <v>3</v>
          </cell>
          <cell r="U942">
            <v>695089426</v>
          </cell>
          <cell r="V942">
            <v>392548686.86000001</v>
          </cell>
          <cell r="W942">
            <v>392548686.86000001</v>
          </cell>
          <cell r="X942">
            <v>392548686.86000001</v>
          </cell>
          <cell r="Y942">
            <v>392548686.86000001</v>
          </cell>
        </row>
        <row r="943">
          <cell r="C943">
            <v>11106</v>
          </cell>
          <cell r="E943">
            <v>24</v>
          </cell>
          <cell r="G943">
            <v>3</v>
          </cell>
          <cell r="U943">
            <v>28806203</v>
          </cell>
          <cell r="V943">
            <v>7164974</v>
          </cell>
          <cell r="W943">
            <v>7164974</v>
          </cell>
          <cell r="X943">
            <v>7164974</v>
          </cell>
          <cell r="Y943">
            <v>5179260</v>
          </cell>
        </row>
        <row r="944">
          <cell r="C944">
            <v>11106</v>
          </cell>
          <cell r="E944">
            <v>24</v>
          </cell>
          <cell r="G944">
            <v>3</v>
          </cell>
          <cell r="U944">
            <v>70000000</v>
          </cell>
          <cell r="V944">
            <v>59073902</v>
          </cell>
          <cell r="W944">
            <v>59073902</v>
          </cell>
          <cell r="X944">
            <v>59073902</v>
          </cell>
          <cell r="Y944">
            <v>0</v>
          </cell>
        </row>
        <row r="945">
          <cell r="C945">
            <v>11106</v>
          </cell>
          <cell r="E945">
            <v>24</v>
          </cell>
          <cell r="G945">
            <v>3</v>
          </cell>
          <cell r="U945">
            <v>60000000</v>
          </cell>
          <cell r="V945">
            <v>39888800</v>
          </cell>
          <cell r="W945">
            <v>39888800</v>
          </cell>
          <cell r="X945">
            <v>39888800</v>
          </cell>
          <cell r="Y945">
            <v>0</v>
          </cell>
        </row>
        <row r="946">
          <cell r="C946">
            <v>11106</v>
          </cell>
          <cell r="E946">
            <v>24</v>
          </cell>
          <cell r="G946">
            <v>3</v>
          </cell>
          <cell r="U946">
            <v>10000000</v>
          </cell>
          <cell r="V946">
            <v>5280000</v>
          </cell>
          <cell r="W946">
            <v>5280000</v>
          </cell>
          <cell r="X946">
            <v>5280000</v>
          </cell>
          <cell r="Y946">
            <v>0</v>
          </cell>
        </row>
        <row r="947">
          <cell r="C947">
            <v>11106</v>
          </cell>
          <cell r="E947">
            <v>24</v>
          </cell>
          <cell r="G947">
            <v>3</v>
          </cell>
          <cell r="U947">
            <v>151963064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</row>
        <row r="948">
          <cell r="C948">
            <v>11106</v>
          </cell>
          <cell r="E948">
            <v>24</v>
          </cell>
          <cell r="G948">
            <v>3</v>
          </cell>
          <cell r="U948">
            <v>648036936</v>
          </cell>
          <cell r="V948">
            <v>633067608</v>
          </cell>
          <cell r="W948">
            <v>633067608</v>
          </cell>
          <cell r="X948">
            <v>633067608</v>
          </cell>
          <cell r="Y948">
            <v>507431308</v>
          </cell>
        </row>
        <row r="949">
          <cell r="C949">
            <v>11106</v>
          </cell>
          <cell r="E949">
            <v>24</v>
          </cell>
          <cell r="G949">
            <v>3</v>
          </cell>
          <cell r="U949">
            <v>87792097</v>
          </cell>
          <cell r="V949">
            <v>87690892</v>
          </cell>
          <cell r="W949">
            <v>87690892</v>
          </cell>
          <cell r="X949">
            <v>87690892</v>
          </cell>
          <cell r="Y949">
            <v>83511891</v>
          </cell>
        </row>
        <row r="950">
          <cell r="C950">
            <v>11206</v>
          </cell>
          <cell r="E950">
            <v>36</v>
          </cell>
          <cell r="G950">
            <v>3</v>
          </cell>
          <cell r="U950">
            <v>100000000</v>
          </cell>
          <cell r="V950">
            <v>83654929</v>
          </cell>
          <cell r="W950">
            <v>83654929</v>
          </cell>
          <cell r="X950">
            <v>83654929</v>
          </cell>
          <cell r="Y950">
            <v>73199899</v>
          </cell>
        </row>
        <row r="951">
          <cell r="C951">
            <v>11206</v>
          </cell>
          <cell r="E951">
            <v>36</v>
          </cell>
          <cell r="G951">
            <v>3</v>
          </cell>
          <cell r="U951">
            <v>166606896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11206</v>
          </cell>
          <cell r="E952">
            <v>36</v>
          </cell>
          <cell r="G952">
            <v>3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</row>
        <row r="953">
          <cell r="C953">
            <v>11211</v>
          </cell>
          <cell r="E953">
            <v>25</v>
          </cell>
          <cell r="G953">
            <v>1</v>
          </cell>
          <cell r="U953">
            <v>24678757046</v>
          </cell>
          <cell r="V953">
            <v>22671724949</v>
          </cell>
          <cell r="W953">
            <v>22671724949</v>
          </cell>
          <cell r="X953">
            <v>22671724949</v>
          </cell>
          <cell r="Y953">
            <v>19110609402</v>
          </cell>
        </row>
        <row r="954">
          <cell r="C954">
            <v>11215</v>
          </cell>
          <cell r="E954">
            <v>24</v>
          </cell>
          <cell r="G954">
            <v>3</v>
          </cell>
          <cell r="U954">
            <v>2167424</v>
          </cell>
          <cell r="V954">
            <v>2167424</v>
          </cell>
          <cell r="W954">
            <v>2167424</v>
          </cell>
          <cell r="X954">
            <v>1142818</v>
          </cell>
          <cell r="Y954">
            <v>1142818</v>
          </cell>
        </row>
        <row r="955">
          <cell r="C955">
            <v>11215</v>
          </cell>
          <cell r="E955">
            <v>24</v>
          </cell>
          <cell r="G955">
            <v>3</v>
          </cell>
          <cell r="U955">
            <v>1699741</v>
          </cell>
          <cell r="V955">
            <v>1537900</v>
          </cell>
          <cell r="W955">
            <v>1537900</v>
          </cell>
          <cell r="X955">
            <v>1537900</v>
          </cell>
          <cell r="Y955">
            <v>1537900</v>
          </cell>
        </row>
        <row r="956">
          <cell r="C956">
            <v>11215</v>
          </cell>
          <cell r="E956">
            <v>24</v>
          </cell>
          <cell r="G956">
            <v>3</v>
          </cell>
          <cell r="U956">
            <v>206865</v>
          </cell>
          <cell r="V956">
            <v>191830</v>
          </cell>
          <cell r="W956">
            <v>191830</v>
          </cell>
          <cell r="X956">
            <v>191830</v>
          </cell>
          <cell r="Y956">
            <v>191830</v>
          </cell>
        </row>
        <row r="957">
          <cell r="C957">
            <v>11215</v>
          </cell>
          <cell r="E957">
            <v>24</v>
          </cell>
          <cell r="G957">
            <v>3</v>
          </cell>
          <cell r="U957">
            <v>1360060</v>
          </cell>
          <cell r="V957">
            <v>1153400</v>
          </cell>
          <cell r="W957">
            <v>1153400</v>
          </cell>
          <cell r="X957">
            <v>1153400</v>
          </cell>
          <cell r="Y957">
            <v>1153400</v>
          </cell>
        </row>
        <row r="958">
          <cell r="C958">
            <v>11215</v>
          </cell>
          <cell r="E958">
            <v>24</v>
          </cell>
          <cell r="G958">
            <v>3</v>
          </cell>
          <cell r="U958">
            <v>226675</v>
          </cell>
          <cell r="V958">
            <v>193200</v>
          </cell>
          <cell r="W958">
            <v>193200</v>
          </cell>
          <cell r="X958">
            <v>193200</v>
          </cell>
          <cell r="Y958">
            <v>193200</v>
          </cell>
        </row>
        <row r="959">
          <cell r="C959">
            <v>11215</v>
          </cell>
          <cell r="E959">
            <v>24</v>
          </cell>
          <cell r="G959">
            <v>3</v>
          </cell>
          <cell r="U959">
            <v>453352</v>
          </cell>
          <cell r="V959">
            <v>404572</v>
          </cell>
          <cell r="W959">
            <v>404572</v>
          </cell>
          <cell r="X959">
            <v>404572</v>
          </cell>
          <cell r="Y959">
            <v>404572</v>
          </cell>
        </row>
        <row r="960">
          <cell r="C960">
            <v>11215</v>
          </cell>
          <cell r="E960">
            <v>24</v>
          </cell>
          <cell r="G960">
            <v>3</v>
          </cell>
          <cell r="U960">
            <v>9511843</v>
          </cell>
          <cell r="V960">
            <v>3935936</v>
          </cell>
          <cell r="W960">
            <v>3935936</v>
          </cell>
          <cell r="X960">
            <v>3935936</v>
          </cell>
          <cell r="Y960">
            <v>3935936</v>
          </cell>
        </row>
        <row r="961">
          <cell r="C961">
            <v>11215</v>
          </cell>
          <cell r="E961">
            <v>24</v>
          </cell>
          <cell r="G961">
            <v>3</v>
          </cell>
          <cell r="U961">
            <v>2426462</v>
          </cell>
          <cell r="V961">
            <v>2426462</v>
          </cell>
          <cell r="W961">
            <v>2426462</v>
          </cell>
          <cell r="X961">
            <v>676337</v>
          </cell>
          <cell r="Y961">
            <v>676337</v>
          </cell>
        </row>
        <row r="962">
          <cell r="C962">
            <v>11215</v>
          </cell>
          <cell r="E962">
            <v>24</v>
          </cell>
          <cell r="G962">
            <v>3</v>
          </cell>
          <cell r="U962">
            <v>213924</v>
          </cell>
          <cell r="V962">
            <v>213924</v>
          </cell>
          <cell r="W962">
            <v>213924</v>
          </cell>
          <cell r="X962">
            <v>65599</v>
          </cell>
          <cell r="Y962">
            <v>65599</v>
          </cell>
        </row>
        <row r="963">
          <cell r="C963">
            <v>11215</v>
          </cell>
          <cell r="E963">
            <v>24</v>
          </cell>
          <cell r="G963">
            <v>3</v>
          </cell>
          <cell r="U963">
            <v>5046734</v>
          </cell>
          <cell r="V963">
            <v>4395060</v>
          </cell>
          <cell r="W963">
            <v>4395060</v>
          </cell>
          <cell r="X963">
            <v>4395060</v>
          </cell>
          <cell r="Y963">
            <v>4395060</v>
          </cell>
        </row>
        <row r="964">
          <cell r="C964">
            <v>11215</v>
          </cell>
          <cell r="E964">
            <v>24</v>
          </cell>
          <cell r="G964">
            <v>3</v>
          </cell>
          <cell r="U964">
            <v>3574770</v>
          </cell>
          <cell r="V964">
            <v>3112860</v>
          </cell>
          <cell r="W964">
            <v>3112860</v>
          </cell>
          <cell r="X964">
            <v>3112860</v>
          </cell>
          <cell r="Y964">
            <v>3112860</v>
          </cell>
        </row>
        <row r="965">
          <cell r="C965">
            <v>11215</v>
          </cell>
          <cell r="E965">
            <v>24</v>
          </cell>
          <cell r="G965">
            <v>3</v>
          </cell>
          <cell r="U965">
            <v>1624854</v>
          </cell>
          <cell r="V965">
            <v>1624854</v>
          </cell>
          <cell r="W965">
            <v>1624854</v>
          </cell>
          <cell r="X965">
            <v>620456</v>
          </cell>
          <cell r="Y965">
            <v>620456</v>
          </cell>
        </row>
        <row r="966">
          <cell r="C966">
            <v>11215</v>
          </cell>
          <cell r="E966">
            <v>24</v>
          </cell>
          <cell r="G966">
            <v>3</v>
          </cell>
          <cell r="U966">
            <v>1123106</v>
          </cell>
          <cell r="V966">
            <v>1123106</v>
          </cell>
          <cell r="W966">
            <v>1123106</v>
          </cell>
          <cell r="X966">
            <v>344394</v>
          </cell>
          <cell r="Y966">
            <v>344394</v>
          </cell>
        </row>
        <row r="967">
          <cell r="C967">
            <v>11215</v>
          </cell>
          <cell r="E967">
            <v>24</v>
          </cell>
          <cell r="G967">
            <v>3</v>
          </cell>
          <cell r="U967">
            <v>1654405</v>
          </cell>
          <cell r="V967">
            <v>1654405</v>
          </cell>
          <cell r="W967">
            <v>1654405</v>
          </cell>
          <cell r="X967">
            <v>491992</v>
          </cell>
          <cell r="Y967">
            <v>491992</v>
          </cell>
        </row>
        <row r="968">
          <cell r="C968">
            <v>11215</v>
          </cell>
          <cell r="E968">
            <v>24</v>
          </cell>
          <cell r="G968">
            <v>3</v>
          </cell>
          <cell r="U968">
            <v>274233</v>
          </cell>
          <cell r="V968">
            <v>193200</v>
          </cell>
          <cell r="W968">
            <v>193200</v>
          </cell>
          <cell r="X968">
            <v>193200</v>
          </cell>
          <cell r="Y968">
            <v>193200</v>
          </cell>
        </row>
        <row r="969">
          <cell r="C969">
            <v>11215</v>
          </cell>
          <cell r="E969">
            <v>24</v>
          </cell>
          <cell r="G969">
            <v>3</v>
          </cell>
          <cell r="U969">
            <v>2685945</v>
          </cell>
          <cell r="V969">
            <v>2685945</v>
          </cell>
          <cell r="W969">
            <v>2685945</v>
          </cell>
          <cell r="X969">
            <v>0</v>
          </cell>
          <cell r="Y969">
            <v>0</v>
          </cell>
        </row>
        <row r="970">
          <cell r="C970">
            <v>11215</v>
          </cell>
          <cell r="E970">
            <v>24</v>
          </cell>
          <cell r="G970">
            <v>3</v>
          </cell>
          <cell r="U970">
            <v>38506558</v>
          </cell>
          <cell r="V970">
            <v>31946668</v>
          </cell>
          <cell r="W970">
            <v>31946668</v>
          </cell>
          <cell r="X970">
            <v>31946668</v>
          </cell>
          <cell r="Y970">
            <v>31946668</v>
          </cell>
        </row>
        <row r="971">
          <cell r="C971">
            <v>11215</v>
          </cell>
          <cell r="E971">
            <v>24</v>
          </cell>
          <cell r="G971">
            <v>3</v>
          </cell>
          <cell r="U971">
            <v>3096200</v>
          </cell>
          <cell r="V971">
            <v>3088290</v>
          </cell>
          <cell r="W971">
            <v>3088290</v>
          </cell>
          <cell r="X971">
            <v>3088290</v>
          </cell>
          <cell r="Y971">
            <v>3088290</v>
          </cell>
        </row>
        <row r="972">
          <cell r="C972">
            <v>11217</v>
          </cell>
          <cell r="E972">
            <v>33</v>
          </cell>
          <cell r="G972">
            <v>3</v>
          </cell>
          <cell r="U972">
            <v>39076352</v>
          </cell>
          <cell r="V972">
            <v>29076352</v>
          </cell>
          <cell r="W972">
            <v>29076352</v>
          </cell>
          <cell r="X972">
            <v>0</v>
          </cell>
          <cell r="Y972">
            <v>0</v>
          </cell>
        </row>
        <row r="973">
          <cell r="C973">
            <v>11217</v>
          </cell>
          <cell r="E973">
            <v>33</v>
          </cell>
          <cell r="G973">
            <v>3</v>
          </cell>
          <cell r="U973">
            <v>161221500</v>
          </cell>
          <cell r="V973">
            <v>161127940</v>
          </cell>
          <cell r="W973">
            <v>161127940</v>
          </cell>
          <cell r="X973">
            <v>72448390</v>
          </cell>
          <cell r="Y973">
            <v>0</v>
          </cell>
        </row>
        <row r="974">
          <cell r="C974">
            <v>11217</v>
          </cell>
          <cell r="E974">
            <v>33</v>
          </cell>
          <cell r="G974">
            <v>3</v>
          </cell>
          <cell r="U974">
            <v>88453506</v>
          </cell>
          <cell r="V974">
            <v>86952261</v>
          </cell>
          <cell r="W974">
            <v>86952261</v>
          </cell>
          <cell r="X974">
            <v>86952261</v>
          </cell>
          <cell r="Y974">
            <v>75437016</v>
          </cell>
        </row>
        <row r="975">
          <cell r="C975">
            <v>11217</v>
          </cell>
          <cell r="E975">
            <v>33</v>
          </cell>
          <cell r="G975">
            <v>3</v>
          </cell>
          <cell r="U975">
            <v>5000000</v>
          </cell>
          <cell r="V975">
            <v>4759437</v>
          </cell>
          <cell r="W975">
            <v>4759437</v>
          </cell>
          <cell r="X975">
            <v>4759437</v>
          </cell>
          <cell r="Y975">
            <v>4202241</v>
          </cell>
        </row>
        <row r="976">
          <cell r="C976">
            <v>11217</v>
          </cell>
          <cell r="E976">
            <v>33</v>
          </cell>
          <cell r="G976">
            <v>3</v>
          </cell>
          <cell r="U976">
            <v>1632869474</v>
          </cell>
          <cell r="V976">
            <v>1577769571.98</v>
          </cell>
          <cell r="W976">
            <v>1577769571.98</v>
          </cell>
          <cell r="X976">
            <v>1577769571.98</v>
          </cell>
          <cell r="Y976">
            <v>1436948324</v>
          </cell>
        </row>
        <row r="977">
          <cell r="C977">
            <v>11217</v>
          </cell>
          <cell r="E977">
            <v>33</v>
          </cell>
          <cell r="G977">
            <v>3</v>
          </cell>
          <cell r="U977">
            <v>20000000</v>
          </cell>
          <cell r="V977">
            <v>18837999.960000001</v>
          </cell>
          <cell r="W977">
            <v>18837999.960000001</v>
          </cell>
          <cell r="X977">
            <v>18837999.960000001</v>
          </cell>
          <cell r="Y977">
            <v>18837999.960000001</v>
          </cell>
        </row>
        <row r="978">
          <cell r="C978">
            <v>11217</v>
          </cell>
          <cell r="E978">
            <v>33</v>
          </cell>
          <cell r="G978">
            <v>3</v>
          </cell>
          <cell r="U978">
            <v>24023047</v>
          </cell>
          <cell r="V978">
            <v>24023047</v>
          </cell>
          <cell r="W978">
            <v>24023047</v>
          </cell>
          <cell r="X978">
            <v>24023047</v>
          </cell>
          <cell r="Y978">
            <v>18017285.350000001</v>
          </cell>
        </row>
        <row r="979">
          <cell r="C979">
            <v>11217</v>
          </cell>
          <cell r="E979">
            <v>33</v>
          </cell>
          <cell r="G979">
            <v>3</v>
          </cell>
          <cell r="U979">
            <v>60033589</v>
          </cell>
          <cell r="V979">
            <v>60033589</v>
          </cell>
          <cell r="W979">
            <v>60033589</v>
          </cell>
          <cell r="X979">
            <v>60033589</v>
          </cell>
          <cell r="Y979">
            <v>59775435</v>
          </cell>
        </row>
        <row r="980">
          <cell r="C980">
            <v>11218</v>
          </cell>
          <cell r="E980">
            <v>26</v>
          </cell>
          <cell r="G980">
            <v>3</v>
          </cell>
          <cell r="U980">
            <v>294294000</v>
          </cell>
          <cell r="V980">
            <v>272000000</v>
          </cell>
          <cell r="W980">
            <v>272000000</v>
          </cell>
          <cell r="X980">
            <v>0</v>
          </cell>
          <cell r="Y980">
            <v>0</v>
          </cell>
        </row>
        <row r="981">
          <cell r="C981">
            <v>11219</v>
          </cell>
          <cell r="E981">
            <v>29</v>
          </cell>
          <cell r="G981">
            <v>3</v>
          </cell>
          <cell r="U981">
            <v>2972161661</v>
          </cell>
          <cell r="V981">
            <v>2972161661</v>
          </cell>
          <cell r="W981">
            <v>2972161661</v>
          </cell>
          <cell r="X981">
            <v>2972161661</v>
          </cell>
          <cell r="Y981">
            <v>2858758451</v>
          </cell>
        </row>
        <row r="982">
          <cell r="C982">
            <v>11220</v>
          </cell>
          <cell r="E982">
            <v>25</v>
          </cell>
          <cell r="G982">
            <v>1</v>
          </cell>
          <cell r="U982">
            <v>822141109</v>
          </cell>
          <cell r="V982">
            <v>822141109</v>
          </cell>
          <cell r="W982">
            <v>822141109</v>
          </cell>
          <cell r="X982">
            <v>822141109</v>
          </cell>
          <cell r="Y982">
            <v>822141109</v>
          </cell>
        </row>
        <row r="983">
          <cell r="C983">
            <v>11221</v>
          </cell>
          <cell r="E983">
            <v>25</v>
          </cell>
          <cell r="G983">
            <v>1</v>
          </cell>
          <cell r="U983">
            <v>1041756495</v>
          </cell>
          <cell r="V983">
            <v>831861140.36000001</v>
          </cell>
          <cell r="W983">
            <v>831861140.36000001</v>
          </cell>
          <cell r="X983">
            <v>831861140.36000001</v>
          </cell>
          <cell r="Y983">
            <v>592462433.36000001</v>
          </cell>
        </row>
        <row r="984">
          <cell r="C984">
            <v>11222</v>
          </cell>
          <cell r="E984">
            <v>29</v>
          </cell>
          <cell r="G984">
            <v>3</v>
          </cell>
          <cell r="U984">
            <v>76256918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</row>
        <row r="985">
          <cell r="C985">
            <v>11222</v>
          </cell>
          <cell r="E985">
            <v>29</v>
          </cell>
          <cell r="G985">
            <v>3</v>
          </cell>
          <cell r="U985">
            <v>162773613</v>
          </cell>
          <cell r="V985">
            <v>51038197.200000003</v>
          </cell>
          <cell r="W985">
            <v>51038197.200000003</v>
          </cell>
          <cell r="X985">
            <v>51038197.200000003</v>
          </cell>
          <cell r="Y985">
            <v>0</v>
          </cell>
        </row>
        <row r="986">
          <cell r="C986">
            <v>11224</v>
          </cell>
          <cell r="E986">
            <v>25</v>
          </cell>
          <cell r="G986">
            <v>3</v>
          </cell>
          <cell r="U986">
            <v>33200000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  <row r="987">
          <cell r="C987">
            <v>11225</v>
          </cell>
          <cell r="E987">
            <v>25</v>
          </cell>
          <cell r="G987">
            <v>1</v>
          </cell>
          <cell r="U987">
            <v>46848496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12106</v>
          </cell>
          <cell r="E988">
            <v>36</v>
          </cell>
          <cell r="G988">
            <v>3</v>
          </cell>
          <cell r="U988">
            <v>56000000</v>
          </cell>
          <cell r="V988">
            <v>56000000</v>
          </cell>
          <cell r="W988">
            <v>56000000</v>
          </cell>
          <cell r="X988">
            <v>56000000</v>
          </cell>
          <cell r="Y988">
            <v>56000000</v>
          </cell>
        </row>
        <row r="989">
          <cell r="C989">
            <v>12106</v>
          </cell>
          <cell r="E989">
            <v>36</v>
          </cell>
          <cell r="G989">
            <v>3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12106</v>
          </cell>
          <cell r="E990">
            <v>36</v>
          </cell>
          <cell r="G990">
            <v>3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</row>
        <row r="991">
          <cell r="C991">
            <v>12106</v>
          </cell>
          <cell r="E991">
            <v>36</v>
          </cell>
          <cell r="G991">
            <v>3</v>
          </cell>
          <cell r="U991">
            <v>283228082</v>
          </cell>
          <cell r="V991">
            <v>33228082</v>
          </cell>
          <cell r="W991">
            <v>33228082</v>
          </cell>
          <cell r="X991">
            <v>3228082</v>
          </cell>
          <cell r="Y991">
            <v>0</v>
          </cell>
        </row>
        <row r="992">
          <cell r="C992">
            <v>12112</v>
          </cell>
          <cell r="E992">
            <v>23</v>
          </cell>
          <cell r="G992">
            <v>3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</row>
        <row r="993">
          <cell r="C993">
            <v>12112</v>
          </cell>
          <cell r="E993">
            <v>23</v>
          </cell>
          <cell r="G993">
            <v>3</v>
          </cell>
          <cell r="U993">
            <v>60771496</v>
          </cell>
          <cell r="V993">
            <v>43059900</v>
          </cell>
          <cell r="W993">
            <v>43059900</v>
          </cell>
          <cell r="X993">
            <v>43059900</v>
          </cell>
          <cell r="Y993">
            <v>43059900</v>
          </cell>
        </row>
        <row r="994">
          <cell r="C994">
            <v>12112</v>
          </cell>
          <cell r="E994">
            <v>23</v>
          </cell>
          <cell r="G994">
            <v>3</v>
          </cell>
          <cell r="U994">
            <v>45662798</v>
          </cell>
          <cell r="V994">
            <v>30498600</v>
          </cell>
          <cell r="W994">
            <v>30498600</v>
          </cell>
          <cell r="X994">
            <v>30498600</v>
          </cell>
          <cell r="Y994">
            <v>30498600</v>
          </cell>
        </row>
        <row r="995">
          <cell r="C995">
            <v>12112</v>
          </cell>
          <cell r="E995">
            <v>23</v>
          </cell>
          <cell r="G995">
            <v>3</v>
          </cell>
          <cell r="U995">
            <v>44975521</v>
          </cell>
          <cell r="V995">
            <v>44975521</v>
          </cell>
          <cell r="W995">
            <v>44975521</v>
          </cell>
          <cell r="X995">
            <v>10473008</v>
          </cell>
          <cell r="Y995">
            <v>10473008</v>
          </cell>
        </row>
        <row r="996">
          <cell r="C996">
            <v>12112</v>
          </cell>
          <cell r="E996">
            <v>23</v>
          </cell>
          <cell r="G996">
            <v>3</v>
          </cell>
          <cell r="U996">
            <v>22089740</v>
          </cell>
          <cell r="V996">
            <v>15059500</v>
          </cell>
          <cell r="W996">
            <v>15059500</v>
          </cell>
          <cell r="X996">
            <v>15059500</v>
          </cell>
          <cell r="Y996">
            <v>15059500</v>
          </cell>
        </row>
        <row r="997">
          <cell r="C997">
            <v>12112</v>
          </cell>
          <cell r="E997">
            <v>23</v>
          </cell>
          <cell r="G997">
            <v>3</v>
          </cell>
          <cell r="U997">
            <v>22181410</v>
          </cell>
          <cell r="V997">
            <v>15596000</v>
          </cell>
          <cell r="W997">
            <v>15596000</v>
          </cell>
          <cell r="X997">
            <v>15596000</v>
          </cell>
          <cell r="Y997">
            <v>15596000</v>
          </cell>
        </row>
        <row r="998">
          <cell r="C998">
            <v>12112</v>
          </cell>
          <cell r="E998">
            <v>23</v>
          </cell>
          <cell r="G998">
            <v>3</v>
          </cell>
          <cell r="U998">
            <v>19396718</v>
          </cell>
          <cell r="V998">
            <v>11295700</v>
          </cell>
          <cell r="W998">
            <v>11295700</v>
          </cell>
          <cell r="X998">
            <v>11295700</v>
          </cell>
          <cell r="Y998">
            <v>11295700</v>
          </cell>
        </row>
        <row r="999">
          <cell r="C999">
            <v>12112</v>
          </cell>
          <cell r="E999">
            <v>23</v>
          </cell>
          <cell r="G999">
            <v>3</v>
          </cell>
          <cell r="U999">
            <v>3299453</v>
          </cell>
          <cell r="V999">
            <v>1892100</v>
          </cell>
          <cell r="W999">
            <v>1892100</v>
          </cell>
          <cell r="X999">
            <v>1892100</v>
          </cell>
          <cell r="Y999">
            <v>1892100</v>
          </cell>
        </row>
        <row r="1000">
          <cell r="C1000">
            <v>12112</v>
          </cell>
          <cell r="E1000">
            <v>23</v>
          </cell>
          <cell r="G1000">
            <v>3</v>
          </cell>
          <cell r="U1000">
            <v>3299453</v>
          </cell>
          <cell r="V1000">
            <v>1892100</v>
          </cell>
          <cell r="W1000">
            <v>1892100</v>
          </cell>
          <cell r="X1000">
            <v>1892100</v>
          </cell>
          <cell r="Y1000">
            <v>1892100</v>
          </cell>
        </row>
        <row r="1001">
          <cell r="C1001">
            <v>12112</v>
          </cell>
          <cell r="E1001">
            <v>23</v>
          </cell>
          <cell r="G1001">
            <v>3</v>
          </cell>
          <cell r="U1001">
            <v>6498906</v>
          </cell>
          <cell r="V1001">
            <v>3767300</v>
          </cell>
          <cell r="W1001">
            <v>3767300</v>
          </cell>
          <cell r="X1001">
            <v>3767300</v>
          </cell>
          <cell r="Y1001">
            <v>3767300</v>
          </cell>
        </row>
        <row r="1002">
          <cell r="C1002">
            <v>12112</v>
          </cell>
          <cell r="E1002">
            <v>23</v>
          </cell>
          <cell r="G1002">
            <v>3</v>
          </cell>
          <cell r="U1002">
            <v>27507343</v>
          </cell>
          <cell r="V1002">
            <v>8472817</v>
          </cell>
          <cell r="W1002">
            <v>8472817</v>
          </cell>
          <cell r="X1002">
            <v>8472817</v>
          </cell>
          <cell r="Y1002">
            <v>8472817</v>
          </cell>
        </row>
        <row r="1003">
          <cell r="C1003">
            <v>12112</v>
          </cell>
          <cell r="E1003">
            <v>23</v>
          </cell>
          <cell r="G1003">
            <v>3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</row>
        <row r="1004">
          <cell r="C1004">
            <v>12112</v>
          </cell>
          <cell r="E1004">
            <v>23</v>
          </cell>
          <cell r="G1004">
            <v>3</v>
          </cell>
          <cell r="U1004">
            <v>301621208</v>
          </cell>
          <cell r="V1004">
            <v>220802772</v>
          </cell>
          <cell r="W1004">
            <v>220802772</v>
          </cell>
          <cell r="X1004">
            <v>220802772</v>
          </cell>
          <cell r="Y1004">
            <v>220802772</v>
          </cell>
        </row>
        <row r="1005">
          <cell r="C1005">
            <v>12112</v>
          </cell>
          <cell r="E1005">
            <v>23</v>
          </cell>
          <cell r="G1005">
            <v>3</v>
          </cell>
          <cell r="U1005">
            <v>27164890</v>
          </cell>
          <cell r="V1005">
            <v>25777194</v>
          </cell>
          <cell r="W1005">
            <v>25777194</v>
          </cell>
          <cell r="X1005">
            <v>8076869</v>
          </cell>
          <cell r="Y1005">
            <v>8076869</v>
          </cell>
        </row>
        <row r="1006">
          <cell r="C1006">
            <v>12112</v>
          </cell>
          <cell r="E1006">
            <v>23</v>
          </cell>
          <cell r="G1006">
            <v>3</v>
          </cell>
          <cell r="U1006">
            <v>15975423</v>
          </cell>
          <cell r="V1006">
            <v>13519368</v>
          </cell>
          <cell r="W1006">
            <v>13519368</v>
          </cell>
          <cell r="X1006">
            <v>3191387</v>
          </cell>
          <cell r="Y1006">
            <v>3191387</v>
          </cell>
        </row>
        <row r="1007">
          <cell r="C1007">
            <v>12112</v>
          </cell>
          <cell r="E1007">
            <v>23</v>
          </cell>
          <cell r="G1007">
            <v>3</v>
          </cell>
          <cell r="U1007">
            <v>29578821</v>
          </cell>
          <cell r="V1007">
            <v>29388055</v>
          </cell>
          <cell r="W1007">
            <v>29388055</v>
          </cell>
          <cell r="X1007">
            <v>5421706</v>
          </cell>
          <cell r="Y1007">
            <v>5421706</v>
          </cell>
        </row>
        <row r="1008">
          <cell r="C1008">
            <v>12112</v>
          </cell>
          <cell r="E1008">
            <v>23</v>
          </cell>
          <cell r="G1008">
            <v>3</v>
          </cell>
          <cell r="U1008">
            <v>3361985</v>
          </cell>
          <cell r="V1008">
            <v>2575106</v>
          </cell>
          <cell r="W1008">
            <v>2575106</v>
          </cell>
          <cell r="X1008">
            <v>607881</v>
          </cell>
          <cell r="Y1008">
            <v>607881</v>
          </cell>
        </row>
        <row r="1009">
          <cell r="C1009">
            <v>12112</v>
          </cell>
          <cell r="E1009">
            <v>23</v>
          </cell>
          <cell r="G1009">
            <v>3</v>
          </cell>
          <cell r="U1009">
            <v>38273436</v>
          </cell>
          <cell r="V1009">
            <v>29171444</v>
          </cell>
          <cell r="W1009">
            <v>29171444</v>
          </cell>
          <cell r="X1009">
            <v>29171444</v>
          </cell>
          <cell r="Y1009">
            <v>29171444</v>
          </cell>
        </row>
        <row r="1010">
          <cell r="C1010">
            <v>12112</v>
          </cell>
          <cell r="E1010">
            <v>23</v>
          </cell>
          <cell r="G1010">
            <v>3</v>
          </cell>
          <cell r="U1010">
            <v>22547199</v>
          </cell>
          <cell r="V1010">
            <v>20037303</v>
          </cell>
          <cell r="W1010">
            <v>20037303</v>
          </cell>
          <cell r="X1010">
            <v>4559127</v>
          </cell>
          <cell r="Y1010">
            <v>4559127</v>
          </cell>
        </row>
        <row r="1011">
          <cell r="C1011">
            <v>12112</v>
          </cell>
          <cell r="E1011">
            <v>23</v>
          </cell>
          <cell r="G1011">
            <v>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>
            <v>12112</v>
          </cell>
          <cell r="E1012">
            <v>23</v>
          </cell>
          <cell r="G1012">
            <v>3</v>
          </cell>
          <cell r="U1012">
            <v>20000000</v>
          </cell>
          <cell r="V1012">
            <v>20000000</v>
          </cell>
          <cell r="W1012">
            <v>20000000</v>
          </cell>
          <cell r="X1012">
            <v>20000000</v>
          </cell>
          <cell r="Y1012">
            <v>20000000</v>
          </cell>
        </row>
        <row r="1013">
          <cell r="C1013">
            <v>12113</v>
          </cell>
          <cell r="E1013">
            <v>36</v>
          </cell>
          <cell r="G1013">
            <v>3</v>
          </cell>
          <cell r="U1013">
            <v>45950624</v>
          </cell>
          <cell r="V1013">
            <v>24938280</v>
          </cell>
          <cell r="W1013">
            <v>24938280</v>
          </cell>
          <cell r="X1013">
            <v>24938280</v>
          </cell>
          <cell r="Y1013">
            <v>0</v>
          </cell>
        </row>
        <row r="1014">
          <cell r="C1014">
            <v>12114</v>
          </cell>
          <cell r="E1014">
            <v>29</v>
          </cell>
          <cell r="G1014">
            <v>3</v>
          </cell>
          <cell r="U1014">
            <v>141102900</v>
          </cell>
          <cell r="V1014">
            <v>129839715</v>
          </cell>
          <cell r="W1014">
            <v>129839715</v>
          </cell>
          <cell r="X1014">
            <v>129839715</v>
          </cell>
          <cell r="Y1014">
            <v>129839715</v>
          </cell>
        </row>
        <row r="1015">
          <cell r="C1015">
            <v>12114</v>
          </cell>
          <cell r="E1015">
            <v>29</v>
          </cell>
          <cell r="G1015">
            <v>3</v>
          </cell>
          <cell r="U1015">
            <v>170000000</v>
          </cell>
          <cell r="V1015">
            <v>88000000</v>
          </cell>
          <cell r="W1015">
            <v>88000000</v>
          </cell>
          <cell r="X1015">
            <v>88000000</v>
          </cell>
          <cell r="Y1015">
            <v>46200000</v>
          </cell>
        </row>
        <row r="1016">
          <cell r="C1016">
            <v>12114</v>
          </cell>
          <cell r="E1016">
            <v>29</v>
          </cell>
          <cell r="G1016">
            <v>3</v>
          </cell>
          <cell r="U1016">
            <v>126000000</v>
          </cell>
          <cell r="V1016">
            <v>75955355</v>
          </cell>
          <cell r="W1016">
            <v>75955355</v>
          </cell>
          <cell r="X1016">
            <v>75955355</v>
          </cell>
          <cell r="Y1016">
            <v>71965830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5892288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42390535</v>
          </cell>
          <cell r="V1018">
            <v>23836280</v>
          </cell>
          <cell r="W1018">
            <v>23836280</v>
          </cell>
          <cell r="X1018">
            <v>23836280</v>
          </cell>
          <cell r="Y1018">
            <v>23836280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32318296</v>
          </cell>
          <cell r="V1019">
            <v>16887980</v>
          </cell>
          <cell r="W1019">
            <v>16887980</v>
          </cell>
          <cell r="X1019">
            <v>16887980</v>
          </cell>
          <cell r="Y1019">
            <v>16887980</v>
          </cell>
        </row>
        <row r="1020">
          <cell r="C1020">
            <v>12201</v>
          </cell>
          <cell r="E1020">
            <v>23</v>
          </cell>
          <cell r="G1020">
            <v>3</v>
          </cell>
          <cell r="U1020">
            <v>31155384</v>
          </cell>
          <cell r="V1020">
            <v>22624046</v>
          </cell>
          <cell r="W1020">
            <v>22624046</v>
          </cell>
          <cell r="X1020">
            <v>1194507</v>
          </cell>
          <cell r="Y1020">
            <v>1194507</v>
          </cell>
        </row>
        <row r="1021">
          <cell r="C1021">
            <v>12201</v>
          </cell>
          <cell r="E1021">
            <v>23</v>
          </cell>
          <cell r="G1021">
            <v>3</v>
          </cell>
          <cell r="U1021">
            <v>23348950</v>
          </cell>
          <cell r="V1021">
            <v>7849300</v>
          </cell>
          <cell r="W1021">
            <v>7849300</v>
          </cell>
          <cell r="X1021">
            <v>7849300</v>
          </cell>
          <cell r="Y1021">
            <v>7849300</v>
          </cell>
        </row>
        <row r="1022">
          <cell r="C1022">
            <v>12201</v>
          </cell>
          <cell r="E1022">
            <v>23</v>
          </cell>
          <cell r="G1022">
            <v>3</v>
          </cell>
          <cell r="U1022">
            <v>25756488</v>
          </cell>
          <cell r="V1022">
            <v>4984800</v>
          </cell>
          <cell r="W1022">
            <v>4984800</v>
          </cell>
          <cell r="X1022">
            <v>4984800</v>
          </cell>
          <cell r="Y1022">
            <v>4945400</v>
          </cell>
        </row>
        <row r="1023">
          <cell r="C1023">
            <v>12201</v>
          </cell>
          <cell r="E1023">
            <v>23</v>
          </cell>
          <cell r="G1023">
            <v>3</v>
          </cell>
          <cell r="U1023">
            <v>22511712</v>
          </cell>
          <cell r="V1023">
            <v>5888700</v>
          </cell>
          <cell r="W1023">
            <v>5888700</v>
          </cell>
          <cell r="X1023">
            <v>5888700</v>
          </cell>
          <cell r="Y1023">
            <v>5888700</v>
          </cell>
        </row>
        <row r="1024">
          <cell r="C1024">
            <v>12201</v>
          </cell>
          <cell r="E1024">
            <v>23</v>
          </cell>
          <cell r="G1024">
            <v>3</v>
          </cell>
          <cell r="U1024">
            <v>9418617</v>
          </cell>
          <cell r="V1024">
            <v>985400</v>
          </cell>
          <cell r="W1024">
            <v>985400</v>
          </cell>
          <cell r="X1024">
            <v>985400</v>
          </cell>
          <cell r="Y1024">
            <v>985400</v>
          </cell>
        </row>
        <row r="1025">
          <cell r="C1025">
            <v>12201</v>
          </cell>
          <cell r="E1025">
            <v>23</v>
          </cell>
          <cell r="G1025">
            <v>3</v>
          </cell>
          <cell r="U1025">
            <v>9418617</v>
          </cell>
          <cell r="V1025">
            <v>985400</v>
          </cell>
          <cell r="W1025">
            <v>985400</v>
          </cell>
          <cell r="X1025">
            <v>985400</v>
          </cell>
          <cell r="Y1025">
            <v>985400</v>
          </cell>
        </row>
        <row r="1026">
          <cell r="C1026">
            <v>12201</v>
          </cell>
          <cell r="E1026">
            <v>23</v>
          </cell>
          <cell r="G1026">
            <v>3</v>
          </cell>
          <cell r="U1026">
            <v>10837230</v>
          </cell>
          <cell r="V1026">
            <v>1963500</v>
          </cell>
          <cell r="W1026">
            <v>1963500</v>
          </cell>
          <cell r="X1026">
            <v>1963500</v>
          </cell>
          <cell r="Y1026">
            <v>1963500</v>
          </cell>
        </row>
        <row r="1027">
          <cell r="C1027">
            <v>12201</v>
          </cell>
          <cell r="E1027">
            <v>23</v>
          </cell>
          <cell r="G1027">
            <v>3</v>
          </cell>
          <cell r="U1027">
            <v>425800207</v>
          </cell>
          <cell r="V1027">
            <v>352004492.97000003</v>
          </cell>
          <cell r="W1027">
            <v>352004492.97000003</v>
          </cell>
          <cell r="X1027">
            <v>352004492.97000003</v>
          </cell>
          <cell r="Y1027">
            <v>294665566</v>
          </cell>
        </row>
        <row r="1028">
          <cell r="C1028">
            <v>12201</v>
          </cell>
          <cell r="E1028">
            <v>23</v>
          </cell>
          <cell r="G1028">
            <v>3</v>
          </cell>
          <cell r="U1028">
            <v>356000000</v>
          </cell>
          <cell r="V1028">
            <v>240611754</v>
          </cell>
          <cell r="W1028">
            <v>240611754</v>
          </cell>
          <cell r="X1028">
            <v>240611754</v>
          </cell>
          <cell r="Y1028">
            <v>176719186</v>
          </cell>
        </row>
        <row r="1029">
          <cell r="C1029">
            <v>12201</v>
          </cell>
          <cell r="E1029">
            <v>23</v>
          </cell>
          <cell r="G1029">
            <v>3</v>
          </cell>
          <cell r="U1029">
            <v>16163094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12201</v>
          </cell>
          <cell r="E1030">
            <v>23</v>
          </cell>
          <cell r="G1030">
            <v>3</v>
          </cell>
          <cell r="U1030">
            <v>722040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12201</v>
          </cell>
          <cell r="E1031">
            <v>23</v>
          </cell>
          <cell r="G1031">
            <v>3</v>
          </cell>
          <cell r="U1031">
            <v>20707043</v>
          </cell>
          <cell r="V1031">
            <v>9450414</v>
          </cell>
          <cell r="W1031">
            <v>9450414</v>
          </cell>
          <cell r="X1031">
            <v>1779490</v>
          </cell>
          <cell r="Y1031">
            <v>1779490</v>
          </cell>
        </row>
        <row r="1032">
          <cell r="C1032">
            <v>12201</v>
          </cell>
          <cell r="E1032">
            <v>23</v>
          </cell>
          <cell r="G1032">
            <v>3</v>
          </cell>
          <cell r="U1032">
            <v>14074863</v>
          </cell>
          <cell r="V1032">
            <v>6526516</v>
          </cell>
          <cell r="W1032">
            <v>6526516</v>
          </cell>
          <cell r="X1032">
            <v>374309</v>
          </cell>
          <cell r="Y1032">
            <v>374309</v>
          </cell>
        </row>
        <row r="1033">
          <cell r="C1033">
            <v>12201</v>
          </cell>
          <cell r="E1033">
            <v>23</v>
          </cell>
          <cell r="G1033">
            <v>3</v>
          </cell>
          <cell r="U1033">
            <v>20876829</v>
          </cell>
          <cell r="V1033">
            <v>14130076</v>
          </cell>
          <cell r="W1033">
            <v>14130076</v>
          </cell>
          <cell r="X1033">
            <v>594436</v>
          </cell>
          <cell r="Y1033">
            <v>594436</v>
          </cell>
        </row>
        <row r="1034">
          <cell r="C1034">
            <v>12201</v>
          </cell>
          <cell r="E1034">
            <v>23</v>
          </cell>
          <cell r="G1034">
            <v>3</v>
          </cell>
          <cell r="U1034">
            <v>6749830</v>
          </cell>
          <cell r="V1034">
            <v>1243143</v>
          </cell>
          <cell r="W1034">
            <v>1243143</v>
          </cell>
          <cell r="X1034">
            <v>71298</v>
          </cell>
          <cell r="Y1034">
            <v>71298</v>
          </cell>
        </row>
        <row r="1035">
          <cell r="C1035">
            <v>12201</v>
          </cell>
          <cell r="E1035">
            <v>23</v>
          </cell>
          <cell r="G1035">
            <v>3</v>
          </cell>
          <cell r="U1035">
            <v>20876829</v>
          </cell>
          <cell r="V1035">
            <v>9634142</v>
          </cell>
          <cell r="W1035">
            <v>9634142</v>
          </cell>
          <cell r="X1035">
            <v>534725</v>
          </cell>
          <cell r="Y1035">
            <v>534725</v>
          </cell>
        </row>
        <row r="1036">
          <cell r="C1036">
            <v>12201</v>
          </cell>
          <cell r="E1036">
            <v>23</v>
          </cell>
          <cell r="G1036">
            <v>3</v>
          </cell>
          <cell r="U1036">
            <v>51000000</v>
          </cell>
          <cell r="V1036">
            <v>29986810</v>
          </cell>
          <cell r="W1036">
            <v>29986810</v>
          </cell>
          <cell r="X1036">
            <v>29986810</v>
          </cell>
          <cell r="Y1036">
            <v>23973740</v>
          </cell>
        </row>
        <row r="1037">
          <cell r="C1037">
            <v>12201</v>
          </cell>
          <cell r="E1037">
            <v>23</v>
          </cell>
          <cell r="G1037">
            <v>3</v>
          </cell>
          <cell r="U1037">
            <v>11000000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</row>
        <row r="1038">
          <cell r="C1038">
            <v>12201</v>
          </cell>
          <cell r="E1038">
            <v>23</v>
          </cell>
          <cell r="G1038">
            <v>3</v>
          </cell>
          <cell r="U1038">
            <v>21000000</v>
          </cell>
          <cell r="V1038">
            <v>20000000</v>
          </cell>
          <cell r="W1038">
            <v>20000000</v>
          </cell>
          <cell r="X1038">
            <v>20000000</v>
          </cell>
          <cell r="Y1038">
            <v>20000000</v>
          </cell>
        </row>
        <row r="1039">
          <cell r="C1039">
            <v>12201</v>
          </cell>
          <cell r="E1039">
            <v>23</v>
          </cell>
          <cell r="G1039">
            <v>3</v>
          </cell>
          <cell r="U1039">
            <v>131000000</v>
          </cell>
          <cell r="V1039">
            <v>130114600</v>
          </cell>
          <cell r="W1039">
            <v>130114600</v>
          </cell>
          <cell r="X1039">
            <v>92177400</v>
          </cell>
          <cell r="Y1039">
            <v>0</v>
          </cell>
        </row>
        <row r="1040">
          <cell r="C1040">
            <v>12201</v>
          </cell>
          <cell r="E1040">
            <v>23</v>
          </cell>
          <cell r="G1040">
            <v>3</v>
          </cell>
          <cell r="U1040">
            <v>274969435</v>
          </cell>
          <cell r="V1040">
            <v>184613733</v>
          </cell>
          <cell r="W1040">
            <v>184613733</v>
          </cell>
          <cell r="X1040">
            <v>184613733</v>
          </cell>
          <cell r="Y1040">
            <v>184613733</v>
          </cell>
        </row>
        <row r="1041">
          <cell r="C1041">
            <v>12201</v>
          </cell>
          <cell r="E1041">
            <v>23</v>
          </cell>
          <cell r="G1041">
            <v>3</v>
          </cell>
          <cell r="U1041">
            <v>1058532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12201</v>
          </cell>
          <cell r="E1042">
            <v>23</v>
          </cell>
          <cell r="G1042">
            <v>3</v>
          </cell>
          <cell r="U1042">
            <v>27718982</v>
          </cell>
          <cell r="V1042">
            <v>17639288</v>
          </cell>
          <cell r="W1042">
            <v>17639288</v>
          </cell>
          <cell r="X1042">
            <v>17639288</v>
          </cell>
          <cell r="Y1042">
            <v>17639288</v>
          </cell>
        </row>
        <row r="1043">
          <cell r="C1043">
            <v>12201</v>
          </cell>
          <cell r="E1043">
            <v>23</v>
          </cell>
          <cell r="G1043">
            <v>3</v>
          </cell>
          <cell r="U1043">
            <v>100565644</v>
          </cell>
          <cell r="V1043">
            <v>83744149</v>
          </cell>
          <cell r="W1043">
            <v>83744149</v>
          </cell>
          <cell r="X1043">
            <v>83744149</v>
          </cell>
          <cell r="Y1043">
            <v>83744149</v>
          </cell>
        </row>
        <row r="1044">
          <cell r="C1044">
            <v>12201</v>
          </cell>
          <cell r="E1044">
            <v>23</v>
          </cell>
          <cell r="G1044">
            <v>3</v>
          </cell>
          <cell r="U1044">
            <v>138988555</v>
          </cell>
          <cell r="V1044">
            <v>138988555</v>
          </cell>
          <cell r="W1044">
            <v>138988555</v>
          </cell>
          <cell r="X1044">
            <v>138988555</v>
          </cell>
          <cell r="Y1044">
            <v>138988555</v>
          </cell>
        </row>
        <row r="1045">
          <cell r="C1045">
            <v>12205</v>
          </cell>
          <cell r="E1045">
            <v>21</v>
          </cell>
          <cell r="G1045">
            <v>3</v>
          </cell>
          <cell r="U1045">
            <v>2568064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</row>
        <row r="1046">
          <cell r="C1046">
            <v>12209</v>
          </cell>
          <cell r="E1046">
            <v>14</v>
          </cell>
          <cell r="G1046">
            <v>3</v>
          </cell>
          <cell r="U1046">
            <v>258000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</row>
        <row r="1047">
          <cell r="C1047">
            <v>12210</v>
          </cell>
          <cell r="E1047">
            <v>14</v>
          </cell>
          <cell r="G1047">
            <v>3</v>
          </cell>
          <cell r="U1047">
            <v>500000</v>
          </cell>
          <cell r="V1047">
            <v>400000</v>
          </cell>
          <cell r="W1047">
            <v>400000</v>
          </cell>
          <cell r="X1047">
            <v>400000</v>
          </cell>
          <cell r="Y1047">
            <v>0</v>
          </cell>
        </row>
        <row r="1048">
          <cell r="C1048">
            <v>12211</v>
          </cell>
          <cell r="E1048">
            <v>24</v>
          </cell>
          <cell r="G1048">
            <v>3</v>
          </cell>
          <cell r="U1048">
            <v>110000000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</row>
        <row r="1049">
          <cell r="C1049">
            <v>12211</v>
          </cell>
          <cell r="E1049">
            <v>24</v>
          </cell>
          <cell r="G1049">
            <v>3</v>
          </cell>
          <cell r="U1049">
            <v>80000000</v>
          </cell>
          <cell r="V1049">
            <v>17726905.690000001</v>
          </cell>
          <cell r="W1049">
            <v>17726905.690000001</v>
          </cell>
          <cell r="X1049">
            <v>17726905.690000001</v>
          </cell>
          <cell r="Y1049">
            <v>17726905.690000001</v>
          </cell>
        </row>
        <row r="1050">
          <cell r="C1050">
            <v>12211</v>
          </cell>
          <cell r="E1050">
            <v>24</v>
          </cell>
          <cell r="G1050">
            <v>3</v>
          </cell>
          <cell r="U1050">
            <v>20000000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</row>
        <row r="1051">
          <cell r="C1051">
            <v>12502</v>
          </cell>
          <cell r="E1051">
            <v>33</v>
          </cell>
          <cell r="G1051">
            <v>3</v>
          </cell>
          <cell r="U1051">
            <v>10000000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</row>
        <row r="1052">
          <cell r="C1052">
            <v>12502</v>
          </cell>
          <cell r="E1052">
            <v>33</v>
          </cell>
          <cell r="G1052">
            <v>3</v>
          </cell>
          <cell r="U1052">
            <v>10000000</v>
          </cell>
          <cell r="V1052">
            <v>8767000</v>
          </cell>
          <cell r="W1052">
            <v>8767000</v>
          </cell>
          <cell r="X1052">
            <v>8767000</v>
          </cell>
          <cell r="Y1052">
            <v>0</v>
          </cell>
        </row>
        <row r="1053">
          <cell r="C1053">
            <v>12502</v>
          </cell>
          <cell r="E1053">
            <v>33</v>
          </cell>
          <cell r="G1053">
            <v>3</v>
          </cell>
          <cell r="U1053">
            <v>30000000</v>
          </cell>
          <cell r="V1053">
            <v>25000000</v>
          </cell>
          <cell r="W1053">
            <v>25000000</v>
          </cell>
          <cell r="X1053">
            <v>25000000</v>
          </cell>
          <cell r="Y1053">
            <v>14922600</v>
          </cell>
        </row>
        <row r="1054">
          <cell r="C1054">
            <v>12502</v>
          </cell>
          <cell r="E1054">
            <v>33</v>
          </cell>
          <cell r="G1054">
            <v>3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12502</v>
          </cell>
          <cell r="E1055">
            <v>33</v>
          </cell>
          <cell r="G1055">
            <v>3</v>
          </cell>
          <cell r="U1055">
            <v>62000000</v>
          </cell>
          <cell r="V1055">
            <v>48619302</v>
          </cell>
          <cell r="W1055">
            <v>48619302</v>
          </cell>
          <cell r="X1055">
            <v>48619302</v>
          </cell>
          <cell r="Y1055">
            <v>0</v>
          </cell>
        </row>
        <row r="1056">
          <cell r="C1056">
            <v>12502</v>
          </cell>
          <cell r="E1056">
            <v>33</v>
          </cell>
          <cell r="G1056">
            <v>3</v>
          </cell>
          <cell r="U1056">
            <v>285629900</v>
          </cell>
          <cell r="V1056">
            <v>283630302</v>
          </cell>
          <cell r="W1056">
            <v>283630302</v>
          </cell>
          <cell r="X1056">
            <v>185629900</v>
          </cell>
          <cell r="Y1056">
            <v>106879900</v>
          </cell>
        </row>
        <row r="1057">
          <cell r="C1057">
            <v>12502</v>
          </cell>
          <cell r="E1057">
            <v>33</v>
          </cell>
          <cell r="G1057">
            <v>3</v>
          </cell>
          <cell r="U1057">
            <v>3900000</v>
          </cell>
          <cell r="V1057">
            <v>3285000</v>
          </cell>
          <cell r="W1057">
            <v>3285000</v>
          </cell>
          <cell r="X1057">
            <v>3285000</v>
          </cell>
          <cell r="Y1057">
            <v>0</v>
          </cell>
        </row>
        <row r="1058">
          <cell r="C1058">
            <v>12502</v>
          </cell>
          <cell r="E1058">
            <v>33</v>
          </cell>
          <cell r="G1058">
            <v>3</v>
          </cell>
          <cell r="U1058">
            <v>95293292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</row>
        <row r="1059">
          <cell r="C1059">
            <v>12502</v>
          </cell>
          <cell r="E1059">
            <v>33</v>
          </cell>
          <cell r="G1059">
            <v>3</v>
          </cell>
          <cell r="U1059">
            <v>37751549</v>
          </cell>
          <cell r="V1059">
            <v>37689400</v>
          </cell>
          <cell r="W1059">
            <v>37689400</v>
          </cell>
          <cell r="X1059">
            <v>37689400</v>
          </cell>
          <cell r="Y1059">
            <v>0</v>
          </cell>
        </row>
        <row r="1060">
          <cell r="C1060">
            <v>12503</v>
          </cell>
          <cell r="E1060">
            <v>21</v>
          </cell>
          <cell r="G1060">
            <v>3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</row>
        <row r="1061">
          <cell r="C1061">
            <v>12503</v>
          </cell>
          <cell r="E1061">
            <v>21</v>
          </cell>
          <cell r="G1061">
            <v>3</v>
          </cell>
          <cell r="U1061">
            <v>190017603</v>
          </cell>
          <cell r="V1061">
            <v>146655103</v>
          </cell>
          <cell r="W1061">
            <v>146655103</v>
          </cell>
          <cell r="X1061">
            <v>146655103</v>
          </cell>
          <cell r="Y1061">
            <v>141778603</v>
          </cell>
        </row>
        <row r="1062">
          <cell r="C1062">
            <v>12504</v>
          </cell>
          <cell r="E1062">
            <v>22</v>
          </cell>
          <cell r="G1062">
            <v>3</v>
          </cell>
          <cell r="U1062">
            <v>9684229</v>
          </cell>
          <cell r="V1062">
            <v>9684229</v>
          </cell>
          <cell r="W1062">
            <v>9684229</v>
          </cell>
          <cell r="X1062">
            <v>9684229</v>
          </cell>
          <cell r="Y1062">
            <v>9684229</v>
          </cell>
        </row>
        <row r="1063">
          <cell r="C1063">
            <v>12504</v>
          </cell>
          <cell r="E1063">
            <v>22</v>
          </cell>
          <cell r="G1063">
            <v>3</v>
          </cell>
          <cell r="U1063">
            <v>23000000</v>
          </cell>
          <cell r="V1063">
            <v>22533333</v>
          </cell>
          <cell r="W1063">
            <v>22533333</v>
          </cell>
          <cell r="X1063">
            <v>22533333</v>
          </cell>
          <cell r="Y1063">
            <v>22533333</v>
          </cell>
        </row>
        <row r="1064">
          <cell r="C1064">
            <v>12504</v>
          </cell>
          <cell r="E1064">
            <v>22</v>
          </cell>
          <cell r="G1064">
            <v>3</v>
          </cell>
          <cell r="U1064">
            <v>60000000</v>
          </cell>
          <cell r="V1064">
            <v>60000000</v>
          </cell>
          <cell r="W1064">
            <v>60000000</v>
          </cell>
          <cell r="X1064">
            <v>60000000</v>
          </cell>
          <cell r="Y1064">
            <v>60000000</v>
          </cell>
        </row>
        <row r="1065">
          <cell r="C1065">
            <v>12504</v>
          </cell>
          <cell r="E1065">
            <v>22</v>
          </cell>
          <cell r="G1065">
            <v>3</v>
          </cell>
          <cell r="U1065">
            <v>47000000</v>
          </cell>
          <cell r="V1065">
            <v>47000000</v>
          </cell>
          <cell r="W1065">
            <v>47000000</v>
          </cell>
          <cell r="X1065">
            <v>47000000</v>
          </cell>
          <cell r="Y1065">
            <v>47000000</v>
          </cell>
        </row>
        <row r="1066">
          <cell r="C1066">
            <v>12504</v>
          </cell>
          <cell r="E1066">
            <v>22</v>
          </cell>
          <cell r="G1066">
            <v>3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</row>
        <row r="1067">
          <cell r="C1067">
            <v>12504</v>
          </cell>
          <cell r="E1067">
            <v>22</v>
          </cell>
          <cell r="G1067">
            <v>3</v>
          </cell>
          <cell r="U1067">
            <v>100000000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12505</v>
          </cell>
          <cell r="E1068">
            <v>21</v>
          </cell>
          <cell r="G1068">
            <v>3</v>
          </cell>
          <cell r="U1068">
            <v>38000000</v>
          </cell>
          <cell r="V1068">
            <v>37990842.700000003</v>
          </cell>
          <cell r="W1068">
            <v>37990842.700000003</v>
          </cell>
          <cell r="X1068">
            <v>37990842.700000003</v>
          </cell>
          <cell r="Y1068">
            <v>37990842.700000003</v>
          </cell>
        </row>
        <row r="1069">
          <cell r="C1069">
            <v>12505</v>
          </cell>
          <cell r="E1069">
            <v>21</v>
          </cell>
          <cell r="G1069">
            <v>3</v>
          </cell>
          <cell r="U1069">
            <v>5617955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</row>
        <row r="1070">
          <cell r="C1070">
            <v>12509</v>
          </cell>
          <cell r="E1070">
            <v>23</v>
          </cell>
          <cell r="G1070">
            <v>3</v>
          </cell>
          <cell r="U1070">
            <v>4670688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12509</v>
          </cell>
          <cell r="E1071">
            <v>23</v>
          </cell>
          <cell r="G1071">
            <v>3</v>
          </cell>
          <cell r="U1071">
            <v>1410399</v>
          </cell>
          <cell r="V1071">
            <v>908800</v>
          </cell>
          <cell r="W1071">
            <v>908800</v>
          </cell>
          <cell r="X1071">
            <v>908800</v>
          </cell>
          <cell r="Y1071">
            <v>908800</v>
          </cell>
        </row>
        <row r="1072">
          <cell r="C1072">
            <v>12509</v>
          </cell>
          <cell r="E1072">
            <v>23</v>
          </cell>
          <cell r="G1072">
            <v>3</v>
          </cell>
          <cell r="U1072">
            <v>915700</v>
          </cell>
          <cell r="V1072">
            <v>643900</v>
          </cell>
          <cell r="W1072">
            <v>643900</v>
          </cell>
          <cell r="X1072">
            <v>643900</v>
          </cell>
          <cell r="Y1072">
            <v>643900</v>
          </cell>
        </row>
        <row r="1073">
          <cell r="C1073">
            <v>12509</v>
          </cell>
          <cell r="E1073">
            <v>23</v>
          </cell>
          <cell r="G1073">
            <v>3</v>
          </cell>
          <cell r="U1073">
            <v>3489356</v>
          </cell>
          <cell r="V1073">
            <v>869526</v>
          </cell>
          <cell r="W1073">
            <v>869526</v>
          </cell>
          <cell r="X1073">
            <v>869526</v>
          </cell>
          <cell r="Y1073">
            <v>869526</v>
          </cell>
        </row>
        <row r="1074">
          <cell r="C1074">
            <v>12509</v>
          </cell>
          <cell r="E1074">
            <v>23</v>
          </cell>
          <cell r="G1074">
            <v>3</v>
          </cell>
          <cell r="U1074">
            <v>1371123</v>
          </cell>
          <cell r="V1074">
            <v>362400</v>
          </cell>
          <cell r="W1074">
            <v>362400</v>
          </cell>
          <cell r="X1074">
            <v>362400</v>
          </cell>
          <cell r="Y1074">
            <v>362400</v>
          </cell>
        </row>
        <row r="1075">
          <cell r="C1075">
            <v>12509</v>
          </cell>
          <cell r="E1075">
            <v>23</v>
          </cell>
          <cell r="G1075">
            <v>3</v>
          </cell>
          <cell r="U1075">
            <v>670352</v>
          </cell>
          <cell r="V1075">
            <v>39200</v>
          </cell>
          <cell r="W1075">
            <v>39200</v>
          </cell>
          <cell r="X1075">
            <v>39200</v>
          </cell>
          <cell r="Y1075">
            <v>39200</v>
          </cell>
        </row>
        <row r="1076">
          <cell r="C1076">
            <v>12509</v>
          </cell>
          <cell r="E1076">
            <v>23</v>
          </cell>
          <cell r="G1076">
            <v>3</v>
          </cell>
          <cell r="U1076">
            <v>1278342</v>
          </cell>
          <cell r="V1076">
            <v>272000</v>
          </cell>
          <cell r="W1076">
            <v>272000</v>
          </cell>
          <cell r="X1076">
            <v>272000</v>
          </cell>
          <cell r="Y1076">
            <v>272000</v>
          </cell>
        </row>
        <row r="1077">
          <cell r="C1077">
            <v>12509</v>
          </cell>
          <cell r="E1077">
            <v>23</v>
          </cell>
          <cell r="G1077">
            <v>3</v>
          </cell>
          <cell r="U1077">
            <v>546390</v>
          </cell>
          <cell r="V1077">
            <v>45600</v>
          </cell>
          <cell r="W1077">
            <v>45600</v>
          </cell>
          <cell r="X1077">
            <v>45600</v>
          </cell>
          <cell r="Y1077">
            <v>45600</v>
          </cell>
        </row>
        <row r="1078">
          <cell r="C1078">
            <v>12509</v>
          </cell>
          <cell r="E1078">
            <v>23</v>
          </cell>
          <cell r="G1078">
            <v>3</v>
          </cell>
          <cell r="U1078">
            <v>546390</v>
          </cell>
          <cell r="V1078">
            <v>45600</v>
          </cell>
          <cell r="W1078">
            <v>45600</v>
          </cell>
          <cell r="X1078">
            <v>45600</v>
          </cell>
          <cell r="Y1078">
            <v>45600</v>
          </cell>
        </row>
        <row r="1079">
          <cell r="C1079">
            <v>12509</v>
          </cell>
          <cell r="E1079">
            <v>23</v>
          </cell>
          <cell r="G1079">
            <v>3</v>
          </cell>
          <cell r="U1079">
            <v>592780</v>
          </cell>
          <cell r="V1079">
            <v>91000</v>
          </cell>
          <cell r="W1079">
            <v>91000</v>
          </cell>
          <cell r="X1079">
            <v>91000</v>
          </cell>
          <cell r="Y1079">
            <v>91000</v>
          </cell>
        </row>
        <row r="1080">
          <cell r="C1080">
            <v>12509</v>
          </cell>
          <cell r="E1080">
            <v>23</v>
          </cell>
          <cell r="G1080">
            <v>3</v>
          </cell>
          <cell r="U1080">
            <v>336400922</v>
          </cell>
          <cell r="V1080">
            <v>266773119</v>
          </cell>
          <cell r="W1080">
            <v>266773119</v>
          </cell>
          <cell r="X1080">
            <v>266773119</v>
          </cell>
          <cell r="Y1080">
            <v>174997886</v>
          </cell>
        </row>
        <row r="1081">
          <cell r="C1081">
            <v>12509</v>
          </cell>
          <cell r="E1081">
            <v>23</v>
          </cell>
          <cell r="G1081">
            <v>3</v>
          </cell>
          <cell r="U1081">
            <v>325701158</v>
          </cell>
          <cell r="V1081">
            <v>298163097</v>
          </cell>
          <cell r="W1081">
            <v>298163097</v>
          </cell>
          <cell r="X1081">
            <v>282620097</v>
          </cell>
          <cell r="Y1081">
            <v>189192443</v>
          </cell>
        </row>
        <row r="1082">
          <cell r="C1082">
            <v>12509</v>
          </cell>
          <cell r="E1082">
            <v>23</v>
          </cell>
          <cell r="G1082">
            <v>3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</row>
        <row r="1083">
          <cell r="C1083">
            <v>12509</v>
          </cell>
          <cell r="E1083">
            <v>23</v>
          </cell>
          <cell r="G1083">
            <v>3</v>
          </cell>
          <cell r="U1083">
            <v>462107593</v>
          </cell>
          <cell r="V1083">
            <v>462107592.12</v>
          </cell>
          <cell r="W1083">
            <v>462107592.12</v>
          </cell>
          <cell r="X1083">
            <v>254368777.12</v>
          </cell>
          <cell r="Y1083">
            <v>254159175.66999999</v>
          </cell>
        </row>
        <row r="1084">
          <cell r="C1084">
            <v>12509</v>
          </cell>
          <cell r="E1084">
            <v>23</v>
          </cell>
          <cell r="G1084">
            <v>3</v>
          </cell>
          <cell r="U1084">
            <v>73848708</v>
          </cell>
          <cell r="V1084">
            <v>73104744</v>
          </cell>
          <cell r="W1084">
            <v>73104744</v>
          </cell>
          <cell r="X1084">
            <v>73104744</v>
          </cell>
          <cell r="Y1084">
            <v>73104744</v>
          </cell>
        </row>
        <row r="1085">
          <cell r="C1085">
            <v>12509</v>
          </cell>
          <cell r="E1085">
            <v>23</v>
          </cell>
          <cell r="G1085">
            <v>3</v>
          </cell>
          <cell r="U1085">
            <v>547291</v>
          </cell>
          <cell r="V1085">
            <v>534787</v>
          </cell>
          <cell r="W1085">
            <v>534787</v>
          </cell>
          <cell r="X1085">
            <v>534787</v>
          </cell>
          <cell r="Y1085">
            <v>534787</v>
          </cell>
        </row>
        <row r="1086">
          <cell r="C1086">
            <v>12509</v>
          </cell>
          <cell r="E1086">
            <v>23</v>
          </cell>
          <cell r="G1086">
            <v>3</v>
          </cell>
          <cell r="U1086">
            <v>851631</v>
          </cell>
          <cell r="V1086">
            <v>820438</v>
          </cell>
          <cell r="W1086">
            <v>820438</v>
          </cell>
          <cell r="X1086">
            <v>820438</v>
          </cell>
          <cell r="Y1086">
            <v>820438</v>
          </cell>
        </row>
        <row r="1087">
          <cell r="C1087">
            <v>12509</v>
          </cell>
          <cell r="E1087">
            <v>23</v>
          </cell>
          <cell r="G1087">
            <v>3</v>
          </cell>
          <cell r="U1087">
            <v>991223</v>
          </cell>
          <cell r="V1087">
            <v>277156</v>
          </cell>
          <cell r="W1087">
            <v>277156</v>
          </cell>
          <cell r="X1087">
            <v>277156</v>
          </cell>
          <cell r="Y1087">
            <v>277156</v>
          </cell>
        </row>
        <row r="1088">
          <cell r="C1088">
            <v>12509</v>
          </cell>
          <cell r="E1088">
            <v>23</v>
          </cell>
          <cell r="G1088">
            <v>3</v>
          </cell>
          <cell r="U1088">
            <v>3493856</v>
          </cell>
          <cell r="V1088">
            <v>302841</v>
          </cell>
          <cell r="W1088">
            <v>302841</v>
          </cell>
          <cell r="X1088">
            <v>302841</v>
          </cell>
          <cell r="Y1088">
            <v>302841</v>
          </cell>
        </row>
        <row r="1089">
          <cell r="C1089">
            <v>12509</v>
          </cell>
          <cell r="E1089">
            <v>23</v>
          </cell>
          <cell r="G1089">
            <v>3</v>
          </cell>
          <cell r="U1089">
            <v>1136800</v>
          </cell>
          <cell r="V1089">
            <v>449873</v>
          </cell>
          <cell r="W1089">
            <v>449873</v>
          </cell>
          <cell r="X1089">
            <v>449873</v>
          </cell>
          <cell r="Y1089">
            <v>449873</v>
          </cell>
        </row>
        <row r="1090">
          <cell r="C1090">
            <v>12509</v>
          </cell>
          <cell r="E1090">
            <v>23</v>
          </cell>
          <cell r="G1090">
            <v>3</v>
          </cell>
          <cell r="U1090">
            <v>665496</v>
          </cell>
          <cell r="V1090">
            <v>40378</v>
          </cell>
          <cell r="W1090">
            <v>40378</v>
          </cell>
          <cell r="X1090">
            <v>40378</v>
          </cell>
          <cell r="Y1090">
            <v>40378</v>
          </cell>
        </row>
        <row r="1091">
          <cell r="C1091">
            <v>12509</v>
          </cell>
          <cell r="E1091">
            <v>23</v>
          </cell>
          <cell r="G1091">
            <v>3</v>
          </cell>
          <cell r="U1091">
            <v>5136800</v>
          </cell>
          <cell r="V1091">
            <v>302842</v>
          </cell>
          <cell r="W1091">
            <v>302842</v>
          </cell>
          <cell r="X1091">
            <v>302842</v>
          </cell>
          <cell r="Y1091">
            <v>302842</v>
          </cell>
        </row>
        <row r="1092">
          <cell r="C1092">
            <v>12509</v>
          </cell>
          <cell r="E1092">
            <v>23</v>
          </cell>
          <cell r="G1092">
            <v>3</v>
          </cell>
          <cell r="U1092">
            <v>49000000</v>
          </cell>
          <cell r="V1092">
            <v>46339511</v>
          </cell>
          <cell r="W1092">
            <v>46339511</v>
          </cell>
          <cell r="X1092">
            <v>46339511</v>
          </cell>
          <cell r="Y1092">
            <v>0</v>
          </cell>
        </row>
        <row r="1093">
          <cell r="C1093">
            <v>12509</v>
          </cell>
          <cell r="E1093">
            <v>23</v>
          </cell>
          <cell r="G1093">
            <v>3</v>
          </cell>
          <cell r="U1093">
            <v>10000000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</row>
        <row r="1094">
          <cell r="C1094">
            <v>12509</v>
          </cell>
          <cell r="E1094">
            <v>23</v>
          </cell>
          <cell r="G1094">
            <v>3</v>
          </cell>
          <cell r="U1094">
            <v>11117602</v>
          </cell>
          <cell r="V1094">
            <v>735501</v>
          </cell>
          <cell r="W1094">
            <v>735501</v>
          </cell>
          <cell r="X1094">
            <v>735501</v>
          </cell>
          <cell r="Y1094">
            <v>735501</v>
          </cell>
        </row>
        <row r="1095">
          <cell r="C1095">
            <v>12603</v>
          </cell>
          <cell r="E1095">
            <v>14</v>
          </cell>
          <cell r="G1095">
            <v>3</v>
          </cell>
          <cell r="U1095">
            <v>7000000</v>
          </cell>
          <cell r="V1095">
            <v>1600000</v>
          </cell>
          <cell r="W1095">
            <v>1600000</v>
          </cell>
          <cell r="X1095">
            <v>1600000</v>
          </cell>
          <cell r="Y1095">
            <v>1132880</v>
          </cell>
        </row>
        <row r="1096">
          <cell r="C1096">
            <v>12603</v>
          </cell>
          <cell r="E1096">
            <v>14</v>
          </cell>
          <cell r="G1096">
            <v>3</v>
          </cell>
          <cell r="U1096">
            <v>84224367</v>
          </cell>
          <cell r="V1096">
            <v>18866666</v>
          </cell>
          <cell r="W1096">
            <v>18866666</v>
          </cell>
          <cell r="X1096">
            <v>18866666</v>
          </cell>
          <cell r="Y1096">
            <v>17266666</v>
          </cell>
        </row>
        <row r="1097">
          <cell r="C1097">
            <v>12603</v>
          </cell>
          <cell r="E1097">
            <v>14</v>
          </cell>
          <cell r="G1097">
            <v>3</v>
          </cell>
          <cell r="U1097">
            <v>10000000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</row>
        <row r="1098">
          <cell r="C1098">
            <v>12603</v>
          </cell>
          <cell r="E1098">
            <v>14</v>
          </cell>
          <cell r="G1098">
            <v>3</v>
          </cell>
          <cell r="U1098">
            <v>15000000</v>
          </cell>
          <cell r="V1098">
            <v>15000000</v>
          </cell>
          <cell r="W1098">
            <v>15000000</v>
          </cell>
          <cell r="X1098">
            <v>15000000</v>
          </cell>
          <cell r="Y1098">
            <v>15000000</v>
          </cell>
        </row>
        <row r="1099">
          <cell r="C1099">
            <v>12604</v>
          </cell>
          <cell r="E1099">
            <v>23</v>
          </cell>
          <cell r="G1099">
            <v>3</v>
          </cell>
          <cell r="U1099">
            <v>15325434</v>
          </cell>
          <cell r="V1099">
            <v>6340000</v>
          </cell>
          <cell r="W1099">
            <v>6340000</v>
          </cell>
          <cell r="X1099">
            <v>6340000</v>
          </cell>
          <cell r="Y1099">
            <v>0</v>
          </cell>
        </row>
        <row r="1100">
          <cell r="C1100">
            <v>12605</v>
          </cell>
          <cell r="E1100">
            <v>26</v>
          </cell>
          <cell r="G1100">
            <v>3</v>
          </cell>
          <cell r="U1100">
            <v>501609882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</row>
        <row r="1101">
          <cell r="C1101">
            <v>12609</v>
          </cell>
          <cell r="E1101">
            <v>22</v>
          </cell>
          <cell r="G1101">
            <v>3</v>
          </cell>
          <cell r="U1101">
            <v>3000000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</row>
        <row r="1102">
          <cell r="C1102">
            <v>12609</v>
          </cell>
          <cell r="E1102">
            <v>22</v>
          </cell>
          <cell r="G1102">
            <v>3</v>
          </cell>
          <cell r="U1102">
            <v>4900000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</row>
        <row r="1103">
          <cell r="C1103">
            <v>12609</v>
          </cell>
          <cell r="E1103">
            <v>22</v>
          </cell>
          <cell r="G1103">
            <v>3</v>
          </cell>
          <cell r="U1103">
            <v>29347142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</row>
        <row r="1104">
          <cell r="C1104">
            <v>12609</v>
          </cell>
          <cell r="E1104">
            <v>22</v>
          </cell>
          <cell r="G1104">
            <v>3</v>
          </cell>
          <cell r="U1104">
            <v>27085404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12610</v>
          </cell>
          <cell r="E1105">
            <v>14</v>
          </cell>
          <cell r="G1105">
            <v>3</v>
          </cell>
          <cell r="U1105">
            <v>4307213</v>
          </cell>
          <cell r="V1105">
            <v>4307213</v>
          </cell>
          <cell r="W1105">
            <v>4307213</v>
          </cell>
          <cell r="X1105">
            <v>4307213</v>
          </cell>
          <cell r="Y1105">
            <v>4307213</v>
          </cell>
        </row>
        <row r="1106">
          <cell r="C1106">
            <v>12611</v>
          </cell>
          <cell r="E1106">
            <v>14</v>
          </cell>
          <cell r="G1106">
            <v>3</v>
          </cell>
          <cell r="U1106">
            <v>500000000</v>
          </cell>
          <cell r="V1106">
            <v>468627347</v>
          </cell>
          <cell r="W1106">
            <v>468627347</v>
          </cell>
          <cell r="X1106">
            <v>400000000</v>
          </cell>
          <cell r="Y1106">
            <v>56528268</v>
          </cell>
        </row>
        <row r="1107">
          <cell r="C1107">
            <v>12612</v>
          </cell>
          <cell r="E1107">
            <v>25</v>
          </cell>
          <cell r="G1107">
            <v>1</v>
          </cell>
          <cell r="U1107">
            <v>250000000</v>
          </cell>
          <cell r="V1107">
            <v>237962249</v>
          </cell>
          <cell r="W1107">
            <v>237962249</v>
          </cell>
          <cell r="X1107">
            <v>237962249</v>
          </cell>
          <cell r="Y1107">
            <v>237962249</v>
          </cell>
        </row>
        <row r="1108">
          <cell r="C1108">
            <v>12613</v>
          </cell>
          <cell r="E1108">
            <v>14</v>
          </cell>
          <cell r="G1108">
            <v>3</v>
          </cell>
          <cell r="U1108">
            <v>17908529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</row>
        <row r="1109">
          <cell r="C1109">
            <v>12613</v>
          </cell>
          <cell r="E1109">
            <v>14</v>
          </cell>
          <cell r="G1109">
            <v>3</v>
          </cell>
          <cell r="U1109">
            <v>26000000</v>
          </cell>
          <cell r="V1109">
            <v>24500000</v>
          </cell>
          <cell r="W1109">
            <v>24500000</v>
          </cell>
          <cell r="X1109">
            <v>24500000</v>
          </cell>
          <cell r="Y1109">
            <v>24500000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3481300</v>
          </cell>
          <cell r="V1110">
            <v>664237</v>
          </cell>
          <cell r="W1110">
            <v>664237</v>
          </cell>
          <cell r="X1110">
            <v>664237</v>
          </cell>
          <cell r="Y1110">
            <v>664237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690114600</v>
          </cell>
          <cell r="V1111">
            <v>690114600</v>
          </cell>
          <cell r="W1111">
            <v>690114600</v>
          </cell>
          <cell r="X1111">
            <v>690114600</v>
          </cell>
          <cell r="Y1111">
            <v>690114600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488845800</v>
          </cell>
          <cell r="V1112">
            <v>488845800</v>
          </cell>
          <cell r="W1112">
            <v>488845800</v>
          </cell>
          <cell r="X1112">
            <v>488845800</v>
          </cell>
          <cell r="Y1112">
            <v>488845800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648330689</v>
          </cell>
          <cell r="V1113">
            <v>644626682</v>
          </cell>
          <cell r="W1113">
            <v>644626682</v>
          </cell>
          <cell r="X1113">
            <v>644626682</v>
          </cell>
          <cell r="Y1113">
            <v>644626682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292897900</v>
          </cell>
          <cell r="V1114">
            <v>292897900</v>
          </cell>
          <cell r="W1114">
            <v>292897900</v>
          </cell>
          <cell r="X1114">
            <v>292897900</v>
          </cell>
          <cell r="Y1114">
            <v>292897900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33304900</v>
          </cell>
          <cell r="V1115">
            <v>33304900</v>
          </cell>
          <cell r="W1115">
            <v>33304900</v>
          </cell>
          <cell r="X1115">
            <v>33304900</v>
          </cell>
          <cell r="Y1115">
            <v>33304900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219718500</v>
          </cell>
          <cell r="V1116">
            <v>219718500</v>
          </cell>
          <cell r="W1116">
            <v>219718500</v>
          </cell>
          <cell r="X1116">
            <v>219718500</v>
          </cell>
          <cell r="Y1116">
            <v>219718500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36725900</v>
          </cell>
          <cell r="V1117">
            <v>36725900</v>
          </cell>
          <cell r="W1117">
            <v>36725900</v>
          </cell>
          <cell r="X1117">
            <v>36725900</v>
          </cell>
          <cell r="Y1117">
            <v>36725900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36725900</v>
          </cell>
          <cell r="V1118">
            <v>36725900</v>
          </cell>
          <cell r="W1118">
            <v>36725900</v>
          </cell>
          <cell r="X1118">
            <v>36725900</v>
          </cell>
          <cell r="Y1118">
            <v>36725900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88328500</v>
          </cell>
          <cell r="V1119">
            <v>73328500</v>
          </cell>
          <cell r="W1119">
            <v>73328500</v>
          </cell>
          <cell r="X1119">
            <v>73328500</v>
          </cell>
          <cell r="Y1119">
            <v>73328500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5710613265.5600004</v>
          </cell>
          <cell r="V1120">
            <v>5710613265</v>
          </cell>
          <cell r="W1120">
            <v>5710613265</v>
          </cell>
          <cell r="X1120">
            <v>5710613265</v>
          </cell>
          <cell r="Y1120">
            <v>5710613265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54183078</v>
          </cell>
          <cell r="V1121">
            <v>34650502</v>
          </cell>
          <cell r="W1121">
            <v>34650502</v>
          </cell>
          <cell r="X1121">
            <v>34650502</v>
          </cell>
          <cell r="Y1121">
            <v>34650502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542652586.03999996</v>
          </cell>
          <cell r="V1122">
            <v>468814644</v>
          </cell>
          <cell r="W1122">
            <v>468814644</v>
          </cell>
          <cell r="X1122">
            <v>468814644</v>
          </cell>
          <cell r="Y1122">
            <v>468814644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103713449</v>
          </cell>
          <cell r="V1123">
            <v>97214240</v>
          </cell>
          <cell r="W1123">
            <v>97214240</v>
          </cell>
          <cell r="X1123">
            <v>97214240</v>
          </cell>
          <cell r="Y1123">
            <v>97214240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149662875</v>
          </cell>
          <cell r="V1124">
            <v>149662875</v>
          </cell>
          <cell r="W1124">
            <v>149662875</v>
          </cell>
          <cell r="X1124">
            <v>149662875</v>
          </cell>
          <cell r="Y1124">
            <v>149662875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260845731</v>
          </cell>
          <cell r="V1125">
            <v>259272554</v>
          </cell>
          <cell r="W1125">
            <v>259272554</v>
          </cell>
          <cell r="X1125">
            <v>259272554</v>
          </cell>
          <cell r="Y1125">
            <v>259272554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199292463</v>
          </cell>
          <cell r="V1126">
            <v>194292463</v>
          </cell>
          <cell r="W1126">
            <v>194292463</v>
          </cell>
          <cell r="X1126">
            <v>194292463</v>
          </cell>
          <cell r="Y1126">
            <v>194292463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1270708180</v>
          </cell>
          <cell r="V1127">
            <v>1242159589</v>
          </cell>
          <cell r="W1127">
            <v>1242159589</v>
          </cell>
          <cell r="X1127">
            <v>1242159589</v>
          </cell>
          <cell r="Y1127">
            <v>1242159589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312236412</v>
          </cell>
          <cell r="V1128">
            <v>312236412</v>
          </cell>
          <cell r="W1128">
            <v>312236412</v>
          </cell>
          <cell r="X1128">
            <v>312236412</v>
          </cell>
          <cell r="Y1128">
            <v>312236412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543242020</v>
          </cell>
          <cell r="V1129">
            <v>543242020</v>
          </cell>
          <cell r="W1129">
            <v>543242020</v>
          </cell>
          <cell r="X1129">
            <v>543242020</v>
          </cell>
          <cell r="Y1129">
            <v>543242020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51806418</v>
          </cell>
          <cell r="V1130">
            <v>51806418</v>
          </cell>
          <cell r="W1130">
            <v>51806418</v>
          </cell>
          <cell r="X1130">
            <v>51806418</v>
          </cell>
          <cell r="Y1130">
            <v>51806418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90683783</v>
          </cell>
          <cell r="V1131">
            <v>59352394</v>
          </cell>
          <cell r="W1131">
            <v>59352394</v>
          </cell>
          <cell r="X1131">
            <v>59352394</v>
          </cell>
          <cell r="Y1131">
            <v>48495316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48041895</v>
          </cell>
          <cell r="V1132">
            <v>25612678</v>
          </cell>
          <cell r="W1132">
            <v>25612678</v>
          </cell>
          <cell r="X1132">
            <v>25612678</v>
          </cell>
          <cell r="Y1132">
            <v>25612678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635937766</v>
          </cell>
          <cell r="V1133">
            <v>625017098</v>
          </cell>
          <cell r="W1133">
            <v>625017098</v>
          </cell>
          <cell r="X1133">
            <v>625017098</v>
          </cell>
          <cell r="Y1133">
            <v>625017098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4423785800</v>
          </cell>
          <cell r="V1134">
            <v>3370955700</v>
          </cell>
          <cell r="W1134">
            <v>3370955700</v>
          </cell>
          <cell r="X1134">
            <v>3370955700</v>
          </cell>
          <cell r="Y1134">
            <v>3370955700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3318480700</v>
          </cell>
          <cell r="V1136">
            <v>2528734200</v>
          </cell>
          <cell r="W1136">
            <v>2528734200</v>
          </cell>
          <cell r="X1136">
            <v>2528734200</v>
          </cell>
          <cell r="Y1136">
            <v>2528734200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554591800</v>
          </cell>
          <cell r="V1137">
            <v>422580200</v>
          </cell>
          <cell r="W1137">
            <v>422580200</v>
          </cell>
          <cell r="X1137">
            <v>422580200</v>
          </cell>
          <cell r="Y1137">
            <v>422580200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554591800</v>
          </cell>
          <cell r="V1138">
            <v>422580200</v>
          </cell>
          <cell r="W1138">
            <v>422580200</v>
          </cell>
          <cell r="X1138">
            <v>422580200</v>
          </cell>
          <cell r="Y1138">
            <v>422580200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1107273600</v>
          </cell>
          <cell r="V1139">
            <v>843733400</v>
          </cell>
          <cell r="W1139">
            <v>843733400</v>
          </cell>
          <cell r="X1139">
            <v>843733400</v>
          </cell>
          <cell r="Y1139">
            <v>843733400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1070839570</v>
          </cell>
          <cell r="V1140">
            <v>874351877</v>
          </cell>
          <cell r="W1140">
            <v>874351877</v>
          </cell>
          <cell r="X1140">
            <v>874351877</v>
          </cell>
          <cell r="Y1140">
            <v>874351877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19040387.829999998</v>
          </cell>
          <cell r="V1141">
            <v>14040387</v>
          </cell>
          <cell r="W1141">
            <v>14040387</v>
          </cell>
          <cell r="X1141">
            <v>14040387</v>
          </cell>
          <cell r="Y1141">
            <v>14040387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16256946</v>
          </cell>
          <cell r="V1142">
            <v>10149442</v>
          </cell>
          <cell r="W1142">
            <v>10149442</v>
          </cell>
          <cell r="X1142">
            <v>10149442</v>
          </cell>
          <cell r="Y1142">
            <v>10149442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8275488536</v>
          </cell>
          <cell r="V1145">
            <v>8266514107</v>
          </cell>
          <cell r="W1145">
            <v>8266514107</v>
          </cell>
          <cell r="X1145">
            <v>8266514107</v>
          </cell>
          <cell r="Y1145">
            <v>8266514107</v>
          </cell>
        </row>
        <row r="1146">
          <cell r="C1146">
            <v>13101</v>
          </cell>
          <cell r="E1146">
            <v>28</v>
          </cell>
          <cell r="G1146">
            <v>3</v>
          </cell>
          <cell r="U1146">
            <v>3918894760.27</v>
          </cell>
          <cell r="V1146">
            <v>3857254721</v>
          </cell>
          <cell r="W1146">
            <v>3857254721</v>
          </cell>
          <cell r="X1146">
            <v>3857254721</v>
          </cell>
          <cell r="Y1146">
            <v>3857254721</v>
          </cell>
        </row>
        <row r="1147">
          <cell r="C1147">
            <v>13101</v>
          </cell>
          <cell r="E1147">
            <v>28</v>
          </cell>
          <cell r="G1147">
            <v>3</v>
          </cell>
          <cell r="U1147">
            <v>200000000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C1148">
            <v>13101</v>
          </cell>
          <cell r="E1148">
            <v>28</v>
          </cell>
          <cell r="G1148">
            <v>3</v>
          </cell>
          <cell r="U1148">
            <v>1693394404</v>
          </cell>
          <cell r="V1148">
            <v>1688394674</v>
          </cell>
          <cell r="W1148">
            <v>1688394674</v>
          </cell>
          <cell r="X1148">
            <v>1688394674</v>
          </cell>
          <cell r="Y1148">
            <v>1688394674</v>
          </cell>
        </row>
        <row r="1149">
          <cell r="C1149">
            <v>13101</v>
          </cell>
          <cell r="E1149">
            <v>28</v>
          </cell>
          <cell r="G1149">
            <v>3</v>
          </cell>
          <cell r="U1149">
            <v>3782631903.0900002</v>
          </cell>
          <cell r="V1149">
            <v>3782631903</v>
          </cell>
          <cell r="W1149">
            <v>3782631903</v>
          </cell>
          <cell r="X1149">
            <v>3782631903</v>
          </cell>
          <cell r="Y1149">
            <v>3782631903</v>
          </cell>
        </row>
        <row r="1150">
          <cell r="C1150">
            <v>13101</v>
          </cell>
          <cell r="E1150">
            <v>28</v>
          </cell>
          <cell r="G1150">
            <v>3</v>
          </cell>
          <cell r="U1150">
            <v>1074146045</v>
          </cell>
          <cell r="V1150">
            <v>1074146045</v>
          </cell>
          <cell r="W1150">
            <v>1074146045</v>
          </cell>
          <cell r="X1150">
            <v>1074146045</v>
          </cell>
          <cell r="Y1150">
            <v>1074146045</v>
          </cell>
        </row>
        <row r="1151">
          <cell r="C1151">
            <v>13101</v>
          </cell>
          <cell r="E1151">
            <v>28</v>
          </cell>
          <cell r="G1151">
            <v>3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C1152">
            <v>13101</v>
          </cell>
          <cell r="E1152">
            <v>28</v>
          </cell>
          <cell r="G1152">
            <v>3</v>
          </cell>
          <cell r="U1152">
            <v>104793998.47</v>
          </cell>
          <cell r="V1152">
            <v>104793998</v>
          </cell>
          <cell r="W1152">
            <v>104793998</v>
          </cell>
          <cell r="X1152">
            <v>104793998</v>
          </cell>
          <cell r="Y1152">
            <v>104793998</v>
          </cell>
        </row>
        <row r="1153">
          <cell r="C1153">
            <v>13101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13101</v>
          </cell>
          <cell r="E1154">
            <v>28</v>
          </cell>
          <cell r="G1154">
            <v>3</v>
          </cell>
          <cell r="U1154">
            <v>87123125147</v>
          </cell>
          <cell r="V1154">
            <v>82237362139</v>
          </cell>
          <cell r="W1154">
            <v>82237362139</v>
          </cell>
          <cell r="X1154">
            <v>82237362139</v>
          </cell>
          <cell r="Y1154">
            <v>82237362139</v>
          </cell>
        </row>
        <row r="1155">
          <cell r="C1155">
            <v>13101</v>
          </cell>
          <cell r="E1155">
            <v>28</v>
          </cell>
          <cell r="G1155">
            <v>3</v>
          </cell>
          <cell r="U1155">
            <v>2282738367</v>
          </cell>
          <cell r="V1155">
            <v>2282738367</v>
          </cell>
          <cell r="W1155">
            <v>2282738367</v>
          </cell>
          <cell r="X1155">
            <v>2282738367</v>
          </cell>
          <cell r="Y1155">
            <v>2282738367</v>
          </cell>
        </row>
        <row r="1156">
          <cell r="C1156">
            <v>13101</v>
          </cell>
          <cell r="E1156">
            <v>28</v>
          </cell>
          <cell r="G1156">
            <v>3</v>
          </cell>
          <cell r="U1156">
            <v>55061535</v>
          </cell>
          <cell r="V1156">
            <v>54661535</v>
          </cell>
          <cell r="W1156">
            <v>54661535</v>
          </cell>
          <cell r="X1156">
            <v>54661535</v>
          </cell>
          <cell r="Y1156">
            <v>54661535</v>
          </cell>
        </row>
        <row r="1157">
          <cell r="C1157">
            <v>13101</v>
          </cell>
          <cell r="E1157">
            <v>28</v>
          </cell>
          <cell r="G1157">
            <v>3</v>
          </cell>
          <cell r="U1157">
            <v>484563300</v>
          </cell>
          <cell r="V1157">
            <v>385657300</v>
          </cell>
          <cell r="W1157">
            <v>385657300</v>
          </cell>
          <cell r="X1157">
            <v>385657300</v>
          </cell>
          <cell r="Y1157">
            <v>385657300</v>
          </cell>
        </row>
        <row r="1158">
          <cell r="C1158">
            <v>13101</v>
          </cell>
          <cell r="E1158">
            <v>28</v>
          </cell>
          <cell r="G1158">
            <v>3</v>
          </cell>
          <cell r="U1158">
            <v>363463800</v>
          </cell>
          <cell r="V1158">
            <v>289262200</v>
          </cell>
          <cell r="W1158">
            <v>289262200</v>
          </cell>
          <cell r="X1158">
            <v>289262200</v>
          </cell>
          <cell r="Y1158">
            <v>289262200</v>
          </cell>
        </row>
        <row r="1159">
          <cell r="C1159">
            <v>13101</v>
          </cell>
          <cell r="E1159">
            <v>28</v>
          </cell>
          <cell r="G1159">
            <v>3</v>
          </cell>
          <cell r="U1159">
            <v>60695600</v>
          </cell>
          <cell r="V1159">
            <v>48282500</v>
          </cell>
          <cell r="W1159">
            <v>48282500</v>
          </cell>
          <cell r="X1159">
            <v>48282500</v>
          </cell>
          <cell r="Y1159">
            <v>48282500</v>
          </cell>
        </row>
        <row r="1160">
          <cell r="C1160">
            <v>13101</v>
          </cell>
          <cell r="E1160">
            <v>28</v>
          </cell>
          <cell r="G1160">
            <v>3</v>
          </cell>
          <cell r="U1160">
            <v>60695600</v>
          </cell>
          <cell r="V1160">
            <v>48282500</v>
          </cell>
          <cell r="W1160">
            <v>48282500</v>
          </cell>
          <cell r="X1160">
            <v>48282500</v>
          </cell>
          <cell r="Y1160">
            <v>48282500</v>
          </cell>
        </row>
        <row r="1161">
          <cell r="C1161">
            <v>13101</v>
          </cell>
          <cell r="E1161">
            <v>28</v>
          </cell>
          <cell r="G1161">
            <v>3</v>
          </cell>
          <cell r="U1161">
            <v>121242400</v>
          </cell>
          <cell r="V1161">
            <v>96479900</v>
          </cell>
          <cell r="W1161">
            <v>96479900</v>
          </cell>
          <cell r="X1161">
            <v>96479900</v>
          </cell>
          <cell r="Y1161">
            <v>96479900</v>
          </cell>
        </row>
        <row r="1162">
          <cell r="C1162">
            <v>13101</v>
          </cell>
          <cell r="E1162">
            <v>28</v>
          </cell>
          <cell r="G1162">
            <v>3</v>
          </cell>
          <cell r="U1162">
            <v>216717168.96000001</v>
          </cell>
          <cell r="V1162">
            <v>211930245</v>
          </cell>
          <cell r="W1162">
            <v>211930245</v>
          </cell>
          <cell r="X1162">
            <v>211930245</v>
          </cell>
          <cell r="Y1162">
            <v>211930245</v>
          </cell>
        </row>
        <row r="1163">
          <cell r="C1163">
            <v>13101</v>
          </cell>
          <cell r="E1163">
            <v>28</v>
          </cell>
          <cell r="G1163">
            <v>3</v>
          </cell>
          <cell r="U1163">
            <v>184443.17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13101</v>
          </cell>
          <cell r="E1164">
            <v>28</v>
          </cell>
          <cell r="G1164">
            <v>3</v>
          </cell>
          <cell r="U1164">
            <v>935101093.03999996</v>
          </cell>
          <cell r="V1164">
            <v>933939865</v>
          </cell>
          <cell r="W1164">
            <v>933939865</v>
          </cell>
          <cell r="X1164">
            <v>933939865</v>
          </cell>
          <cell r="Y1164">
            <v>933939865</v>
          </cell>
        </row>
        <row r="1165">
          <cell r="C1165">
            <v>13101</v>
          </cell>
          <cell r="E1165">
            <v>28</v>
          </cell>
          <cell r="G1165">
            <v>3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C1166">
            <v>13101</v>
          </cell>
          <cell r="E1166">
            <v>28</v>
          </cell>
          <cell r="G1166">
            <v>3</v>
          </cell>
          <cell r="U1166">
            <v>434973507.73000002</v>
          </cell>
          <cell r="V1166">
            <v>432063294</v>
          </cell>
          <cell r="W1166">
            <v>432063294</v>
          </cell>
          <cell r="X1166">
            <v>432063294</v>
          </cell>
          <cell r="Y1166">
            <v>432063294</v>
          </cell>
        </row>
        <row r="1167">
          <cell r="C1167">
            <v>13101</v>
          </cell>
          <cell r="E1167">
            <v>28</v>
          </cell>
          <cell r="G1167">
            <v>3</v>
          </cell>
          <cell r="U1167">
            <v>129948827</v>
          </cell>
          <cell r="V1167">
            <v>129948827</v>
          </cell>
          <cell r="W1167">
            <v>129948827</v>
          </cell>
          <cell r="X1167">
            <v>129948827</v>
          </cell>
          <cell r="Y1167">
            <v>129948827</v>
          </cell>
        </row>
        <row r="1168">
          <cell r="C1168">
            <v>13101</v>
          </cell>
          <cell r="E1168">
            <v>28</v>
          </cell>
          <cell r="G1168">
            <v>3</v>
          </cell>
          <cell r="U1168">
            <v>420047625.87</v>
          </cell>
          <cell r="V1168">
            <v>420047625</v>
          </cell>
          <cell r="W1168">
            <v>420047625</v>
          </cell>
          <cell r="X1168">
            <v>420047625</v>
          </cell>
          <cell r="Y1168">
            <v>420047625</v>
          </cell>
        </row>
        <row r="1169">
          <cell r="C1169">
            <v>13101</v>
          </cell>
          <cell r="E1169">
            <v>28</v>
          </cell>
          <cell r="G1169">
            <v>3</v>
          </cell>
          <cell r="U1169">
            <v>93302026</v>
          </cell>
          <cell r="V1169">
            <v>93302026</v>
          </cell>
          <cell r="W1169">
            <v>93302026</v>
          </cell>
          <cell r="X1169">
            <v>93302026</v>
          </cell>
          <cell r="Y1169">
            <v>93302026</v>
          </cell>
        </row>
        <row r="1170">
          <cell r="C1170">
            <v>13101</v>
          </cell>
          <cell r="E1170">
            <v>28</v>
          </cell>
          <cell r="G1170">
            <v>3</v>
          </cell>
          <cell r="U1170">
            <v>7975006.5300000003</v>
          </cell>
          <cell r="V1170">
            <v>5167304</v>
          </cell>
          <cell r="W1170">
            <v>5167304</v>
          </cell>
          <cell r="X1170">
            <v>5167304</v>
          </cell>
          <cell r="Y1170">
            <v>5167304</v>
          </cell>
        </row>
        <row r="1171">
          <cell r="C1171">
            <v>13101</v>
          </cell>
          <cell r="E1171">
            <v>28</v>
          </cell>
          <cell r="G1171">
            <v>3</v>
          </cell>
          <cell r="U1171">
            <v>7347033475.4399996</v>
          </cell>
          <cell r="V1171">
            <v>7102112223</v>
          </cell>
          <cell r="W1171">
            <v>7102112223</v>
          </cell>
          <cell r="X1171">
            <v>7102112223</v>
          </cell>
          <cell r="Y1171">
            <v>7102112223</v>
          </cell>
        </row>
        <row r="1172">
          <cell r="C1172">
            <v>13101</v>
          </cell>
          <cell r="E1172">
            <v>28</v>
          </cell>
          <cell r="G1172">
            <v>3</v>
          </cell>
          <cell r="U1172">
            <v>1822165596</v>
          </cell>
          <cell r="V1172">
            <v>1662747878</v>
          </cell>
          <cell r="W1172">
            <v>1662747878</v>
          </cell>
          <cell r="X1172">
            <v>1662747878</v>
          </cell>
          <cell r="Y1172">
            <v>1331759088</v>
          </cell>
        </row>
        <row r="1173">
          <cell r="C1173">
            <v>13101</v>
          </cell>
          <cell r="E1173">
            <v>28</v>
          </cell>
          <cell r="G1173">
            <v>3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C1174">
            <v>13101</v>
          </cell>
          <cell r="E1174">
            <v>28</v>
          </cell>
          <cell r="G1174">
            <v>3</v>
          </cell>
          <cell r="U1174">
            <v>434815085</v>
          </cell>
          <cell r="V1174">
            <v>429553149</v>
          </cell>
          <cell r="W1174">
            <v>429553149</v>
          </cell>
          <cell r="X1174">
            <v>429553149</v>
          </cell>
          <cell r="Y1174">
            <v>429553149</v>
          </cell>
        </row>
        <row r="1175">
          <cell r="C1175">
            <v>13101</v>
          </cell>
          <cell r="E1175">
            <v>28</v>
          </cell>
          <cell r="G1175">
            <v>3</v>
          </cell>
          <cell r="U1175">
            <v>600389425</v>
          </cell>
          <cell r="V1175">
            <v>593255096</v>
          </cell>
          <cell r="W1175">
            <v>593255096</v>
          </cell>
          <cell r="X1175">
            <v>593255096</v>
          </cell>
          <cell r="Y1175">
            <v>543817172</v>
          </cell>
        </row>
        <row r="1176">
          <cell r="C1176">
            <v>13101</v>
          </cell>
          <cell r="E1176">
            <v>28</v>
          </cell>
          <cell r="G1176">
            <v>3</v>
          </cell>
          <cell r="U1176">
            <v>1111863099</v>
          </cell>
          <cell r="V1176">
            <v>906023752.98000002</v>
          </cell>
          <cell r="W1176">
            <v>906023752.98000002</v>
          </cell>
          <cell r="X1176">
            <v>906023752.98000002</v>
          </cell>
          <cell r="Y1176">
            <v>510354023.66000003</v>
          </cell>
        </row>
        <row r="1177">
          <cell r="C1177">
            <v>13103</v>
          </cell>
          <cell r="E1177">
            <v>28</v>
          </cell>
          <cell r="G1177">
            <v>3</v>
          </cell>
          <cell r="U1177">
            <v>3879551</v>
          </cell>
          <cell r="V1177">
            <v>1996940</v>
          </cell>
          <cell r="W1177">
            <v>1996940</v>
          </cell>
          <cell r="X1177">
            <v>1996940</v>
          </cell>
          <cell r="Y1177">
            <v>1996940</v>
          </cell>
        </row>
        <row r="1178">
          <cell r="C1178">
            <v>13103</v>
          </cell>
          <cell r="E1178">
            <v>28</v>
          </cell>
          <cell r="G1178">
            <v>3</v>
          </cell>
          <cell r="U1178">
            <v>7287181636.3500004</v>
          </cell>
          <cell r="V1178">
            <v>6700896336</v>
          </cell>
          <cell r="W1178">
            <v>6700896336</v>
          </cell>
          <cell r="X1178">
            <v>6700896336</v>
          </cell>
          <cell r="Y1178">
            <v>6700896336</v>
          </cell>
        </row>
        <row r="1179">
          <cell r="C1179">
            <v>13103</v>
          </cell>
          <cell r="E1179">
            <v>28</v>
          </cell>
          <cell r="G1179">
            <v>3</v>
          </cell>
          <cell r="U1179">
            <v>92852201</v>
          </cell>
          <cell r="V1179">
            <v>67467852</v>
          </cell>
          <cell r="W1179">
            <v>67467852</v>
          </cell>
          <cell r="X1179">
            <v>67467852</v>
          </cell>
          <cell r="Y1179">
            <v>67467852</v>
          </cell>
        </row>
        <row r="1180">
          <cell r="C1180">
            <v>13103</v>
          </cell>
          <cell r="E1180">
            <v>28</v>
          </cell>
          <cell r="G1180">
            <v>3</v>
          </cell>
          <cell r="U1180">
            <v>182578440</v>
          </cell>
          <cell r="V1180">
            <v>173308134</v>
          </cell>
          <cell r="W1180">
            <v>173308134</v>
          </cell>
          <cell r="X1180">
            <v>173308134</v>
          </cell>
          <cell r="Y1180">
            <v>173308134</v>
          </cell>
        </row>
        <row r="1181">
          <cell r="C1181">
            <v>13103</v>
          </cell>
          <cell r="E1181">
            <v>28</v>
          </cell>
          <cell r="G1181">
            <v>3</v>
          </cell>
          <cell r="U1181">
            <v>638389155.64999998</v>
          </cell>
          <cell r="V1181">
            <v>582437968</v>
          </cell>
          <cell r="W1181">
            <v>582437968</v>
          </cell>
          <cell r="X1181">
            <v>582437968</v>
          </cell>
          <cell r="Y1181">
            <v>582437968</v>
          </cell>
        </row>
        <row r="1182">
          <cell r="C1182">
            <v>13103</v>
          </cell>
          <cell r="E1182">
            <v>28</v>
          </cell>
          <cell r="G1182">
            <v>3</v>
          </cell>
          <cell r="U1182">
            <v>29800690</v>
          </cell>
          <cell r="V1182">
            <v>17665654</v>
          </cell>
          <cell r="W1182">
            <v>17665654</v>
          </cell>
          <cell r="X1182">
            <v>17665654</v>
          </cell>
          <cell r="Y1182">
            <v>17665654</v>
          </cell>
        </row>
        <row r="1183">
          <cell r="C1183">
            <v>13104</v>
          </cell>
          <cell r="E1183">
            <v>28</v>
          </cell>
          <cell r="G1183">
            <v>3</v>
          </cell>
          <cell r="U1183">
            <v>5910371460</v>
          </cell>
          <cell r="V1183">
            <v>5628253029</v>
          </cell>
          <cell r="W1183">
            <v>5628253029</v>
          </cell>
          <cell r="X1183">
            <v>5628253029</v>
          </cell>
          <cell r="Y1183">
            <v>5628253029</v>
          </cell>
        </row>
        <row r="1184">
          <cell r="C1184">
            <v>13104</v>
          </cell>
          <cell r="E1184">
            <v>28</v>
          </cell>
          <cell r="G1184">
            <v>3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13104</v>
          </cell>
          <cell r="E1185">
            <v>28</v>
          </cell>
          <cell r="G1185">
            <v>3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C1186">
            <v>13104</v>
          </cell>
          <cell r="E1186">
            <v>28</v>
          </cell>
          <cell r="G1186">
            <v>3</v>
          </cell>
          <cell r="U1186">
            <v>6241422860.6300001</v>
          </cell>
          <cell r="V1186">
            <v>5825959001</v>
          </cell>
          <cell r="W1186">
            <v>5825959001</v>
          </cell>
          <cell r="X1186">
            <v>5825959001</v>
          </cell>
          <cell r="Y1186">
            <v>5825959001</v>
          </cell>
        </row>
        <row r="1187">
          <cell r="C1187">
            <v>13104</v>
          </cell>
          <cell r="E1187">
            <v>28</v>
          </cell>
          <cell r="G1187">
            <v>3</v>
          </cell>
          <cell r="U1187">
            <v>646351299</v>
          </cell>
          <cell r="V1187">
            <v>641479275</v>
          </cell>
          <cell r="W1187">
            <v>641479275</v>
          </cell>
          <cell r="X1187">
            <v>641479275</v>
          </cell>
          <cell r="Y1187">
            <v>641479275</v>
          </cell>
        </row>
        <row r="1188">
          <cell r="C1188">
            <v>13104</v>
          </cell>
          <cell r="E1188">
            <v>28</v>
          </cell>
          <cell r="G1188">
            <v>3</v>
          </cell>
          <cell r="U1188">
            <v>772421895.37</v>
          </cell>
          <cell r="V1188">
            <v>664362317</v>
          </cell>
          <cell r="W1188">
            <v>664362317</v>
          </cell>
          <cell r="X1188">
            <v>664362317</v>
          </cell>
          <cell r="Y1188">
            <v>664362317</v>
          </cell>
        </row>
        <row r="1189">
          <cell r="C1189">
            <v>13105</v>
          </cell>
          <cell r="E1189">
            <v>28</v>
          </cell>
          <cell r="G1189">
            <v>3</v>
          </cell>
          <cell r="U1189">
            <v>1136341301</v>
          </cell>
          <cell r="V1189">
            <v>874263101</v>
          </cell>
          <cell r="W1189">
            <v>874263101</v>
          </cell>
          <cell r="X1189">
            <v>874263101</v>
          </cell>
          <cell r="Y1189">
            <v>851251071</v>
          </cell>
        </row>
        <row r="1190">
          <cell r="C1190">
            <v>13105</v>
          </cell>
          <cell r="E1190">
            <v>28</v>
          </cell>
          <cell r="G1190">
            <v>3</v>
          </cell>
          <cell r="U1190">
            <v>127956836</v>
          </cell>
          <cell r="V1190">
            <v>127956836</v>
          </cell>
          <cell r="W1190">
            <v>127956836</v>
          </cell>
          <cell r="X1190">
            <v>127956836</v>
          </cell>
          <cell r="Y1190">
            <v>96480336</v>
          </cell>
        </row>
        <row r="1191">
          <cell r="C1191">
            <v>13105</v>
          </cell>
          <cell r="E1191">
            <v>28</v>
          </cell>
          <cell r="G1191">
            <v>3</v>
          </cell>
          <cell r="U1191">
            <v>1385261455</v>
          </cell>
          <cell r="V1191">
            <v>1260360912</v>
          </cell>
          <cell r="W1191">
            <v>1260360912</v>
          </cell>
          <cell r="X1191">
            <v>1260360912</v>
          </cell>
          <cell r="Y1191">
            <v>1260360912</v>
          </cell>
        </row>
        <row r="1192">
          <cell r="C1192">
            <v>13107</v>
          </cell>
          <cell r="E1192">
            <v>28</v>
          </cell>
          <cell r="G1192">
            <v>3</v>
          </cell>
          <cell r="U1192">
            <v>1008292337</v>
          </cell>
          <cell r="V1192">
            <v>1004693857</v>
          </cell>
          <cell r="W1192">
            <v>1004693857</v>
          </cell>
          <cell r="X1192">
            <v>1004693857</v>
          </cell>
          <cell r="Y1192">
            <v>1004693857</v>
          </cell>
        </row>
        <row r="1193">
          <cell r="C1193">
            <v>13108</v>
          </cell>
          <cell r="E1193">
            <v>28</v>
          </cell>
          <cell r="G1193">
            <v>1</v>
          </cell>
          <cell r="U1193">
            <v>770764259</v>
          </cell>
          <cell r="V1193">
            <v>738808914</v>
          </cell>
          <cell r="W1193">
            <v>738808914</v>
          </cell>
          <cell r="X1193">
            <v>738808914</v>
          </cell>
          <cell r="Y1193">
            <v>738808914</v>
          </cell>
        </row>
        <row r="1194">
          <cell r="C1194">
            <v>13108</v>
          </cell>
          <cell r="E1194">
            <v>28</v>
          </cell>
          <cell r="G1194">
            <v>1</v>
          </cell>
          <cell r="U1194">
            <v>500000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</row>
        <row r="1195">
          <cell r="C1195">
            <v>13108</v>
          </cell>
          <cell r="E1195">
            <v>28</v>
          </cell>
          <cell r="G1195">
            <v>1</v>
          </cell>
          <cell r="U1195">
            <v>18000000</v>
          </cell>
          <cell r="V1195">
            <v>18000000</v>
          </cell>
          <cell r="W1195">
            <v>18000000</v>
          </cell>
          <cell r="X1195">
            <v>18000000</v>
          </cell>
          <cell r="Y1195">
            <v>18000000</v>
          </cell>
        </row>
        <row r="1196">
          <cell r="C1196">
            <v>13108</v>
          </cell>
          <cell r="E1196">
            <v>28</v>
          </cell>
          <cell r="G1196">
            <v>1</v>
          </cell>
          <cell r="U1196">
            <v>34000000</v>
          </cell>
          <cell r="V1196">
            <v>28689308</v>
          </cell>
          <cell r="W1196">
            <v>28689308</v>
          </cell>
          <cell r="X1196">
            <v>28689308</v>
          </cell>
          <cell r="Y1196">
            <v>28689308</v>
          </cell>
        </row>
        <row r="1197">
          <cell r="C1197">
            <v>13108</v>
          </cell>
          <cell r="E1197">
            <v>28</v>
          </cell>
          <cell r="G1197">
            <v>1</v>
          </cell>
          <cell r="U1197">
            <v>45000000</v>
          </cell>
          <cell r="V1197">
            <v>24967113</v>
          </cell>
          <cell r="W1197">
            <v>24967113</v>
          </cell>
          <cell r="X1197">
            <v>24967113</v>
          </cell>
          <cell r="Y1197">
            <v>24967113</v>
          </cell>
        </row>
        <row r="1198">
          <cell r="C1198">
            <v>13108</v>
          </cell>
          <cell r="E1198">
            <v>28</v>
          </cell>
          <cell r="G1198">
            <v>1</v>
          </cell>
          <cell r="U1198">
            <v>70000000</v>
          </cell>
          <cell r="V1198">
            <v>69321246</v>
          </cell>
          <cell r="W1198">
            <v>69321246</v>
          </cell>
          <cell r="X1198">
            <v>69321246</v>
          </cell>
          <cell r="Y1198">
            <v>69321246</v>
          </cell>
        </row>
        <row r="1199">
          <cell r="C1199">
            <v>13108</v>
          </cell>
          <cell r="E1199">
            <v>28</v>
          </cell>
          <cell r="G1199">
            <v>1</v>
          </cell>
          <cell r="U1199">
            <v>5000000</v>
          </cell>
          <cell r="V1199">
            <v>4883607</v>
          </cell>
          <cell r="W1199">
            <v>4883607</v>
          </cell>
          <cell r="X1199">
            <v>4883607</v>
          </cell>
          <cell r="Y1199">
            <v>4883607</v>
          </cell>
        </row>
        <row r="1200">
          <cell r="C1200">
            <v>13108</v>
          </cell>
          <cell r="E1200">
            <v>28</v>
          </cell>
          <cell r="G1200">
            <v>1</v>
          </cell>
          <cell r="U1200">
            <v>45000000</v>
          </cell>
          <cell r="V1200">
            <v>28572600</v>
          </cell>
          <cell r="W1200">
            <v>28572600</v>
          </cell>
          <cell r="X1200">
            <v>28572600</v>
          </cell>
          <cell r="Y1200">
            <v>28572600</v>
          </cell>
        </row>
        <row r="1201">
          <cell r="C1201">
            <v>13108</v>
          </cell>
          <cell r="E1201">
            <v>28</v>
          </cell>
          <cell r="G1201">
            <v>1</v>
          </cell>
          <cell r="U1201">
            <v>6500000</v>
          </cell>
          <cell r="V1201">
            <v>3578200</v>
          </cell>
          <cell r="W1201">
            <v>3578200</v>
          </cell>
          <cell r="X1201">
            <v>3578200</v>
          </cell>
          <cell r="Y1201">
            <v>3578200</v>
          </cell>
        </row>
        <row r="1202">
          <cell r="C1202">
            <v>13108</v>
          </cell>
          <cell r="E1202">
            <v>28</v>
          </cell>
          <cell r="G1202">
            <v>1</v>
          </cell>
          <cell r="U1202">
            <v>34000000</v>
          </cell>
          <cell r="V1202">
            <v>21426900</v>
          </cell>
          <cell r="W1202">
            <v>21426900</v>
          </cell>
          <cell r="X1202">
            <v>21426900</v>
          </cell>
          <cell r="Y1202">
            <v>21426900</v>
          </cell>
        </row>
        <row r="1203">
          <cell r="C1203">
            <v>13108</v>
          </cell>
          <cell r="E1203">
            <v>28</v>
          </cell>
          <cell r="G1203">
            <v>1</v>
          </cell>
          <cell r="U1203">
            <v>13000000</v>
          </cell>
          <cell r="V1203">
            <v>7151700</v>
          </cell>
          <cell r="W1203">
            <v>7151700</v>
          </cell>
          <cell r="X1203">
            <v>7151700</v>
          </cell>
          <cell r="Y1203">
            <v>7151700</v>
          </cell>
        </row>
        <row r="1204">
          <cell r="C1204">
            <v>13108</v>
          </cell>
          <cell r="E1204">
            <v>28</v>
          </cell>
          <cell r="G1204">
            <v>1</v>
          </cell>
          <cell r="U1204">
            <v>6500000</v>
          </cell>
          <cell r="V1204">
            <v>3578200</v>
          </cell>
          <cell r="W1204">
            <v>3578200</v>
          </cell>
          <cell r="X1204">
            <v>3578200</v>
          </cell>
          <cell r="Y1204">
            <v>3578200</v>
          </cell>
        </row>
        <row r="1205">
          <cell r="C1205">
            <v>13108</v>
          </cell>
          <cell r="E1205">
            <v>28</v>
          </cell>
          <cell r="G1205">
            <v>1</v>
          </cell>
          <cell r="U1205">
            <v>95000000</v>
          </cell>
          <cell r="V1205">
            <v>50283046</v>
          </cell>
          <cell r="W1205">
            <v>50283046</v>
          </cell>
          <cell r="X1205">
            <v>50283046</v>
          </cell>
          <cell r="Y1205">
            <v>50283046</v>
          </cell>
        </row>
        <row r="1206">
          <cell r="C1206">
            <v>13108</v>
          </cell>
          <cell r="E1206">
            <v>28</v>
          </cell>
          <cell r="G1206">
            <v>1</v>
          </cell>
          <cell r="U1206">
            <v>70000000</v>
          </cell>
          <cell r="V1206">
            <v>57617400</v>
          </cell>
          <cell r="W1206">
            <v>57617400</v>
          </cell>
          <cell r="X1206">
            <v>57617400</v>
          </cell>
          <cell r="Y1206">
            <v>57617400</v>
          </cell>
        </row>
        <row r="1207">
          <cell r="C1207">
            <v>13108</v>
          </cell>
          <cell r="E1207">
            <v>28</v>
          </cell>
          <cell r="G1207">
            <v>1</v>
          </cell>
          <cell r="U1207">
            <v>100000000</v>
          </cell>
          <cell r="V1207">
            <v>81337700</v>
          </cell>
          <cell r="W1207">
            <v>81337700</v>
          </cell>
          <cell r="X1207">
            <v>81337700</v>
          </cell>
          <cell r="Y1207">
            <v>81337700</v>
          </cell>
        </row>
        <row r="1208">
          <cell r="C1208">
            <v>13108</v>
          </cell>
          <cell r="E1208">
            <v>28</v>
          </cell>
          <cell r="G1208">
            <v>1</v>
          </cell>
          <cell r="U1208">
            <v>5500000</v>
          </cell>
          <cell r="V1208">
            <v>3365800</v>
          </cell>
          <cell r="W1208">
            <v>3365800</v>
          </cell>
          <cell r="X1208">
            <v>3365800</v>
          </cell>
          <cell r="Y1208">
            <v>3365800</v>
          </cell>
        </row>
        <row r="1209">
          <cell r="C1209">
            <v>13108</v>
          </cell>
          <cell r="E1209">
            <v>28</v>
          </cell>
          <cell r="G1209">
            <v>1</v>
          </cell>
          <cell r="U1209">
            <v>70841481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</row>
        <row r="1210">
          <cell r="C1210">
            <v>13108</v>
          </cell>
          <cell r="E1210">
            <v>28</v>
          </cell>
          <cell r="G1210">
            <v>1</v>
          </cell>
          <cell r="U1210">
            <v>70000000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</row>
        <row r="1211">
          <cell r="C1211">
            <v>13110</v>
          </cell>
          <cell r="E1211">
            <v>28</v>
          </cell>
          <cell r="G1211">
            <v>3</v>
          </cell>
          <cell r="U1211">
            <v>3233066325</v>
          </cell>
          <cell r="V1211">
            <v>3233066325</v>
          </cell>
          <cell r="W1211">
            <v>3233066325</v>
          </cell>
          <cell r="X1211">
            <v>3233066325</v>
          </cell>
          <cell r="Y1211">
            <v>3233066325</v>
          </cell>
        </row>
        <row r="1212">
          <cell r="C1212">
            <v>13111</v>
          </cell>
          <cell r="E1212">
            <v>28</v>
          </cell>
          <cell r="G1212">
            <v>3</v>
          </cell>
          <cell r="U1212">
            <v>19310502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13111</v>
          </cell>
          <cell r="E1213">
            <v>28</v>
          </cell>
          <cell r="G1213">
            <v>3</v>
          </cell>
          <cell r="U1213">
            <v>200000000</v>
          </cell>
          <cell r="V1213">
            <v>112468014</v>
          </cell>
          <cell r="W1213">
            <v>112468014</v>
          </cell>
          <cell r="X1213">
            <v>112468014</v>
          </cell>
          <cell r="Y1213">
            <v>112468014</v>
          </cell>
        </row>
        <row r="1214">
          <cell r="C1214">
            <v>13115</v>
          </cell>
          <cell r="E1214">
            <v>28</v>
          </cell>
          <cell r="G1214">
            <v>3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13115</v>
          </cell>
          <cell r="E1215">
            <v>28</v>
          </cell>
          <cell r="G1215">
            <v>3</v>
          </cell>
          <cell r="U1215">
            <v>147050503</v>
          </cell>
          <cell r="V1215">
            <v>147050503</v>
          </cell>
          <cell r="W1215">
            <v>147050503</v>
          </cell>
          <cell r="X1215">
            <v>147050503</v>
          </cell>
          <cell r="Y1215">
            <v>73525252</v>
          </cell>
        </row>
        <row r="1216">
          <cell r="C1216">
            <v>13116</v>
          </cell>
          <cell r="E1216">
            <v>28</v>
          </cell>
          <cell r="G1216">
            <v>3</v>
          </cell>
          <cell r="U1216">
            <v>200839897</v>
          </cell>
          <cell r="V1216">
            <v>120773302</v>
          </cell>
          <cell r="W1216">
            <v>120773302</v>
          </cell>
          <cell r="X1216">
            <v>120773302</v>
          </cell>
          <cell r="Y1216">
            <v>0</v>
          </cell>
        </row>
        <row r="1217">
          <cell r="C1217">
            <v>13116</v>
          </cell>
          <cell r="E1217">
            <v>28</v>
          </cell>
          <cell r="G1217">
            <v>3</v>
          </cell>
          <cell r="U1217">
            <v>26000000</v>
          </cell>
          <cell r="V1217">
            <v>13700000</v>
          </cell>
          <cell r="W1217">
            <v>13700000</v>
          </cell>
          <cell r="X1217">
            <v>13700000</v>
          </cell>
          <cell r="Y1217">
            <v>13700000</v>
          </cell>
        </row>
        <row r="1218">
          <cell r="C1218">
            <v>13125</v>
          </cell>
          <cell r="E1218">
            <v>28</v>
          </cell>
          <cell r="G1218">
            <v>3</v>
          </cell>
          <cell r="U1218">
            <v>559657968</v>
          </cell>
          <cell r="V1218">
            <v>306859492</v>
          </cell>
          <cell r="W1218">
            <v>306859492</v>
          </cell>
          <cell r="X1218">
            <v>306859492</v>
          </cell>
          <cell r="Y1218">
            <v>306859492</v>
          </cell>
        </row>
        <row r="1219">
          <cell r="C1219">
            <v>13150</v>
          </cell>
          <cell r="E1219">
            <v>28</v>
          </cell>
          <cell r="G1219">
            <v>3</v>
          </cell>
          <cell r="U1219">
            <v>619604607</v>
          </cell>
          <cell r="V1219">
            <v>547291608.5</v>
          </cell>
          <cell r="W1219">
            <v>547291608.5</v>
          </cell>
          <cell r="X1219">
            <v>547291608.5</v>
          </cell>
          <cell r="Y1219">
            <v>547291608.5</v>
          </cell>
        </row>
        <row r="1220">
          <cell r="C1220">
            <v>13152</v>
          </cell>
          <cell r="E1220">
            <v>25</v>
          </cell>
          <cell r="G1220">
            <v>3</v>
          </cell>
          <cell r="U1220">
            <v>1076554098</v>
          </cell>
          <cell r="V1220">
            <v>1076554098</v>
          </cell>
          <cell r="W1220">
            <v>1076554098</v>
          </cell>
          <cell r="X1220">
            <v>853687009</v>
          </cell>
          <cell r="Y1220">
            <v>851268214</v>
          </cell>
        </row>
        <row r="1221">
          <cell r="C1221">
            <v>13152</v>
          </cell>
          <cell r="E1221">
            <v>25</v>
          </cell>
          <cell r="G1221">
            <v>3</v>
          </cell>
          <cell r="U1221">
            <v>1086938185</v>
          </cell>
          <cell r="V1221">
            <v>1086556608</v>
          </cell>
          <cell r="W1221">
            <v>1086556608</v>
          </cell>
          <cell r="X1221">
            <v>904587643</v>
          </cell>
          <cell r="Y1221">
            <v>901645714</v>
          </cell>
        </row>
        <row r="1222">
          <cell r="C1222">
            <v>13152</v>
          </cell>
          <cell r="E1222">
            <v>25</v>
          </cell>
          <cell r="G1222">
            <v>3</v>
          </cell>
          <cell r="U1222">
            <v>1067545217</v>
          </cell>
          <cell r="V1222">
            <v>1067545217</v>
          </cell>
          <cell r="W1222">
            <v>1067545217</v>
          </cell>
          <cell r="X1222">
            <v>869424125</v>
          </cell>
          <cell r="Y1222">
            <v>869424125</v>
          </cell>
        </row>
        <row r="1223">
          <cell r="C1223">
            <v>13152</v>
          </cell>
          <cell r="E1223">
            <v>26</v>
          </cell>
          <cell r="G1223">
            <v>3</v>
          </cell>
          <cell r="U1223">
            <v>1499905857</v>
          </cell>
          <cell r="V1223">
            <v>1499905857</v>
          </cell>
          <cell r="W1223">
            <v>1499905857</v>
          </cell>
          <cell r="X1223">
            <v>1499905857</v>
          </cell>
          <cell r="Y1223">
            <v>1499905857</v>
          </cell>
        </row>
        <row r="1224">
          <cell r="C1224">
            <v>13152</v>
          </cell>
          <cell r="E1224">
            <v>26</v>
          </cell>
          <cell r="G1224">
            <v>3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</row>
        <row r="1225">
          <cell r="C1225">
            <v>13160</v>
          </cell>
          <cell r="E1225">
            <v>25</v>
          </cell>
          <cell r="G1225">
            <v>2</v>
          </cell>
          <cell r="U1225">
            <v>10816303555</v>
          </cell>
          <cell r="V1225">
            <v>10476016711.879999</v>
          </cell>
          <cell r="W1225">
            <v>10476016711.879999</v>
          </cell>
          <cell r="X1225">
            <v>10476016711.879999</v>
          </cell>
          <cell r="Y1225">
            <v>10476016711.879999</v>
          </cell>
        </row>
        <row r="1226">
          <cell r="C1226">
            <v>13160</v>
          </cell>
          <cell r="E1226">
            <v>25</v>
          </cell>
          <cell r="G1226">
            <v>2</v>
          </cell>
          <cell r="U1226">
            <v>911621378</v>
          </cell>
          <cell r="V1226">
            <v>911171378</v>
          </cell>
          <cell r="W1226">
            <v>911171378</v>
          </cell>
          <cell r="X1226">
            <v>911171378</v>
          </cell>
          <cell r="Y1226">
            <v>911171378</v>
          </cell>
        </row>
        <row r="1227">
          <cell r="C1227">
            <v>13160</v>
          </cell>
          <cell r="E1227">
            <v>25</v>
          </cell>
          <cell r="G1227">
            <v>2</v>
          </cell>
          <cell r="U1227">
            <v>600466518</v>
          </cell>
          <cell r="V1227">
            <v>600466518</v>
          </cell>
          <cell r="W1227">
            <v>600466518</v>
          </cell>
          <cell r="X1227">
            <v>600466518</v>
          </cell>
          <cell r="Y1227">
            <v>600466518</v>
          </cell>
        </row>
        <row r="1228">
          <cell r="C1228">
            <v>13160</v>
          </cell>
          <cell r="E1228">
            <v>29</v>
          </cell>
          <cell r="G1228">
            <v>3</v>
          </cell>
          <cell r="U1228">
            <v>230000000</v>
          </cell>
          <cell r="V1228">
            <v>136065504</v>
          </cell>
          <cell r="W1228">
            <v>136065504</v>
          </cell>
          <cell r="X1228">
            <v>136065504</v>
          </cell>
          <cell r="Y1228">
            <v>136065504</v>
          </cell>
        </row>
        <row r="1229">
          <cell r="C1229">
            <v>13161</v>
          </cell>
          <cell r="E1229">
            <v>36</v>
          </cell>
          <cell r="G1229">
            <v>3</v>
          </cell>
          <cell r="U1229">
            <v>1321935942</v>
          </cell>
          <cell r="V1229">
            <v>1293337368.5999999</v>
          </cell>
          <cell r="W1229">
            <v>1293337368.5999999</v>
          </cell>
          <cell r="X1229">
            <v>1293337368.5999999</v>
          </cell>
          <cell r="Y1229">
            <v>1293337368.5999999</v>
          </cell>
        </row>
        <row r="1230">
          <cell r="C1230">
            <v>13161</v>
          </cell>
          <cell r="E1230">
            <v>36</v>
          </cell>
          <cell r="G1230">
            <v>3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13162</v>
          </cell>
          <cell r="E1231">
            <v>29</v>
          </cell>
          <cell r="G1231">
            <v>3</v>
          </cell>
          <cell r="U1231">
            <v>321744004</v>
          </cell>
          <cell r="V1231">
            <v>290254472.60000002</v>
          </cell>
          <cell r="W1231">
            <v>290254472.60000002</v>
          </cell>
          <cell r="X1231">
            <v>290254472.60000002</v>
          </cell>
          <cell r="Y1231">
            <v>252652591</v>
          </cell>
        </row>
        <row r="1232">
          <cell r="C1232">
            <v>13162</v>
          </cell>
          <cell r="E1232">
            <v>29</v>
          </cell>
          <cell r="G1232">
            <v>3</v>
          </cell>
          <cell r="U1232">
            <v>347963953</v>
          </cell>
          <cell r="V1232">
            <v>347963953</v>
          </cell>
          <cell r="W1232">
            <v>347963953</v>
          </cell>
          <cell r="X1232">
            <v>347963953</v>
          </cell>
          <cell r="Y1232">
            <v>278371162</v>
          </cell>
        </row>
        <row r="1233">
          <cell r="C1233">
            <v>13162</v>
          </cell>
          <cell r="E1233">
            <v>29</v>
          </cell>
          <cell r="G1233">
            <v>3</v>
          </cell>
          <cell r="U1233">
            <v>321744000</v>
          </cell>
          <cell r="V1233">
            <v>320710245.60000002</v>
          </cell>
          <cell r="W1233">
            <v>320710245.60000002</v>
          </cell>
          <cell r="X1233">
            <v>320710245.60000002</v>
          </cell>
          <cell r="Y1233">
            <v>251564309</v>
          </cell>
        </row>
        <row r="1234">
          <cell r="C1234">
            <v>13173</v>
          </cell>
          <cell r="E1234">
            <v>29</v>
          </cell>
          <cell r="G1234">
            <v>3</v>
          </cell>
          <cell r="U1234">
            <v>321965644</v>
          </cell>
          <cell r="V1234">
            <v>45355157</v>
          </cell>
          <cell r="W1234">
            <v>45355157</v>
          </cell>
          <cell r="X1234">
            <v>45355157</v>
          </cell>
          <cell r="Y1234">
            <v>45355157</v>
          </cell>
        </row>
        <row r="1235">
          <cell r="C1235">
            <v>13174</v>
          </cell>
          <cell r="E1235">
            <v>28</v>
          </cell>
          <cell r="G1235">
            <v>3</v>
          </cell>
          <cell r="U1235">
            <v>100000000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13174</v>
          </cell>
          <cell r="E1236">
            <v>28</v>
          </cell>
          <cell r="G1236">
            <v>3</v>
          </cell>
          <cell r="U1236">
            <v>124133955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13174</v>
          </cell>
          <cell r="E1237">
            <v>28</v>
          </cell>
          <cell r="G1237">
            <v>3</v>
          </cell>
          <cell r="U1237">
            <v>478627484</v>
          </cell>
          <cell r="V1237">
            <v>478627484</v>
          </cell>
          <cell r="W1237">
            <v>478627484</v>
          </cell>
          <cell r="X1237">
            <v>478627484</v>
          </cell>
          <cell r="Y1237">
            <v>478627484</v>
          </cell>
        </row>
        <row r="1238">
          <cell r="C1238">
            <v>13177</v>
          </cell>
          <cell r="E1238">
            <v>28</v>
          </cell>
          <cell r="G1238">
            <v>3</v>
          </cell>
          <cell r="U1238">
            <v>5218444126</v>
          </cell>
          <cell r="V1238">
            <v>3893890757.5</v>
          </cell>
          <cell r="W1238">
            <v>3893890757.5</v>
          </cell>
          <cell r="X1238">
            <v>3893890757.5</v>
          </cell>
          <cell r="Y1238">
            <v>3893890757.5</v>
          </cell>
        </row>
        <row r="1239">
          <cell r="C1239">
            <v>13177</v>
          </cell>
          <cell r="E1239">
            <v>28</v>
          </cell>
          <cell r="G1239">
            <v>3</v>
          </cell>
          <cell r="U1239">
            <v>3296542471</v>
          </cell>
          <cell r="V1239">
            <v>2377987033.5</v>
          </cell>
          <cell r="W1239">
            <v>2377987033.5</v>
          </cell>
          <cell r="X1239">
            <v>2377987033.5</v>
          </cell>
          <cell r="Y1239">
            <v>2377987033.5</v>
          </cell>
        </row>
        <row r="1240">
          <cell r="C1240">
            <v>13203</v>
          </cell>
          <cell r="E1240">
            <v>26</v>
          </cell>
          <cell r="G1240">
            <v>3</v>
          </cell>
          <cell r="U1240">
            <v>121000000</v>
          </cell>
          <cell r="V1240">
            <v>58268005</v>
          </cell>
          <cell r="W1240">
            <v>58268005</v>
          </cell>
          <cell r="X1240">
            <v>58268005</v>
          </cell>
          <cell r="Y1240">
            <v>58268005</v>
          </cell>
        </row>
        <row r="1241">
          <cell r="C1241">
            <v>13204</v>
          </cell>
          <cell r="E1241">
            <v>36</v>
          </cell>
          <cell r="G1241">
            <v>3</v>
          </cell>
          <cell r="U1241">
            <v>260000000</v>
          </cell>
          <cell r="V1241">
            <v>256400000</v>
          </cell>
          <cell r="W1241">
            <v>256400000</v>
          </cell>
          <cell r="X1241">
            <v>256400000</v>
          </cell>
          <cell r="Y1241">
            <v>147741000</v>
          </cell>
        </row>
        <row r="1242">
          <cell r="C1242">
            <v>13301</v>
          </cell>
          <cell r="E1242">
            <v>25</v>
          </cell>
          <cell r="G1242">
            <v>1</v>
          </cell>
          <cell r="U1242">
            <v>128321380</v>
          </cell>
          <cell r="V1242">
            <v>111783448</v>
          </cell>
          <cell r="W1242">
            <v>111783448</v>
          </cell>
          <cell r="X1242">
            <v>111783448</v>
          </cell>
          <cell r="Y1242">
            <v>111783448</v>
          </cell>
        </row>
        <row r="1243">
          <cell r="C1243">
            <v>13302</v>
          </cell>
          <cell r="E1243">
            <v>25</v>
          </cell>
          <cell r="G1243">
            <v>3</v>
          </cell>
          <cell r="U1243">
            <v>1861084</v>
          </cell>
          <cell r="V1243">
            <v>1861084</v>
          </cell>
          <cell r="W1243">
            <v>1861084</v>
          </cell>
          <cell r="X1243">
            <v>1861084</v>
          </cell>
          <cell r="Y1243">
            <v>1861084</v>
          </cell>
        </row>
        <row r="1244">
          <cell r="C1244">
            <v>13303</v>
          </cell>
          <cell r="E1244">
            <v>25</v>
          </cell>
          <cell r="G1244">
            <v>3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13304</v>
          </cell>
          <cell r="E1245">
            <v>25</v>
          </cell>
          <cell r="G1245">
            <v>1</v>
          </cell>
          <cell r="U1245">
            <v>1277730312</v>
          </cell>
          <cell r="V1245">
            <v>1277730312</v>
          </cell>
          <cell r="W1245">
            <v>1277730312</v>
          </cell>
          <cell r="X1245">
            <v>1277730312</v>
          </cell>
          <cell r="Y1245">
            <v>1277730312</v>
          </cell>
        </row>
        <row r="1246">
          <cell r="C1246">
            <v>13401</v>
          </cell>
          <cell r="E1246">
            <v>25</v>
          </cell>
          <cell r="G1246">
            <v>1</v>
          </cell>
          <cell r="U1246">
            <v>533400000</v>
          </cell>
          <cell r="V1246">
            <v>482754204</v>
          </cell>
          <cell r="W1246">
            <v>482754204</v>
          </cell>
          <cell r="X1246">
            <v>482754204</v>
          </cell>
          <cell r="Y1246">
            <v>482754204</v>
          </cell>
        </row>
        <row r="1247">
          <cell r="C1247">
            <v>13402</v>
          </cell>
          <cell r="E1247">
            <v>25</v>
          </cell>
          <cell r="G1247">
            <v>1</v>
          </cell>
          <cell r="U1247">
            <v>370600000</v>
          </cell>
          <cell r="V1247">
            <v>289929832</v>
          </cell>
          <cell r="W1247">
            <v>289929832</v>
          </cell>
          <cell r="X1247">
            <v>289929832</v>
          </cell>
          <cell r="Y1247">
            <v>289929832</v>
          </cell>
        </row>
        <row r="1248">
          <cell r="C1248">
            <v>21211</v>
          </cell>
          <cell r="E1248">
            <v>26</v>
          </cell>
          <cell r="G1248">
            <v>3</v>
          </cell>
          <cell r="U1248">
            <v>1000000000</v>
          </cell>
          <cell r="V1248">
            <v>1000000000</v>
          </cell>
          <cell r="W1248">
            <v>1000000000</v>
          </cell>
          <cell r="X1248">
            <v>1000000000</v>
          </cell>
          <cell r="Y1248">
            <v>0</v>
          </cell>
        </row>
        <row r="1249">
          <cell r="C1249">
            <v>21212</v>
          </cell>
          <cell r="E1249">
            <v>27</v>
          </cell>
          <cell r="G1249">
            <v>3</v>
          </cell>
          <cell r="U1249">
            <v>15000000</v>
          </cell>
          <cell r="V1249">
            <v>15000000</v>
          </cell>
          <cell r="W1249">
            <v>15000000</v>
          </cell>
          <cell r="X1249">
            <v>15000000</v>
          </cell>
          <cell r="Y1249">
            <v>15000000</v>
          </cell>
        </row>
        <row r="1250">
          <cell r="C1250">
            <v>21213</v>
          </cell>
          <cell r="E1250">
            <v>23</v>
          </cell>
          <cell r="G1250">
            <v>3</v>
          </cell>
          <cell r="U1250">
            <v>1776385117</v>
          </cell>
          <cell r="V1250">
            <v>1776385117</v>
          </cell>
          <cell r="W1250">
            <v>1776385117</v>
          </cell>
          <cell r="X1250">
            <v>1776385117</v>
          </cell>
          <cell r="Y1250">
            <v>1776385117</v>
          </cell>
        </row>
        <row r="1251">
          <cell r="C1251">
            <v>21214</v>
          </cell>
          <cell r="E1251">
            <v>35</v>
          </cell>
          <cell r="G1251">
            <v>3</v>
          </cell>
          <cell r="U1251">
            <v>150000000</v>
          </cell>
          <cell r="V1251">
            <v>150000000</v>
          </cell>
          <cell r="W1251">
            <v>150000000</v>
          </cell>
          <cell r="X1251">
            <v>150000000</v>
          </cell>
          <cell r="Y1251">
            <v>150000000</v>
          </cell>
        </row>
        <row r="1252">
          <cell r="C1252">
            <v>21215</v>
          </cell>
          <cell r="E1252">
            <v>26</v>
          </cell>
          <cell r="G1252">
            <v>3</v>
          </cell>
          <cell r="U1252">
            <v>300000000</v>
          </cell>
          <cell r="V1252">
            <v>300000000</v>
          </cell>
          <cell r="W1252">
            <v>300000000</v>
          </cell>
          <cell r="X1252">
            <v>0</v>
          </cell>
          <cell r="Y1252">
            <v>0</v>
          </cell>
        </row>
        <row r="1253">
          <cell r="C1253">
            <v>21216</v>
          </cell>
          <cell r="E1253">
            <v>29</v>
          </cell>
          <cell r="G1253">
            <v>3</v>
          </cell>
          <cell r="U1253">
            <v>400000000</v>
          </cell>
          <cell r="V1253">
            <v>360630400</v>
          </cell>
          <cell r="W1253">
            <v>360630400</v>
          </cell>
          <cell r="X1253">
            <v>360630400</v>
          </cell>
          <cell r="Y1253">
            <v>280000000</v>
          </cell>
        </row>
        <row r="1254">
          <cell r="C1254">
            <v>21217</v>
          </cell>
          <cell r="E1254">
            <v>26</v>
          </cell>
          <cell r="G1254">
            <v>3</v>
          </cell>
          <cell r="U1254">
            <v>349999422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22202</v>
          </cell>
          <cell r="E1255">
            <v>28</v>
          </cell>
          <cell r="G1255">
            <v>3</v>
          </cell>
          <cell r="U1255">
            <v>974453</v>
          </cell>
          <cell r="V1255">
            <v>974453</v>
          </cell>
          <cell r="W1255">
            <v>974453</v>
          </cell>
          <cell r="X1255">
            <v>974453</v>
          </cell>
          <cell r="Y1255">
            <v>974453</v>
          </cell>
        </row>
        <row r="1256">
          <cell r="C1256">
            <v>22203</v>
          </cell>
          <cell r="E1256">
            <v>28</v>
          </cell>
          <cell r="G1256">
            <v>3</v>
          </cell>
          <cell r="U1256">
            <v>25954026</v>
          </cell>
          <cell r="V1256">
            <v>23869977</v>
          </cell>
          <cell r="W1256">
            <v>23869977</v>
          </cell>
          <cell r="X1256">
            <v>23869977</v>
          </cell>
          <cell r="Y1256">
            <v>3346031</v>
          </cell>
        </row>
        <row r="1257">
          <cell r="C1257">
            <v>22203</v>
          </cell>
          <cell r="E1257">
            <v>28</v>
          </cell>
          <cell r="G1257">
            <v>3</v>
          </cell>
          <cell r="U1257">
            <v>31553162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22204</v>
          </cell>
          <cell r="E1258">
            <v>25</v>
          </cell>
          <cell r="G1258">
            <v>2</v>
          </cell>
          <cell r="U1258">
            <v>14873000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22209</v>
          </cell>
          <cell r="E1259">
            <v>26</v>
          </cell>
          <cell r="G1259">
            <v>3</v>
          </cell>
          <cell r="U1259">
            <v>36970035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22301</v>
          </cell>
          <cell r="E1260">
            <v>28</v>
          </cell>
          <cell r="G1260">
            <v>3</v>
          </cell>
          <cell r="U1260">
            <v>47181511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22302</v>
          </cell>
          <cell r="E1261">
            <v>24</v>
          </cell>
          <cell r="G1261">
            <v>3</v>
          </cell>
          <cell r="U1261">
            <v>820177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22303</v>
          </cell>
          <cell r="E1262">
            <v>23</v>
          </cell>
          <cell r="G1262">
            <v>3</v>
          </cell>
          <cell r="U1262">
            <v>8191493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22304</v>
          </cell>
          <cell r="E1263">
            <v>29</v>
          </cell>
          <cell r="G1263">
            <v>3</v>
          </cell>
          <cell r="U1263">
            <v>6612827</v>
          </cell>
          <cell r="V1263">
            <v>5290261</v>
          </cell>
          <cell r="W1263">
            <v>5290261</v>
          </cell>
          <cell r="X1263">
            <v>5290261</v>
          </cell>
          <cell r="Y1263">
            <v>5290261</v>
          </cell>
        </row>
        <row r="1264">
          <cell r="C1264">
            <v>22305</v>
          </cell>
          <cell r="E1264">
            <v>29</v>
          </cell>
          <cell r="G1264">
            <v>3</v>
          </cell>
          <cell r="U1264">
            <v>1160285</v>
          </cell>
          <cell r="V1264">
            <v>1160285</v>
          </cell>
          <cell r="W1264">
            <v>1160285</v>
          </cell>
          <cell r="X1264">
            <v>1160285</v>
          </cell>
          <cell r="Y1264">
            <v>1160285</v>
          </cell>
        </row>
        <row r="1265">
          <cell r="C1265">
            <v>22306</v>
          </cell>
          <cell r="E1265">
            <v>36</v>
          </cell>
          <cell r="G1265">
            <v>3</v>
          </cell>
          <cell r="U1265">
            <v>302933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22307</v>
          </cell>
          <cell r="E1266">
            <v>22</v>
          </cell>
          <cell r="G1266">
            <v>3</v>
          </cell>
          <cell r="U1266">
            <v>1500000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22308</v>
          </cell>
          <cell r="E1267">
            <v>23</v>
          </cell>
          <cell r="G1267">
            <v>3</v>
          </cell>
          <cell r="U1267">
            <v>600000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22309</v>
          </cell>
          <cell r="E1268">
            <v>14</v>
          </cell>
          <cell r="G1268">
            <v>3</v>
          </cell>
          <cell r="U1268">
            <v>350000</v>
          </cell>
          <cell r="V1268">
            <v>350000</v>
          </cell>
          <cell r="W1268">
            <v>350000</v>
          </cell>
          <cell r="X1268">
            <v>350000</v>
          </cell>
          <cell r="Y1268">
            <v>350000</v>
          </cell>
        </row>
        <row r="1269">
          <cell r="C1269">
            <v>22310</v>
          </cell>
          <cell r="E1269">
            <v>14</v>
          </cell>
          <cell r="G1269">
            <v>3</v>
          </cell>
          <cell r="U1269">
            <v>6000000</v>
          </cell>
          <cell r="V1269">
            <v>6000000</v>
          </cell>
          <cell r="W1269">
            <v>6000000</v>
          </cell>
          <cell r="X1269">
            <v>6000000</v>
          </cell>
          <cell r="Y1269">
            <v>6000000</v>
          </cell>
        </row>
        <row r="1270">
          <cell r="C1270">
            <v>22311</v>
          </cell>
          <cell r="E1270">
            <v>14</v>
          </cell>
          <cell r="G1270">
            <v>3</v>
          </cell>
          <cell r="U1270">
            <v>4500000</v>
          </cell>
          <cell r="V1270">
            <v>4500000</v>
          </cell>
          <cell r="W1270">
            <v>4500000</v>
          </cell>
          <cell r="X1270">
            <v>4500000</v>
          </cell>
          <cell r="Y1270">
            <v>4500000</v>
          </cell>
        </row>
        <row r="1271">
          <cell r="C1271">
            <v>22314</v>
          </cell>
          <cell r="E1271">
            <v>29</v>
          </cell>
          <cell r="G1271">
            <v>3</v>
          </cell>
          <cell r="U1271">
            <v>15000000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</row>
        <row r="1272">
          <cell r="C1272">
            <v>22315</v>
          </cell>
          <cell r="E1272">
            <v>25</v>
          </cell>
          <cell r="G1272">
            <v>1</v>
          </cell>
          <cell r="U1272">
            <v>3750000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</row>
        <row r="1273">
          <cell r="C1273">
            <v>22316</v>
          </cell>
          <cell r="E1273">
            <v>25</v>
          </cell>
          <cell r="G1273">
            <v>3</v>
          </cell>
          <cell r="U1273">
            <v>500000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</row>
        <row r="1274">
          <cell r="C1274">
            <v>22317</v>
          </cell>
          <cell r="E1274">
            <v>14</v>
          </cell>
          <cell r="G1274">
            <v>3</v>
          </cell>
          <cell r="U1274">
            <v>800000</v>
          </cell>
          <cell r="V1274">
            <v>800000</v>
          </cell>
          <cell r="W1274">
            <v>800000</v>
          </cell>
          <cell r="X1274">
            <v>800000</v>
          </cell>
          <cell r="Y1274">
            <v>800000</v>
          </cell>
        </row>
        <row r="1275">
          <cell r="C1275">
            <v>22318</v>
          </cell>
          <cell r="E1275">
            <v>14</v>
          </cell>
          <cell r="G1275">
            <v>3</v>
          </cell>
          <cell r="U1275">
            <v>150000</v>
          </cell>
          <cell r="V1275">
            <v>150000</v>
          </cell>
          <cell r="W1275">
            <v>150000</v>
          </cell>
          <cell r="X1275">
            <v>150000</v>
          </cell>
          <cell r="Y1275">
            <v>150000</v>
          </cell>
        </row>
        <row r="1276">
          <cell r="C1276">
            <v>22319</v>
          </cell>
          <cell r="E1276">
            <v>25</v>
          </cell>
          <cell r="G1276">
            <v>1</v>
          </cell>
          <cell r="U1276">
            <v>4000000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</row>
        <row r="1277">
          <cell r="C1277">
            <v>22320</v>
          </cell>
          <cell r="E1277">
            <v>33</v>
          </cell>
          <cell r="G1277">
            <v>3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</row>
        <row r="1278">
          <cell r="C1278">
            <v>22320</v>
          </cell>
          <cell r="E1278">
            <v>33</v>
          </cell>
          <cell r="G1278">
            <v>3</v>
          </cell>
          <cell r="U1278">
            <v>4500000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</row>
        <row r="1279">
          <cell r="C1279">
            <v>22321</v>
          </cell>
          <cell r="E1279">
            <v>24</v>
          </cell>
          <cell r="G1279">
            <v>3</v>
          </cell>
          <cell r="U1279">
            <v>60000000</v>
          </cell>
          <cell r="V1279">
            <v>33772103.960000001</v>
          </cell>
          <cell r="W1279">
            <v>33772103.960000001</v>
          </cell>
          <cell r="X1279">
            <v>33772103.960000001</v>
          </cell>
          <cell r="Y1279">
            <v>21867104</v>
          </cell>
        </row>
        <row r="1280">
          <cell r="C1280">
            <v>22321</v>
          </cell>
          <cell r="E1280">
            <v>24</v>
          </cell>
          <cell r="G1280">
            <v>3</v>
          </cell>
          <cell r="U1280">
            <v>30000000</v>
          </cell>
          <cell r="V1280">
            <v>28622230</v>
          </cell>
          <cell r="W1280">
            <v>28622230</v>
          </cell>
          <cell r="X1280">
            <v>28622230</v>
          </cell>
          <cell r="Y1280">
            <v>0</v>
          </cell>
        </row>
        <row r="1281">
          <cell r="C1281">
            <v>23106</v>
          </cell>
          <cell r="E1281">
            <v>25</v>
          </cell>
          <cell r="G1281">
            <v>2</v>
          </cell>
          <cell r="U1281">
            <v>560000000</v>
          </cell>
          <cell r="V1281">
            <v>287696000</v>
          </cell>
          <cell r="W1281">
            <v>287696000</v>
          </cell>
          <cell r="X1281">
            <v>287696000</v>
          </cell>
          <cell r="Y1281">
            <v>287696000</v>
          </cell>
        </row>
        <row r="1282">
          <cell r="C1282">
            <v>23106</v>
          </cell>
          <cell r="E1282">
            <v>25</v>
          </cell>
          <cell r="G1282">
            <v>2</v>
          </cell>
          <cell r="U1282">
            <v>2240000000</v>
          </cell>
          <cell r="V1282">
            <v>2078001000</v>
          </cell>
          <cell r="W1282">
            <v>2078001000</v>
          </cell>
          <cell r="X1282">
            <v>2078001000</v>
          </cell>
          <cell r="Y1282">
            <v>2078001000</v>
          </cell>
        </row>
        <row r="1283">
          <cell r="C1283">
            <v>23108</v>
          </cell>
          <cell r="E1283">
            <v>25</v>
          </cell>
          <cell r="G1283">
            <v>1</v>
          </cell>
          <cell r="U1283">
            <v>37500000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</row>
        <row r="1284">
          <cell r="C1284">
            <v>23110</v>
          </cell>
          <cell r="E1284">
            <v>28</v>
          </cell>
          <cell r="G1284">
            <v>3</v>
          </cell>
          <cell r="U1284">
            <v>37310000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</row>
        <row r="1285">
          <cell r="C1285">
            <v>23111</v>
          </cell>
          <cell r="E1285">
            <v>28</v>
          </cell>
          <cell r="G1285">
            <v>3</v>
          </cell>
          <cell r="U1285">
            <v>3198000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</row>
        <row r="1286">
          <cell r="C1286">
            <v>23114</v>
          </cell>
          <cell r="E1286">
            <v>25</v>
          </cell>
          <cell r="G1286">
            <v>1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14</v>
          </cell>
          <cell r="G1287">
            <v>3</v>
          </cell>
          <cell r="U1287">
            <v>1401071938</v>
          </cell>
          <cell r="V1287">
            <v>1401068892</v>
          </cell>
          <cell r="W1287">
            <v>1401068892</v>
          </cell>
          <cell r="X1287">
            <v>1401068892</v>
          </cell>
          <cell r="Y1287">
            <v>1297286020</v>
          </cell>
        </row>
        <row r="1288">
          <cell r="C1288">
            <v>25101</v>
          </cell>
          <cell r="E1288">
            <v>14</v>
          </cell>
          <cell r="G1288">
            <v>3</v>
          </cell>
          <cell r="U1288">
            <v>100000000</v>
          </cell>
          <cell r="V1288">
            <v>84189401</v>
          </cell>
          <cell r="W1288">
            <v>84189401</v>
          </cell>
          <cell r="X1288">
            <v>16447852</v>
          </cell>
          <cell r="Y1288">
            <v>0</v>
          </cell>
        </row>
        <row r="1289">
          <cell r="C1289">
            <v>25101</v>
          </cell>
          <cell r="E1289">
            <v>14</v>
          </cell>
          <cell r="G1289">
            <v>3</v>
          </cell>
          <cell r="U1289">
            <v>2782042422</v>
          </cell>
          <cell r="V1289">
            <v>2781829780</v>
          </cell>
          <cell r="W1289">
            <v>2781829780</v>
          </cell>
          <cell r="X1289">
            <v>2781829780</v>
          </cell>
          <cell r="Y1289">
            <v>2743266555.9000001</v>
          </cell>
        </row>
        <row r="1290">
          <cell r="C1290">
            <v>25101</v>
          </cell>
          <cell r="E1290">
            <v>21</v>
          </cell>
          <cell r="G1290">
            <v>3</v>
          </cell>
          <cell r="U1290">
            <v>40000000</v>
          </cell>
          <cell r="V1290">
            <v>40000000</v>
          </cell>
          <cell r="W1290">
            <v>40000000</v>
          </cell>
          <cell r="X1290">
            <v>40000000</v>
          </cell>
          <cell r="Y1290">
            <v>0</v>
          </cell>
        </row>
        <row r="1291">
          <cell r="C1291">
            <v>25101</v>
          </cell>
          <cell r="E1291">
            <v>21</v>
          </cell>
          <cell r="G1291">
            <v>3</v>
          </cell>
          <cell r="U1291">
            <v>200500000</v>
          </cell>
          <cell r="V1291">
            <v>152920408</v>
          </cell>
          <cell r="W1291">
            <v>152920408</v>
          </cell>
          <cell r="X1291">
            <v>152920408</v>
          </cell>
          <cell r="Y1291">
            <v>12495000</v>
          </cell>
        </row>
        <row r="1292">
          <cell r="C1292">
            <v>25101</v>
          </cell>
          <cell r="E1292">
            <v>21</v>
          </cell>
          <cell r="G1292">
            <v>3</v>
          </cell>
          <cell r="U1292">
            <v>241683666</v>
          </cell>
          <cell r="V1292">
            <v>138337519</v>
          </cell>
          <cell r="W1292">
            <v>138337519</v>
          </cell>
          <cell r="X1292">
            <v>138337519</v>
          </cell>
          <cell r="Y1292">
            <v>15087656</v>
          </cell>
        </row>
        <row r="1293">
          <cell r="C1293">
            <v>25101</v>
          </cell>
          <cell r="E1293">
            <v>21</v>
          </cell>
          <cell r="G1293">
            <v>3</v>
          </cell>
          <cell r="U1293">
            <v>45000000</v>
          </cell>
          <cell r="V1293">
            <v>36203995</v>
          </cell>
          <cell r="W1293">
            <v>36203995</v>
          </cell>
          <cell r="X1293">
            <v>36203995</v>
          </cell>
          <cell r="Y1293">
            <v>0</v>
          </cell>
        </row>
        <row r="1294">
          <cell r="C1294">
            <v>25101</v>
          </cell>
          <cell r="E1294">
            <v>22</v>
          </cell>
          <cell r="G1294">
            <v>3</v>
          </cell>
          <cell r="U1294">
            <v>9015187830</v>
          </cell>
          <cell r="V1294">
            <v>7853622450</v>
          </cell>
          <cell r="W1294">
            <v>7853622450</v>
          </cell>
          <cell r="X1294">
            <v>7853622450</v>
          </cell>
          <cell r="Y1294">
            <v>7853622450</v>
          </cell>
        </row>
        <row r="1295">
          <cell r="C1295">
            <v>25101</v>
          </cell>
          <cell r="E1295">
            <v>22</v>
          </cell>
          <cell r="G1295">
            <v>3</v>
          </cell>
          <cell r="U1295">
            <v>150000000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22</v>
          </cell>
          <cell r="G1296">
            <v>3</v>
          </cell>
          <cell r="U1296">
            <v>4298259292</v>
          </cell>
          <cell r="V1296">
            <v>4298259292</v>
          </cell>
          <cell r="W1296">
            <v>4298259292</v>
          </cell>
          <cell r="X1296">
            <v>4298259292</v>
          </cell>
          <cell r="Y1296">
            <v>4298259292</v>
          </cell>
        </row>
        <row r="1297">
          <cell r="C1297">
            <v>25101</v>
          </cell>
          <cell r="E1297">
            <v>22</v>
          </cell>
          <cell r="G1297">
            <v>3</v>
          </cell>
          <cell r="U1297">
            <v>478916334</v>
          </cell>
          <cell r="V1297">
            <v>303386181</v>
          </cell>
          <cell r="W1297">
            <v>303386181</v>
          </cell>
          <cell r="X1297">
            <v>303386181</v>
          </cell>
          <cell r="Y1297">
            <v>283396121</v>
          </cell>
        </row>
        <row r="1298">
          <cell r="C1298">
            <v>25101</v>
          </cell>
          <cell r="E1298">
            <v>22</v>
          </cell>
          <cell r="G1298">
            <v>3</v>
          </cell>
          <cell r="U1298">
            <v>500000000</v>
          </cell>
          <cell r="V1298">
            <v>500000000</v>
          </cell>
          <cell r="W1298">
            <v>500000000</v>
          </cell>
          <cell r="X1298">
            <v>500000000</v>
          </cell>
          <cell r="Y1298">
            <v>500000000</v>
          </cell>
        </row>
        <row r="1299">
          <cell r="C1299">
            <v>25101</v>
          </cell>
          <cell r="E1299">
            <v>23</v>
          </cell>
          <cell r="G1299">
            <v>3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23</v>
          </cell>
          <cell r="G1300">
            <v>3</v>
          </cell>
          <cell r="U1300">
            <v>50000000</v>
          </cell>
          <cell r="V1300">
            <v>50000000</v>
          </cell>
          <cell r="W1300">
            <v>50000000</v>
          </cell>
          <cell r="X1300">
            <v>50000000</v>
          </cell>
          <cell r="Y1300">
            <v>0</v>
          </cell>
        </row>
        <row r="1301">
          <cell r="C1301">
            <v>25101</v>
          </cell>
          <cell r="E1301">
            <v>23</v>
          </cell>
          <cell r="G1301">
            <v>3</v>
          </cell>
          <cell r="U1301">
            <v>10907597690</v>
          </cell>
          <cell r="V1301">
            <v>10888701158</v>
          </cell>
          <cell r="W1301">
            <v>10888701158</v>
          </cell>
          <cell r="X1301">
            <v>10666913981</v>
          </cell>
          <cell r="Y1301">
            <v>10666913981</v>
          </cell>
        </row>
        <row r="1302">
          <cell r="C1302">
            <v>25101</v>
          </cell>
          <cell r="E1302">
            <v>24</v>
          </cell>
          <cell r="G1302">
            <v>3</v>
          </cell>
          <cell r="U1302">
            <v>7518059</v>
          </cell>
          <cell r="V1302">
            <v>3113426</v>
          </cell>
          <cell r="W1302">
            <v>3113426</v>
          </cell>
          <cell r="X1302">
            <v>3113426</v>
          </cell>
          <cell r="Y1302">
            <v>3113426</v>
          </cell>
        </row>
        <row r="1303">
          <cell r="C1303">
            <v>25101</v>
          </cell>
          <cell r="E1303">
            <v>24</v>
          </cell>
          <cell r="G1303">
            <v>3</v>
          </cell>
          <cell r="U1303">
            <v>5528567</v>
          </cell>
          <cell r="V1303">
            <v>2347804</v>
          </cell>
          <cell r="W1303">
            <v>2347804</v>
          </cell>
          <cell r="X1303">
            <v>2347804</v>
          </cell>
          <cell r="Y1303">
            <v>2347804</v>
          </cell>
        </row>
        <row r="1304">
          <cell r="C1304">
            <v>25101</v>
          </cell>
          <cell r="E1304">
            <v>24</v>
          </cell>
          <cell r="G1304">
            <v>3</v>
          </cell>
          <cell r="U1304">
            <v>7265661</v>
          </cell>
          <cell r="V1304">
            <v>4197339</v>
          </cell>
          <cell r="W1304">
            <v>4197339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24</v>
          </cell>
          <cell r="G1305">
            <v>3</v>
          </cell>
          <cell r="U1305">
            <v>3151500</v>
          </cell>
          <cell r="V1305">
            <v>970819</v>
          </cell>
          <cell r="W1305">
            <v>970819</v>
          </cell>
          <cell r="X1305">
            <v>970819</v>
          </cell>
          <cell r="Y1305">
            <v>970819</v>
          </cell>
        </row>
        <row r="1306">
          <cell r="C1306">
            <v>25101</v>
          </cell>
          <cell r="E1306">
            <v>24</v>
          </cell>
          <cell r="G1306">
            <v>3</v>
          </cell>
          <cell r="U1306">
            <v>1011011</v>
          </cell>
          <cell r="V1306">
            <v>153000</v>
          </cell>
          <cell r="W1306">
            <v>153000</v>
          </cell>
          <cell r="X1306">
            <v>153000</v>
          </cell>
          <cell r="Y1306">
            <v>153000</v>
          </cell>
        </row>
        <row r="1307">
          <cell r="C1307">
            <v>25101</v>
          </cell>
          <cell r="E1307">
            <v>24</v>
          </cell>
          <cell r="G1307">
            <v>3</v>
          </cell>
          <cell r="U1307">
            <v>2537862</v>
          </cell>
          <cell r="V1307">
            <v>730014</v>
          </cell>
          <cell r="W1307">
            <v>730014</v>
          </cell>
          <cell r="X1307">
            <v>730014</v>
          </cell>
          <cell r="Y1307">
            <v>730014</v>
          </cell>
        </row>
        <row r="1308">
          <cell r="C1308">
            <v>25101</v>
          </cell>
          <cell r="E1308">
            <v>24</v>
          </cell>
          <cell r="G1308">
            <v>3</v>
          </cell>
          <cell r="U1308">
            <v>1619782</v>
          </cell>
          <cell r="V1308">
            <v>121802</v>
          </cell>
          <cell r="W1308">
            <v>121802</v>
          </cell>
          <cell r="X1308">
            <v>121802</v>
          </cell>
          <cell r="Y1308">
            <v>121802</v>
          </cell>
        </row>
        <row r="1309">
          <cell r="C1309">
            <v>25101</v>
          </cell>
          <cell r="E1309">
            <v>24</v>
          </cell>
          <cell r="G1309">
            <v>3</v>
          </cell>
          <cell r="U1309">
            <v>1619782</v>
          </cell>
          <cell r="V1309">
            <v>146000</v>
          </cell>
          <cell r="W1309">
            <v>146000</v>
          </cell>
          <cell r="X1309">
            <v>146000</v>
          </cell>
          <cell r="Y1309">
            <v>146000</v>
          </cell>
        </row>
        <row r="1310">
          <cell r="C1310">
            <v>25101</v>
          </cell>
          <cell r="E1310">
            <v>24</v>
          </cell>
          <cell r="G1310">
            <v>3</v>
          </cell>
          <cell r="U1310">
            <v>1288306</v>
          </cell>
          <cell r="V1310">
            <v>199705</v>
          </cell>
          <cell r="W1310">
            <v>199705</v>
          </cell>
          <cell r="X1310">
            <v>199705</v>
          </cell>
          <cell r="Y1310">
            <v>199705</v>
          </cell>
        </row>
        <row r="1311">
          <cell r="C1311">
            <v>25101</v>
          </cell>
          <cell r="E1311">
            <v>24</v>
          </cell>
          <cell r="G1311">
            <v>3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24</v>
          </cell>
          <cell r="G1312">
            <v>3</v>
          </cell>
          <cell r="U1312">
            <v>49762517</v>
          </cell>
          <cell r="V1312">
            <v>32866391</v>
          </cell>
          <cell r="W1312">
            <v>32866391</v>
          </cell>
          <cell r="X1312">
            <v>32866391</v>
          </cell>
          <cell r="Y1312">
            <v>32866391</v>
          </cell>
        </row>
        <row r="1313">
          <cell r="C1313">
            <v>25101</v>
          </cell>
          <cell r="E1313">
            <v>24</v>
          </cell>
          <cell r="G1313">
            <v>3</v>
          </cell>
          <cell r="U1313">
            <v>2915963</v>
          </cell>
          <cell r="V1313">
            <v>1613143</v>
          </cell>
          <cell r="W1313">
            <v>1613143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24</v>
          </cell>
          <cell r="G1314">
            <v>3</v>
          </cell>
          <cell r="U1314">
            <v>4688583</v>
          </cell>
          <cell r="V1314">
            <v>2402095</v>
          </cell>
          <cell r="W1314">
            <v>2402095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24</v>
          </cell>
          <cell r="G1315">
            <v>3</v>
          </cell>
          <cell r="U1315">
            <v>997069</v>
          </cell>
          <cell r="V1315">
            <v>212808</v>
          </cell>
          <cell r="W1315">
            <v>212808</v>
          </cell>
          <cell r="X1315">
            <v>0</v>
          </cell>
          <cell r="Y1315">
            <v>0</v>
          </cell>
        </row>
        <row r="1316">
          <cell r="C1316">
            <v>25101</v>
          </cell>
          <cell r="E1316">
            <v>24</v>
          </cell>
          <cell r="G1316">
            <v>3</v>
          </cell>
          <cell r="U1316">
            <v>47393892</v>
          </cell>
          <cell r="V1316">
            <v>47239874</v>
          </cell>
          <cell r="W1316">
            <v>47239874</v>
          </cell>
          <cell r="X1316">
            <v>47239874</v>
          </cell>
          <cell r="Y1316">
            <v>0</v>
          </cell>
        </row>
        <row r="1317">
          <cell r="C1317">
            <v>25101</v>
          </cell>
          <cell r="E1317">
            <v>24</v>
          </cell>
          <cell r="G1317">
            <v>3</v>
          </cell>
          <cell r="U1317">
            <v>5000000</v>
          </cell>
          <cell r="V1317">
            <v>5000000</v>
          </cell>
          <cell r="W1317">
            <v>5000000</v>
          </cell>
          <cell r="X1317">
            <v>5000000</v>
          </cell>
          <cell r="Y1317">
            <v>5000000</v>
          </cell>
        </row>
        <row r="1318">
          <cell r="C1318">
            <v>25101</v>
          </cell>
          <cell r="E1318">
            <v>24</v>
          </cell>
          <cell r="G1318">
            <v>3</v>
          </cell>
          <cell r="U1318">
            <v>2272589</v>
          </cell>
          <cell r="V1318">
            <v>1117250</v>
          </cell>
          <cell r="W1318">
            <v>1117250</v>
          </cell>
          <cell r="X1318">
            <v>0</v>
          </cell>
          <cell r="Y1318">
            <v>0</v>
          </cell>
        </row>
        <row r="1319">
          <cell r="C1319">
            <v>25101</v>
          </cell>
          <cell r="E1319">
            <v>24</v>
          </cell>
          <cell r="G1319">
            <v>3</v>
          </cell>
          <cell r="U1319">
            <v>6185889</v>
          </cell>
          <cell r="V1319">
            <v>5068178</v>
          </cell>
          <cell r="W1319">
            <v>5068178</v>
          </cell>
          <cell r="X1319">
            <v>5068178</v>
          </cell>
          <cell r="Y1319">
            <v>5068178</v>
          </cell>
        </row>
        <row r="1320">
          <cell r="C1320">
            <v>25101</v>
          </cell>
          <cell r="E1320">
            <v>24</v>
          </cell>
          <cell r="G1320">
            <v>3</v>
          </cell>
          <cell r="U1320">
            <v>2999179</v>
          </cell>
          <cell r="V1320">
            <v>1637792</v>
          </cell>
          <cell r="W1320">
            <v>1637792</v>
          </cell>
          <cell r="X1320">
            <v>0</v>
          </cell>
          <cell r="Y1320">
            <v>0</v>
          </cell>
        </row>
        <row r="1321">
          <cell r="C1321">
            <v>25101</v>
          </cell>
          <cell r="E1321">
            <v>24</v>
          </cell>
          <cell r="G1321">
            <v>3</v>
          </cell>
          <cell r="U1321">
            <v>10133732</v>
          </cell>
          <cell r="V1321">
            <v>4346092</v>
          </cell>
          <cell r="W1321">
            <v>4346092</v>
          </cell>
          <cell r="X1321">
            <v>4346092</v>
          </cell>
          <cell r="Y1321">
            <v>4346092</v>
          </cell>
        </row>
        <row r="1322">
          <cell r="C1322">
            <v>25101</v>
          </cell>
          <cell r="E1322">
            <v>24</v>
          </cell>
          <cell r="G1322">
            <v>3</v>
          </cell>
          <cell r="U1322">
            <v>7178059</v>
          </cell>
          <cell r="V1322">
            <v>5511957</v>
          </cell>
          <cell r="W1322">
            <v>5511957</v>
          </cell>
          <cell r="X1322">
            <v>5511957</v>
          </cell>
          <cell r="Y1322">
            <v>5511957</v>
          </cell>
        </row>
        <row r="1323">
          <cell r="C1323">
            <v>25101</v>
          </cell>
          <cell r="E1323">
            <v>24</v>
          </cell>
          <cell r="G1323">
            <v>3</v>
          </cell>
          <cell r="U1323">
            <v>7970047</v>
          </cell>
          <cell r="V1323">
            <v>7970047</v>
          </cell>
          <cell r="W1323">
            <v>7970047</v>
          </cell>
          <cell r="X1323">
            <v>0</v>
          </cell>
          <cell r="Y1323">
            <v>0</v>
          </cell>
        </row>
        <row r="1324">
          <cell r="C1324">
            <v>25101</v>
          </cell>
          <cell r="E1324">
            <v>24</v>
          </cell>
          <cell r="G1324">
            <v>3</v>
          </cell>
          <cell r="U1324">
            <v>3693924</v>
          </cell>
          <cell r="V1324">
            <v>2153849</v>
          </cell>
          <cell r="W1324">
            <v>2153849</v>
          </cell>
          <cell r="X1324">
            <v>2153849</v>
          </cell>
          <cell r="Y1324">
            <v>2153849</v>
          </cell>
        </row>
        <row r="1325">
          <cell r="C1325">
            <v>25101</v>
          </cell>
          <cell r="E1325">
            <v>24</v>
          </cell>
          <cell r="G1325">
            <v>3</v>
          </cell>
          <cell r="U1325">
            <v>414677</v>
          </cell>
          <cell r="V1325">
            <v>359031</v>
          </cell>
          <cell r="W1325">
            <v>359031</v>
          </cell>
          <cell r="X1325">
            <v>359031</v>
          </cell>
          <cell r="Y1325">
            <v>359031</v>
          </cell>
        </row>
        <row r="1326">
          <cell r="C1326">
            <v>25101</v>
          </cell>
          <cell r="E1326">
            <v>24</v>
          </cell>
          <cell r="G1326">
            <v>3</v>
          </cell>
          <cell r="U1326">
            <v>2770442</v>
          </cell>
          <cell r="V1326">
            <v>1619786</v>
          </cell>
          <cell r="W1326">
            <v>1619786</v>
          </cell>
          <cell r="X1326">
            <v>1619786</v>
          </cell>
          <cell r="Y1326">
            <v>1619786</v>
          </cell>
        </row>
        <row r="1327">
          <cell r="C1327">
            <v>25101</v>
          </cell>
          <cell r="E1327">
            <v>24</v>
          </cell>
          <cell r="G1327">
            <v>3</v>
          </cell>
          <cell r="U1327">
            <v>670377</v>
          </cell>
          <cell r="V1327">
            <v>270982</v>
          </cell>
          <cell r="W1327">
            <v>270982</v>
          </cell>
          <cell r="X1327">
            <v>270982</v>
          </cell>
          <cell r="Y1327">
            <v>270982</v>
          </cell>
        </row>
        <row r="1328">
          <cell r="C1328">
            <v>25101</v>
          </cell>
          <cell r="E1328">
            <v>24</v>
          </cell>
          <cell r="G1328">
            <v>3</v>
          </cell>
          <cell r="U1328">
            <v>461736</v>
          </cell>
          <cell r="V1328">
            <v>349182</v>
          </cell>
          <cell r="W1328">
            <v>349182</v>
          </cell>
          <cell r="X1328">
            <v>349182</v>
          </cell>
          <cell r="Y1328">
            <v>349182</v>
          </cell>
        </row>
        <row r="1329">
          <cell r="C1329">
            <v>25101</v>
          </cell>
          <cell r="E1329">
            <v>24</v>
          </cell>
          <cell r="G1329">
            <v>3</v>
          </cell>
          <cell r="U1329">
            <v>923478</v>
          </cell>
          <cell r="V1329">
            <v>462462</v>
          </cell>
          <cell r="W1329">
            <v>462462</v>
          </cell>
          <cell r="X1329">
            <v>462462</v>
          </cell>
          <cell r="Y1329">
            <v>462462</v>
          </cell>
        </row>
        <row r="1330">
          <cell r="C1330">
            <v>25101</v>
          </cell>
          <cell r="E1330">
            <v>24</v>
          </cell>
          <cell r="G1330">
            <v>3</v>
          </cell>
          <cell r="U1330">
            <v>1119665</v>
          </cell>
          <cell r="V1330">
            <v>703101</v>
          </cell>
          <cell r="W1330">
            <v>703101</v>
          </cell>
          <cell r="X1330">
            <v>703101</v>
          </cell>
          <cell r="Y1330">
            <v>703101</v>
          </cell>
        </row>
        <row r="1331">
          <cell r="C1331">
            <v>25101</v>
          </cell>
          <cell r="E1331">
            <v>24</v>
          </cell>
          <cell r="G1331">
            <v>3</v>
          </cell>
          <cell r="U1331">
            <v>1742293</v>
          </cell>
          <cell r="V1331">
            <v>1174545</v>
          </cell>
          <cell r="W1331">
            <v>1174545</v>
          </cell>
          <cell r="X1331">
            <v>1174545</v>
          </cell>
          <cell r="Y1331">
            <v>1174545</v>
          </cell>
        </row>
        <row r="1332">
          <cell r="C1332">
            <v>25101</v>
          </cell>
          <cell r="E1332">
            <v>24</v>
          </cell>
          <cell r="G1332">
            <v>3</v>
          </cell>
          <cell r="U1332">
            <v>5007015</v>
          </cell>
          <cell r="V1332">
            <v>5007015</v>
          </cell>
          <cell r="W1332">
            <v>5007015</v>
          </cell>
          <cell r="X1332">
            <v>0</v>
          </cell>
          <cell r="Y1332">
            <v>0</v>
          </cell>
        </row>
        <row r="1333">
          <cell r="C1333">
            <v>25101</v>
          </cell>
          <cell r="E1333">
            <v>24</v>
          </cell>
          <cell r="G1333">
            <v>3</v>
          </cell>
          <cell r="U1333">
            <v>428827</v>
          </cell>
          <cell r="V1333">
            <v>428827</v>
          </cell>
          <cell r="W1333">
            <v>428827</v>
          </cell>
          <cell r="X1333">
            <v>0</v>
          </cell>
          <cell r="Y1333">
            <v>0</v>
          </cell>
        </row>
        <row r="1334">
          <cell r="C1334">
            <v>25101</v>
          </cell>
          <cell r="E1334">
            <v>24</v>
          </cell>
          <cell r="G1334">
            <v>3</v>
          </cell>
          <cell r="U1334">
            <v>3413872</v>
          </cell>
          <cell r="V1334">
            <v>3413872</v>
          </cell>
          <cell r="W1334">
            <v>3413872</v>
          </cell>
          <cell r="X1334">
            <v>0</v>
          </cell>
          <cell r="Y1334">
            <v>0</v>
          </cell>
        </row>
        <row r="1335">
          <cell r="C1335">
            <v>25101</v>
          </cell>
          <cell r="E1335">
            <v>24</v>
          </cell>
          <cell r="G1335">
            <v>3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25101</v>
          </cell>
          <cell r="E1336">
            <v>24</v>
          </cell>
          <cell r="G1336">
            <v>3</v>
          </cell>
          <cell r="U1336">
            <v>77189448</v>
          </cell>
          <cell r="V1336">
            <v>73624447</v>
          </cell>
          <cell r="W1336">
            <v>73624447</v>
          </cell>
          <cell r="X1336">
            <v>73624447</v>
          </cell>
          <cell r="Y1336">
            <v>73624447</v>
          </cell>
        </row>
        <row r="1337">
          <cell r="C1337">
            <v>25101</v>
          </cell>
          <cell r="E1337">
            <v>24</v>
          </cell>
          <cell r="G1337">
            <v>3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25101</v>
          </cell>
          <cell r="E1338">
            <v>24</v>
          </cell>
          <cell r="G1338">
            <v>3</v>
          </cell>
          <cell r="U1338">
            <v>3366863</v>
          </cell>
          <cell r="V1338">
            <v>3366863</v>
          </cell>
          <cell r="W1338">
            <v>3366863</v>
          </cell>
          <cell r="X1338">
            <v>0</v>
          </cell>
          <cell r="Y1338">
            <v>0</v>
          </cell>
        </row>
        <row r="1339">
          <cell r="C1339">
            <v>25101</v>
          </cell>
          <cell r="E1339">
            <v>24</v>
          </cell>
          <cell r="G1339">
            <v>3</v>
          </cell>
          <cell r="U1339">
            <v>2251355</v>
          </cell>
          <cell r="V1339">
            <v>2251355</v>
          </cell>
          <cell r="W1339">
            <v>2251355</v>
          </cell>
          <cell r="X1339">
            <v>0</v>
          </cell>
          <cell r="Y1339">
            <v>0</v>
          </cell>
        </row>
        <row r="1340">
          <cell r="C1340">
            <v>25101</v>
          </cell>
          <cell r="E1340">
            <v>24</v>
          </cell>
          <cell r="G1340">
            <v>3</v>
          </cell>
          <cell r="U1340">
            <v>6923102</v>
          </cell>
          <cell r="V1340">
            <v>6784913</v>
          </cell>
          <cell r="W1340">
            <v>6784913</v>
          </cell>
          <cell r="X1340">
            <v>6784913</v>
          </cell>
          <cell r="Y1340">
            <v>6784913</v>
          </cell>
        </row>
        <row r="1341">
          <cell r="C1341">
            <v>25101</v>
          </cell>
          <cell r="E1341">
            <v>24</v>
          </cell>
          <cell r="G1341">
            <v>3</v>
          </cell>
          <cell r="U1341">
            <v>14404371</v>
          </cell>
          <cell r="V1341">
            <v>9483428</v>
          </cell>
          <cell r="W1341">
            <v>9483428</v>
          </cell>
          <cell r="X1341">
            <v>9483428</v>
          </cell>
          <cell r="Y1341">
            <v>0</v>
          </cell>
        </row>
        <row r="1342">
          <cell r="C1342">
            <v>25101</v>
          </cell>
          <cell r="E1342">
            <v>24</v>
          </cell>
          <cell r="G1342">
            <v>3</v>
          </cell>
          <cell r="U1342">
            <v>16980000</v>
          </cell>
          <cell r="V1342">
            <v>16382539.35</v>
          </cell>
          <cell r="W1342">
            <v>16382539.35</v>
          </cell>
          <cell r="X1342">
            <v>16382539.35</v>
          </cell>
          <cell r="Y1342">
            <v>683334.4</v>
          </cell>
        </row>
        <row r="1343">
          <cell r="C1343">
            <v>25101</v>
          </cell>
          <cell r="E1343">
            <v>24</v>
          </cell>
          <cell r="G1343">
            <v>3</v>
          </cell>
          <cell r="U1343">
            <v>50572325</v>
          </cell>
          <cell r="V1343">
            <v>38982185.100000001</v>
          </cell>
          <cell r="W1343">
            <v>38982185.100000001</v>
          </cell>
          <cell r="X1343">
            <v>38982185.100000001</v>
          </cell>
          <cell r="Y1343">
            <v>35693645.100000001</v>
          </cell>
        </row>
        <row r="1344">
          <cell r="C1344">
            <v>25101</v>
          </cell>
          <cell r="E1344">
            <v>24</v>
          </cell>
          <cell r="G1344">
            <v>3</v>
          </cell>
          <cell r="U1344">
            <v>12669628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C1345">
            <v>25101</v>
          </cell>
          <cell r="E1345">
            <v>24</v>
          </cell>
          <cell r="G1345">
            <v>3</v>
          </cell>
          <cell r="U1345">
            <v>751914480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25101</v>
          </cell>
          <cell r="E1346">
            <v>24</v>
          </cell>
          <cell r="G1346">
            <v>3</v>
          </cell>
          <cell r="U1346">
            <v>3020000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25101</v>
          </cell>
          <cell r="E1347">
            <v>24</v>
          </cell>
          <cell r="G1347">
            <v>3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25101</v>
          </cell>
          <cell r="E1348">
            <v>26</v>
          </cell>
          <cell r="G1348">
            <v>3</v>
          </cell>
          <cell r="U1348">
            <v>1374050000</v>
          </cell>
          <cell r="V1348">
            <v>1366717016</v>
          </cell>
          <cell r="W1348">
            <v>1366717016</v>
          </cell>
          <cell r="X1348">
            <v>1282861710</v>
          </cell>
          <cell r="Y1348">
            <v>53349390</v>
          </cell>
        </row>
        <row r="1349">
          <cell r="C1349">
            <v>25101</v>
          </cell>
          <cell r="E1349">
            <v>26</v>
          </cell>
          <cell r="G1349">
            <v>3</v>
          </cell>
          <cell r="U1349">
            <v>4950000</v>
          </cell>
          <cell r="V1349">
            <v>4950000</v>
          </cell>
          <cell r="W1349">
            <v>4950000</v>
          </cell>
          <cell r="X1349">
            <v>4950000</v>
          </cell>
          <cell r="Y1349">
            <v>4950000</v>
          </cell>
        </row>
        <row r="1350">
          <cell r="C1350">
            <v>25101</v>
          </cell>
          <cell r="E1350">
            <v>26</v>
          </cell>
          <cell r="G1350">
            <v>3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25101</v>
          </cell>
          <cell r="E1351">
            <v>26</v>
          </cell>
          <cell r="G1351">
            <v>3</v>
          </cell>
          <cell r="U1351">
            <v>1102337006</v>
          </cell>
          <cell r="V1351">
            <v>1102337006</v>
          </cell>
          <cell r="W1351">
            <v>1102337006</v>
          </cell>
          <cell r="X1351">
            <v>1102337006</v>
          </cell>
          <cell r="Y1351">
            <v>1030712000</v>
          </cell>
        </row>
        <row r="1352">
          <cell r="C1352">
            <v>25101</v>
          </cell>
          <cell r="E1352">
            <v>26</v>
          </cell>
          <cell r="G1352">
            <v>3</v>
          </cell>
          <cell r="U1352">
            <v>95662994</v>
          </cell>
          <cell r="V1352">
            <v>86979780</v>
          </cell>
          <cell r="W1352">
            <v>86979780</v>
          </cell>
          <cell r="X1352">
            <v>0</v>
          </cell>
          <cell r="Y1352">
            <v>0</v>
          </cell>
        </row>
        <row r="1353">
          <cell r="C1353">
            <v>25101</v>
          </cell>
          <cell r="E1353">
            <v>27</v>
          </cell>
          <cell r="G1353">
            <v>3</v>
          </cell>
          <cell r="U1353">
            <v>25000000</v>
          </cell>
          <cell r="V1353">
            <v>23769000</v>
          </cell>
          <cell r="W1353">
            <v>23769000</v>
          </cell>
          <cell r="X1353">
            <v>23769000</v>
          </cell>
          <cell r="Y1353">
            <v>0</v>
          </cell>
        </row>
        <row r="1354">
          <cell r="C1354">
            <v>25101</v>
          </cell>
          <cell r="E1354">
            <v>27</v>
          </cell>
          <cell r="G1354">
            <v>3</v>
          </cell>
          <cell r="U1354">
            <v>25000000</v>
          </cell>
          <cell r="V1354">
            <v>25000000</v>
          </cell>
          <cell r="W1354">
            <v>25000000</v>
          </cell>
          <cell r="X1354">
            <v>25000000</v>
          </cell>
          <cell r="Y1354">
            <v>20198221</v>
          </cell>
        </row>
        <row r="1355">
          <cell r="C1355">
            <v>25101</v>
          </cell>
          <cell r="E1355">
            <v>28</v>
          </cell>
          <cell r="G1355">
            <v>3</v>
          </cell>
          <cell r="U1355">
            <v>1000000000</v>
          </cell>
          <cell r="V1355">
            <v>1000000000</v>
          </cell>
          <cell r="W1355">
            <v>1000000000</v>
          </cell>
          <cell r="X1355">
            <v>1000000000</v>
          </cell>
          <cell r="Y1355">
            <v>1000000000</v>
          </cell>
        </row>
        <row r="1356">
          <cell r="C1356">
            <v>25101</v>
          </cell>
          <cell r="E1356">
            <v>28</v>
          </cell>
          <cell r="G1356">
            <v>3</v>
          </cell>
          <cell r="U1356">
            <v>350000000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C1357">
            <v>25101</v>
          </cell>
          <cell r="E1357">
            <v>29</v>
          </cell>
          <cell r="G1357">
            <v>3</v>
          </cell>
          <cell r="U1357">
            <v>58000000</v>
          </cell>
          <cell r="V1357">
            <v>43329600</v>
          </cell>
          <cell r="W1357">
            <v>43329600</v>
          </cell>
          <cell r="X1357">
            <v>43329600</v>
          </cell>
          <cell r="Y1357">
            <v>0</v>
          </cell>
        </row>
        <row r="1358">
          <cell r="C1358">
            <v>25101</v>
          </cell>
          <cell r="E1358">
            <v>29</v>
          </cell>
          <cell r="G1358">
            <v>3</v>
          </cell>
          <cell r="U1358">
            <v>573000000</v>
          </cell>
          <cell r="V1358">
            <v>521393354.62</v>
          </cell>
          <cell r="W1358">
            <v>521393354.62</v>
          </cell>
          <cell r="X1358">
            <v>508477803.62</v>
          </cell>
          <cell r="Y1358">
            <v>5250000</v>
          </cell>
        </row>
        <row r="1359">
          <cell r="C1359">
            <v>25101</v>
          </cell>
          <cell r="E1359">
            <v>30</v>
          </cell>
          <cell r="G1359">
            <v>3</v>
          </cell>
          <cell r="U1359">
            <v>40000000</v>
          </cell>
          <cell r="V1359">
            <v>40000000</v>
          </cell>
          <cell r="W1359">
            <v>40000000</v>
          </cell>
          <cell r="X1359">
            <v>40000000</v>
          </cell>
          <cell r="Y1359">
            <v>40000000</v>
          </cell>
        </row>
        <row r="1360">
          <cell r="C1360">
            <v>25101</v>
          </cell>
          <cell r="E1360">
            <v>30</v>
          </cell>
          <cell r="G1360">
            <v>3</v>
          </cell>
          <cell r="U1360">
            <v>30000000</v>
          </cell>
          <cell r="V1360">
            <v>30000000</v>
          </cell>
          <cell r="W1360">
            <v>30000000</v>
          </cell>
          <cell r="X1360">
            <v>25800000</v>
          </cell>
          <cell r="Y1360">
            <v>0</v>
          </cell>
        </row>
        <row r="1361">
          <cell r="C1361">
            <v>25101</v>
          </cell>
          <cell r="E1361">
            <v>33</v>
          </cell>
          <cell r="G1361">
            <v>3</v>
          </cell>
          <cell r="U1361">
            <v>1501868062</v>
          </cell>
          <cell r="V1361">
            <v>1355640617.55</v>
          </cell>
          <cell r="W1361">
            <v>1355640617.55</v>
          </cell>
          <cell r="X1361">
            <v>1355640617.55</v>
          </cell>
          <cell r="Y1361">
            <v>373346303</v>
          </cell>
        </row>
        <row r="1362">
          <cell r="C1362">
            <v>25101</v>
          </cell>
          <cell r="E1362">
            <v>33</v>
          </cell>
          <cell r="G1362">
            <v>3</v>
          </cell>
          <cell r="U1362">
            <v>923397078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25101</v>
          </cell>
          <cell r="E1363">
            <v>33</v>
          </cell>
          <cell r="G1363">
            <v>3</v>
          </cell>
          <cell r="U1363">
            <v>886038</v>
          </cell>
          <cell r="V1363">
            <v>886038</v>
          </cell>
          <cell r="W1363">
            <v>886038</v>
          </cell>
          <cell r="X1363">
            <v>0</v>
          </cell>
          <cell r="Y1363">
            <v>0</v>
          </cell>
        </row>
        <row r="1364">
          <cell r="C1364">
            <v>25101</v>
          </cell>
          <cell r="E1364">
            <v>33</v>
          </cell>
          <cell r="G1364">
            <v>3</v>
          </cell>
          <cell r="U1364">
            <v>13474936</v>
          </cell>
          <cell r="V1364">
            <v>11957202</v>
          </cell>
          <cell r="W1364">
            <v>11957202</v>
          </cell>
          <cell r="X1364">
            <v>11957202</v>
          </cell>
          <cell r="Y1364">
            <v>11957202</v>
          </cell>
        </row>
        <row r="1365">
          <cell r="C1365">
            <v>25101</v>
          </cell>
          <cell r="E1365">
            <v>33</v>
          </cell>
          <cell r="G1365">
            <v>3</v>
          </cell>
          <cell r="U1365">
            <v>5237447</v>
          </cell>
          <cell r="V1365">
            <v>5237447</v>
          </cell>
          <cell r="W1365">
            <v>5237447</v>
          </cell>
          <cell r="X1365">
            <v>5237447</v>
          </cell>
          <cell r="Y1365">
            <v>5237447</v>
          </cell>
        </row>
        <row r="1366">
          <cell r="C1366">
            <v>25101</v>
          </cell>
          <cell r="E1366">
            <v>33</v>
          </cell>
          <cell r="G1366">
            <v>3</v>
          </cell>
          <cell r="U1366">
            <v>40000000</v>
          </cell>
          <cell r="V1366">
            <v>37048788</v>
          </cell>
          <cell r="W1366">
            <v>37048788</v>
          </cell>
          <cell r="X1366">
            <v>37048788</v>
          </cell>
          <cell r="Y1366">
            <v>30010000</v>
          </cell>
        </row>
        <row r="1367">
          <cell r="C1367">
            <v>25101</v>
          </cell>
          <cell r="E1367">
            <v>35</v>
          </cell>
          <cell r="G1367">
            <v>3</v>
          </cell>
          <cell r="U1367">
            <v>255000000</v>
          </cell>
          <cell r="V1367">
            <v>255000000</v>
          </cell>
          <cell r="W1367">
            <v>255000000</v>
          </cell>
          <cell r="X1367">
            <v>255000000</v>
          </cell>
          <cell r="Y1367">
            <v>255000000</v>
          </cell>
        </row>
        <row r="1368">
          <cell r="C1368">
            <v>25101</v>
          </cell>
          <cell r="E1368">
            <v>36</v>
          </cell>
          <cell r="G1368">
            <v>3</v>
          </cell>
          <cell r="U1368">
            <v>261438362</v>
          </cell>
          <cell r="V1368">
            <v>261406541</v>
          </cell>
          <cell r="W1368">
            <v>261406541</v>
          </cell>
          <cell r="X1368">
            <v>261406541</v>
          </cell>
          <cell r="Y1368">
            <v>234362845</v>
          </cell>
        </row>
        <row r="1369">
          <cell r="C1369">
            <v>25101</v>
          </cell>
          <cell r="E1369">
            <v>36</v>
          </cell>
          <cell r="G1369">
            <v>3</v>
          </cell>
          <cell r="U1369">
            <v>25561638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0">
          <cell r="C1370">
            <v>25101</v>
          </cell>
          <cell r="E1370">
            <v>40</v>
          </cell>
          <cell r="G1370">
            <v>3</v>
          </cell>
          <cell r="U1370">
            <v>3000000000</v>
          </cell>
          <cell r="V1370">
            <v>3000000000</v>
          </cell>
          <cell r="W1370">
            <v>3000000000</v>
          </cell>
          <cell r="X1370">
            <v>3000000000</v>
          </cell>
          <cell r="Y1370">
            <v>3000000000</v>
          </cell>
        </row>
        <row r="1371">
          <cell r="C1371">
            <v>25201</v>
          </cell>
          <cell r="E1371">
            <v>28</v>
          </cell>
          <cell r="G1371">
            <v>3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25202</v>
          </cell>
          <cell r="E1372">
            <v>28</v>
          </cell>
          <cell r="G1372">
            <v>3</v>
          </cell>
          <cell r="U1372">
            <v>245645172</v>
          </cell>
          <cell r="V1372">
            <v>245645172</v>
          </cell>
          <cell r="W1372">
            <v>245645172</v>
          </cell>
          <cell r="X1372">
            <v>80852946</v>
          </cell>
          <cell r="Y1372">
            <v>0</v>
          </cell>
        </row>
        <row r="1373">
          <cell r="C1373">
            <v>25203</v>
          </cell>
          <cell r="E1373">
            <v>28</v>
          </cell>
          <cell r="G1373">
            <v>1</v>
          </cell>
          <cell r="U1373">
            <v>294781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C1374">
            <v>25204</v>
          </cell>
          <cell r="E1374">
            <v>28</v>
          </cell>
          <cell r="G1374">
            <v>3</v>
          </cell>
          <cell r="U1374">
            <v>29474073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5">
          <cell r="C1375">
            <v>25205</v>
          </cell>
          <cell r="E1375">
            <v>28</v>
          </cell>
          <cell r="G1375">
            <v>3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25206</v>
          </cell>
          <cell r="E1376">
            <v>28</v>
          </cell>
          <cell r="G1376">
            <v>3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25206</v>
          </cell>
          <cell r="E1377">
            <v>28</v>
          </cell>
          <cell r="G1377">
            <v>3</v>
          </cell>
          <cell r="U1377">
            <v>202597435</v>
          </cell>
          <cell r="V1377">
            <v>155981920</v>
          </cell>
          <cell r="W1377">
            <v>155981920</v>
          </cell>
          <cell r="X1377">
            <v>155981920</v>
          </cell>
          <cell r="Y1377">
            <v>136917820</v>
          </cell>
        </row>
        <row r="1378">
          <cell r="C1378">
            <v>25206</v>
          </cell>
          <cell r="E1378">
            <v>28</v>
          </cell>
          <cell r="G1378">
            <v>3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25207</v>
          </cell>
          <cell r="E1379">
            <v>28</v>
          </cell>
          <cell r="G1379">
            <v>3</v>
          </cell>
          <cell r="U1379">
            <v>373335698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25208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25208</v>
          </cell>
          <cell r="E1381">
            <v>28</v>
          </cell>
          <cell r="G1381">
            <v>3</v>
          </cell>
          <cell r="U1381">
            <v>16591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25209</v>
          </cell>
          <cell r="E1382">
            <v>28</v>
          </cell>
          <cell r="G1382">
            <v>3</v>
          </cell>
          <cell r="U1382">
            <v>137944816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25210</v>
          </cell>
          <cell r="E1383">
            <v>28</v>
          </cell>
          <cell r="G1383">
            <v>3</v>
          </cell>
          <cell r="U1383">
            <v>23328095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25210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25211</v>
          </cell>
          <cell r="E1385">
            <v>28</v>
          </cell>
          <cell r="G1385">
            <v>3</v>
          </cell>
          <cell r="U1385">
            <v>17131995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25211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25212</v>
          </cell>
          <cell r="E1387">
            <v>28</v>
          </cell>
          <cell r="G1387">
            <v>3</v>
          </cell>
          <cell r="U1387">
            <v>8538519</v>
          </cell>
          <cell r="V1387">
            <v>8538519</v>
          </cell>
          <cell r="W1387">
            <v>8538519</v>
          </cell>
          <cell r="X1387">
            <v>0</v>
          </cell>
          <cell r="Y1387">
            <v>0</v>
          </cell>
        </row>
        <row r="1388">
          <cell r="C1388">
            <v>25213</v>
          </cell>
          <cell r="E1388">
            <v>28</v>
          </cell>
          <cell r="G1388">
            <v>3</v>
          </cell>
          <cell r="U1388">
            <v>403509503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25214</v>
          </cell>
          <cell r="E1389">
            <v>25</v>
          </cell>
          <cell r="G1389">
            <v>1</v>
          </cell>
          <cell r="U1389">
            <v>7574256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25215</v>
          </cell>
          <cell r="E1390">
            <v>25</v>
          </cell>
          <cell r="G1390">
            <v>1</v>
          </cell>
          <cell r="U1390">
            <v>3448318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25220</v>
          </cell>
          <cell r="E1391">
            <v>28</v>
          </cell>
          <cell r="G1391">
            <v>3</v>
          </cell>
          <cell r="U1391">
            <v>62470890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25220</v>
          </cell>
          <cell r="E1392">
            <v>28</v>
          </cell>
          <cell r="G1392">
            <v>3</v>
          </cell>
          <cell r="U1392">
            <v>36170004</v>
          </cell>
          <cell r="V1392">
            <v>36170004</v>
          </cell>
          <cell r="W1392">
            <v>36170004</v>
          </cell>
          <cell r="X1392">
            <v>36170004</v>
          </cell>
          <cell r="Y1392">
            <v>36170004</v>
          </cell>
        </row>
        <row r="1393">
          <cell r="C1393">
            <v>25221</v>
          </cell>
          <cell r="E1393">
            <v>28</v>
          </cell>
          <cell r="G1393">
            <v>3</v>
          </cell>
          <cell r="U1393">
            <v>9181259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25221</v>
          </cell>
          <cell r="E1394">
            <v>28</v>
          </cell>
          <cell r="G1394">
            <v>3</v>
          </cell>
          <cell r="U1394">
            <v>15202838</v>
          </cell>
          <cell r="V1394">
            <v>15202838</v>
          </cell>
          <cell r="W1394">
            <v>15202838</v>
          </cell>
          <cell r="X1394">
            <v>15202838</v>
          </cell>
          <cell r="Y1394">
            <v>15202838</v>
          </cell>
        </row>
        <row r="1395">
          <cell r="C1395">
            <v>25231</v>
          </cell>
          <cell r="E1395">
            <v>26</v>
          </cell>
          <cell r="G1395">
            <v>3</v>
          </cell>
          <cell r="U1395">
            <v>65890249</v>
          </cell>
          <cell r="V1395">
            <v>65890249</v>
          </cell>
          <cell r="W1395">
            <v>65890249</v>
          </cell>
          <cell r="X1395">
            <v>65890249</v>
          </cell>
          <cell r="Y1395">
            <v>0</v>
          </cell>
        </row>
        <row r="1396">
          <cell r="C1396">
            <v>25232</v>
          </cell>
          <cell r="E1396">
            <v>26</v>
          </cell>
          <cell r="G1396">
            <v>3</v>
          </cell>
          <cell r="U1396">
            <v>31442986</v>
          </cell>
          <cell r="V1396">
            <v>31442986</v>
          </cell>
          <cell r="W1396">
            <v>31442986</v>
          </cell>
          <cell r="X1396">
            <v>31442986</v>
          </cell>
          <cell r="Y1396">
            <v>0</v>
          </cell>
        </row>
        <row r="1397">
          <cell r="C1397">
            <v>25241</v>
          </cell>
          <cell r="E1397">
            <v>25</v>
          </cell>
          <cell r="G1397">
            <v>3</v>
          </cell>
          <cell r="U1397">
            <v>621522513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</row>
        <row r="1398">
          <cell r="C1398">
            <v>25242</v>
          </cell>
          <cell r="E1398">
            <v>25</v>
          </cell>
          <cell r="G1398">
            <v>3</v>
          </cell>
          <cell r="U1398">
            <v>48492102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25243</v>
          </cell>
          <cell r="E1399">
            <v>36</v>
          </cell>
          <cell r="G1399">
            <v>3</v>
          </cell>
          <cell r="U1399">
            <v>247737188</v>
          </cell>
          <cell r="V1399">
            <v>247737188</v>
          </cell>
          <cell r="W1399">
            <v>247737188</v>
          </cell>
          <cell r="X1399">
            <v>247737188</v>
          </cell>
          <cell r="Y1399">
            <v>247737188</v>
          </cell>
        </row>
        <row r="1400">
          <cell r="C1400">
            <v>25244</v>
          </cell>
          <cell r="E1400">
            <v>29</v>
          </cell>
          <cell r="G1400">
            <v>3</v>
          </cell>
          <cell r="U1400">
            <v>65563065</v>
          </cell>
          <cell r="V1400">
            <v>6480000</v>
          </cell>
          <cell r="W1400">
            <v>6480000</v>
          </cell>
          <cell r="X1400">
            <v>6480000</v>
          </cell>
          <cell r="Y1400">
            <v>0</v>
          </cell>
        </row>
        <row r="1401">
          <cell r="C1401">
            <v>25301</v>
          </cell>
          <cell r="E1401">
            <v>24</v>
          </cell>
          <cell r="G1401">
            <v>3</v>
          </cell>
          <cell r="U1401">
            <v>250000000</v>
          </cell>
          <cell r="V1401">
            <v>209199612</v>
          </cell>
          <cell r="W1401">
            <v>209199612</v>
          </cell>
          <cell r="X1401">
            <v>208110984</v>
          </cell>
          <cell r="Y1401">
            <v>208110984</v>
          </cell>
        </row>
        <row r="1402">
          <cell r="C1402">
            <v>25301</v>
          </cell>
          <cell r="E1402">
            <v>24</v>
          </cell>
          <cell r="G1402">
            <v>3</v>
          </cell>
          <cell r="U1402">
            <v>604595561</v>
          </cell>
          <cell r="V1402">
            <v>499099332.23000002</v>
          </cell>
          <cell r="W1402">
            <v>499099332.23000002</v>
          </cell>
          <cell r="X1402">
            <v>457871230.23000002</v>
          </cell>
          <cell r="Y1402">
            <v>38662258.659999996</v>
          </cell>
        </row>
        <row r="1403">
          <cell r="C1403">
            <v>25301</v>
          </cell>
          <cell r="E1403">
            <v>24</v>
          </cell>
          <cell r="G1403">
            <v>3</v>
          </cell>
          <cell r="U1403">
            <v>440000000</v>
          </cell>
          <cell r="V1403">
            <v>429845200</v>
          </cell>
          <cell r="W1403">
            <v>429845200</v>
          </cell>
          <cell r="X1403">
            <v>29845200</v>
          </cell>
          <cell r="Y1403">
            <v>0</v>
          </cell>
        </row>
        <row r="1404">
          <cell r="C1404">
            <v>25301</v>
          </cell>
          <cell r="E1404">
            <v>24</v>
          </cell>
          <cell r="G1404">
            <v>3</v>
          </cell>
          <cell r="U1404">
            <v>29536951</v>
          </cell>
          <cell r="V1404">
            <v>29536951</v>
          </cell>
          <cell r="W1404">
            <v>29536951</v>
          </cell>
          <cell r="X1404">
            <v>29536951</v>
          </cell>
          <cell r="Y1404">
            <v>0</v>
          </cell>
        </row>
        <row r="1405">
          <cell r="C1405">
            <v>25301</v>
          </cell>
          <cell r="E1405">
            <v>24</v>
          </cell>
          <cell r="G1405">
            <v>3</v>
          </cell>
          <cell r="U1405">
            <v>30823692</v>
          </cell>
          <cell r="V1405">
            <v>23738874</v>
          </cell>
          <cell r="W1405">
            <v>23738874</v>
          </cell>
          <cell r="X1405">
            <v>23738874</v>
          </cell>
          <cell r="Y1405">
            <v>19573079</v>
          </cell>
        </row>
        <row r="1406">
          <cell r="C1406">
            <v>25301</v>
          </cell>
          <cell r="E1406">
            <v>24</v>
          </cell>
          <cell r="G1406">
            <v>3</v>
          </cell>
          <cell r="U1406">
            <v>74784500</v>
          </cell>
          <cell r="V1406">
            <v>74421500</v>
          </cell>
          <cell r="W1406">
            <v>74421500</v>
          </cell>
          <cell r="X1406">
            <v>74421500</v>
          </cell>
          <cell r="Y1406">
            <v>39784500</v>
          </cell>
        </row>
        <row r="1407">
          <cell r="C1407">
            <v>25301</v>
          </cell>
          <cell r="E1407">
            <v>24</v>
          </cell>
          <cell r="G1407">
            <v>3</v>
          </cell>
          <cell r="U1407">
            <v>180000000</v>
          </cell>
          <cell r="V1407">
            <v>180000000</v>
          </cell>
          <cell r="W1407">
            <v>180000000</v>
          </cell>
          <cell r="X1407">
            <v>19336360</v>
          </cell>
          <cell r="Y1407">
            <v>0</v>
          </cell>
        </row>
        <row r="1408">
          <cell r="C1408">
            <v>25301</v>
          </cell>
          <cell r="E1408">
            <v>24</v>
          </cell>
          <cell r="G1408">
            <v>3</v>
          </cell>
          <cell r="U1408">
            <v>60000000</v>
          </cell>
          <cell r="V1408">
            <v>58876440</v>
          </cell>
          <cell r="W1408">
            <v>58876440</v>
          </cell>
          <cell r="X1408">
            <v>58876440</v>
          </cell>
          <cell r="Y1408">
            <v>0</v>
          </cell>
        </row>
        <row r="1409">
          <cell r="C1409">
            <v>25301</v>
          </cell>
          <cell r="E1409">
            <v>24</v>
          </cell>
          <cell r="G1409">
            <v>3</v>
          </cell>
          <cell r="U1409">
            <v>25000000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25301</v>
          </cell>
          <cell r="E1410">
            <v>24</v>
          </cell>
          <cell r="G1410">
            <v>3</v>
          </cell>
          <cell r="U1410">
            <v>670481710</v>
          </cell>
          <cell r="V1410">
            <v>670422519.51999998</v>
          </cell>
          <cell r="W1410">
            <v>670422519.51999998</v>
          </cell>
          <cell r="X1410">
            <v>670422519.51999998</v>
          </cell>
          <cell r="Y1410">
            <v>0</v>
          </cell>
        </row>
        <row r="1411">
          <cell r="C1411">
            <v>25301</v>
          </cell>
          <cell r="E1411">
            <v>24</v>
          </cell>
          <cell r="G1411">
            <v>3</v>
          </cell>
          <cell r="U1411">
            <v>14953058</v>
          </cell>
          <cell r="V1411">
            <v>14953058</v>
          </cell>
          <cell r="W1411">
            <v>14953058</v>
          </cell>
          <cell r="X1411">
            <v>14953058</v>
          </cell>
          <cell r="Y1411">
            <v>14953058</v>
          </cell>
        </row>
        <row r="1412">
          <cell r="C1412">
            <v>25301</v>
          </cell>
          <cell r="E1412">
            <v>25</v>
          </cell>
          <cell r="G1412">
            <v>1</v>
          </cell>
          <cell r="U1412">
            <v>156383990</v>
          </cell>
          <cell r="V1412">
            <v>156383990</v>
          </cell>
          <cell r="W1412">
            <v>156383990</v>
          </cell>
          <cell r="X1412">
            <v>156383990</v>
          </cell>
          <cell r="Y1412">
            <v>156383990</v>
          </cell>
        </row>
        <row r="1413">
          <cell r="C1413">
            <v>25301</v>
          </cell>
          <cell r="E1413">
            <v>25</v>
          </cell>
          <cell r="G1413">
            <v>1</v>
          </cell>
          <cell r="U1413">
            <v>137901857</v>
          </cell>
          <cell r="V1413">
            <v>137901857</v>
          </cell>
          <cell r="W1413">
            <v>137901857</v>
          </cell>
          <cell r="X1413">
            <v>137901857</v>
          </cell>
          <cell r="Y1413">
            <v>137901857</v>
          </cell>
        </row>
        <row r="1414">
          <cell r="C1414">
            <v>25302</v>
          </cell>
          <cell r="E1414">
            <v>28</v>
          </cell>
          <cell r="G1414">
            <v>3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>
            <v>25302</v>
          </cell>
          <cell r="E1415">
            <v>28</v>
          </cell>
          <cell r="G1415">
            <v>3</v>
          </cell>
          <cell r="U1415">
            <v>442955364</v>
          </cell>
          <cell r="V1415">
            <v>104428154.29000001</v>
          </cell>
          <cell r="W1415">
            <v>104428154.29000001</v>
          </cell>
          <cell r="X1415">
            <v>104428154.29000001</v>
          </cell>
          <cell r="Y1415">
            <v>104428154.29000001</v>
          </cell>
        </row>
        <row r="1416">
          <cell r="C1416">
            <v>25302</v>
          </cell>
          <cell r="E1416">
            <v>28</v>
          </cell>
          <cell r="G1416">
            <v>3</v>
          </cell>
          <cell r="U1416">
            <v>47049030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25302</v>
          </cell>
          <cell r="E1417">
            <v>28</v>
          </cell>
          <cell r="G1417">
            <v>3</v>
          </cell>
          <cell r="U1417">
            <v>801445017</v>
          </cell>
          <cell r="V1417">
            <v>801445017</v>
          </cell>
          <cell r="W1417">
            <v>801445017</v>
          </cell>
          <cell r="X1417">
            <v>801445017</v>
          </cell>
          <cell r="Y1417">
            <v>801445017</v>
          </cell>
        </row>
        <row r="1418">
          <cell r="C1418">
            <v>25302</v>
          </cell>
          <cell r="E1418">
            <v>28</v>
          </cell>
          <cell r="G1418">
            <v>3</v>
          </cell>
          <cell r="U1418">
            <v>272284017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25305</v>
          </cell>
          <cell r="E1419">
            <v>36</v>
          </cell>
          <cell r="G1419">
            <v>3</v>
          </cell>
          <cell r="U1419">
            <v>99611320</v>
          </cell>
          <cell r="V1419">
            <v>99611320</v>
          </cell>
          <cell r="W1419">
            <v>99611320</v>
          </cell>
          <cell r="X1419">
            <v>99611320</v>
          </cell>
          <cell r="Y1419">
            <v>99611320</v>
          </cell>
        </row>
        <row r="1420">
          <cell r="C1420">
            <v>25309</v>
          </cell>
          <cell r="E1420">
            <v>33</v>
          </cell>
          <cell r="G1420">
            <v>3</v>
          </cell>
          <cell r="U1420">
            <v>40000000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C1421">
            <v>25309</v>
          </cell>
          <cell r="E1421">
            <v>33</v>
          </cell>
          <cell r="G1421">
            <v>3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25309</v>
          </cell>
          <cell r="E1422">
            <v>33</v>
          </cell>
          <cell r="G1422">
            <v>3</v>
          </cell>
          <cell r="U1422">
            <v>21000000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25309</v>
          </cell>
          <cell r="E1423">
            <v>33</v>
          </cell>
          <cell r="G1423">
            <v>3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25309</v>
          </cell>
          <cell r="E1424">
            <v>33</v>
          </cell>
          <cell r="G1424">
            <v>3</v>
          </cell>
          <cell r="U1424">
            <v>97297000</v>
          </cell>
          <cell r="V1424">
            <v>54222499.899999999</v>
          </cell>
          <cell r="W1424">
            <v>54222499.899999999</v>
          </cell>
          <cell r="X1424">
            <v>54222499.899999999</v>
          </cell>
          <cell r="Y1424">
            <v>7950900</v>
          </cell>
        </row>
        <row r="1425">
          <cell r="C1425">
            <v>25309</v>
          </cell>
          <cell r="E1425">
            <v>33</v>
          </cell>
          <cell r="G1425">
            <v>3</v>
          </cell>
          <cell r="U1425">
            <v>398372537</v>
          </cell>
          <cell r="V1425">
            <v>368793900</v>
          </cell>
          <cell r="W1425">
            <v>368793900</v>
          </cell>
          <cell r="X1425">
            <v>3951000</v>
          </cell>
          <cell r="Y1425">
            <v>0</v>
          </cell>
        </row>
        <row r="1426">
          <cell r="C1426">
            <v>25309</v>
          </cell>
          <cell r="E1426">
            <v>33</v>
          </cell>
          <cell r="G1426">
            <v>3</v>
          </cell>
          <cell r="U1426">
            <v>42160000</v>
          </cell>
          <cell r="V1426">
            <v>42160000</v>
          </cell>
          <cell r="W1426">
            <v>42160000</v>
          </cell>
          <cell r="X1426">
            <v>0</v>
          </cell>
          <cell r="Y1426">
            <v>0</v>
          </cell>
        </row>
        <row r="1427">
          <cell r="C1427">
            <v>25309</v>
          </cell>
          <cell r="E1427">
            <v>33</v>
          </cell>
          <cell r="G1427">
            <v>3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25310</v>
          </cell>
          <cell r="E1428">
            <v>26</v>
          </cell>
          <cell r="G1428">
            <v>3</v>
          </cell>
          <cell r="U1428">
            <v>787026730</v>
          </cell>
          <cell r="V1428">
            <v>769418001</v>
          </cell>
          <cell r="W1428">
            <v>769418001</v>
          </cell>
          <cell r="X1428">
            <v>0</v>
          </cell>
          <cell r="Y1428">
            <v>0</v>
          </cell>
        </row>
        <row r="1429">
          <cell r="C1429">
            <v>25311</v>
          </cell>
          <cell r="E1429">
            <v>29</v>
          </cell>
          <cell r="G1429">
            <v>3</v>
          </cell>
          <cell r="U1429">
            <v>198027248</v>
          </cell>
          <cell r="V1429">
            <v>198027248</v>
          </cell>
          <cell r="W1429">
            <v>198027248</v>
          </cell>
          <cell r="X1429">
            <v>198027248</v>
          </cell>
          <cell r="Y1429">
            <v>198027248</v>
          </cell>
        </row>
        <row r="1430">
          <cell r="C1430">
            <v>25312</v>
          </cell>
          <cell r="E1430">
            <v>33</v>
          </cell>
          <cell r="G1430">
            <v>3</v>
          </cell>
          <cell r="U1430">
            <v>148633517</v>
          </cell>
          <cell r="V1430">
            <v>96250000</v>
          </cell>
          <cell r="W1430">
            <v>96250000</v>
          </cell>
          <cell r="X1430">
            <v>96250000</v>
          </cell>
          <cell r="Y1430">
            <v>0</v>
          </cell>
        </row>
        <row r="1431">
          <cell r="C1431">
            <v>25312</v>
          </cell>
          <cell r="E1431">
            <v>33</v>
          </cell>
          <cell r="G1431">
            <v>3</v>
          </cell>
          <cell r="U1431">
            <v>184000000</v>
          </cell>
          <cell r="V1431">
            <v>152416503</v>
          </cell>
          <cell r="W1431">
            <v>152416503</v>
          </cell>
          <cell r="X1431">
            <v>152416503</v>
          </cell>
          <cell r="Y1431">
            <v>0</v>
          </cell>
        </row>
        <row r="1432">
          <cell r="C1432">
            <v>25313</v>
          </cell>
          <cell r="E1432">
            <v>33</v>
          </cell>
          <cell r="G1432">
            <v>3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C1433">
            <v>25313</v>
          </cell>
          <cell r="E1433">
            <v>33</v>
          </cell>
          <cell r="G1433">
            <v>3</v>
          </cell>
          <cell r="U1433">
            <v>2502922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C1434">
            <v>25330</v>
          </cell>
          <cell r="E1434">
            <v>23</v>
          </cell>
          <cell r="G1434">
            <v>3</v>
          </cell>
          <cell r="U1434">
            <v>18036588</v>
          </cell>
          <cell r="V1434">
            <v>12260000</v>
          </cell>
          <cell r="W1434">
            <v>12260000</v>
          </cell>
          <cell r="X1434">
            <v>12260000</v>
          </cell>
          <cell r="Y1434">
            <v>4100000</v>
          </cell>
        </row>
        <row r="1435">
          <cell r="C1435">
            <v>25331</v>
          </cell>
          <cell r="E1435">
            <v>14</v>
          </cell>
          <cell r="G1435">
            <v>3</v>
          </cell>
          <cell r="U1435">
            <v>148477785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C1436">
            <v>25332</v>
          </cell>
          <cell r="E1436">
            <v>23</v>
          </cell>
          <cell r="G1436">
            <v>3</v>
          </cell>
          <cell r="U1436">
            <v>41632029</v>
          </cell>
          <cell r="V1436">
            <v>33512049</v>
          </cell>
          <cell r="W1436">
            <v>33512049</v>
          </cell>
          <cell r="X1436">
            <v>33512049</v>
          </cell>
          <cell r="Y1436">
            <v>0</v>
          </cell>
        </row>
        <row r="1437">
          <cell r="C1437">
            <v>25332</v>
          </cell>
          <cell r="E1437">
            <v>23</v>
          </cell>
          <cell r="G1437">
            <v>3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C1438">
            <v>25333</v>
          </cell>
          <cell r="E1438">
            <v>14</v>
          </cell>
          <cell r="G1438">
            <v>3</v>
          </cell>
          <cell r="U1438">
            <v>250289240</v>
          </cell>
          <cell r="V1438">
            <v>245289240</v>
          </cell>
          <cell r="W1438">
            <v>245289240</v>
          </cell>
          <cell r="X1438">
            <v>245289240</v>
          </cell>
          <cell r="Y1438">
            <v>245289240</v>
          </cell>
        </row>
        <row r="1439">
          <cell r="C1439">
            <v>25334</v>
          </cell>
          <cell r="E1439">
            <v>14</v>
          </cell>
          <cell r="G1439">
            <v>3</v>
          </cell>
          <cell r="U1439">
            <v>207750306</v>
          </cell>
          <cell r="V1439">
            <v>198407443</v>
          </cell>
          <cell r="W1439">
            <v>198407443</v>
          </cell>
          <cell r="X1439">
            <v>198407443</v>
          </cell>
          <cell r="Y1439">
            <v>198407443</v>
          </cell>
        </row>
        <row r="1440">
          <cell r="C1440">
            <v>25335</v>
          </cell>
          <cell r="E1440">
            <v>23</v>
          </cell>
          <cell r="G1440">
            <v>3</v>
          </cell>
          <cell r="U1440">
            <v>397298239</v>
          </cell>
          <cell r="V1440">
            <v>397298239</v>
          </cell>
          <cell r="W1440">
            <v>397298239</v>
          </cell>
          <cell r="X1440">
            <v>397298239</v>
          </cell>
          <cell r="Y1440">
            <v>335305999</v>
          </cell>
        </row>
        <row r="1441">
          <cell r="C1441">
            <v>25335</v>
          </cell>
          <cell r="E1441">
            <v>23</v>
          </cell>
          <cell r="G1441">
            <v>3</v>
          </cell>
          <cell r="U1441">
            <v>139258628</v>
          </cell>
          <cell r="V1441">
            <v>126893374</v>
          </cell>
          <cell r="W1441">
            <v>126893374</v>
          </cell>
          <cell r="X1441">
            <v>126893374</v>
          </cell>
          <cell r="Y1441">
            <v>44234102</v>
          </cell>
        </row>
        <row r="1442">
          <cell r="C1442">
            <v>25335</v>
          </cell>
          <cell r="E1442">
            <v>23</v>
          </cell>
          <cell r="G1442">
            <v>3</v>
          </cell>
          <cell r="U1442">
            <v>10341400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25335</v>
          </cell>
          <cell r="E1443">
            <v>23</v>
          </cell>
          <cell r="G1443">
            <v>3</v>
          </cell>
          <cell r="U1443">
            <v>28706000</v>
          </cell>
          <cell r="V1443">
            <v>22324742</v>
          </cell>
          <cell r="W1443">
            <v>22324742</v>
          </cell>
          <cell r="X1443">
            <v>22324742</v>
          </cell>
          <cell r="Y1443">
            <v>517892</v>
          </cell>
        </row>
        <row r="1444">
          <cell r="C1444">
            <v>25335</v>
          </cell>
          <cell r="E1444">
            <v>23</v>
          </cell>
          <cell r="G1444">
            <v>3</v>
          </cell>
          <cell r="U1444">
            <v>20000000</v>
          </cell>
          <cell r="V1444">
            <v>14434740</v>
          </cell>
          <cell r="W1444">
            <v>14434740</v>
          </cell>
          <cell r="X1444">
            <v>14434740</v>
          </cell>
          <cell r="Y1444">
            <v>0</v>
          </cell>
        </row>
        <row r="1445">
          <cell r="C1445">
            <v>25336</v>
          </cell>
          <cell r="E1445">
            <v>14</v>
          </cell>
          <cell r="G1445">
            <v>3</v>
          </cell>
          <cell r="U1445">
            <v>13638375</v>
          </cell>
          <cell r="V1445">
            <v>13489209</v>
          </cell>
          <cell r="W1445">
            <v>13489209</v>
          </cell>
          <cell r="X1445">
            <v>13489209</v>
          </cell>
          <cell r="Y1445">
            <v>0</v>
          </cell>
        </row>
        <row r="1446">
          <cell r="C1446">
            <v>25338</v>
          </cell>
          <cell r="E1446">
            <v>23</v>
          </cell>
          <cell r="G1446">
            <v>3</v>
          </cell>
          <cell r="U1446">
            <v>617679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>
            <v>25339</v>
          </cell>
          <cell r="E1447">
            <v>28</v>
          </cell>
          <cell r="G1447">
            <v>3</v>
          </cell>
          <cell r="U1447">
            <v>1220353192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>
            <v>25339</v>
          </cell>
          <cell r="E1448">
            <v>28</v>
          </cell>
          <cell r="G1448">
            <v>3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25339</v>
          </cell>
          <cell r="E1449">
            <v>28</v>
          </cell>
          <cell r="G1449">
            <v>3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C1450">
            <v>25339</v>
          </cell>
          <cell r="E1450">
            <v>28</v>
          </cell>
          <cell r="G1450">
            <v>3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C1451">
            <v>25339</v>
          </cell>
          <cell r="E1451">
            <v>28</v>
          </cell>
          <cell r="G1451">
            <v>3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2">
          <cell r="C1452">
            <v>25339</v>
          </cell>
          <cell r="E1452">
            <v>28</v>
          </cell>
          <cell r="G1452">
            <v>3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25339</v>
          </cell>
          <cell r="E1453">
            <v>28</v>
          </cell>
          <cell r="G1453">
            <v>3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</row>
        <row r="1454">
          <cell r="C1454">
            <v>25339</v>
          </cell>
          <cell r="E1454">
            <v>28</v>
          </cell>
          <cell r="G1454">
            <v>3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</row>
        <row r="1455">
          <cell r="C1455">
            <v>25339</v>
          </cell>
          <cell r="E1455">
            <v>28</v>
          </cell>
          <cell r="G1455">
            <v>3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</row>
        <row r="1456">
          <cell r="C1456">
            <v>25339</v>
          </cell>
          <cell r="E1456">
            <v>28</v>
          </cell>
          <cell r="G1456">
            <v>3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25339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25339</v>
          </cell>
          <cell r="E1458">
            <v>28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25339</v>
          </cell>
          <cell r="E1459">
            <v>28</v>
          </cell>
          <cell r="G1459">
            <v>3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</row>
        <row r="1460">
          <cell r="C1460">
            <v>25339</v>
          </cell>
          <cell r="E1460">
            <v>28</v>
          </cell>
          <cell r="G1460">
            <v>3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25339</v>
          </cell>
          <cell r="E1461">
            <v>28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25339</v>
          </cell>
          <cell r="E1462">
            <v>28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25339</v>
          </cell>
          <cell r="E1463">
            <v>28</v>
          </cell>
          <cell r="G1463">
            <v>3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25339</v>
          </cell>
          <cell r="E1464">
            <v>28</v>
          </cell>
          <cell r="G1464">
            <v>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25339</v>
          </cell>
          <cell r="E1465">
            <v>28</v>
          </cell>
          <cell r="G1465">
            <v>3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25339</v>
          </cell>
          <cell r="E1466">
            <v>28</v>
          </cell>
          <cell r="G1466">
            <v>3</v>
          </cell>
          <cell r="U1466">
            <v>199096364</v>
          </cell>
          <cell r="V1466">
            <v>143529998</v>
          </cell>
          <cell r="W1466">
            <v>143529998</v>
          </cell>
          <cell r="X1466">
            <v>143529998</v>
          </cell>
          <cell r="Y1466">
            <v>124929998</v>
          </cell>
        </row>
        <row r="1467">
          <cell r="C1467">
            <v>25340</v>
          </cell>
          <cell r="E1467">
            <v>24</v>
          </cell>
          <cell r="G1467">
            <v>3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</row>
        <row r="1468">
          <cell r="C1468">
            <v>25340</v>
          </cell>
          <cell r="E1468">
            <v>24</v>
          </cell>
          <cell r="G1468">
            <v>3</v>
          </cell>
          <cell r="U1468">
            <v>22579282</v>
          </cell>
          <cell r="V1468">
            <v>15707282</v>
          </cell>
          <cell r="W1468">
            <v>15707282</v>
          </cell>
          <cell r="X1468">
            <v>15707282</v>
          </cell>
          <cell r="Y1468">
            <v>15707282</v>
          </cell>
        </row>
        <row r="1469">
          <cell r="C1469">
            <v>25340</v>
          </cell>
          <cell r="E1469">
            <v>24</v>
          </cell>
          <cell r="G1469">
            <v>3</v>
          </cell>
          <cell r="U1469">
            <v>55000000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25341</v>
          </cell>
          <cell r="E1470">
            <v>25</v>
          </cell>
          <cell r="G1470">
            <v>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C1471">
            <v>25341</v>
          </cell>
          <cell r="E1471">
            <v>40</v>
          </cell>
          <cell r="G1471">
            <v>3</v>
          </cell>
          <cell r="U1471">
            <v>227922734</v>
          </cell>
          <cell r="V1471">
            <v>227922734</v>
          </cell>
          <cell r="W1471">
            <v>227922734</v>
          </cell>
          <cell r="X1471">
            <v>227922734</v>
          </cell>
          <cell r="Y1471">
            <v>72587602</v>
          </cell>
        </row>
        <row r="1472">
          <cell r="C1472">
            <v>25342</v>
          </cell>
          <cell r="E1472">
            <v>26</v>
          </cell>
          <cell r="G1472">
            <v>3</v>
          </cell>
          <cell r="U1472">
            <v>97519193</v>
          </cell>
          <cell r="V1472">
            <v>97519193</v>
          </cell>
          <cell r="W1472">
            <v>97519193</v>
          </cell>
          <cell r="X1472">
            <v>97519193</v>
          </cell>
          <cell r="Y1472">
            <v>0</v>
          </cell>
        </row>
        <row r="1473">
          <cell r="C1473">
            <v>25343</v>
          </cell>
          <cell r="E1473">
            <v>26</v>
          </cell>
          <cell r="G1473">
            <v>3</v>
          </cell>
          <cell r="U1473">
            <v>1219540</v>
          </cell>
          <cell r="V1473">
            <v>1219540</v>
          </cell>
          <cell r="W1473">
            <v>1219540</v>
          </cell>
          <cell r="X1473">
            <v>1219540</v>
          </cell>
          <cell r="Y1473">
            <v>0</v>
          </cell>
        </row>
        <row r="1474">
          <cell r="C1474">
            <v>25344</v>
          </cell>
          <cell r="E1474">
            <v>26</v>
          </cell>
          <cell r="G1474">
            <v>3</v>
          </cell>
          <cell r="U1474">
            <v>51669925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25345</v>
          </cell>
          <cell r="E1475">
            <v>26</v>
          </cell>
          <cell r="G1475">
            <v>3</v>
          </cell>
          <cell r="U1475">
            <v>45834316</v>
          </cell>
          <cell r="V1475">
            <v>45834316</v>
          </cell>
          <cell r="W1475">
            <v>45834316</v>
          </cell>
          <cell r="X1475">
            <v>45834316</v>
          </cell>
          <cell r="Y1475">
            <v>0</v>
          </cell>
        </row>
        <row r="1476">
          <cell r="C1476">
            <v>25346</v>
          </cell>
          <cell r="E1476">
            <v>27</v>
          </cell>
          <cell r="G1476">
            <v>3</v>
          </cell>
          <cell r="U1476">
            <v>1308500</v>
          </cell>
          <cell r="V1476">
            <v>1308500</v>
          </cell>
          <cell r="W1476">
            <v>1308500</v>
          </cell>
          <cell r="X1476">
            <v>1308500</v>
          </cell>
          <cell r="Y1476">
            <v>1308500</v>
          </cell>
        </row>
        <row r="1477">
          <cell r="C1477">
            <v>25347</v>
          </cell>
          <cell r="E1477">
            <v>29</v>
          </cell>
          <cell r="G1477">
            <v>3</v>
          </cell>
          <cell r="U1477">
            <v>20159214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25348</v>
          </cell>
          <cell r="E1478">
            <v>29</v>
          </cell>
          <cell r="G1478">
            <v>3</v>
          </cell>
          <cell r="U1478">
            <v>692231</v>
          </cell>
          <cell r="V1478">
            <v>692231</v>
          </cell>
          <cell r="W1478">
            <v>692231</v>
          </cell>
          <cell r="X1478">
            <v>692231</v>
          </cell>
          <cell r="Y1478">
            <v>0</v>
          </cell>
        </row>
        <row r="1479">
          <cell r="C1479">
            <v>25349</v>
          </cell>
          <cell r="E1479">
            <v>29</v>
          </cell>
          <cell r="G1479">
            <v>3</v>
          </cell>
          <cell r="U1479">
            <v>468180</v>
          </cell>
          <cell r="V1479">
            <v>468180</v>
          </cell>
          <cell r="W1479">
            <v>468180</v>
          </cell>
          <cell r="X1479">
            <v>468180</v>
          </cell>
          <cell r="Y1479">
            <v>468180</v>
          </cell>
        </row>
        <row r="1480">
          <cell r="C1480">
            <v>25350</v>
          </cell>
          <cell r="E1480">
            <v>29</v>
          </cell>
          <cell r="G1480">
            <v>3</v>
          </cell>
          <cell r="U1480">
            <v>12921753</v>
          </cell>
          <cell r="V1480">
            <v>12921753</v>
          </cell>
          <cell r="W1480">
            <v>12921753</v>
          </cell>
          <cell r="X1480">
            <v>12921753</v>
          </cell>
          <cell r="Y1480">
            <v>12921753</v>
          </cell>
        </row>
        <row r="1481">
          <cell r="C1481">
            <v>25351</v>
          </cell>
          <cell r="E1481">
            <v>21</v>
          </cell>
          <cell r="G1481">
            <v>3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25351</v>
          </cell>
          <cell r="E1482">
            <v>21</v>
          </cell>
          <cell r="G1482">
            <v>3</v>
          </cell>
          <cell r="U1482">
            <v>12000000</v>
          </cell>
          <cell r="V1482">
            <v>5566271.3200000003</v>
          </cell>
          <cell r="W1482">
            <v>5566271.3200000003</v>
          </cell>
          <cell r="X1482">
            <v>5566271.3200000003</v>
          </cell>
          <cell r="Y1482">
            <v>5566271.3200000003</v>
          </cell>
        </row>
        <row r="1483">
          <cell r="C1483">
            <v>25351</v>
          </cell>
          <cell r="E1483">
            <v>21</v>
          </cell>
          <cell r="G1483">
            <v>3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C1484">
            <v>25351</v>
          </cell>
          <cell r="E1484">
            <v>21</v>
          </cell>
          <cell r="G1484">
            <v>3</v>
          </cell>
          <cell r="U1484">
            <v>57142807</v>
          </cell>
          <cell r="V1484">
            <v>44212908.539999999</v>
          </cell>
          <cell r="W1484">
            <v>44212908.539999999</v>
          </cell>
          <cell r="X1484">
            <v>44212908.539999999</v>
          </cell>
          <cell r="Y1484">
            <v>43953708.539999999</v>
          </cell>
        </row>
        <row r="1485">
          <cell r="C1485">
            <v>25352</v>
          </cell>
          <cell r="E1485">
            <v>22</v>
          </cell>
          <cell r="G1485">
            <v>3</v>
          </cell>
          <cell r="U1485">
            <v>383727</v>
          </cell>
          <cell r="V1485">
            <v>383727</v>
          </cell>
          <cell r="W1485">
            <v>383727</v>
          </cell>
          <cell r="X1485">
            <v>383727</v>
          </cell>
          <cell r="Y1485">
            <v>383727</v>
          </cell>
        </row>
        <row r="1486">
          <cell r="C1486">
            <v>25352</v>
          </cell>
          <cell r="E1486">
            <v>22</v>
          </cell>
          <cell r="G1486">
            <v>3</v>
          </cell>
          <cell r="U1486">
            <v>30967429</v>
          </cell>
          <cell r="V1486">
            <v>30967429</v>
          </cell>
          <cell r="W1486">
            <v>30967429</v>
          </cell>
          <cell r="X1486">
            <v>30967429</v>
          </cell>
          <cell r="Y1486">
            <v>30967429</v>
          </cell>
        </row>
        <row r="1487">
          <cell r="C1487">
            <v>25353</v>
          </cell>
          <cell r="E1487">
            <v>21</v>
          </cell>
          <cell r="G1487">
            <v>3</v>
          </cell>
          <cell r="U1487">
            <v>17543679</v>
          </cell>
          <cell r="V1487">
            <v>17541430.32</v>
          </cell>
          <cell r="W1487">
            <v>17541430.32</v>
          </cell>
          <cell r="X1487">
            <v>17541430.32</v>
          </cell>
          <cell r="Y1487">
            <v>17541430.32</v>
          </cell>
        </row>
        <row r="1488">
          <cell r="C1488">
            <v>25354</v>
          </cell>
          <cell r="E1488">
            <v>24</v>
          </cell>
          <cell r="G1488">
            <v>3</v>
          </cell>
          <cell r="U1488">
            <v>66350000</v>
          </cell>
          <cell r="V1488">
            <v>14996900</v>
          </cell>
          <cell r="W1488">
            <v>14996900</v>
          </cell>
          <cell r="X1488">
            <v>14996900</v>
          </cell>
          <cell r="Y1488">
            <v>14996900</v>
          </cell>
        </row>
        <row r="1489">
          <cell r="C1489">
            <v>25354</v>
          </cell>
          <cell r="E1489">
            <v>24</v>
          </cell>
          <cell r="G1489">
            <v>3</v>
          </cell>
          <cell r="U1489">
            <v>35657077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C1490">
            <v>25354</v>
          </cell>
          <cell r="E1490">
            <v>24</v>
          </cell>
          <cell r="G1490">
            <v>3</v>
          </cell>
          <cell r="U1490">
            <v>5000000</v>
          </cell>
          <cell r="V1490">
            <v>4051600</v>
          </cell>
          <cell r="W1490">
            <v>4051600</v>
          </cell>
          <cell r="X1490">
            <v>4051600</v>
          </cell>
          <cell r="Y1490">
            <v>4051600</v>
          </cell>
        </row>
        <row r="1491">
          <cell r="C1491">
            <v>25355</v>
          </cell>
          <cell r="E1491">
            <v>24</v>
          </cell>
          <cell r="G1491">
            <v>3</v>
          </cell>
          <cell r="U1491">
            <v>64100069</v>
          </cell>
          <cell r="V1491">
            <v>52004635.219999999</v>
          </cell>
          <cell r="W1491">
            <v>52004635.219999999</v>
          </cell>
          <cell r="X1491">
            <v>52004635.219999999</v>
          </cell>
          <cell r="Y1491">
            <v>52004635.219999999</v>
          </cell>
        </row>
        <row r="1492">
          <cell r="C1492">
            <v>25355</v>
          </cell>
          <cell r="E1492">
            <v>24</v>
          </cell>
          <cell r="G1492">
            <v>3</v>
          </cell>
          <cell r="U1492">
            <v>110000000</v>
          </cell>
          <cell r="V1492">
            <v>91918000</v>
          </cell>
          <cell r="W1492">
            <v>91918000</v>
          </cell>
          <cell r="X1492">
            <v>91918000</v>
          </cell>
          <cell r="Y1492">
            <v>91918000</v>
          </cell>
        </row>
        <row r="1493">
          <cell r="C1493">
            <v>25356</v>
          </cell>
          <cell r="E1493">
            <v>24</v>
          </cell>
          <cell r="G1493">
            <v>3</v>
          </cell>
          <cell r="U1493">
            <v>351504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C1494">
            <v>25356</v>
          </cell>
          <cell r="E1494">
            <v>24</v>
          </cell>
          <cell r="G1494">
            <v>3</v>
          </cell>
          <cell r="U1494">
            <v>820177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C1495">
            <v>25356</v>
          </cell>
          <cell r="E1495">
            <v>24</v>
          </cell>
          <cell r="G1495">
            <v>3</v>
          </cell>
          <cell r="U1495">
            <v>315390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C1496">
            <v>25357</v>
          </cell>
          <cell r="E1496">
            <v>14</v>
          </cell>
          <cell r="G1496">
            <v>3</v>
          </cell>
          <cell r="U1496">
            <v>69291690</v>
          </cell>
          <cell r="V1496">
            <v>69291690</v>
          </cell>
          <cell r="W1496">
            <v>69291690</v>
          </cell>
          <cell r="X1496">
            <v>69291690</v>
          </cell>
          <cell r="Y1496">
            <v>69291690</v>
          </cell>
        </row>
        <row r="1497">
          <cell r="C1497">
            <v>25357</v>
          </cell>
          <cell r="E1497">
            <v>14</v>
          </cell>
          <cell r="G1497">
            <v>3</v>
          </cell>
          <cell r="U1497">
            <v>148339874</v>
          </cell>
          <cell r="V1497">
            <v>148339874</v>
          </cell>
          <cell r="W1497">
            <v>148339874</v>
          </cell>
          <cell r="X1497">
            <v>148339874</v>
          </cell>
          <cell r="Y1497">
            <v>148339874</v>
          </cell>
        </row>
        <row r="1498">
          <cell r="C1498">
            <v>25358</v>
          </cell>
          <cell r="E1498">
            <v>22</v>
          </cell>
          <cell r="G1498">
            <v>3</v>
          </cell>
          <cell r="U1498">
            <v>1500000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C1499">
            <v>25358</v>
          </cell>
          <cell r="E1499">
            <v>22</v>
          </cell>
          <cell r="G1499">
            <v>3</v>
          </cell>
          <cell r="U1499">
            <v>10000000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25358</v>
          </cell>
          <cell r="E1500">
            <v>22</v>
          </cell>
          <cell r="G1500">
            <v>3</v>
          </cell>
          <cell r="U1500">
            <v>22052858</v>
          </cell>
          <cell r="V1500">
            <v>12995100</v>
          </cell>
          <cell r="W1500">
            <v>12995100</v>
          </cell>
          <cell r="X1500">
            <v>12995100</v>
          </cell>
          <cell r="Y1500">
            <v>12995100</v>
          </cell>
        </row>
        <row r="1501">
          <cell r="C1501">
            <v>25359</v>
          </cell>
          <cell r="E1501">
            <v>22</v>
          </cell>
          <cell r="G1501">
            <v>3</v>
          </cell>
          <cell r="U1501">
            <v>27468751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25360</v>
          </cell>
          <cell r="E1502">
            <v>14</v>
          </cell>
          <cell r="G1502">
            <v>3</v>
          </cell>
          <cell r="U1502">
            <v>769222</v>
          </cell>
          <cell r="V1502">
            <v>769222</v>
          </cell>
          <cell r="W1502">
            <v>769222</v>
          </cell>
          <cell r="X1502">
            <v>769222</v>
          </cell>
          <cell r="Y1502">
            <v>769222</v>
          </cell>
        </row>
        <row r="1503">
          <cell r="C1503">
            <v>25361</v>
          </cell>
          <cell r="E1503">
            <v>14</v>
          </cell>
          <cell r="G1503">
            <v>3</v>
          </cell>
          <cell r="U1503">
            <v>274596</v>
          </cell>
          <cell r="V1503">
            <v>274596</v>
          </cell>
          <cell r="W1503">
            <v>274596</v>
          </cell>
          <cell r="X1503">
            <v>274596</v>
          </cell>
          <cell r="Y1503">
            <v>274596</v>
          </cell>
        </row>
        <row r="1504">
          <cell r="C1504">
            <v>25362</v>
          </cell>
          <cell r="E1504">
            <v>14</v>
          </cell>
          <cell r="G1504">
            <v>3</v>
          </cell>
          <cell r="U1504">
            <v>5834147</v>
          </cell>
          <cell r="V1504">
            <v>5834147</v>
          </cell>
          <cell r="W1504">
            <v>5834147</v>
          </cell>
          <cell r="X1504">
            <v>5834147</v>
          </cell>
          <cell r="Y1504">
            <v>5834147</v>
          </cell>
        </row>
        <row r="1505">
          <cell r="C1505">
            <v>25363</v>
          </cell>
          <cell r="E1505">
            <v>14</v>
          </cell>
          <cell r="G1505">
            <v>3</v>
          </cell>
          <cell r="U1505">
            <v>9094563</v>
          </cell>
          <cell r="V1505">
            <v>9094563</v>
          </cell>
          <cell r="W1505">
            <v>9094563</v>
          </cell>
          <cell r="X1505">
            <v>9094563</v>
          </cell>
          <cell r="Y1505">
            <v>9094563</v>
          </cell>
        </row>
        <row r="1506">
          <cell r="C1506">
            <v>25364</v>
          </cell>
          <cell r="E1506">
            <v>36</v>
          </cell>
          <cell r="G1506">
            <v>3</v>
          </cell>
          <cell r="U1506">
            <v>333655587</v>
          </cell>
          <cell r="V1506">
            <v>320366586</v>
          </cell>
          <cell r="W1506">
            <v>320366586</v>
          </cell>
          <cell r="X1506">
            <v>320366586</v>
          </cell>
          <cell r="Y1506">
            <v>320366586</v>
          </cell>
        </row>
        <row r="1507">
          <cell r="C1507">
            <v>25365</v>
          </cell>
          <cell r="E1507">
            <v>29</v>
          </cell>
          <cell r="G1507">
            <v>3</v>
          </cell>
          <cell r="U1507">
            <v>443949764</v>
          </cell>
          <cell r="V1507">
            <v>392694878</v>
          </cell>
          <cell r="W1507">
            <v>392694878</v>
          </cell>
          <cell r="X1507">
            <v>392694878</v>
          </cell>
          <cell r="Y1507">
            <v>392694878</v>
          </cell>
        </row>
        <row r="1508">
          <cell r="C1508">
            <v>25366</v>
          </cell>
          <cell r="E1508">
            <v>29</v>
          </cell>
          <cell r="G1508">
            <v>3</v>
          </cell>
          <cell r="U1508">
            <v>8986295</v>
          </cell>
          <cell r="V1508">
            <v>4723448</v>
          </cell>
          <cell r="W1508">
            <v>4723448</v>
          </cell>
          <cell r="X1508">
            <v>4723448</v>
          </cell>
          <cell r="Y1508">
            <v>4723448</v>
          </cell>
        </row>
        <row r="1509">
          <cell r="C1509">
            <v>25367</v>
          </cell>
          <cell r="E1509">
            <v>14</v>
          </cell>
          <cell r="G1509">
            <v>3</v>
          </cell>
          <cell r="U1509">
            <v>43748595</v>
          </cell>
          <cell r="V1509">
            <v>43748595</v>
          </cell>
          <cell r="W1509">
            <v>43748595</v>
          </cell>
          <cell r="X1509">
            <v>43748595</v>
          </cell>
          <cell r="Y1509">
            <v>43748595</v>
          </cell>
        </row>
        <row r="1510">
          <cell r="C1510">
            <v>25368</v>
          </cell>
          <cell r="E1510">
            <v>14</v>
          </cell>
          <cell r="G1510">
            <v>3</v>
          </cell>
          <cell r="U1510">
            <v>785106</v>
          </cell>
          <cell r="V1510">
            <v>785097</v>
          </cell>
          <cell r="W1510">
            <v>785097</v>
          </cell>
          <cell r="X1510">
            <v>785097</v>
          </cell>
          <cell r="Y1510">
            <v>785097</v>
          </cell>
        </row>
        <row r="1511">
          <cell r="C1511">
            <v>25369</v>
          </cell>
          <cell r="E1511">
            <v>28</v>
          </cell>
          <cell r="G1511">
            <v>3</v>
          </cell>
          <cell r="U1511">
            <v>785066463</v>
          </cell>
          <cell r="V1511">
            <v>692913730</v>
          </cell>
          <cell r="W1511">
            <v>692913730</v>
          </cell>
          <cell r="X1511">
            <v>270931662</v>
          </cell>
          <cell r="Y1511">
            <v>44477343</v>
          </cell>
        </row>
        <row r="1512">
          <cell r="C1512">
            <v>25369</v>
          </cell>
          <cell r="E1512">
            <v>28</v>
          </cell>
          <cell r="G1512">
            <v>3</v>
          </cell>
          <cell r="U1512">
            <v>574575325</v>
          </cell>
          <cell r="V1512">
            <v>574575325</v>
          </cell>
          <cell r="W1512">
            <v>574575325</v>
          </cell>
          <cell r="X1512">
            <v>400000000</v>
          </cell>
          <cell r="Y1512">
            <v>358724025</v>
          </cell>
        </row>
        <row r="1513">
          <cell r="C1513">
            <v>25369</v>
          </cell>
          <cell r="E1513">
            <v>28</v>
          </cell>
          <cell r="G1513">
            <v>3</v>
          </cell>
          <cell r="U1513">
            <v>103439941</v>
          </cell>
          <cell r="V1513">
            <v>103439940</v>
          </cell>
          <cell r="W1513">
            <v>103439940</v>
          </cell>
          <cell r="X1513">
            <v>77769855</v>
          </cell>
          <cell r="Y1513">
            <v>22306659</v>
          </cell>
        </row>
        <row r="1514">
          <cell r="C1514">
            <v>25370</v>
          </cell>
          <cell r="E1514">
            <v>23</v>
          </cell>
          <cell r="G1514">
            <v>3</v>
          </cell>
          <cell r="U1514">
            <v>90291931</v>
          </cell>
          <cell r="V1514">
            <v>23280000</v>
          </cell>
          <cell r="W1514">
            <v>23280000</v>
          </cell>
          <cell r="X1514">
            <v>9000000</v>
          </cell>
          <cell r="Y1514">
            <v>0</v>
          </cell>
        </row>
        <row r="1515">
          <cell r="C1515">
            <v>25370</v>
          </cell>
          <cell r="E1515">
            <v>23</v>
          </cell>
          <cell r="G1515">
            <v>3</v>
          </cell>
          <cell r="U1515">
            <v>35457396</v>
          </cell>
          <cell r="V1515">
            <v>34658069</v>
          </cell>
          <cell r="W1515">
            <v>34658069</v>
          </cell>
          <cell r="X1515">
            <v>34658069</v>
          </cell>
          <cell r="Y1515">
            <v>0</v>
          </cell>
        </row>
        <row r="1516">
          <cell r="C1516">
            <v>25370</v>
          </cell>
          <cell r="E1516">
            <v>23</v>
          </cell>
          <cell r="G1516">
            <v>3</v>
          </cell>
          <cell r="U1516">
            <v>15000000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C1517">
            <v>25370</v>
          </cell>
          <cell r="E1517">
            <v>23</v>
          </cell>
          <cell r="G1517">
            <v>3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C1518">
            <v>25370</v>
          </cell>
          <cell r="E1518">
            <v>23</v>
          </cell>
          <cell r="G1518">
            <v>3</v>
          </cell>
          <cell r="U1518">
            <v>81516822</v>
          </cell>
          <cell r="V1518">
            <v>63762159</v>
          </cell>
          <cell r="W1518">
            <v>63762159</v>
          </cell>
          <cell r="X1518">
            <v>63762159</v>
          </cell>
          <cell r="Y1518">
            <v>63762159</v>
          </cell>
        </row>
        <row r="1519">
          <cell r="C1519">
            <v>25371</v>
          </cell>
          <cell r="E1519">
            <v>29</v>
          </cell>
          <cell r="G1519">
            <v>3</v>
          </cell>
          <cell r="U1519">
            <v>137396944</v>
          </cell>
          <cell r="V1519">
            <v>137096944</v>
          </cell>
          <cell r="W1519">
            <v>137096944</v>
          </cell>
          <cell r="X1519">
            <v>137096944</v>
          </cell>
          <cell r="Y1519">
            <v>54768999</v>
          </cell>
        </row>
        <row r="1520">
          <cell r="C1520">
            <v>25378</v>
          </cell>
          <cell r="E1520">
            <v>25</v>
          </cell>
          <cell r="G1520">
            <v>1</v>
          </cell>
          <cell r="U1520">
            <v>80000000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1">
          <cell r="C1521">
            <v>25378</v>
          </cell>
          <cell r="E1521">
            <v>25</v>
          </cell>
          <cell r="G1521">
            <v>1</v>
          </cell>
          <cell r="U1521">
            <v>418857572</v>
          </cell>
          <cell r="V1521">
            <v>3602000</v>
          </cell>
          <cell r="W1521">
            <v>3602000</v>
          </cell>
          <cell r="X1521">
            <v>3602000</v>
          </cell>
          <cell r="Y1521">
            <v>3602000</v>
          </cell>
        </row>
        <row r="1522">
          <cell r="C1522">
            <v>25379</v>
          </cell>
          <cell r="E1522">
            <v>29</v>
          </cell>
          <cell r="G1522">
            <v>3</v>
          </cell>
          <cell r="U1522">
            <v>1977864009</v>
          </cell>
          <cell r="V1522">
            <v>815808968</v>
          </cell>
          <cell r="W1522">
            <v>815808968</v>
          </cell>
          <cell r="X1522">
            <v>815808968</v>
          </cell>
          <cell r="Y1522">
            <v>724671107</v>
          </cell>
        </row>
        <row r="1523">
          <cell r="C1523">
            <v>25380</v>
          </cell>
          <cell r="E1523">
            <v>25</v>
          </cell>
          <cell r="G1523">
            <v>3</v>
          </cell>
          <cell r="U1523">
            <v>347567</v>
          </cell>
          <cell r="V1523">
            <v>347567</v>
          </cell>
          <cell r="W1523">
            <v>347567</v>
          </cell>
          <cell r="X1523">
            <v>347567</v>
          </cell>
          <cell r="Y1523">
            <v>347567</v>
          </cell>
        </row>
        <row r="1524">
          <cell r="C1524">
            <v>25380</v>
          </cell>
          <cell r="E1524">
            <v>25</v>
          </cell>
          <cell r="G1524">
            <v>3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</row>
        <row r="1525">
          <cell r="C1525">
            <v>25380</v>
          </cell>
          <cell r="E1525">
            <v>25</v>
          </cell>
          <cell r="G1525">
            <v>1</v>
          </cell>
          <cell r="U1525">
            <v>2316652433</v>
          </cell>
          <cell r="V1525">
            <v>2316652433</v>
          </cell>
          <cell r="W1525">
            <v>2316652433</v>
          </cell>
          <cell r="X1525">
            <v>2316652433</v>
          </cell>
          <cell r="Y1525">
            <v>2316652433</v>
          </cell>
        </row>
        <row r="1526">
          <cell r="C1526">
            <v>25380</v>
          </cell>
          <cell r="E1526">
            <v>25</v>
          </cell>
          <cell r="G1526">
            <v>1</v>
          </cell>
          <cell r="U1526">
            <v>800000000</v>
          </cell>
          <cell r="V1526">
            <v>800000000</v>
          </cell>
          <cell r="W1526">
            <v>800000000</v>
          </cell>
          <cell r="X1526">
            <v>800000000</v>
          </cell>
          <cell r="Y1526">
            <v>800000000</v>
          </cell>
        </row>
        <row r="1527">
          <cell r="C1527">
            <v>25380</v>
          </cell>
          <cell r="E1527">
            <v>40</v>
          </cell>
          <cell r="G1527">
            <v>3</v>
          </cell>
          <cell r="U1527">
            <v>292749917</v>
          </cell>
          <cell r="V1527">
            <v>292749917</v>
          </cell>
          <cell r="W1527">
            <v>292749917</v>
          </cell>
          <cell r="X1527">
            <v>292749917</v>
          </cell>
          <cell r="Y1527">
            <v>292749917</v>
          </cell>
        </row>
        <row r="1528">
          <cell r="C1528">
            <v>25384</v>
          </cell>
          <cell r="E1528">
            <v>28</v>
          </cell>
          <cell r="G1528">
            <v>3</v>
          </cell>
          <cell r="U1528">
            <v>740823296</v>
          </cell>
          <cell r="V1528">
            <v>317423720</v>
          </cell>
          <cell r="W1528">
            <v>317423720</v>
          </cell>
          <cell r="X1528">
            <v>317423720</v>
          </cell>
          <cell r="Y1528">
            <v>295597285</v>
          </cell>
        </row>
        <row r="1529">
          <cell r="C1529">
            <v>25385</v>
          </cell>
          <cell r="E1529">
            <v>28</v>
          </cell>
          <cell r="G1529">
            <v>3</v>
          </cell>
          <cell r="U1529">
            <v>73431712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C1530">
            <v>25385</v>
          </cell>
          <cell r="E1530">
            <v>28</v>
          </cell>
          <cell r="G1530">
            <v>3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C1531">
            <v>25387</v>
          </cell>
          <cell r="E1531">
            <v>23</v>
          </cell>
          <cell r="G1531">
            <v>3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C1532">
            <v>25387</v>
          </cell>
          <cell r="E1532">
            <v>23</v>
          </cell>
          <cell r="G1532">
            <v>3</v>
          </cell>
          <cell r="U1532">
            <v>18483178</v>
          </cell>
          <cell r="V1532">
            <v>18398666</v>
          </cell>
          <cell r="W1532">
            <v>18398666</v>
          </cell>
          <cell r="X1532">
            <v>18398666</v>
          </cell>
          <cell r="Y1532">
            <v>18398666</v>
          </cell>
        </row>
        <row r="1533">
          <cell r="C1533">
            <v>25389</v>
          </cell>
          <cell r="E1533">
            <v>14</v>
          </cell>
          <cell r="G1533">
            <v>3</v>
          </cell>
          <cell r="U1533">
            <v>105244373</v>
          </cell>
          <cell r="V1533">
            <v>55112800</v>
          </cell>
          <cell r="W1533">
            <v>55112800</v>
          </cell>
          <cell r="X1533">
            <v>55112800</v>
          </cell>
          <cell r="Y1533">
            <v>35112800</v>
          </cell>
        </row>
        <row r="1534">
          <cell r="C1534">
            <v>25390</v>
          </cell>
          <cell r="E1534">
            <v>20</v>
          </cell>
          <cell r="G1534">
            <v>3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25390</v>
          </cell>
          <cell r="E1535">
            <v>20</v>
          </cell>
          <cell r="G1535">
            <v>3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25390</v>
          </cell>
          <cell r="E1536">
            <v>30</v>
          </cell>
          <cell r="G1536">
            <v>3</v>
          </cell>
          <cell r="U1536">
            <v>1504000</v>
          </cell>
          <cell r="V1536">
            <v>1504000</v>
          </cell>
          <cell r="W1536">
            <v>1504000</v>
          </cell>
          <cell r="X1536">
            <v>1504000</v>
          </cell>
          <cell r="Y1536">
            <v>1504000</v>
          </cell>
        </row>
        <row r="1537">
          <cell r="C1537">
            <v>25390</v>
          </cell>
          <cell r="E1537">
            <v>30</v>
          </cell>
          <cell r="G1537">
            <v>3</v>
          </cell>
          <cell r="U1537">
            <v>1000000</v>
          </cell>
          <cell r="V1537">
            <v>994300</v>
          </cell>
          <cell r="W1537">
            <v>994300</v>
          </cell>
          <cell r="X1537">
            <v>994300</v>
          </cell>
          <cell r="Y1537">
            <v>43500</v>
          </cell>
        </row>
        <row r="1538">
          <cell r="C1538">
            <v>25391</v>
          </cell>
          <cell r="E1538">
            <v>26</v>
          </cell>
          <cell r="G1538">
            <v>3</v>
          </cell>
          <cell r="U1538">
            <v>927769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25393</v>
          </cell>
          <cell r="E1539">
            <v>25</v>
          </cell>
          <cell r="G1539">
            <v>1</v>
          </cell>
          <cell r="U1539">
            <v>90924647</v>
          </cell>
          <cell r="V1539">
            <v>90924647</v>
          </cell>
          <cell r="W1539">
            <v>90924647</v>
          </cell>
          <cell r="X1539">
            <v>90924647</v>
          </cell>
          <cell r="Y1539">
            <v>90924647</v>
          </cell>
        </row>
        <row r="1540">
          <cell r="C1540">
            <v>25394</v>
          </cell>
          <cell r="E1540">
            <v>36</v>
          </cell>
          <cell r="G1540">
            <v>3</v>
          </cell>
          <cell r="U1540">
            <v>129344583</v>
          </cell>
          <cell r="V1540">
            <v>116125748.42</v>
          </cell>
          <cell r="W1540">
            <v>116125748.42</v>
          </cell>
          <cell r="X1540">
            <v>116125748.42</v>
          </cell>
          <cell r="Y1540">
            <v>84225748.530000001</v>
          </cell>
        </row>
        <row r="1541">
          <cell r="C1541">
            <v>25398</v>
          </cell>
          <cell r="E1541">
            <v>26</v>
          </cell>
          <cell r="G1541">
            <v>3</v>
          </cell>
          <cell r="U1541">
            <v>2933944375</v>
          </cell>
          <cell r="V1541">
            <v>2927477469</v>
          </cell>
          <cell r="W1541">
            <v>2927477469</v>
          </cell>
          <cell r="X1541">
            <v>2927477469</v>
          </cell>
          <cell r="Y1541">
            <v>2172913148.2199998</v>
          </cell>
        </row>
        <row r="1542">
          <cell r="C1542">
            <v>26101</v>
          </cell>
          <cell r="E1542">
            <v>23</v>
          </cell>
          <cell r="G1542">
            <v>3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26101</v>
          </cell>
          <cell r="E1543">
            <v>25</v>
          </cell>
          <cell r="G1543">
            <v>3</v>
          </cell>
          <cell r="U1543">
            <v>10520257500</v>
          </cell>
          <cell r="V1543">
            <v>10520257500</v>
          </cell>
          <cell r="W1543">
            <v>10520257500</v>
          </cell>
          <cell r="X1543">
            <v>10520257500</v>
          </cell>
          <cell r="Y1543">
            <v>6206951925</v>
          </cell>
        </row>
        <row r="1544">
          <cell r="C1544">
            <v>26102</v>
          </cell>
          <cell r="E1544">
            <v>36</v>
          </cell>
          <cell r="G1544">
            <v>3</v>
          </cell>
          <cell r="U1544">
            <v>9113000000</v>
          </cell>
          <cell r="V1544">
            <v>2124510539</v>
          </cell>
          <cell r="W1544">
            <v>2124510539</v>
          </cell>
          <cell r="X1544">
            <v>1925264836</v>
          </cell>
          <cell r="Y1544">
            <v>1381022481</v>
          </cell>
        </row>
        <row r="1545">
          <cell r="C1545">
            <v>26102</v>
          </cell>
          <cell r="E1545">
            <v>36</v>
          </cell>
          <cell r="G1545">
            <v>3</v>
          </cell>
          <cell r="U1545">
            <v>493000000</v>
          </cell>
          <cell r="V1545">
            <v>448870899</v>
          </cell>
          <cell r="W1545">
            <v>448870899</v>
          </cell>
          <cell r="X1545">
            <v>448870899</v>
          </cell>
          <cell r="Y1545">
            <v>403851564</v>
          </cell>
        </row>
        <row r="1546">
          <cell r="C1546">
            <v>26102</v>
          </cell>
          <cell r="E1546">
            <v>36</v>
          </cell>
          <cell r="G1546">
            <v>3</v>
          </cell>
          <cell r="U1546">
            <v>994000000</v>
          </cell>
          <cell r="V1546">
            <v>32381685</v>
          </cell>
          <cell r="W1546">
            <v>32381685</v>
          </cell>
          <cell r="X1546">
            <v>32381685</v>
          </cell>
          <cell r="Y1546">
            <v>0</v>
          </cell>
        </row>
        <row r="1547">
          <cell r="C1547">
            <v>26102</v>
          </cell>
          <cell r="E1547">
            <v>36</v>
          </cell>
          <cell r="G1547">
            <v>3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26102</v>
          </cell>
          <cell r="E1548">
            <v>36</v>
          </cell>
          <cell r="G1548">
            <v>3</v>
          </cell>
          <cell r="U1548">
            <v>600000000</v>
          </cell>
          <cell r="V1548">
            <v>5219326</v>
          </cell>
          <cell r="W1548">
            <v>5219326</v>
          </cell>
          <cell r="X1548">
            <v>5219326</v>
          </cell>
          <cell r="Y1548">
            <v>5219326</v>
          </cell>
        </row>
        <row r="1549">
          <cell r="C1549">
            <v>26103</v>
          </cell>
          <cell r="E1549">
            <v>33</v>
          </cell>
          <cell r="G1549">
            <v>3</v>
          </cell>
          <cell r="U1549">
            <v>2100000000</v>
          </cell>
          <cell r="V1549">
            <v>1872213475</v>
          </cell>
          <cell r="W1549">
            <v>1872213475</v>
          </cell>
          <cell r="X1549">
            <v>1473094034.4300001</v>
          </cell>
          <cell r="Y1549">
            <v>801116031</v>
          </cell>
        </row>
        <row r="1550">
          <cell r="C1550">
            <v>26104</v>
          </cell>
          <cell r="E1550">
            <v>26</v>
          </cell>
          <cell r="G1550">
            <v>3</v>
          </cell>
          <cell r="U1550">
            <v>1400000000</v>
          </cell>
          <cell r="V1550">
            <v>1124516636</v>
          </cell>
          <cell r="W1550">
            <v>1124516636</v>
          </cell>
          <cell r="X1550">
            <v>0</v>
          </cell>
          <cell r="Y1550">
            <v>0</v>
          </cell>
        </row>
        <row r="1551">
          <cell r="C1551">
            <v>26104</v>
          </cell>
          <cell r="E1551">
            <v>26</v>
          </cell>
          <cell r="G1551">
            <v>3</v>
          </cell>
          <cell r="U1551">
            <v>3900000000</v>
          </cell>
          <cell r="V1551">
            <v>3900000000</v>
          </cell>
          <cell r="W1551">
            <v>3900000000</v>
          </cell>
          <cell r="X1551">
            <v>1004903327.2</v>
          </cell>
          <cell r="Y1551">
            <v>0</v>
          </cell>
        </row>
        <row r="1552">
          <cell r="C1552">
            <v>26105</v>
          </cell>
          <cell r="E1552">
            <v>26</v>
          </cell>
          <cell r="G1552">
            <v>3</v>
          </cell>
          <cell r="U1552">
            <v>1200000000</v>
          </cell>
          <cell r="V1552">
            <v>1200000000</v>
          </cell>
          <cell r="W1552">
            <v>1200000000</v>
          </cell>
          <cell r="X1552">
            <v>0</v>
          </cell>
          <cell r="Y1552">
            <v>0</v>
          </cell>
        </row>
        <row r="1553">
          <cell r="C1553">
            <v>26105</v>
          </cell>
          <cell r="E1553">
            <v>26</v>
          </cell>
          <cell r="G1553">
            <v>3</v>
          </cell>
          <cell r="U1553">
            <v>1000000000</v>
          </cell>
          <cell r="V1553">
            <v>952420979</v>
          </cell>
          <cell r="W1553">
            <v>952420979</v>
          </cell>
          <cell r="X1553">
            <v>638485665.39999998</v>
          </cell>
          <cell r="Y1553">
            <v>190484195.80000001</v>
          </cell>
        </row>
        <row r="1554">
          <cell r="C1554">
            <v>26106</v>
          </cell>
          <cell r="E1554">
            <v>26</v>
          </cell>
          <cell r="G1554">
            <v>3</v>
          </cell>
          <cell r="U1554">
            <v>4000000000</v>
          </cell>
          <cell r="V1554">
            <v>4000000000</v>
          </cell>
          <cell r="W1554">
            <v>4000000000</v>
          </cell>
          <cell r="X1554">
            <v>3966000000</v>
          </cell>
          <cell r="Y1554">
            <v>0</v>
          </cell>
        </row>
        <row r="1555">
          <cell r="C1555">
            <v>41131</v>
          </cell>
          <cell r="E1555">
            <v>40</v>
          </cell>
          <cell r="G1555">
            <v>3</v>
          </cell>
          <cell r="U1555">
            <v>30739862552</v>
          </cell>
          <cell r="V1555">
            <v>30739862550.98</v>
          </cell>
          <cell r="W1555">
            <v>30739862550.98</v>
          </cell>
          <cell r="X1555">
            <v>30739862550.98</v>
          </cell>
          <cell r="Y1555">
            <v>30739862550.98</v>
          </cell>
        </row>
        <row r="1556">
          <cell r="C1556">
            <v>41133</v>
          </cell>
          <cell r="E1556">
            <v>40</v>
          </cell>
          <cell r="G1556">
            <v>3</v>
          </cell>
          <cell r="U1556">
            <v>2551000521</v>
          </cell>
          <cell r="V1556">
            <v>2551000521</v>
          </cell>
          <cell r="W1556">
            <v>2551000521</v>
          </cell>
          <cell r="X1556">
            <v>2551000521</v>
          </cell>
          <cell r="Y1556">
            <v>2551000521</v>
          </cell>
        </row>
        <row r="1557">
          <cell r="C1557">
            <v>41140</v>
          </cell>
          <cell r="E1557">
            <v>40</v>
          </cell>
          <cell r="G1557">
            <v>3</v>
          </cell>
          <cell r="U1557">
            <v>3050237892</v>
          </cell>
          <cell r="V1557">
            <v>3050237891.23</v>
          </cell>
          <cell r="W1557">
            <v>3050237891.23</v>
          </cell>
          <cell r="X1557">
            <v>3050237891.23</v>
          </cell>
          <cell r="Y1557">
            <v>3050237891.23</v>
          </cell>
        </row>
        <row r="1558">
          <cell r="C1558">
            <v>41143</v>
          </cell>
          <cell r="E1558">
            <v>40</v>
          </cell>
          <cell r="G1558">
            <v>3</v>
          </cell>
          <cell r="U1558">
            <v>50466383795</v>
          </cell>
          <cell r="V1558">
            <v>50466383794.349998</v>
          </cell>
          <cell r="W1558">
            <v>50466383794.349998</v>
          </cell>
          <cell r="X1558">
            <v>50466383794.349998</v>
          </cell>
          <cell r="Y1558">
            <v>50466383794.349998</v>
          </cell>
        </row>
        <row r="1559">
          <cell r="C1559">
            <v>41144</v>
          </cell>
          <cell r="E1559">
            <v>40</v>
          </cell>
          <cell r="G1559">
            <v>3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41145</v>
          </cell>
          <cell r="E1560">
            <v>40</v>
          </cell>
          <cell r="G1560">
            <v>3</v>
          </cell>
          <cell r="U1560">
            <v>445247621</v>
          </cell>
          <cell r="V1560">
            <v>445247621</v>
          </cell>
          <cell r="W1560">
            <v>445247621</v>
          </cell>
          <cell r="X1560">
            <v>445247621</v>
          </cell>
          <cell r="Y1560">
            <v>445247621</v>
          </cell>
        </row>
        <row r="1561">
          <cell r="C1561">
            <v>41151</v>
          </cell>
          <cell r="E1561">
            <v>40</v>
          </cell>
          <cell r="G1561">
            <v>3</v>
          </cell>
          <cell r="U1561">
            <v>13566442610</v>
          </cell>
          <cell r="V1561">
            <v>13566442608</v>
          </cell>
          <cell r="W1561">
            <v>13566442608</v>
          </cell>
          <cell r="X1561">
            <v>13566442608</v>
          </cell>
          <cell r="Y1561">
            <v>13566442608</v>
          </cell>
        </row>
        <row r="1562">
          <cell r="C1562">
            <v>41162</v>
          </cell>
          <cell r="E1562">
            <v>40</v>
          </cell>
          <cell r="G1562">
            <v>3</v>
          </cell>
          <cell r="U1562">
            <v>1937710645</v>
          </cell>
          <cell r="V1562">
            <v>1937710643.73</v>
          </cell>
          <cell r="W1562">
            <v>1937710643.73</v>
          </cell>
          <cell r="X1562">
            <v>1937710643.73</v>
          </cell>
          <cell r="Y1562">
            <v>1937710643.73</v>
          </cell>
        </row>
        <row r="1563">
          <cell r="C1563">
            <v>41163</v>
          </cell>
          <cell r="E1563">
            <v>40</v>
          </cell>
          <cell r="G1563">
            <v>3</v>
          </cell>
          <cell r="U1563">
            <v>971881963</v>
          </cell>
          <cell r="V1563">
            <v>971881962.52999997</v>
          </cell>
          <cell r="W1563">
            <v>971881962.52999997</v>
          </cell>
          <cell r="X1563">
            <v>971881962.52999997</v>
          </cell>
          <cell r="Y1563">
            <v>971881962.52999997</v>
          </cell>
        </row>
        <row r="1564">
          <cell r="C1564">
            <v>41225</v>
          </cell>
          <cell r="E1564">
            <v>40</v>
          </cell>
          <cell r="G1564">
            <v>3</v>
          </cell>
          <cell r="U1564">
            <v>2025002.12</v>
          </cell>
          <cell r="V1564">
            <v>2025002.12</v>
          </cell>
          <cell r="W1564">
            <v>2025002.12</v>
          </cell>
          <cell r="X1564">
            <v>2025002.12</v>
          </cell>
          <cell r="Y1564">
            <v>2025002.12</v>
          </cell>
        </row>
        <row r="1565">
          <cell r="C1565">
            <v>41226</v>
          </cell>
          <cell r="E1565">
            <v>40</v>
          </cell>
          <cell r="G1565">
            <v>3</v>
          </cell>
          <cell r="U1565">
            <v>794282.88</v>
          </cell>
          <cell r="V1565">
            <v>794282.88</v>
          </cell>
          <cell r="W1565">
            <v>794282.88</v>
          </cell>
          <cell r="X1565">
            <v>794282.88</v>
          </cell>
          <cell r="Y1565">
            <v>794282.88</v>
          </cell>
        </row>
        <row r="1566">
          <cell r="C1566">
            <v>41227</v>
          </cell>
          <cell r="E1566">
            <v>40</v>
          </cell>
          <cell r="G1566">
            <v>3</v>
          </cell>
          <cell r="U1566">
            <v>15000000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C1567">
            <v>41265</v>
          </cell>
          <cell r="E1567">
            <v>40</v>
          </cell>
          <cell r="G1567">
            <v>3</v>
          </cell>
          <cell r="U1567">
            <v>228723670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>
            <v>41265</v>
          </cell>
          <cell r="E1568">
            <v>40</v>
          </cell>
          <cell r="G1568">
            <v>3</v>
          </cell>
          <cell r="U1568">
            <v>37160340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>
            <v>41265</v>
          </cell>
          <cell r="E1569">
            <v>40</v>
          </cell>
          <cell r="G1569">
            <v>3</v>
          </cell>
          <cell r="U1569">
            <v>35484015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>
            <v>41265</v>
          </cell>
          <cell r="E1570">
            <v>40</v>
          </cell>
          <cell r="G1570">
            <v>3</v>
          </cell>
          <cell r="U1570">
            <v>112226661</v>
          </cell>
          <cell r="V1570">
            <v>27790</v>
          </cell>
          <cell r="W1570">
            <v>27790</v>
          </cell>
          <cell r="X1570">
            <v>27790</v>
          </cell>
          <cell r="Y1570">
            <v>27790</v>
          </cell>
        </row>
        <row r="1571">
          <cell r="C1571">
            <v>41265</v>
          </cell>
          <cell r="E1571">
            <v>40</v>
          </cell>
          <cell r="G1571">
            <v>3</v>
          </cell>
          <cell r="U1571">
            <v>46937100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>
            <v>41266</v>
          </cell>
          <cell r="E1572">
            <v>40</v>
          </cell>
          <cell r="G1572">
            <v>3</v>
          </cell>
          <cell r="U1572">
            <v>27103080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>
            <v>41266</v>
          </cell>
          <cell r="E1573">
            <v>40</v>
          </cell>
          <cell r="G1573">
            <v>3</v>
          </cell>
          <cell r="U1573">
            <v>220585174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</row>
        <row r="1574">
          <cell r="C1574">
            <v>41266</v>
          </cell>
          <cell r="E1574">
            <v>40</v>
          </cell>
          <cell r="G1574">
            <v>3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</row>
        <row r="1575">
          <cell r="C1575">
            <v>41267</v>
          </cell>
          <cell r="E1575">
            <v>40</v>
          </cell>
          <cell r="G1575">
            <v>3</v>
          </cell>
          <cell r="U1575">
            <v>24939826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>
            <v>41267</v>
          </cell>
          <cell r="E1576">
            <v>40</v>
          </cell>
          <cell r="G1576">
            <v>3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</row>
        <row r="1577">
          <cell r="C1577">
            <v>41268</v>
          </cell>
          <cell r="E1577">
            <v>40</v>
          </cell>
          <cell r="G1577">
            <v>3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>
            <v>41269</v>
          </cell>
          <cell r="E1578">
            <v>40</v>
          </cell>
          <cell r="G1578">
            <v>3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>
            <v>41270</v>
          </cell>
          <cell r="E1579">
            <v>40</v>
          </cell>
          <cell r="G1579">
            <v>3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>
            <v>42130</v>
          </cell>
          <cell r="E1580">
            <v>40</v>
          </cell>
          <cell r="G1580">
            <v>3</v>
          </cell>
          <cell r="U1580">
            <v>196838240</v>
          </cell>
          <cell r="V1580">
            <v>185520268</v>
          </cell>
          <cell r="W1580">
            <v>185520268</v>
          </cell>
          <cell r="X1580">
            <v>185520268</v>
          </cell>
          <cell r="Y1580">
            <v>105182673</v>
          </cell>
        </row>
        <row r="1581">
          <cell r="C1581">
            <v>42130</v>
          </cell>
          <cell r="E1581">
            <v>40</v>
          </cell>
          <cell r="G1581">
            <v>3</v>
          </cell>
          <cell r="U1581">
            <v>28213241</v>
          </cell>
          <cell r="V1581">
            <v>9102381.8000000007</v>
          </cell>
          <cell r="W1581">
            <v>9102381.8000000007</v>
          </cell>
          <cell r="X1581">
            <v>9102381.8000000007</v>
          </cell>
          <cell r="Y1581">
            <v>5554100</v>
          </cell>
        </row>
        <row r="1582">
          <cell r="C1582">
            <v>42130</v>
          </cell>
          <cell r="E1582">
            <v>40</v>
          </cell>
          <cell r="G1582">
            <v>3</v>
          </cell>
          <cell r="U1582">
            <v>40562000</v>
          </cell>
          <cell r="V1582">
            <v>40340900</v>
          </cell>
          <cell r="W1582">
            <v>40340900</v>
          </cell>
          <cell r="X1582">
            <v>40340900</v>
          </cell>
          <cell r="Y1582">
            <v>39400900</v>
          </cell>
        </row>
        <row r="1583">
          <cell r="C1583">
            <v>42130</v>
          </cell>
          <cell r="E1583">
            <v>40</v>
          </cell>
          <cell r="G1583">
            <v>3</v>
          </cell>
          <cell r="U1583">
            <v>47379975</v>
          </cell>
          <cell r="V1583">
            <v>44697855</v>
          </cell>
          <cell r="W1583">
            <v>44697855</v>
          </cell>
          <cell r="X1583">
            <v>44697855</v>
          </cell>
          <cell r="Y1583">
            <v>24697855</v>
          </cell>
        </row>
        <row r="1584">
          <cell r="C1584">
            <v>42130</v>
          </cell>
          <cell r="E1584">
            <v>40</v>
          </cell>
          <cell r="G1584">
            <v>3</v>
          </cell>
          <cell r="U1584">
            <v>20000000</v>
          </cell>
          <cell r="V1584">
            <v>20000000</v>
          </cell>
          <cell r="W1584">
            <v>20000000</v>
          </cell>
          <cell r="X1584">
            <v>20000000</v>
          </cell>
          <cell r="Y1584">
            <v>0</v>
          </cell>
        </row>
        <row r="1585">
          <cell r="C1585">
            <v>42130</v>
          </cell>
          <cell r="E1585">
            <v>40</v>
          </cell>
          <cell r="G1585">
            <v>3</v>
          </cell>
          <cell r="U1585">
            <v>62499169</v>
          </cell>
          <cell r="V1585">
            <v>58072569</v>
          </cell>
          <cell r="W1585">
            <v>58072569</v>
          </cell>
          <cell r="X1585">
            <v>58072569</v>
          </cell>
          <cell r="Y1585">
            <v>32795669</v>
          </cell>
        </row>
        <row r="1586">
          <cell r="C1586">
            <v>42130</v>
          </cell>
          <cell r="E1586">
            <v>40</v>
          </cell>
          <cell r="G1586">
            <v>3</v>
          </cell>
          <cell r="U1586">
            <v>38895190</v>
          </cell>
          <cell r="V1586">
            <v>33302990</v>
          </cell>
          <cell r="W1586">
            <v>33302990</v>
          </cell>
          <cell r="X1586">
            <v>33302990</v>
          </cell>
          <cell r="Y1586">
            <v>29950340</v>
          </cell>
        </row>
        <row r="1587">
          <cell r="C1587">
            <v>42130</v>
          </cell>
          <cell r="E1587">
            <v>40</v>
          </cell>
          <cell r="G1587">
            <v>3</v>
          </cell>
          <cell r="U1587">
            <v>34085275</v>
          </cell>
          <cell r="V1587">
            <v>33302990</v>
          </cell>
          <cell r="W1587">
            <v>33302990</v>
          </cell>
          <cell r="X1587">
            <v>33302990</v>
          </cell>
          <cell r="Y1587">
            <v>33302990</v>
          </cell>
        </row>
        <row r="1588">
          <cell r="C1588">
            <v>42130</v>
          </cell>
          <cell r="E1588">
            <v>40</v>
          </cell>
          <cell r="G1588">
            <v>3</v>
          </cell>
          <cell r="U1588">
            <v>30000000</v>
          </cell>
          <cell r="V1588">
            <v>23581400</v>
          </cell>
          <cell r="W1588">
            <v>23581400</v>
          </cell>
          <cell r="X1588">
            <v>23581400</v>
          </cell>
          <cell r="Y1588">
            <v>8297900</v>
          </cell>
        </row>
        <row r="1589">
          <cell r="C1589">
            <v>42130</v>
          </cell>
          <cell r="E1589">
            <v>40</v>
          </cell>
          <cell r="G1589">
            <v>3</v>
          </cell>
          <cell r="U1589">
            <v>30000000</v>
          </cell>
          <cell r="V1589">
            <v>6791800</v>
          </cell>
          <cell r="W1589">
            <v>6791800</v>
          </cell>
          <cell r="X1589">
            <v>6791800</v>
          </cell>
          <cell r="Y1589">
            <v>1297500</v>
          </cell>
        </row>
        <row r="1590">
          <cell r="C1590">
            <v>42130</v>
          </cell>
          <cell r="E1590">
            <v>40</v>
          </cell>
          <cell r="G1590">
            <v>3</v>
          </cell>
          <cell r="U1590">
            <v>30732800</v>
          </cell>
          <cell r="V1590">
            <v>28385770</v>
          </cell>
          <cell r="W1590">
            <v>28385770</v>
          </cell>
          <cell r="X1590">
            <v>28385770</v>
          </cell>
          <cell r="Y1590">
            <v>28385770</v>
          </cell>
        </row>
        <row r="1591">
          <cell r="C1591">
            <v>42130</v>
          </cell>
          <cell r="E1591">
            <v>40</v>
          </cell>
          <cell r="G1591">
            <v>3</v>
          </cell>
          <cell r="U1591">
            <v>310382115</v>
          </cell>
          <cell r="V1591">
            <v>297219799</v>
          </cell>
          <cell r="W1591">
            <v>297219799</v>
          </cell>
          <cell r="X1591">
            <v>297219799</v>
          </cell>
          <cell r="Y1591">
            <v>216605874</v>
          </cell>
        </row>
        <row r="1592">
          <cell r="C1592">
            <v>42130</v>
          </cell>
          <cell r="E1592">
            <v>40</v>
          </cell>
          <cell r="G1592">
            <v>3</v>
          </cell>
          <cell r="U1592">
            <v>58783130</v>
          </cell>
          <cell r="V1592">
            <v>52413095</v>
          </cell>
          <cell r="W1592">
            <v>52413095</v>
          </cell>
          <cell r="X1592">
            <v>52413095</v>
          </cell>
          <cell r="Y1592">
            <v>49060445</v>
          </cell>
        </row>
        <row r="1593">
          <cell r="C1593">
            <v>42130</v>
          </cell>
          <cell r="E1593">
            <v>40</v>
          </cell>
          <cell r="G1593">
            <v>3</v>
          </cell>
          <cell r="U1593">
            <v>184590425</v>
          </cell>
          <cell r="V1593">
            <v>168254010</v>
          </cell>
          <cell r="W1593">
            <v>168254010</v>
          </cell>
          <cell r="X1593">
            <v>168254010</v>
          </cell>
          <cell r="Y1593">
            <v>129582010</v>
          </cell>
        </row>
        <row r="1594">
          <cell r="C1594">
            <v>42130</v>
          </cell>
          <cell r="E1594">
            <v>40</v>
          </cell>
          <cell r="G1594">
            <v>3</v>
          </cell>
          <cell r="U1594">
            <v>65930230</v>
          </cell>
          <cell r="V1594">
            <v>65930230</v>
          </cell>
          <cell r="W1594">
            <v>65930230</v>
          </cell>
          <cell r="X1594">
            <v>65930230</v>
          </cell>
          <cell r="Y1594">
            <v>48076200</v>
          </cell>
        </row>
        <row r="1595">
          <cell r="C1595">
            <v>42130</v>
          </cell>
          <cell r="E1595">
            <v>40</v>
          </cell>
          <cell r="G1595">
            <v>3</v>
          </cell>
          <cell r="U1595">
            <v>56071115</v>
          </cell>
          <cell r="V1595">
            <v>56065798</v>
          </cell>
          <cell r="W1595">
            <v>56065798</v>
          </cell>
          <cell r="X1595">
            <v>56065798</v>
          </cell>
          <cell r="Y1595">
            <v>33263800</v>
          </cell>
        </row>
        <row r="1596">
          <cell r="C1596">
            <v>42130</v>
          </cell>
          <cell r="E1596">
            <v>40</v>
          </cell>
          <cell r="G1596">
            <v>3</v>
          </cell>
          <cell r="U1596">
            <v>6315515</v>
          </cell>
          <cell r="V1596">
            <v>6256014.1100000003</v>
          </cell>
          <cell r="W1596">
            <v>6256014.1100000003</v>
          </cell>
          <cell r="X1596">
            <v>6256014.1100000003</v>
          </cell>
          <cell r="Y1596">
            <v>0</v>
          </cell>
        </row>
        <row r="1597">
          <cell r="C1597">
            <v>42130</v>
          </cell>
          <cell r="E1597">
            <v>40</v>
          </cell>
          <cell r="G1597">
            <v>3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</row>
        <row r="1598">
          <cell r="C1598">
            <v>42130</v>
          </cell>
          <cell r="E1598">
            <v>40</v>
          </cell>
          <cell r="G1598">
            <v>3</v>
          </cell>
          <cell r="U1598">
            <v>14950425</v>
          </cell>
          <cell r="V1598">
            <v>14950425</v>
          </cell>
          <cell r="W1598">
            <v>14950425</v>
          </cell>
          <cell r="X1598">
            <v>14950425</v>
          </cell>
          <cell r="Y1598">
            <v>14950425</v>
          </cell>
        </row>
        <row r="1599">
          <cell r="C1599">
            <v>42130</v>
          </cell>
          <cell r="E1599">
            <v>40</v>
          </cell>
          <cell r="G1599">
            <v>3</v>
          </cell>
          <cell r="U1599">
            <v>146928725</v>
          </cell>
          <cell r="V1599">
            <v>141178365</v>
          </cell>
          <cell r="W1599">
            <v>141178365</v>
          </cell>
          <cell r="X1599">
            <v>141178365</v>
          </cell>
          <cell r="Y1599">
            <v>141178365</v>
          </cell>
        </row>
        <row r="1600">
          <cell r="C1600">
            <v>42130</v>
          </cell>
          <cell r="E1600">
            <v>40</v>
          </cell>
          <cell r="G1600">
            <v>3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</row>
        <row r="1601">
          <cell r="C1601">
            <v>42130</v>
          </cell>
          <cell r="E1601">
            <v>40</v>
          </cell>
          <cell r="G1601">
            <v>3</v>
          </cell>
          <cell r="U1601">
            <v>962314114</v>
          </cell>
          <cell r="V1601">
            <v>962305200</v>
          </cell>
          <cell r="W1601">
            <v>962305200</v>
          </cell>
          <cell r="X1601">
            <v>962305200</v>
          </cell>
          <cell r="Y1601">
            <v>774999600</v>
          </cell>
        </row>
        <row r="1602">
          <cell r="C1602">
            <v>42130</v>
          </cell>
          <cell r="E1602">
            <v>40</v>
          </cell>
          <cell r="G1602">
            <v>3</v>
          </cell>
          <cell r="U1602">
            <v>190456400</v>
          </cell>
          <cell r="V1602">
            <v>190456400</v>
          </cell>
          <cell r="W1602">
            <v>190456400</v>
          </cell>
          <cell r="X1602">
            <v>190456400</v>
          </cell>
          <cell r="Y1602">
            <v>174999200</v>
          </cell>
        </row>
        <row r="1603">
          <cell r="C1603">
            <v>42130</v>
          </cell>
          <cell r="E1603">
            <v>40</v>
          </cell>
          <cell r="G1603">
            <v>3</v>
          </cell>
          <cell r="U1603">
            <v>84861460</v>
          </cell>
          <cell r="V1603">
            <v>84637950</v>
          </cell>
          <cell r="W1603">
            <v>84637950</v>
          </cell>
          <cell r="X1603">
            <v>84637950</v>
          </cell>
          <cell r="Y1603">
            <v>81311550</v>
          </cell>
        </row>
        <row r="1604">
          <cell r="C1604">
            <v>42130</v>
          </cell>
          <cell r="E1604">
            <v>40</v>
          </cell>
          <cell r="G1604">
            <v>3</v>
          </cell>
          <cell r="U1604">
            <v>50000000</v>
          </cell>
          <cell r="V1604">
            <v>50000000</v>
          </cell>
          <cell r="W1604">
            <v>50000000</v>
          </cell>
          <cell r="X1604">
            <v>50000000</v>
          </cell>
          <cell r="Y1604">
            <v>26138700</v>
          </cell>
        </row>
        <row r="1605">
          <cell r="C1605">
            <v>42130</v>
          </cell>
          <cell r="E1605">
            <v>40</v>
          </cell>
          <cell r="G1605">
            <v>3</v>
          </cell>
          <cell r="U1605">
            <v>33539859</v>
          </cell>
          <cell r="V1605">
            <v>9013000</v>
          </cell>
          <cell r="W1605">
            <v>9013000</v>
          </cell>
          <cell r="X1605">
            <v>9013000</v>
          </cell>
          <cell r="Y1605">
            <v>0</v>
          </cell>
        </row>
        <row r="1606">
          <cell r="C1606">
            <v>42130</v>
          </cell>
          <cell r="E1606">
            <v>40</v>
          </cell>
          <cell r="G1606">
            <v>3</v>
          </cell>
          <cell r="U1606">
            <v>243882028</v>
          </cell>
          <cell r="V1606">
            <v>198718414.88</v>
          </cell>
          <cell r="W1606">
            <v>198718414.88</v>
          </cell>
          <cell r="X1606">
            <v>198718414.88</v>
          </cell>
          <cell r="Y1606">
            <v>196762444.88</v>
          </cell>
        </row>
        <row r="1607">
          <cell r="C1607">
            <v>42130</v>
          </cell>
          <cell r="E1607">
            <v>40</v>
          </cell>
          <cell r="G1607">
            <v>3</v>
          </cell>
          <cell r="U1607">
            <v>111855900</v>
          </cell>
          <cell r="V1607">
            <v>111855900</v>
          </cell>
          <cell r="W1607">
            <v>111855900</v>
          </cell>
          <cell r="X1607">
            <v>111855900</v>
          </cell>
          <cell r="Y1607">
            <v>111855900</v>
          </cell>
        </row>
        <row r="1608">
          <cell r="C1608">
            <v>42130</v>
          </cell>
          <cell r="E1608">
            <v>40</v>
          </cell>
          <cell r="G1608">
            <v>3</v>
          </cell>
          <cell r="U1608">
            <v>18338995</v>
          </cell>
          <cell r="V1608">
            <v>15198680</v>
          </cell>
          <cell r="W1608">
            <v>15198680</v>
          </cell>
          <cell r="X1608">
            <v>15198680</v>
          </cell>
          <cell r="Y1608">
            <v>15198680</v>
          </cell>
        </row>
        <row r="1609">
          <cell r="C1609">
            <v>42130</v>
          </cell>
          <cell r="E1609">
            <v>40</v>
          </cell>
          <cell r="G1609">
            <v>3</v>
          </cell>
          <cell r="U1609">
            <v>250212728</v>
          </cell>
          <cell r="V1609">
            <v>204956887</v>
          </cell>
          <cell r="W1609">
            <v>204956887</v>
          </cell>
          <cell r="X1609">
            <v>204956887</v>
          </cell>
          <cell r="Y1609">
            <v>174491587</v>
          </cell>
        </row>
        <row r="1610">
          <cell r="C1610">
            <v>42220</v>
          </cell>
          <cell r="E1610">
            <v>40</v>
          </cell>
          <cell r="G1610">
            <v>3</v>
          </cell>
          <cell r="U1610">
            <v>6049575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</row>
        <row r="1611">
          <cell r="C1611">
            <v>42251</v>
          </cell>
          <cell r="E1611">
            <v>40</v>
          </cell>
          <cell r="G1611">
            <v>3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</row>
        <row r="1612">
          <cell r="C1612">
            <v>42251</v>
          </cell>
          <cell r="E1612">
            <v>40</v>
          </cell>
          <cell r="G1612">
            <v>3</v>
          </cell>
          <cell r="U1612">
            <v>15317567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</row>
        <row r="1613">
          <cell r="C1613">
            <v>42253</v>
          </cell>
          <cell r="E1613">
            <v>40</v>
          </cell>
          <cell r="G1613">
            <v>3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</row>
        <row r="1614">
          <cell r="C1614">
            <v>42253</v>
          </cell>
          <cell r="E1614">
            <v>40</v>
          </cell>
          <cell r="G1614">
            <v>3</v>
          </cell>
          <cell r="U1614">
            <v>327769283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</row>
        <row r="1615">
          <cell r="C1615">
            <v>42253</v>
          </cell>
          <cell r="E1615">
            <v>40</v>
          </cell>
          <cell r="G1615">
            <v>3</v>
          </cell>
          <cell r="U1615">
            <v>804682433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</row>
        <row r="1616">
          <cell r="C1616">
            <v>42253</v>
          </cell>
          <cell r="E1616">
            <v>40</v>
          </cell>
          <cell r="G1616">
            <v>3</v>
          </cell>
          <cell r="U1616">
            <v>16000000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</row>
        <row r="1617">
          <cell r="C1617">
            <v>42253</v>
          </cell>
          <cell r="E1617">
            <v>40</v>
          </cell>
          <cell r="G1617">
            <v>3</v>
          </cell>
          <cell r="U1617">
            <v>18000000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</row>
        <row r="1618">
          <cell r="C1618">
            <v>42253</v>
          </cell>
          <cell r="E1618">
            <v>40</v>
          </cell>
          <cell r="G1618">
            <v>3</v>
          </cell>
          <cell r="U1618">
            <v>273779952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</row>
        <row r="1619">
          <cell r="C1619">
            <v>42253</v>
          </cell>
          <cell r="E1619">
            <v>40</v>
          </cell>
          <cell r="G1619">
            <v>3</v>
          </cell>
          <cell r="U1619">
            <v>35000000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</row>
        <row r="1620">
          <cell r="C1620">
            <v>43219</v>
          </cell>
          <cell r="E1620">
            <v>40</v>
          </cell>
          <cell r="G1620">
            <v>3</v>
          </cell>
          <cell r="U1620">
            <v>100000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</row>
        <row r="1621">
          <cell r="C1621">
            <v>43227</v>
          </cell>
          <cell r="E1621">
            <v>40</v>
          </cell>
          <cell r="G1621">
            <v>3</v>
          </cell>
          <cell r="U1621">
            <v>10347689</v>
          </cell>
          <cell r="V1621">
            <v>2612036</v>
          </cell>
          <cell r="W1621">
            <v>2612036</v>
          </cell>
          <cell r="X1621">
            <v>2612036</v>
          </cell>
          <cell r="Y1621">
            <v>2612036</v>
          </cell>
        </row>
        <row r="1622">
          <cell r="C1622">
            <v>44120</v>
          </cell>
          <cell r="E1622">
            <v>40</v>
          </cell>
          <cell r="G1622">
            <v>3</v>
          </cell>
          <cell r="U1622">
            <v>12473828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</row>
        <row r="1623">
          <cell r="C1623">
            <v>44120</v>
          </cell>
          <cell r="E1623">
            <v>40</v>
          </cell>
          <cell r="G1623">
            <v>3</v>
          </cell>
          <cell r="U1623">
            <v>750000000</v>
          </cell>
          <cell r="V1623">
            <v>95873600</v>
          </cell>
          <cell r="W1623">
            <v>95873600</v>
          </cell>
          <cell r="X1623">
            <v>95873600</v>
          </cell>
          <cell r="Y1623">
            <v>0</v>
          </cell>
        </row>
        <row r="1624">
          <cell r="C1624">
            <v>44120</v>
          </cell>
          <cell r="E1624">
            <v>40</v>
          </cell>
          <cell r="G1624">
            <v>3</v>
          </cell>
          <cell r="U1624">
            <v>100000000</v>
          </cell>
          <cell r="V1624">
            <v>40891834</v>
          </cell>
          <cell r="W1624">
            <v>40891834</v>
          </cell>
          <cell r="X1624">
            <v>40891834</v>
          </cell>
          <cell r="Y1624">
            <v>3598560</v>
          </cell>
        </row>
        <row r="1625">
          <cell r="C1625">
            <v>44120</v>
          </cell>
          <cell r="E1625">
            <v>40</v>
          </cell>
          <cell r="G1625">
            <v>3</v>
          </cell>
          <cell r="U1625">
            <v>11731972</v>
          </cell>
          <cell r="V1625">
            <v>5817969.5</v>
          </cell>
          <cell r="W1625">
            <v>5817969.5</v>
          </cell>
          <cell r="X1625">
            <v>5817969.5</v>
          </cell>
          <cell r="Y1625">
            <v>3276546</v>
          </cell>
        </row>
        <row r="1626">
          <cell r="C1626">
            <v>44140</v>
          </cell>
          <cell r="E1626">
            <v>40</v>
          </cell>
          <cell r="G1626">
            <v>1</v>
          </cell>
          <cell r="U1626">
            <v>1155923839</v>
          </cell>
          <cell r="V1626">
            <v>691589084</v>
          </cell>
          <cell r="W1626">
            <v>691589084</v>
          </cell>
          <cell r="X1626">
            <v>691589084</v>
          </cell>
          <cell r="Y1626">
            <v>691589084</v>
          </cell>
        </row>
        <row r="1627">
          <cell r="C1627">
            <v>44140</v>
          </cell>
          <cell r="E1627">
            <v>40</v>
          </cell>
          <cell r="G1627">
            <v>1</v>
          </cell>
          <cell r="U1627">
            <v>26621276</v>
          </cell>
          <cell r="V1627">
            <v>16860188.620000001</v>
          </cell>
          <cell r="W1627">
            <v>16860188.620000001</v>
          </cell>
          <cell r="X1627">
            <v>16860188.620000001</v>
          </cell>
          <cell r="Y1627">
            <v>16860188.620000001</v>
          </cell>
        </row>
        <row r="1628">
          <cell r="C1628">
            <v>44140</v>
          </cell>
          <cell r="E1628">
            <v>40</v>
          </cell>
          <cell r="G1628">
            <v>1</v>
          </cell>
          <cell r="U1628">
            <v>218574690</v>
          </cell>
          <cell r="V1628">
            <v>212238620</v>
          </cell>
          <cell r="W1628">
            <v>212238620</v>
          </cell>
          <cell r="X1628">
            <v>212238620</v>
          </cell>
          <cell r="Y1628">
            <v>207883260</v>
          </cell>
        </row>
        <row r="1629">
          <cell r="C1629">
            <v>44160</v>
          </cell>
          <cell r="E1629">
            <v>40</v>
          </cell>
          <cell r="G1629">
            <v>1</v>
          </cell>
          <cell r="U1629">
            <v>367824333</v>
          </cell>
          <cell r="V1629">
            <v>367824333</v>
          </cell>
          <cell r="W1629">
            <v>367824333</v>
          </cell>
          <cell r="X1629">
            <v>367824333</v>
          </cell>
          <cell r="Y1629">
            <v>367824333</v>
          </cell>
        </row>
        <row r="1630">
          <cell r="C1630">
            <v>44160</v>
          </cell>
          <cell r="E1630">
            <v>40</v>
          </cell>
          <cell r="G1630">
            <v>1</v>
          </cell>
          <cell r="U1630">
            <v>31452800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</row>
        <row r="1631">
          <cell r="C1631">
            <v>44160</v>
          </cell>
          <cell r="E1631">
            <v>40</v>
          </cell>
          <cell r="G1631">
            <v>1</v>
          </cell>
          <cell r="U1631">
            <v>59933740</v>
          </cell>
          <cell r="V1631">
            <v>33875684</v>
          </cell>
          <cell r="W1631">
            <v>33875684</v>
          </cell>
          <cell r="X1631">
            <v>33875684</v>
          </cell>
          <cell r="Y1631">
            <v>25406763.039999999</v>
          </cell>
        </row>
        <row r="1632">
          <cell r="C1632">
            <v>44160</v>
          </cell>
          <cell r="E1632">
            <v>40</v>
          </cell>
          <cell r="G1632">
            <v>1</v>
          </cell>
          <cell r="U1632">
            <v>31452799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</row>
        <row r="1633">
          <cell r="C1633">
            <v>44160</v>
          </cell>
          <cell r="E1633">
            <v>40</v>
          </cell>
          <cell r="G1633">
            <v>1</v>
          </cell>
          <cell r="U1633">
            <v>88067838</v>
          </cell>
          <cell r="V1633">
            <v>35116197</v>
          </cell>
          <cell r="W1633">
            <v>35116197</v>
          </cell>
          <cell r="X1633">
            <v>35116197</v>
          </cell>
          <cell r="Y1633">
            <v>31969903</v>
          </cell>
        </row>
        <row r="1634">
          <cell r="C1634">
            <v>44160</v>
          </cell>
          <cell r="E1634">
            <v>40</v>
          </cell>
          <cell r="G1634">
            <v>1</v>
          </cell>
          <cell r="U1634">
            <v>50324479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</row>
        <row r="1635">
          <cell r="C1635">
            <v>44218</v>
          </cell>
          <cell r="E1635">
            <v>40</v>
          </cell>
          <cell r="G1635">
            <v>3</v>
          </cell>
          <cell r="U1635">
            <v>84447821628</v>
          </cell>
          <cell r="V1635">
            <v>84447821628</v>
          </cell>
          <cell r="W1635">
            <v>84447821628</v>
          </cell>
          <cell r="X1635">
            <v>84447821628</v>
          </cell>
          <cell r="Y1635">
            <v>84447821628</v>
          </cell>
        </row>
        <row r="1636">
          <cell r="C1636">
            <v>44219</v>
          </cell>
          <cell r="E1636">
            <v>40</v>
          </cell>
          <cell r="G1636">
            <v>3</v>
          </cell>
          <cell r="U1636">
            <v>10579100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</row>
        <row r="1637">
          <cell r="C1637">
            <v>44226</v>
          </cell>
          <cell r="E1637">
            <v>40</v>
          </cell>
          <cell r="G1637">
            <v>1</v>
          </cell>
          <cell r="U1637">
            <v>6500000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</row>
        <row r="1638">
          <cell r="C1638">
            <v>44265</v>
          </cell>
          <cell r="E1638">
            <v>40</v>
          </cell>
          <cell r="G1638">
            <v>1</v>
          </cell>
          <cell r="U1638">
            <v>238802696</v>
          </cell>
          <cell r="V1638">
            <v>238802696</v>
          </cell>
          <cell r="W1638">
            <v>238802696</v>
          </cell>
          <cell r="X1638">
            <v>238802696</v>
          </cell>
          <cell r="Y1638">
            <v>238802696</v>
          </cell>
        </row>
        <row r="1639">
          <cell r="C1639">
            <v>44266</v>
          </cell>
          <cell r="E1639">
            <v>40</v>
          </cell>
          <cell r="G1639">
            <v>1</v>
          </cell>
          <cell r="U1639">
            <v>50646489</v>
          </cell>
          <cell r="V1639">
            <v>48821210</v>
          </cell>
          <cell r="W1639">
            <v>48821210</v>
          </cell>
          <cell r="X1639">
            <v>48821210</v>
          </cell>
          <cell r="Y1639">
            <v>48821210</v>
          </cell>
        </row>
        <row r="1640">
          <cell r="C1640">
            <v>44267</v>
          </cell>
          <cell r="E1640">
            <v>40</v>
          </cell>
          <cell r="G1640">
            <v>3</v>
          </cell>
          <cell r="U1640">
            <v>50000000</v>
          </cell>
          <cell r="V1640">
            <v>49591076</v>
          </cell>
          <cell r="W1640">
            <v>49591076</v>
          </cell>
          <cell r="X1640">
            <v>49591076</v>
          </cell>
          <cell r="Y1640">
            <v>29630468</v>
          </cell>
        </row>
        <row r="1641">
          <cell r="C1641">
            <v>44267</v>
          </cell>
          <cell r="E1641">
            <v>40</v>
          </cell>
          <cell r="G1641">
            <v>3</v>
          </cell>
          <cell r="U1641">
            <v>200000000</v>
          </cell>
          <cell r="V1641">
            <v>62128760</v>
          </cell>
          <cell r="W1641">
            <v>62128760</v>
          </cell>
          <cell r="X1641">
            <v>62128760</v>
          </cell>
          <cell r="Y1641">
            <v>0</v>
          </cell>
        </row>
        <row r="1642">
          <cell r="C1642">
            <v>44267</v>
          </cell>
          <cell r="E1642">
            <v>40</v>
          </cell>
          <cell r="G1642">
            <v>3</v>
          </cell>
          <cell r="U1642">
            <v>273905258</v>
          </cell>
          <cell r="V1642">
            <v>98516000</v>
          </cell>
          <cell r="W1642">
            <v>98516000</v>
          </cell>
          <cell r="X1642">
            <v>98516000</v>
          </cell>
          <cell r="Y1642">
            <v>0</v>
          </cell>
        </row>
        <row r="1643">
          <cell r="C1643">
            <v>44268</v>
          </cell>
          <cell r="E1643">
            <v>40</v>
          </cell>
          <cell r="G1643">
            <v>3</v>
          </cell>
          <cell r="U1643">
            <v>26170546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</row>
      </sheetData>
      <sheetData sheetId="3" refreshError="1">
        <row r="3">
          <cell r="A3" t="str">
            <v>ENLACE</v>
          </cell>
        </row>
        <row r="5">
          <cell r="A5">
            <v>11101</v>
          </cell>
          <cell r="L5">
            <v>64877974944</v>
          </cell>
          <cell r="M5">
            <v>67871823307</v>
          </cell>
        </row>
        <row r="6">
          <cell r="A6">
            <v>11101</v>
          </cell>
          <cell r="L6">
            <v>7267633847</v>
          </cell>
          <cell r="M6">
            <v>9350723897</v>
          </cell>
        </row>
        <row r="7">
          <cell r="A7">
            <v>11101</v>
          </cell>
          <cell r="L7">
            <v>661994452</v>
          </cell>
          <cell r="M7">
            <v>775371988</v>
          </cell>
        </row>
        <row r="8">
          <cell r="A8">
            <v>11101</v>
          </cell>
          <cell r="L8">
            <v>182823369</v>
          </cell>
          <cell r="M8">
            <v>218129122.19999999</v>
          </cell>
        </row>
        <row r="9">
          <cell r="A9">
            <v>11101</v>
          </cell>
          <cell r="L9">
            <v>120491800</v>
          </cell>
          <cell r="M9">
            <v>233089163</v>
          </cell>
        </row>
        <row r="10">
          <cell r="A10">
            <v>11101</v>
          </cell>
          <cell r="L10">
            <v>2006535308</v>
          </cell>
          <cell r="M10">
            <v>2167738005</v>
          </cell>
        </row>
        <row r="11">
          <cell r="A11">
            <v>11101</v>
          </cell>
          <cell r="L11">
            <v>631968161</v>
          </cell>
          <cell r="M11">
            <v>433992365</v>
          </cell>
        </row>
        <row r="12">
          <cell r="A12">
            <v>11101</v>
          </cell>
          <cell r="L12">
            <v>30842704469</v>
          </cell>
          <cell r="M12">
            <v>34115576263</v>
          </cell>
        </row>
        <row r="13">
          <cell r="A13">
            <v>11101</v>
          </cell>
          <cell r="L13">
            <v>1287088710</v>
          </cell>
          <cell r="M13">
            <v>3411841774</v>
          </cell>
        </row>
        <row r="14">
          <cell r="A14">
            <v>11101</v>
          </cell>
          <cell r="L14">
            <v>4927620244</v>
          </cell>
          <cell r="M14">
            <v>5088190780</v>
          </cell>
        </row>
        <row r="15">
          <cell r="A15">
            <v>11101</v>
          </cell>
          <cell r="L15">
            <v>203315248</v>
          </cell>
          <cell r="M15">
            <v>338793132</v>
          </cell>
        </row>
        <row r="16">
          <cell r="A16">
            <v>11101</v>
          </cell>
          <cell r="L16">
            <v>9370726288</v>
          </cell>
          <cell r="M16">
            <v>14446460835</v>
          </cell>
        </row>
        <row r="17">
          <cell r="A17">
            <v>11101</v>
          </cell>
          <cell r="L17">
            <v>3173217916</v>
          </cell>
          <cell r="M17">
            <v>4408037956</v>
          </cell>
        </row>
        <row r="18">
          <cell r="A18">
            <v>11101</v>
          </cell>
          <cell r="L18">
            <v>14500660203</v>
          </cell>
          <cell r="M18">
            <v>17657146000</v>
          </cell>
        </row>
        <row r="19">
          <cell r="A19">
            <v>11101</v>
          </cell>
          <cell r="L19">
            <v>142245172</v>
          </cell>
          <cell r="M19">
            <v>200083949</v>
          </cell>
        </row>
        <row r="20">
          <cell r="A20">
            <v>11101</v>
          </cell>
          <cell r="L20">
            <v>181486724</v>
          </cell>
          <cell r="M20">
            <v>297010714.5</v>
          </cell>
        </row>
        <row r="21">
          <cell r="A21">
            <v>11101</v>
          </cell>
          <cell r="L21">
            <v>108514291</v>
          </cell>
          <cell r="M21">
            <v>211864144.80000001</v>
          </cell>
        </row>
        <row r="22">
          <cell r="A22">
            <v>11101</v>
          </cell>
          <cell r="L22">
            <v>326016196</v>
          </cell>
          <cell r="M22">
            <v>587526664.79999995</v>
          </cell>
        </row>
        <row r="23">
          <cell r="A23">
            <v>11101</v>
          </cell>
          <cell r="L23">
            <v>132364630</v>
          </cell>
          <cell r="M23">
            <v>195764825</v>
          </cell>
        </row>
        <row r="24">
          <cell r="A24">
            <v>11101</v>
          </cell>
          <cell r="L24">
            <v>200252699</v>
          </cell>
          <cell r="M24">
            <v>436863258.38</v>
          </cell>
        </row>
        <row r="25">
          <cell r="A25">
            <v>11101</v>
          </cell>
          <cell r="L25">
            <v>20884707</v>
          </cell>
          <cell r="M25">
            <v>31582000</v>
          </cell>
        </row>
        <row r="26">
          <cell r="A26">
            <v>11101</v>
          </cell>
          <cell r="L26">
            <v>6210758</v>
          </cell>
          <cell r="M26">
            <v>4115259</v>
          </cell>
        </row>
        <row r="27">
          <cell r="A27">
            <v>11101</v>
          </cell>
          <cell r="L27">
            <v>55292735</v>
          </cell>
          <cell r="M27">
            <v>62188267</v>
          </cell>
        </row>
        <row r="28">
          <cell r="A28">
            <v>11101</v>
          </cell>
          <cell r="L28">
            <v>95586589</v>
          </cell>
          <cell r="M28">
            <v>96435160</v>
          </cell>
        </row>
        <row r="29">
          <cell r="A29">
            <v>11101</v>
          </cell>
          <cell r="L29">
            <v>2994200</v>
          </cell>
          <cell r="M29">
            <v>105182557</v>
          </cell>
        </row>
        <row r="30">
          <cell r="A30">
            <v>11101</v>
          </cell>
          <cell r="L30">
            <v>932629305</v>
          </cell>
          <cell r="M30">
            <v>781560340</v>
          </cell>
        </row>
        <row r="31">
          <cell r="A31">
            <v>11101</v>
          </cell>
          <cell r="L31">
            <v>5484160</v>
          </cell>
          <cell r="M31">
            <v>3267800</v>
          </cell>
        </row>
        <row r="32">
          <cell r="A32">
            <v>11101</v>
          </cell>
          <cell r="L32">
            <v>6146534744</v>
          </cell>
          <cell r="M32">
            <v>4008993064.5999999</v>
          </cell>
        </row>
        <row r="33">
          <cell r="A33">
            <v>11101</v>
          </cell>
          <cell r="L33">
            <v>9191489</v>
          </cell>
          <cell r="M33">
            <v>10889448.699999999</v>
          </cell>
        </row>
        <row r="34">
          <cell r="A34">
            <v>11101</v>
          </cell>
          <cell r="L34">
            <v>5127881256</v>
          </cell>
          <cell r="M34">
            <v>5701039328.8199997</v>
          </cell>
        </row>
        <row r="35">
          <cell r="A35">
            <v>11101</v>
          </cell>
          <cell r="L35">
            <v>1986000000</v>
          </cell>
          <cell r="M35">
            <v>1947991633.6900001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43038.9</v>
          </cell>
        </row>
        <row r="38">
          <cell r="A38">
            <v>11101</v>
          </cell>
          <cell r="L38">
            <v>55110000</v>
          </cell>
          <cell r="M38">
            <v>22374005.129999999</v>
          </cell>
        </row>
        <row r="39">
          <cell r="A39">
            <v>11101</v>
          </cell>
          <cell r="L39">
            <v>57200000</v>
          </cell>
          <cell r="M39">
            <v>112959984</v>
          </cell>
        </row>
        <row r="40">
          <cell r="A40">
            <v>11101</v>
          </cell>
          <cell r="L40">
            <v>25000000</v>
          </cell>
          <cell r="M40">
            <v>15990733</v>
          </cell>
        </row>
        <row r="41">
          <cell r="A41">
            <v>11101</v>
          </cell>
          <cell r="L41">
            <v>600000</v>
          </cell>
          <cell r="M41">
            <v>411467</v>
          </cell>
        </row>
        <row r="42">
          <cell r="A42">
            <v>11101</v>
          </cell>
          <cell r="L42">
            <v>212500000</v>
          </cell>
          <cell r="M42">
            <v>90852</v>
          </cell>
        </row>
        <row r="43">
          <cell r="A43">
            <v>11101</v>
          </cell>
          <cell r="L43">
            <v>30000000</v>
          </cell>
          <cell r="M43">
            <v>32068166</v>
          </cell>
        </row>
        <row r="44">
          <cell r="A44">
            <v>11101</v>
          </cell>
          <cell r="L44">
            <v>110000000</v>
          </cell>
          <cell r="M44">
            <v>308873632</v>
          </cell>
        </row>
        <row r="45">
          <cell r="A45">
            <v>11101</v>
          </cell>
          <cell r="L45">
            <v>8999000000</v>
          </cell>
          <cell r="M45">
            <v>8999000000</v>
          </cell>
        </row>
        <row r="46">
          <cell r="A46">
            <v>11106</v>
          </cell>
          <cell r="L46">
            <v>2265089426</v>
          </cell>
          <cell r="M46">
            <v>2259704301.5</v>
          </cell>
        </row>
        <row r="47">
          <cell r="A47">
            <v>11206</v>
          </cell>
          <cell r="L47">
            <v>266606896</v>
          </cell>
          <cell r="M47">
            <v>135144620</v>
          </cell>
        </row>
        <row r="48">
          <cell r="A48">
            <v>11211</v>
          </cell>
          <cell r="L48">
            <v>24678757046</v>
          </cell>
          <cell r="M48">
            <v>20932503839</v>
          </cell>
        </row>
        <row r="49">
          <cell r="A49">
            <v>11211</v>
          </cell>
          <cell r="L49">
            <v>0</v>
          </cell>
          <cell r="M49">
            <v>1768073844</v>
          </cell>
        </row>
        <row r="50">
          <cell r="A50">
            <v>11215</v>
          </cell>
          <cell r="L50">
            <v>75853151</v>
          </cell>
          <cell r="M50">
            <v>52924461</v>
          </cell>
        </row>
        <row r="51">
          <cell r="A51">
            <v>11217</v>
          </cell>
          <cell r="L51">
            <v>2030677468</v>
          </cell>
          <cell r="M51">
            <v>2398611156</v>
          </cell>
        </row>
        <row r="52">
          <cell r="A52">
            <v>11218</v>
          </cell>
          <cell r="L52">
            <v>294294000</v>
          </cell>
          <cell r="M52">
            <v>272615014</v>
          </cell>
        </row>
        <row r="53">
          <cell r="A53">
            <v>11219</v>
          </cell>
          <cell r="L53">
            <v>2972161661</v>
          </cell>
          <cell r="M53">
            <v>2687335296</v>
          </cell>
        </row>
        <row r="54">
          <cell r="A54">
            <v>11220</v>
          </cell>
          <cell r="L54">
            <v>822141109</v>
          </cell>
          <cell r="M54">
            <v>672825809</v>
          </cell>
        </row>
        <row r="55">
          <cell r="A55">
            <v>11221</v>
          </cell>
          <cell r="L55">
            <v>1041756495</v>
          </cell>
          <cell r="M55">
            <v>829867690.35000002</v>
          </cell>
        </row>
        <row r="56">
          <cell r="A56">
            <v>11222</v>
          </cell>
          <cell r="L56">
            <v>239030531</v>
          </cell>
          <cell r="M56">
            <v>166205326</v>
          </cell>
        </row>
        <row r="57">
          <cell r="A57">
            <v>11224</v>
          </cell>
          <cell r="L57">
            <v>33200000</v>
          </cell>
          <cell r="M57">
            <v>60031984</v>
          </cell>
        </row>
        <row r="58">
          <cell r="A58">
            <v>11225</v>
          </cell>
          <cell r="L58">
            <v>46848496</v>
          </cell>
          <cell r="M58">
            <v>18822044</v>
          </cell>
        </row>
        <row r="59">
          <cell r="A59">
            <v>12106</v>
          </cell>
          <cell r="L59">
            <v>339228082</v>
          </cell>
          <cell r="M59">
            <v>152327151</v>
          </cell>
        </row>
        <row r="60">
          <cell r="A60">
            <v>12112</v>
          </cell>
          <cell r="L60">
            <v>714205800</v>
          </cell>
          <cell r="M60">
            <v>681247600</v>
          </cell>
        </row>
        <row r="61">
          <cell r="A61">
            <v>12113</v>
          </cell>
          <cell r="L61">
            <v>45950624</v>
          </cell>
          <cell r="M61">
            <v>24938280</v>
          </cell>
        </row>
        <row r="62">
          <cell r="A62">
            <v>12114</v>
          </cell>
          <cell r="L62">
            <v>437102900</v>
          </cell>
          <cell r="M62">
            <v>340624000</v>
          </cell>
        </row>
        <row r="63">
          <cell r="A63">
            <v>12201</v>
          </cell>
          <cell r="L63">
            <v>1395000000</v>
          </cell>
          <cell r="M63">
            <v>1359731867.2</v>
          </cell>
        </row>
        <row r="64">
          <cell r="A64">
            <v>12201</v>
          </cell>
          <cell r="L64">
            <v>457320000</v>
          </cell>
          <cell r="M64">
            <v>403510953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3253724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263224344.96000001</v>
          </cell>
        </row>
        <row r="69">
          <cell r="A69">
            <v>12303</v>
          </cell>
          <cell r="L69">
            <v>0</v>
          </cell>
          <cell r="M69">
            <v>-19653838</v>
          </cell>
        </row>
        <row r="70">
          <cell r="A70">
            <v>12502</v>
          </cell>
          <cell r="L70">
            <v>534574741</v>
          </cell>
          <cell r="M70">
            <v>578009969</v>
          </cell>
        </row>
        <row r="71">
          <cell r="A71">
            <v>12503</v>
          </cell>
          <cell r="L71">
            <v>190017603</v>
          </cell>
          <cell r="M71">
            <v>27847893</v>
          </cell>
        </row>
        <row r="72">
          <cell r="A72">
            <v>12504</v>
          </cell>
          <cell r="L72">
            <v>239684229</v>
          </cell>
          <cell r="M72">
            <v>222708610</v>
          </cell>
        </row>
        <row r="73">
          <cell r="A73">
            <v>12505</v>
          </cell>
          <cell r="L73">
            <v>43617955</v>
          </cell>
          <cell r="M73">
            <v>25538911</v>
          </cell>
        </row>
        <row r="74">
          <cell r="A74">
            <v>12509</v>
          </cell>
          <cell r="L74">
            <v>1296490600</v>
          </cell>
          <cell r="M74">
            <v>1278994273</v>
          </cell>
        </row>
        <row r="75">
          <cell r="A75">
            <v>12603</v>
          </cell>
          <cell r="L75">
            <v>116224367</v>
          </cell>
          <cell r="M75">
            <v>129524631</v>
          </cell>
        </row>
        <row r="76">
          <cell r="A76">
            <v>12604</v>
          </cell>
          <cell r="L76">
            <v>15325434</v>
          </cell>
          <cell r="M76">
            <v>20896098</v>
          </cell>
        </row>
        <row r="77">
          <cell r="A77">
            <v>12605</v>
          </cell>
          <cell r="L77">
            <v>501609882</v>
          </cell>
          <cell r="M77">
            <v>501609882</v>
          </cell>
        </row>
        <row r="78">
          <cell r="A78">
            <v>12609</v>
          </cell>
          <cell r="L78">
            <v>64332546</v>
          </cell>
          <cell r="M78">
            <v>77098782</v>
          </cell>
        </row>
        <row r="79">
          <cell r="A79">
            <v>12610</v>
          </cell>
          <cell r="L79">
            <v>4307213</v>
          </cell>
          <cell r="M79">
            <v>5907084</v>
          </cell>
        </row>
        <row r="80">
          <cell r="A80">
            <v>12611</v>
          </cell>
          <cell r="L80">
            <v>500000000</v>
          </cell>
          <cell r="M80">
            <v>1507436172</v>
          </cell>
        </row>
        <row r="81">
          <cell r="A81">
            <v>12612</v>
          </cell>
          <cell r="L81">
            <v>250000000</v>
          </cell>
          <cell r="M81">
            <v>314411790.82999998</v>
          </cell>
        </row>
        <row r="82">
          <cell r="A82">
            <v>12613</v>
          </cell>
          <cell r="L82">
            <v>43908529</v>
          </cell>
          <cell r="M82">
            <v>33816333</v>
          </cell>
        </row>
        <row r="83">
          <cell r="A83">
            <v>13101</v>
          </cell>
          <cell r="L83">
            <v>145307553066</v>
          </cell>
          <cell r="M83">
            <v>137052095604</v>
          </cell>
        </row>
        <row r="84">
          <cell r="A84">
            <v>13101</v>
          </cell>
          <cell r="L84">
            <v>1424853223</v>
          </cell>
          <cell r="M84">
            <v>0</v>
          </cell>
        </row>
        <row r="85">
          <cell r="A85">
            <v>13103</v>
          </cell>
          <cell r="L85">
            <v>8234681674</v>
          </cell>
          <cell r="M85">
            <v>8852805135</v>
          </cell>
        </row>
        <row r="86">
          <cell r="A86">
            <v>13104</v>
          </cell>
          <cell r="L86">
            <v>13570567515</v>
          </cell>
          <cell r="M86">
            <v>21523415423</v>
          </cell>
        </row>
        <row r="87">
          <cell r="A87">
            <v>13105</v>
          </cell>
          <cell r="L87">
            <v>2649559592</v>
          </cell>
          <cell r="M87">
            <v>2462197344</v>
          </cell>
        </row>
        <row r="88">
          <cell r="A88">
            <v>13107</v>
          </cell>
          <cell r="L88">
            <v>1008292337</v>
          </cell>
          <cell r="M88">
            <v>165501772</v>
          </cell>
        </row>
        <row r="89">
          <cell r="A89">
            <v>13108</v>
          </cell>
          <cell r="L89">
            <v>1459605740</v>
          </cell>
          <cell r="M89">
            <v>4335109888</v>
          </cell>
        </row>
        <row r="90">
          <cell r="A90">
            <v>13110</v>
          </cell>
          <cell r="L90">
            <v>3233066325</v>
          </cell>
          <cell r="M90">
            <v>3233066325</v>
          </cell>
        </row>
        <row r="91">
          <cell r="A91">
            <v>13111</v>
          </cell>
          <cell r="L91">
            <v>219310502</v>
          </cell>
          <cell r="M91">
            <v>0</v>
          </cell>
        </row>
        <row r="92">
          <cell r="A92">
            <v>13115</v>
          </cell>
          <cell r="L92">
            <v>147050503</v>
          </cell>
          <cell r="M92">
            <v>147050503</v>
          </cell>
        </row>
        <row r="93">
          <cell r="A93">
            <v>13116</v>
          </cell>
          <cell r="L93">
            <v>226839897</v>
          </cell>
          <cell r="M93">
            <v>226839897</v>
          </cell>
        </row>
        <row r="94">
          <cell r="A94">
            <v>13125</v>
          </cell>
          <cell r="L94">
            <v>559657968</v>
          </cell>
          <cell r="M94">
            <v>42956451</v>
          </cell>
        </row>
        <row r="95">
          <cell r="A95">
            <v>13150</v>
          </cell>
          <cell r="L95">
            <v>547291809</v>
          </cell>
          <cell r="M95">
            <v>547291809</v>
          </cell>
        </row>
        <row r="96">
          <cell r="A96">
            <v>13150</v>
          </cell>
          <cell r="L96">
            <v>72312798</v>
          </cell>
          <cell r="M96">
            <v>72312798</v>
          </cell>
        </row>
        <row r="97">
          <cell r="A97">
            <v>13152</v>
          </cell>
          <cell r="L97">
            <v>4280860045</v>
          </cell>
          <cell r="M97">
            <v>3945263836</v>
          </cell>
        </row>
        <row r="98">
          <cell r="A98">
            <v>13152</v>
          </cell>
          <cell r="L98">
            <v>450083312</v>
          </cell>
          <cell r="M98">
            <v>450083312</v>
          </cell>
        </row>
        <row r="99">
          <cell r="A99">
            <v>13160</v>
          </cell>
          <cell r="L99">
            <v>11472611406</v>
          </cell>
          <cell r="M99">
            <v>11472611406</v>
          </cell>
        </row>
        <row r="100">
          <cell r="A100">
            <v>13160</v>
          </cell>
          <cell r="L100">
            <v>1085780045</v>
          </cell>
          <cell r="M100">
            <v>1085780045</v>
          </cell>
        </row>
        <row r="101">
          <cell r="A101">
            <v>13161</v>
          </cell>
          <cell r="L101">
            <v>1207643306</v>
          </cell>
          <cell r="M101">
            <v>1207643306</v>
          </cell>
        </row>
        <row r="102">
          <cell r="A102">
            <v>13161</v>
          </cell>
          <cell r="L102">
            <v>114292636</v>
          </cell>
          <cell r="M102">
            <v>114292636</v>
          </cell>
        </row>
        <row r="103">
          <cell r="A103">
            <v>13162</v>
          </cell>
          <cell r="L103">
            <v>905732480</v>
          </cell>
          <cell r="M103">
            <v>905732480</v>
          </cell>
        </row>
        <row r="104">
          <cell r="A104">
            <v>13162</v>
          </cell>
          <cell r="L104">
            <v>85719477</v>
          </cell>
          <cell r="M104">
            <v>85719477</v>
          </cell>
        </row>
        <row r="105">
          <cell r="A105">
            <v>13173</v>
          </cell>
          <cell r="L105">
            <v>321965644</v>
          </cell>
          <cell r="M105">
            <v>32299113.969999999</v>
          </cell>
        </row>
        <row r="106">
          <cell r="A106">
            <v>13174</v>
          </cell>
          <cell r="L106">
            <v>702761439</v>
          </cell>
          <cell r="M106">
            <v>702761439</v>
          </cell>
        </row>
        <row r="107">
          <cell r="A107">
            <v>13177</v>
          </cell>
          <cell r="L107">
            <v>0</v>
          </cell>
          <cell r="M107">
            <v>0</v>
          </cell>
        </row>
        <row r="108">
          <cell r="A108">
            <v>13177</v>
          </cell>
          <cell r="L108">
            <v>0</v>
          </cell>
          <cell r="M108">
            <v>0</v>
          </cell>
        </row>
        <row r="109">
          <cell r="A109">
            <v>13177</v>
          </cell>
          <cell r="L109">
            <v>8514986597</v>
          </cell>
          <cell r="M109">
            <v>8452166575</v>
          </cell>
        </row>
        <row r="110">
          <cell r="A110">
            <v>13203</v>
          </cell>
          <cell r="L110">
            <v>121000000</v>
          </cell>
          <cell r="M110">
            <v>98005049.299999997</v>
          </cell>
        </row>
        <row r="111">
          <cell r="A111">
            <v>13204</v>
          </cell>
          <cell r="L111">
            <v>260000000</v>
          </cell>
          <cell r="M111">
            <v>347518294</v>
          </cell>
        </row>
        <row r="112">
          <cell r="A112">
            <v>13301</v>
          </cell>
          <cell r="L112">
            <v>128321380</v>
          </cell>
          <cell r="M112">
            <v>160124417</v>
          </cell>
        </row>
        <row r="113">
          <cell r="A113">
            <v>13302</v>
          </cell>
          <cell r="L113">
            <v>1861084</v>
          </cell>
          <cell r="M113">
            <v>0</v>
          </cell>
        </row>
        <row r="114">
          <cell r="A114">
            <v>13303</v>
          </cell>
          <cell r="L114">
            <v>0</v>
          </cell>
          <cell r="M114">
            <v>0</v>
          </cell>
        </row>
        <row r="115">
          <cell r="A115">
            <v>13304</v>
          </cell>
          <cell r="L115">
            <v>203718732</v>
          </cell>
          <cell r="M115">
            <v>203718732</v>
          </cell>
        </row>
        <row r="116">
          <cell r="A116">
            <v>13304</v>
          </cell>
          <cell r="L116">
            <v>81135487</v>
          </cell>
          <cell r="M116">
            <v>81135487</v>
          </cell>
        </row>
        <row r="117">
          <cell r="A117">
            <v>13304</v>
          </cell>
          <cell r="L117">
            <v>51405916</v>
          </cell>
          <cell r="M117">
            <v>51405916</v>
          </cell>
        </row>
        <row r="118">
          <cell r="A118">
            <v>13304</v>
          </cell>
          <cell r="L118">
            <v>0</v>
          </cell>
          <cell r="M118">
            <v>0</v>
          </cell>
        </row>
        <row r="119">
          <cell r="A119">
            <v>13304</v>
          </cell>
          <cell r="L119">
            <v>406152996</v>
          </cell>
          <cell r="M119">
            <v>406152996</v>
          </cell>
        </row>
        <row r="120">
          <cell r="A120">
            <v>13304</v>
          </cell>
          <cell r="L120">
            <v>73884141</v>
          </cell>
          <cell r="M120">
            <v>73884141</v>
          </cell>
        </row>
        <row r="121">
          <cell r="A121">
            <v>13304</v>
          </cell>
          <cell r="L121">
            <v>6235046</v>
          </cell>
          <cell r="M121">
            <v>6235046</v>
          </cell>
        </row>
        <row r="122">
          <cell r="A122">
            <v>13304</v>
          </cell>
          <cell r="L122">
            <v>19893012</v>
          </cell>
          <cell r="M122">
            <v>19893012</v>
          </cell>
        </row>
        <row r="123">
          <cell r="A123">
            <v>13304</v>
          </cell>
          <cell r="L123">
            <v>54993891</v>
          </cell>
          <cell r="M123">
            <v>54993891</v>
          </cell>
        </row>
        <row r="124">
          <cell r="A124">
            <v>13304</v>
          </cell>
          <cell r="L124">
            <v>62575433</v>
          </cell>
          <cell r="M124">
            <v>62575433</v>
          </cell>
        </row>
        <row r="125">
          <cell r="A125">
            <v>13304</v>
          </cell>
          <cell r="L125">
            <v>73958474</v>
          </cell>
          <cell r="M125">
            <v>73958474</v>
          </cell>
        </row>
        <row r="126">
          <cell r="A126">
            <v>13304</v>
          </cell>
          <cell r="L126">
            <v>32993</v>
          </cell>
          <cell r="M126">
            <v>32993</v>
          </cell>
        </row>
        <row r="127">
          <cell r="A127">
            <v>13304</v>
          </cell>
          <cell r="L127">
            <v>201976876</v>
          </cell>
          <cell r="M127">
            <v>201976876</v>
          </cell>
        </row>
        <row r="128">
          <cell r="A128">
            <v>13304</v>
          </cell>
          <cell r="L128">
            <v>41767315</v>
          </cell>
          <cell r="M128">
            <v>41767315</v>
          </cell>
        </row>
        <row r="129">
          <cell r="A129">
            <v>13401</v>
          </cell>
          <cell r="L129">
            <v>533400000</v>
          </cell>
          <cell r="M129">
            <v>548175936.75999999</v>
          </cell>
        </row>
        <row r="130">
          <cell r="A130">
            <v>13402</v>
          </cell>
          <cell r="L130">
            <v>370600000</v>
          </cell>
          <cell r="M130">
            <v>289930132</v>
          </cell>
        </row>
        <row r="131">
          <cell r="A131">
            <v>21211</v>
          </cell>
          <cell r="L131">
            <v>1000000000</v>
          </cell>
          <cell r="M131">
            <v>1000000000</v>
          </cell>
        </row>
        <row r="132">
          <cell r="A132">
            <v>21212</v>
          </cell>
          <cell r="L132">
            <v>15000000</v>
          </cell>
          <cell r="M132">
            <v>15000000</v>
          </cell>
        </row>
        <row r="133">
          <cell r="A133">
            <v>21213</v>
          </cell>
          <cell r="L133">
            <v>1776385117</v>
          </cell>
          <cell r="M133">
            <v>1776385117</v>
          </cell>
        </row>
        <row r="134">
          <cell r="A134">
            <v>21214</v>
          </cell>
          <cell r="L134">
            <v>150000000</v>
          </cell>
          <cell r="M134">
            <v>150000000</v>
          </cell>
        </row>
        <row r="135">
          <cell r="A135">
            <v>21215</v>
          </cell>
          <cell r="L135">
            <v>300000000</v>
          </cell>
          <cell r="M135">
            <v>300000000</v>
          </cell>
        </row>
        <row r="136">
          <cell r="A136">
            <v>21216</v>
          </cell>
          <cell r="L136">
            <v>400000000</v>
          </cell>
          <cell r="M136">
            <v>400000000</v>
          </cell>
        </row>
        <row r="137">
          <cell r="A137">
            <v>21217</v>
          </cell>
          <cell r="L137">
            <v>349999422</v>
          </cell>
          <cell r="M137">
            <v>349999422</v>
          </cell>
        </row>
        <row r="138">
          <cell r="A138">
            <v>22202</v>
          </cell>
          <cell r="L138">
            <v>974453</v>
          </cell>
          <cell r="M138">
            <v>12888257.890000001</v>
          </cell>
        </row>
        <row r="139">
          <cell r="A139">
            <v>22203</v>
          </cell>
          <cell r="L139">
            <v>57507188</v>
          </cell>
          <cell r="M139">
            <v>42839589.950000003</v>
          </cell>
        </row>
        <row r="140">
          <cell r="A140">
            <v>22204</v>
          </cell>
          <cell r="L140">
            <v>14873000</v>
          </cell>
          <cell r="M140">
            <v>10193491.539999999</v>
          </cell>
        </row>
        <row r="141">
          <cell r="A141">
            <v>22206</v>
          </cell>
          <cell r="L141">
            <v>0</v>
          </cell>
          <cell r="M141">
            <v>14.6</v>
          </cell>
        </row>
        <row r="142">
          <cell r="A142">
            <v>22209</v>
          </cell>
          <cell r="L142">
            <v>36970035</v>
          </cell>
          <cell r="M142">
            <v>9742613</v>
          </cell>
        </row>
        <row r="143">
          <cell r="A143">
            <v>22301</v>
          </cell>
          <cell r="L143">
            <v>47181511</v>
          </cell>
          <cell r="M143">
            <v>1985689</v>
          </cell>
        </row>
        <row r="144">
          <cell r="A144">
            <v>22302</v>
          </cell>
          <cell r="L144">
            <v>820177</v>
          </cell>
          <cell r="M144">
            <v>839228.4</v>
          </cell>
        </row>
        <row r="145">
          <cell r="A145">
            <v>22303</v>
          </cell>
          <cell r="L145">
            <v>8191493</v>
          </cell>
          <cell r="M145">
            <v>3887030.8</v>
          </cell>
        </row>
        <row r="146">
          <cell r="A146">
            <v>22304</v>
          </cell>
          <cell r="L146">
            <v>6612827</v>
          </cell>
          <cell r="M146">
            <v>4374378.92</v>
          </cell>
        </row>
        <row r="147">
          <cell r="A147">
            <v>22305</v>
          </cell>
          <cell r="L147">
            <v>1160285</v>
          </cell>
          <cell r="M147">
            <v>301081.81</v>
          </cell>
        </row>
        <row r="148">
          <cell r="A148">
            <v>22306</v>
          </cell>
          <cell r="L148">
            <v>302933</v>
          </cell>
          <cell r="M148">
            <v>467771</v>
          </cell>
        </row>
        <row r="149">
          <cell r="A149">
            <v>22307</v>
          </cell>
          <cell r="L149">
            <v>1500000</v>
          </cell>
          <cell r="M149">
            <v>1594436.38</v>
          </cell>
        </row>
        <row r="150">
          <cell r="A150">
            <v>22308</v>
          </cell>
          <cell r="L150">
            <v>600000</v>
          </cell>
          <cell r="M150">
            <v>664803.04</v>
          </cell>
        </row>
        <row r="151">
          <cell r="A151">
            <v>22309</v>
          </cell>
          <cell r="L151">
            <v>350000</v>
          </cell>
          <cell r="M151">
            <v>5415</v>
          </cell>
        </row>
        <row r="152">
          <cell r="A152">
            <v>22310</v>
          </cell>
          <cell r="L152">
            <v>6000000</v>
          </cell>
          <cell r="M152">
            <v>4180499.77</v>
          </cell>
        </row>
        <row r="153">
          <cell r="A153">
            <v>22311</v>
          </cell>
          <cell r="L153">
            <v>4500000</v>
          </cell>
          <cell r="M153">
            <v>2943856.68</v>
          </cell>
        </row>
        <row r="154">
          <cell r="A154">
            <v>22312</v>
          </cell>
          <cell r="L154">
            <v>0</v>
          </cell>
          <cell r="M154">
            <v>4021100</v>
          </cell>
        </row>
        <row r="155">
          <cell r="A155">
            <v>22313</v>
          </cell>
          <cell r="L155">
            <v>0</v>
          </cell>
          <cell r="M155">
            <v>0</v>
          </cell>
        </row>
        <row r="156">
          <cell r="A156">
            <v>22314</v>
          </cell>
          <cell r="L156">
            <v>15000000</v>
          </cell>
          <cell r="M156">
            <v>15022377.560000001</v>
          </cell>
        </row>
        <row r="157">
          <cell r="A157">
            <v>22315</v>
          </cell>
          <cell r="L157">
            <v>3750000</v>
          </cell>
          <cell r="M157">
            <v>261554.23</v>
          </cell>
        </row>
        <row r="158">
          <cell r="A158">
            <v>22316</v>
          </cell>
          <cell r="L158">
            <v>500000</v>
          </cell>
          <cell r="M158">
            <v>2314391.31</v>
          </cell>
        </row>
        <row r="159">
          <cell r="A159">
            <v>22317</v>
          </cell>
          <cell r="L159">
            <v>800000</v>
          </cell>
          <cell r="M159">
            <v>637456.6</v>
          </cell>
        </row>
        <row r="160">
          <cell r="A160">
            <v>22318</v>
          </cell>
          <cell r="L160">
            <v>150000</v>
          </cell>
          <cell r="M160">
            <v>920926.16</v>
          </cell>
        </row>
        <row r="161">
          <cell r="A161">
            <v>22319</v>
          </cell>
          <cell r="L161">
            <v>4000000</v>
          </cell>
          <cell r="M161">
            <v>588666.76</v>
          </cell>
        </row>
        <row r="162">
          <cell r="A162">
            <v>22320</v>
          </cell>
          <cell r="L162">
            <v>4500000</v>
          </cell>
          <cell r="M162">
            <v>7841634.9299999997</v>
          </cell>
        </row>
        <row r="163">
          <cell r="A163">
            <v>22321</v>
          </cell>
          <cell r="L163">
            <v>90000000</v>
          </cell>
          <cell r="M163">
            <v>26964464.219999999</v>
          </cell>
        </row>
        <row r="164">
          <cell r="A164">
            <v>22322</v>
          </cell>
          <cell r="L164">
            <v>0</v>
          </cell>
          <cell r="M164">
            <v>6572169.54</v>
          </cell>
        </row>
        <row r="165">
          <cell r="A165">
            <v>22323</v>
          </cell>
          <cell r="L165">
            <v>0</v>
          </cell>
          <cell r="M165">
            <v>51048.43</v>
          </cell>
        </row>
        <row r="166">
          <cell r="A166">
            <v>22324</v>
          </cell>
          <cell r="L166">
            <v>0</v>
          </cell>
          <cell r="M166">
            <v>24320.23</v>
          </cell>
        </row>
        <row r="167">
          <cell r="A167">
            <v>22325</v>
          </cell>
          <cell r="L167">
            <v>0</v>
          </cell>
          <cell r="M167">
            <v>15353360.49</v>
          </cell>
        </row>
        <row r="168">
          <cell r="A168">
            <v>22326</v>
          </cell>
          <cell r="L168">
            <v>0</v>
          </cell>
          <cell r="M168">
            <v>30584.41</v>
          </cell>
        </row>
        <row r="169">
          <cell r="A169">
            <v>22327</v>
          </cell>
          <cell r="L169">
            <v>0</v>
          </cell>
          <cell r="M169">
            <v>118773.47</v>
          </cell>
        </row>
        <row r="170">
          <cell r="A170">
            <v>22328</v>
          </cell>
          <cell r="L170">
            <v>0</v>
          </cell>
          <cell r="M170">
            <v>22451.759999999998</v>
          </cell>
        </row>
        <row r="171">
          <cell r="A171">
            <v>22329</v>
          </cell>
          <cell r="L171">
            <v>0</v>
          </cell>
          <cell r="M171">
            <v>55367.39</v>
          </cell>
        </row>
        <row r="172">
          <cell r="A172">
            <v>22330</v>
          </cell>
          <cell r="L172">
            <v>0</v>
          </cell>
          <cell r="M172">
            <v>168.72</v>
          </cell>
        </row>
        <row r="173">
          <cell r="A173">
            <v>22331</v>
          </cell>
          <cell r="L173">
            <v>0</v>
          </cell>
          <cell r="M173">
            <v>257567.02</v>
          </cell>
        </row>
        <row r="174">
          <cell r="A174">
            <v>22332</v>
          </cell>
          <cell r="L174">
            <v>0</v>
          </cell>
          <cell r="M174">
            <v>453959.98</v>
          </cell>
        </row>
        <row r="175">
          <cell r="A175">
            <v>22333</v>
          </cell>
          <cell r="L175">
            <v>0</v>
          </cell>
          <cell r="M175">
            <v>4661238.53</v>
          </cell>
        </row>
        <row r="176">
          <cell r="A176">
            <v>22334</v>
          </cell>
          <cell r="L176">
            <v>0</v>
          </cell>
          <cell r="M176">
            <v>2402381.4900000002</v>
          </cell>
        </row>
        <row r="177">
          <cell r="A177">
            <v>23106</v>
          </cell>
          <cell r="L177">
            <v>2800000000</v>
          </cell>
          <cell r="M177">
            <v>2365697000</v>
          </cell>
        </row>
        <row r="178">
          <cell r="A178">
            <v>23108</v>
          </cell>
          <cell r="L178">
            <v>37500000</v>
          </cell>
          <cell r="M178">
            <v>0</v>
          </cell>
        </row>
        <row r="179">
          <cell r="A179">
            <v>23110</v>
          </cell>
          <cell r="L179">
            <v>37310000</v>
          </cell>
          <cell r="M179">
            <v>0</v>
          </cell>
        </row>
        <row r="180">
          <cell r="A180">
            <v>23111</v>
          </cell>
          <cell r="L180">
            <v>3198000</v>
          </cell>
          <cell r="M180">
            <v>1267910</v>
          </cell>
        </row>
        <row r="181">
          <cell r="A181">
            <v>23113</v>
          </cell>
          <cell r="L181">
            <v>0</v>
          </cell>
          <cell r="M181">
            <v>465494</v>
          </cell>
        </row>
        <row r="182">
          <cell r="A182">
            <v>23114</v>
          </cell>
          <cell r="L182">
            <v>0</v>
          </cell>
          <cell r="M182">
            <v>0</v>
          </cell>
        </row>
        <row r="183">
          <cell r="A183">
            <v>23115</v>
          </cell>
          <cell r="L183">
            <v>0</v>
          </cell>
          <cell r="M183">
            <v>37384954</v>
          </cell>
        </row>
        <row r="184">
          <cell r="A184">
            <v>23116</v>
          </cell>
          <cell r="L184">
            <v>0</v>
          </cell>
          <cell r="M184">
            <v>121023279.44</v>
          </cell>
        </row>
        <row r="185">
          <cell r="A185">
            <v>23117</v>
          </cell>
          <cell r="L185">
            <v>0</v>
          </cell>
          <cell r="M185">
            <v>1848347</v>
          </cell>
        </row>
        <row r="186">
          <cell r="A186">
            <v>23118</v>
          </cell>
          <cell r="L186">
            <v>0</v>
          </cell>
          <cell r="M186">
            <v>5834223540</v>
          </cell>
        </row>
        <row r="187">
          <cell r="A187">
            <v>23119</v>
          </cell>
          <cell r="L187">
            <v>0</v>
          </cell>
          <cell r="M187">
            <v>378500</v>
          </cell>
        </row>
        <row r="188">
          <cell r="A188">
            <v>23121</v>
          </cell>
          <cell r="L188">
            <v>0</v>
          </cell>
          <cell r="M188">
            <v>26318520</v>
          </cell>
        </row>
        <row r="189">
          <cell r="A189">
            <v>23122</v>
          </cell>
          <cell r="L189">
            <v>0</v>
          </cell>
          <cell r="M189">
            <v>24985078</v>
          </cell>
        </row>
        <row r="190">
          <cell r="A190">
            <v>25101</v>
          </cell>
          <cell r="L190">
            <v>42054098660</v>
          </cell>
          <cell r="M190">
            <v>42054098660</v>
          </cell>
        </row>
        <row r="191">
          <cell r="A191">
            <v>25201</v>
          </cell>
          <cell r="L191">
            <v>0</v>
          </cell>
          <cell r="M191">
            <v>0</v>
          </cell>
        </row>
        <row r="192">
          <cell r="A192">
            <v>25202</v>
          </cell>
          <cell r="L192">
            <v>245645172</v>
          </cell>
          <cell r="M192">
            <v>245645172</v>
          </cell>
        </row>
        <row r="193">
          <cell r="A193">
            <v>25203</v>
          </cell>
          <cell r="L193">
            <v>294781</v>
          </cell>
          <cell r="M193">
            <v>294781</v>
          </cell>
        </row>
        <row r="194">
          <cell r="A194">
            <v>25204</v>
          </cell>
          <cell r="L194">
            <v>29474073</v>
          </cell>
          <cell r="M194">
            <v>29474073</v>
          </cell>
        </row>
        <row r="195">
          <cell r="A195">
            <v>25205</v>
          </cell>
          <cell r="L195">
            <v>0</v>
          </cell>
          <cell r="M195">
            <v>0</v>
          </cell>
        </row>
        <row r="196">
          <cell r="A196">
            <v>25206</v>
          </cell>
          <cell r="L196">
            <v>202597435</v>
          </cell>
          <cell r="M196">
            <v>202597435</v>
          </cell>
        </row>
        <row r="197">
          <cell r="A197">
            <v>25207</v>
          </cell>
          <cell r="L197">
            <v>373335698</v>
          </cell>
          <cell r="M197">
            <v>373335698</v>
          </cell>
        </row>
        <row r="198">
          <cell r="A198">
            <v>25208</v>
          </cell>
          <cell r="L198">
            <v>16591</v>
          </cell>
          <cell r="M198">
            <v>16591</v>
          </cell>
        </row>
        <row r="199">
          <cell r="A199">
            <v>25209</v>
          </cell>
          <cell r="L199">
            <v>137944816</v>
          </cell>
          <cell r="M199">
            <v>137944816</v>
          </cell>
        </row>
        <row r="200">
          <cell r="A200">
            <v>25210</v>
          </cell>
          <cell r="L200">
            <v>23328095</v>
          </cell>
          <cell r="M200">
            <v>23328095</v>
          </cell>
        </row>
        <row r="201">
          <cell r="A201">
            <v>25211</v>
          </cell>
          <cell r="L201">
            <v>17131995</v>
          </cell>
          <cell r="M201">
            <v>17131995</v>
          </cell>
        </row>
        <row r="202">
          <cell r="A202">
            <v>25212</v>
          </cell>
          <cell r="L202">
            <v>8538519</v>
          </cell>
          <cell r="M202">
            <v>8538519</v>
          </cell>
        </row>
        <row r="203">
          <cell r="A203">
            <v>25213</v>
          </cell>
          <cell r="L203">
            <v>403509503</v>
          </cell>
          <cell r="M203">
            <v>403509503</v>
          </cell>
        </row>
        <row r="204">
          <cell r="A204">
            <v>25214</v>
          </cell>
          <cell r="L204">
            <v>7574256</v>
          </cell>
          <cell r="M204">
            <v>7574256</v>
          </cell>
        </row>
        <row r="205">
          <cell r="A205">
            <v>25215</v>
          </cell>
          <cell r="L205">
            <v>3448318</v>
          </cell>
          <cell r="M205">
            <v>3448318</v>
          </cell>
        </row>
        <row r="206">
          <cell r="A206">
            <v>25220</v>
          </cell>
          <cell r="L206">
            <v>98640894</v>
          </cell>
          <cell r="M206">
            <v>98640894</v>
          </cell>
        </row>
        <row r="207">
          <cell r="A207">
            <v>25221</v>
          </cell>
          <cell r="L207">
            <v>24384097</v>
          </cell>
          <cell r="M207">
            <v>24384097</v>
          </cell>
        </row>
        <row r="208">
          <cell r="A208">
            <v>25231</v>
          </cell>
          <cell r="L208">
            <v>65890249</v>
          </cell>
          <cell r="M208">
            <v>65890249</v>
          </cell>
        </row>
        <row r="209">
          <cell r="A209">
            <v>25232</v>
          </cell>
          <cell r="L209">
            <v>31442986</v>
          </cell>
          <cell r="M209">
            <v>31442986</v>
          </cell>
        </row>
        <row r="210">
          <cell r="A210">
            <v>25241</v>
          </cell>
          <cell r="L210">
            <v>621522513</v>
          </cell>
          <cell r="M210">
            <v>621522513</v>
          </cell>
        </row>
        <row r="211">
          <cell r="A211">
            <v>25242</v>
          </cell>
          <cell r="L211">
            <v>48492102</v>
          </cell>
          <cell r="M211">
            <v>48492102</v>
          </cell>
        </row>
        <row r="212">
          <cell r="A212">
            <v>25243</v>
          </cell>
          <cell r="L212">
            <v>247737188</v>
          </cell>
          <cell r="M212">
            <v>247737188</v>
          </cell>
        </row>
        <row r="213">
          <cell r="A213">
            <v>25244</v>
          </cell>
          <cell r="L213">
            <v>65563065</v>
          </cell>
          <cell r="M213">
            <v>65563065</v>
          </cell>
        </row>
        <row r="214">
          <cell r="A214">
            <v>25301</v>
          </cell>
          <cell r="L214">
            <v>2674461319</v>
          </cell>
          <cell r="M214">
            <v>2674461319</v>
          </cell>
        </row>
        <row r="215">
          <cell r="A215">
            <v>25302</v>
          </cell>
          <cell r="L215">
            <v>0</v>
          </cell>
          <cell r="M215">
            <v>0</v>
          </cell>
        </row>
        <row r="216">
          <cell r="A216">
            <v>25302</v>
          </cell>
          <cell r="L216">
            <v>1563733428</v>
          </cell>
          <cell r="M216">
            <v>1563733428</v>
          </cell>
        </row>
        <row r="217">
          <cell r="A217">
            <v>25305</v>
          </cell>
          <cell r="L217">
            <v>99611320</v>
          </cell>
          <cell r="M217">
            <v>99611320</v>
          </cell>
        </row>
        <row r="218">
          <cell r="A218">
            <v>25309</v>
          </cell>
          <cell r="L218">
            <v>598829537</v>
          </cell>
          <cell r="M218">
            <v>598829537</v>
          </cell>
        </row>
        <row r="219">
          <cell r="A219">
            <v>25310</v>
          </cell>
          <cell r="L219">
            <v>787026730</v>
          </cell>
          <cell r="M219">
            <v>787026730</v>
          </cell>
        </row>
        <row r="220">
          <cell r="A220">
            <v>25311</v>
          </cell>
          <cell r="L220">
            <v>198027248</v>
          </cell>
          <cell r="M220">
            <v>198027248</v>
          </cell>
        </row>
        <row r="221">
          <cell r="A221">
            <v>25312</v>
          </cell>
          <cell r="L221">
            <v>332633517</v>
          </cell>
          <cell r="M221">
            <v>332633517</v>
          </cell>
        </row>
        <row r="222">
          <cell r="A222">
            <v>25313</v>
          </cell>
          <cell r="L222">
            <v>2502922</v>
          </cell>
          <cell r="M222">
            <v>2502922</v>
          </cell>
        </row>
        <row r="223">
          <cell r="A223">
            <v>25330</v>
          </cell>
          <cell r="L223">
            <v>18036588</v>
          </cell>
          <cell r="M223">
            <v>18036588</v>
          </cell>
        </row>
        <row r="224">
          <cell r="A224">
            <v>25331</v>
          </cell>
          <cell r="L224">
            <v>148477785</v>
          </cell>
          <cell r="M224">
            <v>148477785</v>
          </cell>
        </row>
        <row r="225">
          <cell r="A225">
            <v>25332</v>
          </cell>
          <cell r="L225">
            <v>41632029</v>
          </cell>
          <cell r="M225">
            <v>41632029</v>
          </cell>
        </row>
        <row r="226">
          <cell r="A226">
            <v>25333</v>
          </cell>
          <cell r="L226">
            <v>250289240</v>
          </cell>
          <cell r="M226">
            <v>250289240</v>
          </cell>
        </row>
        <row r="227">
          <cell r="A227">
            <v>25334</v>
          </cell>
          <cell r="L227">
            <v>207750306</v>
          </cell>
          <cell r="M227">
            <v>207750306</v>
          </cell>
        </row>
        <row r="228">
          <cell r="A228">
            <v>25335</v>
          </cell>
          <cell r="L228">
            <v>595604267</v>
          </cell>
          <cell r="M228">
            <v>595604267</v>
          </cell>
        </row>
        <row r="229">
          <cell r="A229">
            <v>25336</v>
          </cell>
          <cell r="L229">
            <v>13638375</v>
          </cell>
          <cell r="M229">
            <v>13638375</v>
          </cell>
        </row>
        <row r="230">
          <cell r="A230">
            <v>25338</v>
          </cell>
          <cell r="L230">
            <v>617679</v>
          </cell>
          <cell r="M230">
            <v>617679</v>
          </cell>
        </row>
        <row r="231">
          <cell r="A231">
            <v>25339</v>
          </cell>
          <cell r="L231">
            <v>1419449556</v>
          </cell>
          <cell r="M231">
            <v>1419449556</v>
          </cell>
        </row>
        <row r="232">
          <cell r="A232">
            <v>25340</v>
          </cell>
          <cell r="L232">
            <v>77579282</v>
          </cell>
          <cell r="M232">
            <v>77579282</v>
          </cell>
        </row>
        <row r="233">
          <cell r="A233">
            <v>25341</v>
          </cell>
          <cell r="L233">
            <v>227922734</v>
          </cell>
          <cell r="M233">
            <v>227922734</v>
          </cell>
        </row>
        <row r="234">
          <cell r="A234">
            <v>25342</v>
          </cell>
          <cell r="L234">
            <v>97519193</v>
          </cell>
          <cell r="M234">
            <v>97519193</v>
          </cell>
        </row>
        <row r="235">
          <cell r="A235">
            <v>25343</v>
          </cell>
          <cell r="L235">
            <v>1219540</v>
          </cell>
          <cell r="M235">
            <v>1219540</v>
          </cell>
        </row>
        <row r="236">
          <cell r="A236">
            <v>25344</v>
          </cell>
          <cell r="L236">
            <v>51669925</v>
          </cell>
          <cell r="M236">
            <v>51669925</v>
          </cell>
        </row>
        <row r="237">
          <cell r="A237">
            <v>25345</v>
          </cell>
          <cell r="L237">
            <v>45834316</v>
          </cell>
          <cell r="M237">
            <v>45834316</v>
          </cell>
        </row>
        <row r="238">
          <cell r="A238">
            <v>25346</v>
          </cell>
          <cell r="L238">
            <v>1308500</v>
          </cell>
          <cell r="M238">
            <v>1308500</v>
          </cell>
        </row>
        <row r="239">
          <cell r="A239">
            <v>25347</v>
          </cell>
          <cell r="L239">
            <v>20159214</v>
          </cell>
          <cell r="M239">
            <v>20159214</v>
          </cell>
        </row>
        <row r="240">
          <cell r="A240">
            <v>25348</v>
          </cell>
          <cell r="L240">
            <v>692231</v>
          </cell>
          <cell r="M240">
            <v>692231</v>
          </cell>
        </row>
        <row r="241">
          <cell r="A241">
            <v>25349</v>
          </cell>
          <cell r="L241">
            <v>468180</v>
          </cell>
          <cell r="M241">
            <v>468180</v>
          </cell>
        </row>
        <row r="242">
          <cell r="A242">
            <v>25350</v>
          </cell>
          <cell r="L242">
            <v>12921753</v>
          </cell>
          <cell r="M242">
            <v>12921753</v>
          </cell>
        </row>
        <row r="243">
          <cell r="A243">
            <v>25351</v>
          </cell>
          <cell r="L243">
            <v>4670294</v>
          </cell>
          <cell r="M243">
            <v>4670294</v>
          </cell>
        </row>
        <row r="244">
          <cell r="A244">
            <v>25351</v>
          </cell>
          <cell r="L244">
            <v>64472513</v>
          </cell>
          <cell r="M244">
            <v>64472513</v>
          </cell>
        </row>
        <row r="245">
          <cell r="A245">
            <v>25352</v>
          </cell>
          <cell r="L245">
            <v>31351156</v>
          </cell>
          <cell r="M245">
            <v>31351156</v>
          </cell>
        </row>
        <row r="246">
          <cell r="A246">
            <v>25353</v>
          </cell>
          <cell r="L246">
            <v>17543679</v>
          </cell>
          <cell r="M246">
            <v>17543679</v>
          </cell>
        </row>
        <row r="247">
          <cell r="A247">
            <v>25354</v>
          </cell>
          <cell r="L247">
            <v>107007077</v>
          </cell>
          <cell r="M247">
            <v>107007077</v>
          </cell>
        </row>
        <row r="248">
          <cell r="A248">
            <v>25355</v>
          </cell>
          <cell r="L248">
            <v>174100069</v>
          </cell>
          <cell r="M248">
            <v>174100069</v>
          </cell>
        </row>
        <row r="249">
          <cell r="A249">
            <v>25356</v>
          </cell>
          <cell r="L249">
            <v>1487071</v>
          </cell>
          <cell r="M249">
            <v>1487071</v>
          </cell>
        </row>
        <row r="250">
          <cell r="A250">
            <v>25357</v>
          </cell>
          <cell r="L250">
            <v>217631564</v>
          </cell>
          <cell r="M250">
            <v>217631564</v>
          </cell>
        </row>
        <row r="251">
          <cell r="A251">
            <v>25358</v>
          </cell>
          <cell r="L251">
            <v>33552858</v>
          </cell>
          <cell r="M251">
            <v>33552858</v>
          </cell>
        </row>
        <row r="252">
          <cell r="A252">
            <v>25359</v>
          </cell>
          <cell r="L252">
            <v>27468751</v>
          </cell>
          <cell r="M252">
            <v>27468751</v>
          </cell>
        </row>
        <row r="253">
          <cell r="A253">
            <v>25360</v>
          </cell>
          <cell r="L253">
            <v>769222</v>
          </cell>
          <cell r="M253">
            <v>769222</v>
          </cell>
        </row>
        <row r="254">
          <cell r="A254">
            <v>25361</v>
          </cell>
          <cell r="L254">
            <v>274596</v>
          </cell>
          <cell r="M254">
            <v>274596</v>
          </cell>
        </row>
        <row r="255">
          <cell r="A255">
            <v>25362</v>
          </cell>
          <cell r="L255">
            <v>5834147</v>
          </cell>
          <cell r="M255">
            <v>5834147</v>
          </cell>
        </row>
        <row r="256">
          <cell r="A256">
            <v>25363</v>
          </cell>
          <cell r="L256">
            <v>9094563</v>
          </cell>
          <cell r="M256">
            <v>9094563</v>
          </cell>
        </row>
        <row r="257">
          <cell r="A257">
            <v>25364</v>
          </cell>
          <cell r="L257">
            <v>333655587</v>
          </cell>
          <cell r="M257">
            <v>333655587</v>
          </cell>
        </row>
        <row r="258">
          <cell r="A258">
            <v>25365</v>
          </cell>
          <cell r="L258">
            <v>443949764</v>
          </cell>
          <cell r="M258">
            <v>443949764</v>
          </cell>
        </row>
        <row r="259">
          <cell r="A259">
            <v>25366</v>
          </cell>
          <cell r="L259">
            <v>8986295</v>
          </cell>
          <cell r="M259">
            <v>8986295</v>
          </cell>
        </row>
        <row r="260">
          <cell r="A260">
            <v>25367</v>
          </cell>
          <cell r="L260">
            <v>43748595</v>
          </cell>
          <cell r="M260">
            <v>43748595</v>
          </cell>
        </row>
        <row r="261">
          <cell r="A261">
            <v>25368</v>
          </cell>
          <cell r="L261">
            <v>785106</v>
          </cell>
          <cell r="M261">
            <v>785106</v>
          </cell>
        </row>
        <row r="262">
          <cell r="A262">
            <v>25369</v>
          </cell>
          <cell r="L262">
            <v>1463081729</v>
          </cell>
          <cell r="M262">
            <v>1463081729</v>
          </cell>
        </row>
        <row r="263">
          <cell r="A263">
            <v>25370</v>
          </cell>
          <cell r="L263">
            <v>222266149</v>
          </cell>
          <cell r="M263">
            <v>222266149</v>
          </cell>
        </row>
        <row r="264">
          <cell r="A264">
            <v>25371</v>
          </cell>
          <cell r="L264">
            <v>137396944</v>
          </cell>
          <cell r="M264">
            <v>137396944</v>
          </cell>
        </row>
        <row r="265">
          <cell r="A265">
            <v>25378</v>
          </cell>
          <cell r="L265">
            <v>498857572</v>
          </cell>
          <cell r="M265">
            <v>498857572</v>
          </cell>
        </row>
        <row r="266">
          <cell r="A266">
            <v>25379</v>
          </cell>
          <cell r="L266">
            <v>1977864009</v>
          </cell>
          <cell r="M266">
            <v>1977864009</v>
          </cell>
        </row>
        <row r="267">
          <cell r="A267">
            <v>25380</v>
          </cell>
          <cell r="L267">
            <v>3409749917</v>
          </cell>
          <cell r="M267">
            <v>3409749917</v>
          </cell>
        </row>
        <row r="268">
          <cell r="A268">
            <v>25384</v>
          </cell>
          <cell r="L268">
            <v>740823296</v>
          </cell>
          <cell r="M268">
            <v>740823296</v>
          </cell>
        </row>
        <row r="269">
          <cell r="A269">
            <v>25385</v>
          </cell>
          <cell r="L269">
            <v>73431712</v>
          </cell>
          <cell r="M269">
            <v>73431712</v>
          </cell>
        </row>
        <row r="270">
          <cell r="A270">
            <v>25387</v>
          </cell>
          <cell r="L270">
            <v>18483178</v>
          </cell>
          <cell r="M270">
            <v>18483178</v>
          </cell>
        </row>
        <row r="271">
          <cell r="A271">
            <v>25389</v>
          </cell>
          <cell r="L271">
            <v>105244373</v>
          </cell>
          <cell r="M271">
            <v>105244373</v>
          </cell>
        </row>
        <row r="272">
          <cell r="A272">
            <v>25390</v>
          </cell>
          <cell r="L272">
            <v>2504000</v>
          </cell>
          <cell r="M272">
            <v>2504000</v>
          </cell>
        </row>
        <row r="273">
          <cell r="A273">
            <v>25391</v>
          </cell>
          <cell r="L273">
            <v>927769</v>
          </cell>
          <cell r="M273">
            <v>927769</v>
          </cell>
        </row>
        <row r="274">
          <cell r="A274">
            <v>25393</v>
          </cell>
          <cell r="L274">
            <v>90924647</v>
          </cell>
          <cell r="M274">
            <v>90924647</v>
          </cell>
        </row>
        <row r="275">
          <cell r="A275">
            <v>25394</v>
          </cell>
          <cell r="L275">
            <v>1138722</v>
          </cell>
          <cell r="M275">
            <v>1138722</v>
          </cell>
        </row>
        <row r="276">
          <cell r="A276">
            <v>25394</v>
          </cell>
          <cell r="L276">
            <v>128205861</v>
          </cell>
          <cell r="M276">
            <v>128205861</v>
          </cell>
        </row>
        <row r="277">
          <cell r="A277">
            <v>25398</v>
          </cell>
          <cell r="L277">
            <v>2933944375</v>
          </cell>
          <cell r="M277">
            <v>2933944375</v>
          </cell>
        </row>
        <row r="278">
          <cell r="A278">
            <v>26101</v>
          </cell>
          <cell r="L278">
            <v>10520257500</v>
          </cell>
          <cell r="M278">
            <v>10520257500</v>
          </cell>
        </row>
        <row r="279">
          <cell r="A279">
            <v>26102</v>
          </cell>
          <cell r="L279">
            <v>11200000000</v>
          </cell>
          <cell r="M279">
            <v>11200000000</v>
          </cell>
        </row>
        <row r="280">
          <cell r="A280">
            <v>26103</v>
          </cell>
          <cell r="L280">
            <v>2100000000</v>
          </cell>
          <cell r="M280">
            <v>2100000000</v>
          </cell>
        </row>
        <row r="281">
          <cell r="A281">
            <v>26104</v>
          </cell>
          <cell r="L281">
            <v>5300000000</v>
          </cell>
          <cell r="M281">
            <v>5300000000</v>
          </cell>
        </row>
        <row r="282">
          <cell r="A282">
            <v>26105</v>
          </cell>
          <cell r="L282">
            <v>2200000000</v>
          </cell>
          <cell r="M282">
            <v>2200000000</v>
          </cell>
        </row>
        <row r="283">
          <cell r="A283">
            <v>26106</v>
          </cell>
          <cell r="L283">
            <v>4000000000</v>
          </cell>
          <cell r="M283">
            <v>4000000000</v>
          </cell>
        </row>
        <row r="284">
          <cell r="A284">
            <v>41131</v>
          </cell>
          <cell r="L284">
            <v>30739862552</v>
          </cell>
          <cell r="M284">
            <v>30739862552</v>
          </cell>
        </row>
        <row r="285">
          <cell r="A285">
            <v>41133</v>
          </cell>
          <cell r="L285">
            <v>2551000521</v>
          </cell>
          <cell r="M285">
            <v>2551000521</v>
          </cell>
        </row>
        <row r="286">
          <cell r="A286">
            <v>41140</v>
          </cell>
          <cell r="L286">
            <v>3050237892</v>
          </cell>
          <cell r="M286">
            <v>3050237892</v>
          </cell>
        </row>
        <row r="287">
          <cell r="A287">
            <v>41143</v>
          </cell>
          <cell r="L287">
            <v>50466383795</v>
          </cell>
          <cell r="M287">
            <v>50466383795</v>
          </cell>
        </row>
        <row r="288">
          <cell r="A288">
            <v>41144</v>
          </cell>
          <cell r="L288">
            <v>0</v>
          </cell>
          <cell r="M288">
            <v>0</v>
          </cell>
        </row>
        <row r="289">
          <cell r="A289">
            <v>41145</v>
          </cell>
          <cell r="L289">
            <v>445247621</v>
          </cell>
          <cell r="M289">
            <v>445247621</v>
          </cell>
        </row>
        <row r="290">
          <cell r="A290">
            <v>41151</v>
          </cell>
          <cell r="L290">
            <v>13566442610</v>
          </cell>
          <cell r="M290">
            <v>13566442610.16</v>
          </cell>
        </row>
        <row r="291">
          <cell r="A291">
            <v>41162</v>
          </cell>
          <cell r="L291">
            <v>1937710645</v>
          </cell>
          <cell r="M291">
            <v>1937710645</v>
          </cell>
        </row>
        <row r="292">
          <cell r="A292">
            <v>41163</v>
          </cell>
          <cell r="L292">
            <v>971881963</v>
          </cell>
          <cell r="M292">
            <v>971881963</v>
          </cell>
        </row>
        <row r="293">
          <cell r="A293">
            <v>41225</v>
          </cell>
          <cell r="L293">
            <v>2025002.12</v>
          </cell>
          <cell r="M293">
            <v>2025002.12</v>
          </cell>
        </row>
        <row r="294">
          <cell r="A294">
            <v>41226</v>
          </cell>
          <cell r="L294">
            <v>794282.88</v>
          </cell>
          <cell r="M294">
            <v>794282.88</v>
          </cell>
        </row>
        <row r="295">
          <cell r="A295">
            <v>41227</v>
          </cell>
          <cell r="L295">
            <v>15000000</v>
          </cell>
          <cell r="M295">
            <v>20793038.719999999</v>
          </cell>
        </row>
        <row r="296">
          <cell r="A296">
            <v>41265</v>
          </cell>
          <cell r="L296">
            <v>460531786</v>
          </cell>
          <cell r="M296">
            <v>460559576</v>
          </cell>
        </row>
        <row r="297">
          <cell r="A297">
            <v>41266</v>
          </cell>
          <cell r="L297">
            <v>247688254</v>
          </cell>
          <cell r="M297">
            <v>247688254</v>
          </cell>
        </row>
        <row r="298">
          <cell r="A298">
            <v>41267</v>
          </cell>
          <cell r="L298">
            <v>24939826</v>
          </cell>
          <cell r="M298">
            <v>24939826</v>
          </cell>
        </row>
        <row r="299">
          <cell r="A299">
            <v>41268</v>
          </cell>
          <cell r="L299">
            <v>0</v>
          </cell>
          <cell r="M299">
            <v>0</v>
          </cell>
        </row>
        <row r="300">
          <cell r="A300">
            <v>41269</v>
          </cell>
          <cell r="L300">
            <v>0</v>
          </cell>
          <cell r="M300">
            <v>0</v>
          </cell>
        </row>
        <row r="301">
          <cell r="A301">
            <v>41270</v>
          </cell>
          <cell r="L301">
            <v>0</v>
          </cell>
          <cell r="M301">
            <v>0</v>
          </cell>
        </row>
        <row r="302">
          <cell r="A302">
            <v>42130</v>
          </cell>
          <cell r="L302">
            <v>3051751976</v>
          </cell>
          <cell r="M302">
            <v>3051751976</v>
          </cell>
        </row>
        <row r="303">
          <cell r="A303">
            <v>42130</v>
          </cell>
          <cell r="L303">
            <v>296867078</v>
          </cell>
          <cell r="M303">
            <v>296867078</v>
          </cell>
        </row>
        <row r="304">
          <cell r="A304">
            <v>42220</v>
          </cell>
          <cell r="L304">
            <v>6049575</v>
          </cell>
          <cell r="M304">
            <v>25840203.219999999</v>
          </cell>
        </row>
        <row r="305">
          <cell r="A305">
            <v>42251</v>
          </cell>
          <cell r="L305">
            <v>15317567</v>
          </cell>
          <cell r="M305">
            <v>15317567</v>
          </cell>
        </row>
        <row r="306">
          <cell r="A306">
            <v>42253</v>
          </cell>
          <cell r="L306">
            <v>1475231668</v>
          </cell>
          <cell r="M306">
            <v>1475231668</v>
          </cell>
        </row>
        <row r="307">
          <cell r="A307">
            <v>43219</v>
          </cell>
          <cell r="L307">
            <v>100000</v>
          </cell>
          <cell r="M307">
            <v>85105.69</v>
          </cell>
        </row>
        <row r="308">
          <cell r="A308">
            <v>43227</v>
          </cell>
          <cell r="L308">
            <v>10347689</v>
          </cell>
          <cell r="M308">
            <v>10347689</v>
          </cell>
        </row>
        <row r="309">
          <cell r="A309">
            <v>44120</v>
          </cell>
          <cell r="L309">
            <v>874205800</v>
          </cell>
          <cell r="M309">
            <v>681247600</v>
          </cell>
        </row>
        <row r="310">
          <cell r="A310">
            <v>44140</v>
          </cell>
          <cell r="L310">
            <v>1401119805</v>
          </cell>
          <cell r="M310">
            <v>986339501</v>
          </cell>
        </row>
        <row r="311">
          <cell r="A311">
            <v>44160</v>
          </cell>
          <cell r="L311">
            <v>629055989</v>
          </cell>
          <cell r="M311">
            <v>719877660</v>
          </cell>
        </row>
        <row r="312">
          <cell r="A312">
            <v>44218</v>
          </cell>
          <cell r="L312">
            <v>0</v>
          </cell>
          <cell r="M312">
            <v>0</v>
          </cell>
        </row>
        <row r="313">
          <cell r="A313">
            <v>44218</v>
          </cell>
          <cell r="L313">
            <v>84447821628</v>
          </cell>
          <cell r="M313">
            <v>84447821628</v>
          </cell>
        </row>
        <row r="314">
          <cell r="A314">
            <v>44219</v>
          </cell>
          <cell r="L314">
            <v>10579100</v>
          </cell>
          <cell r="M314">
            <v>15080411.51</v>
          </cell>
        </row>
        <row r="315">
          <cell r="A315">
            <v>44226</v>
          </cell>
          <cell r="L315">
            <v>6500000</v>
          </cell>
          <cell r="M315">
            <v>4803917.05</v>
          </cell>
        </row>
        <row r="316">
          <cell r="A316">
            <v>44265</v>
          </cell>
          <cell r="L316">
            <v>238802696</v>
          </cell>
          <cell r="M316">
            <v>238802696</v>
          </cell>
        </row>
        <row r="317">
          <cell r="A317">
            <v>44266</v>
          </cell>
          <cell r="L317">
            <v>50646489</v>
          </cell>
          <cell r="M317">
            <v>50646489</v>
          </cell>
        </row>
        <row r="318">
          <cell r="A318">
            <v>44267</v>
          </cell>
          <cell r="L318">
            <v>523905258</v>
          </cell>
          <cell r="M318">
            <v>523905258</v>
          </cell>
        </row>
        <row r="319">
          <cell r="A319">
            <v>44268</v>
          </cell>
          <cell r="L319">
            <v>26170546</v>
          </cell>
          <cell r="M319">
            <v>26170546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de Acuerdo"/>
      <sheetName val="Proyecto de Acuerdo con INFI"/>
      <sheetName val="MANIZALES + GRANDE"/>
      <sheetName val="TECHOS PLANEACION DEPURADOS"/>
      <sheetName val="CIERRE PRESUPUESTAL-FINANCIERO"/>
      <sheetName val="GASTOS 2020"/>
      <sheetName val="RENTAS 2020"/>
      <sheetName val="RB PROYECTADOS"/>
      <sheetName val="Cancelaciones RESERVAS"/>
      <sheetName val="FenecimientoCXP"/>
      <sheetName val="CIERRE DE CAJA"/>
      <sheetName val="BANCOS2020"/>
      <sheetName val="BANCOS2019"/>
      <sheetName val="ConcSaldoInicial"/>
      <sheetName val="DetallePartidasConc"/>
      <sheetName val="PAE"/>
      <sheetName val="Partidas2019"/>
      <sheetName val="CompenSalud"/>
      <sheetName val="RecursosCred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11101</v>
          </cell>
          <cell r="L5">
            <v>114</v>
          </cell>
        </row>
        <row r="6">
          <cell r="L6">
            <v>114</v>
          </cell>
        </row>
        <row r="7">
          <cell r="L7">
            <v>109</v>
          </cell>
        </row>
        <row r="8">
          <cell r="L8">
            <v>109</v>
          </cell>
        </row>
        <row r="9">
          <cell r="L9">
            <v>109</v>
          </cell>
        </row>
        <row r="10">
          <cell r="L10">
            <v>109</v>
          </cell>
        </row>
        <row r="11">
          <cell r="L11">
            <v>109</v>
          </cell>
        </row>
        <row r="12">
          <cell r="L12">
            <v>109</v>
          </cell>
        </row>
        <row r="13">
          <cell r="L13">
            <v>112</v>
          </cell>
        </row>
        <row r="14">
          <cell r="L14">
            <v>112</v>
          </cell>
        </row>
        <row r="15">
          <cell r="L15">
            <v>112</v>
          </cell>
        </row>
        <row r="16">
          <cell r="L16">
            <v>112</v>
          </cell>
        </row>
        <row r="17">
          <cell r="L17">
            <v>112</v>
          </cell>
        </row>
        <row r="18">
          <cell r="L18">
            <v>112</v>
          </cell>
        </row>
        <row r="19">
          <cell r="L19">
            <v>108</v>
          </cell>
        </row>
        <row r="20">
          <cell r="L20">
            <v>108</v>
          </cell>
        </row>
        <row r="21">
          <cell r="L21">
            <v>108</v>
          </cell>
        </row>
        <row r="22">
          <cell r="L22">
            <v>108</v>
          </cell>
        </row>
        <row r="23">
          <cell r="L23">
            <v>108</v>
          </cell>
        </row>
        <row r="24">
          <cell r="L24">
            <v>108</v>
          </cell>
        </row>
        <row r="25">
          <cell r="L25">
            <v>113</v>
          </cell>
        </row>
        <row r="26">
          <cell r="L26">
            <v>113</v>
          </cell>
        </row>
        <row r="27">
          <cell r="L27">
            <v>113</v>
          </cell>
        </row>
        <row r="28">
          <cell r="L28">
            <v>113</v>
          </cell>
        </row>
        <row r="29">
          <cell r="L29">
            <v>110</v>
          </cell>
        </row>
        <row r="30">
          <cell r="L30">
            <v>110</v>
          </cell>
        </row>
        <row r="31">
          <cell r="L31">
            <v>110</v>
          </cell>
        </row>
        <row r="32">
          <cell r="L32">
            <v>110</v>
          </cell>
        </row>
        <row r="33">
          <cell r="L33">
            <v>110</v>
          </cell>
        </row>
        <row r="34">
          <cell r="L34">
            <v>3</v>
          </cell>
        </row>
        <row r="35">
          <cell r="L35">
            <v>66</v>
          </cell>
        </row>
        <row r="36">
          <cell r="L36">
            <v>66</v>
          </cell>
        </row>
        <row r="37">
          <cell r="L37">
            <v>66</v>
          </cell>
        </row>
        <row r="38">
          <cell r="L38">
            <v>66</v>
          </cell>
        </row>
        <row r="39">
          <cell r="L39">
            <v>132</v>
          </cell>
        </row>
        <row r="40">
          <cell r="L40">
            <v>66</v>
          </cell>
        </row>
        <row r="41">
          <cell r="L41">
            <v>66</v>
          </cell>
        </row>
        <row r="42">
          <cell r="L42">
            <v>66</v>
          </cell>
        </row>
        <row r="43">
          <cell r="L43">
            <v>66</v>
          </cell>
        </row>
        <row r="44">
          <cell r="L44">
            <v>67</v>
          </cell>
        </row>
        <row r="45">
          <cell r="L45">
            <v>67</v>
          </cell>
        </row>
        <row r="46">
          <cell r="L46">
            <v>67</v>
          </cell>
        </row>
        <row r="47">
          <cell r="L47">
            <v>66</v>
          </cell>
        </row>
        <row r="48">
          <cell r="L48">
            <v>66</v>
          </cell>
        </row>
        <row r="49">
          <cell r="L49">
            <v>66</v>
          </cell>
        </row>
        <row r="50">
          <cell r="L50">
            <v>66</v>
          </cell>
        </row>
        <row r="51">
          <cell r="L51">
            <v>68</v>
          </cell>
        </row>
        <row r="52">
          <cell r="L52">
            <v>68</v>
          </cell>
        </row>
        <row r="53">
          <cell r="L53">
            <v>68</v>
          </cell>
        </row>
        <row r="54">
          <cell r="L54">
            <v>2</v>
          </cell>
        </row>
        <row r="55">
          <cell r="L55">
            <v>23</v>
          </cell>
        </row>
        <row r="56">
          <cell r="L56">
            <v>29</v>
          </cell>
        </row>
        <row r="57">
          <cell r="L57">
            <v>3</v>
          </cell>
        </row>
        <row r="58">
          <cell r="L58">
            <v>45</v>
          </cell>
        </row>
        <row r="59">
          <cell r="L59">
            <v>45</v>
          </cell>
        </row>
        <row r="60">
          <cell r="L60">
            <v>45</v>
          </cell>
        </row>
        <row r="61">
          <cell r="L61">
            <v>46</v>
          </cell>
        </row>
        <row r="62">
          <cell r="L62">
            <v>46</v>
          </cell>
        </row>
        <row r="63">
          <cell r="L63">
            <v>46</v>
          </cell>
        </row>
        <row r="64">
          <cell r="L64">
            <v>46</v>
          </cell>
        </row>
        <row r="65">
          <cell r="L65">
            <v>46</v>
          </cell>
        </row>
        <row r="66">
          <cell r="L66">
            <v>46</v>
          </cell>
        </row>
        <row r="67">
          <cell r="L67">
            <v>46</v>
          </cell>
        </row>
        <row r="68">
          <cell r="L68">
            <v>46</v>
          </cell>
        </row>
        <row r="69">
          <cell r="L69">
            <v>44</v>
          </cell>
        </row>
        <row r="70">
          <cell r="L70">
            <v>44</v>
          </cell>
        </row>
        <row r="71">
          <cell r="L71">
            <v>44</v>
          </cell>
        </row>
        <row r="72">
          <cell r="L72">
            <v>44</v>
          </cell>
        </row>
        <row r="73">
          <cell r="L73">
            <v>44</v>
          </cell>
        </row>
        <row r="74">
          <cell r="L74">
            <v>44</v>
          </cell>
        </row>
        <row r="75">
          <cell r="L75">
            <v>47</v>
          </cell>
        </row>
        <row r="76">
          <cell r="L76">
            <v>47</v>
          </cell>
        </row>
        <row r="77">
          <cell r="L77">
            <v>47</v>
          </cell>
        </row>
        <row r="78">
          <cell r="L78">
            <v>47</v>
          </cell>
        </row>
        <row r="79">
          <cell r="L79">
            <v>47</v>
          </cell>
        </row>
        <row r="80">
          <cell r="L80">
            <v>47</v>
          </cell>
        </row>
        <row r="81">
          <cell r="L81">
            <v>47</v>
          </cell>
        </row>
        <row r="82">
          <cell r="L82">
            <v>1</v>
          </cell>
        </row>
        <row r="83">
          <cell r="L83">
            <v>2</v>
          </cell>
        </row>
        <row r="84">
          <cell r="L84">
            <v>3</v>
          </cell>
        </row>
        <row r="85">
          <cell r="L85">
            <v>4</v>
          </cell>
        </row>
        <row r="86">
          <cell r="L86">
            <v>5</v>
          </cell>
        </row>
        <row r="87">
          <cell r="L87">
            <v>6</v>
          </cell>
        </row>
        <row r="88">
          <cell r="L88">
            <v>7</v>
          </cell>
        </row>
        <row r="89">
          <cell r="L89">
            <v>8</v>
          </cell>
        </row>
        <row r="90">
          <cell r="L90">
            <v>9</v>
          </cell>
        </row>
        <row r="91">
          <cell r="L91">
            <v>10</v>
          </cell>
        </row>
        <row r="92">
          <cell r="L92">
            <v>11</v>
          </cell>
        </row>
        <row r="93">
          <cell r="L93">
            <v>12</v>
          </cell>
        </row>
        <row r="94">
          <cell r="L94">
            <v>13</v>
          </cell>
        </row>
        <row r="95">
          <cell r="L95">
            <v>14</v>
          </cell>
        </row>
        <row r="96">
          <cell r="L96">
            <v>15</v>
          </cell>
        </row>
        <row r="97">
          <cell r="L97">
            <v>17</v>
          </cell>
        </row>
        <row r="98">
          <cell r="L98">
            <v>18</v>
          </cell>
        </row>
        <row r="99">
          <cell r="L99">
            <v>1</v>
          </cell>
        </row>
        <row r="100">
          <cell r="L100">
            <v>2</v>
          </cell>
        </row>
        <row r="101">
          <cell r="L101">
            <v>3</v>
          </cell>
        </row>
        <row r="102">
          <cell r="L102">
            <v>4</v>
          </cell>
        </row>
        <row r="103">
          <cell r="L103">
            <v>5</v>
          </cell>
        </row>
        <row r="104">
          <cell r="L104">
            <v>6</v>
          </cell>
        </row>
        <row r="105">
          <cell r="L105">
            <v>7</v>
          </cell>
        </row>
        <row r="106">
          <cell r="L106">
            <v>8</v>
          </cell>
        </row>
        <row r="107">
          <cell r="L107">
            <v>9</v>
          </cell>
        </row>
        <row r="108">
          <cell r="L108">
            <v>10</v>
          </cell>
        </row>
        <row r="109">
          <cell r="L109">
            <v>11</v>
          </cell>
        </row>
        <row r="110">
          <cell r="L110">
            <v>12</v>
          </cell>
        </row>
        <row r="111">
          <cell r="L111">
            <v>13</v>
          </cell>
        </row>
        <row r="112">
          <cell r="L112">
            <v>1</v>
          </cell>
        </row>
        <row r="113">
          <cell r="L113">
            <v>3</v>
          </cell>
        </row>
        <row r="114">
          <cell r="L114">
            <v>5</v>
          </cell>
        </row>
        <row r="115">
          <cell r="L115">
            <v>7</v>
          </cell>
        </row>
        <row r="116">
          <cell r="L116">
            <v>8</v>
          </cell>
        </row>
        <row r="117">
          <cell r="L117">
            <v>11</v>
          </cell>
        </row>
        <row r="118">
          <cell r="L118">
            <v>12</v>
          </cell>
        </row>
        <row r="119">
          <cell r="L119">
            <v>13</v>
          </cell>
        </row>
        <row r="120">
          <cell r="L120">
            <v>17</v>
          </cell>
        </row>
        <row r="121">
          <cell r="L121">
            <v>18</v>
          </cell>
        </row>
        <row r="122">
          <cell r="L122">
            <v>19</v>
          </cell>
        </row>
        <row r="123">
          <cell r="L123">
            <v>20</v>
          </cell>
        </row>
        <row r="124">
          <cell r="L124">
            <v>21</v>
          </cell>
        </row>
        <row r="125">
          <cell r="L125">
            <v>22</v>
          </cell>
        </row>
        <row r="126">
          <cell r="L126">
            <v>23</v>
          </cell>
        </row>
        <row r="127">
          <cell r="L127">
            <v>24</v>
          </cell>
        </row>
        <row r="128">
          <cell r="L128">
            <v>25</v>
          </cell>
        </row>
        <row r="129">
          <cell r="L129">
            <v>26</v>
          </cell>
        </row>
        <row r="130">
          <cell r="L130">
            <v>27</v>
          </cell>
        </row>
        <row r="131">
          <cell r="L131">
            <v>28</v>
          </cell>
        </row>
        <row r="132">
          <cell r="L132">
            <v>34</v>
          </cell>
        </row>
        <row r="133">
          <cell r="L133">
            <v>35</v>
          </cell>
        </row>
        <row r="134">
          <cell r="L134">
            <v>38</v>
          </cell>
        </row>
        <row r="135">
          <cell r="L135">
            <v>2</v>
          </cell>
        </row>
        <row r="136">
          <cell r="L136">
            <v>3</v>
          </cell>
        </row>
        <row r="137">
          <cell r="L137">
            <v>4</v>
          </cell>
        </row>
        <row r="138">
          <cell r="L138">
            <v>5</v>
          </cell>
        </row>
        <row r="139">
          <cell r="L139">
            <v>7</v>
          </cell>
        </row>
        <row r="140">
          <cell r="L140">
            <v>6</v>
          </cell>
        </row>
        <row r="141">
          <cell r="L141">
            <v>7</v>
          </cell>
        </row>
        <row r="142">
          <cell r="L142">
            <v>8</v>
          </cell>
        </row>
        <row r="143">
          <cell r="L143">
            <v>9</v>
          </cell>
        </row>
        <row r="144">
          <cell r="L144">
            <v>10</v>
          </cell>
        </row>
        <row r="145">
          <cell r="L145">
            <v>92</v>
          </cell>
        </row>
        <row r="146">
          <cell r="L146">
            <v>92</v>
          </cell>
        </row>
        <row r="147">
          <cell r="L147">
            <v>98</v>
          </cell>
        </row>
        <row r="148">
          <cell r="L148">
            <v>93</v>
          </cell>
        </row>
        <row r="149">
          <cell r="L149">
            <v>93</v>
          </cell>
        </row>
        <row r="150">
          <cell r="L150">
            <v>94</v>
          </cell>
        </row>
        <row r="151">
          <cell r="L151">
            <v>94</v>
          </cell>
        </row>
        <row r="152">
          <cell r="L152">
            <v>94</v>
          </cell>
        </row>
        <row r="153">
          <cell r="L153">
            <v>94</v>
          </cell>
        </row>
        <row r="154">
          <cell r="L154">
            <v>95</v>
          </cell>
        </row>
        <row r="155">
          <cell r="L155">
            <v>95</v>
          </cell>
        </row>
        <row r="156">
          <cell r="L156">
            <v>96</v>
          </cell>
        </row>
        <row r="157">
          <cell r="L157">
            <v>96</v>
          </cell>
        </row>
        <row r="158">
          <cell r="L158">
            <v>96</v>
          </cell>
        </row>
        <row r="159">
          <cell r="L159">
            <v>96</v>
          </cell>
        </row>
        <row r="160">
          <cell r="L160">
            <v>92</v>
          </cell>
        </row>
        <row r="161">
          <cell r="L161">
            <v>98</v>
          </cell>
        </row>
        <row r="162">
          <cell r="L162">
            <v>99</v>
          </cell>
        </row>
        <row r="163">
          <cell r="L163">
            <v>99</v>
          </cell>
        </row>
        <row r="164">
          <cell r="L164">
            <v>99</v>
          </cell>
        </row>
        <row r="165">
          <cell r="L165">
            <v>91</v>
          </cell>
        </row>
        <row r="166">
          <cell r="L166">
            <v>3</v>
          </cell>
        </row>
        <row r="167">
          <cell r="L167">
            <v>38</v>
          </cell>
        </row>
        <row r="168">
          <cell r="L168">
            <v>38</v>
          </cell>
        </row>
        <row r="169">
          <cell r="L169">
            <v>38</v>
          </cell>
        </row>
        <row r="170">
          <cell r="L170">
            <v>38</v>
          </cell>
        </row>
        <row r="171">
          <cell r="L171">
            <v>38</v>
          </cell>
        </row>
        <row r="172">
          <cell r="L172">
            <v>38</v>
          </cell>
        </row>
        <row r="173">
          <cell r="L173">
            <v>2</v>
          </cell>
        </row>
        <row r="174">
          <cell r="L174">
            <v>3</v>
          </cell>
        </row>
        <row r="175">
          <cell r="L175">
            <v>29</v>
          </cell>
        </row>
        <row r="176">
          <cell r="L176">
            <v>29</v>
          </cell>
        </row>
        <row r="177">
          <cell r="L177">
            <v>71</v>
          </cell>
        </row>
        <row r="178">
          <cell r="L178">
            <v>71</v>
          </cell>
        </row>
        <row r="179">
          <cell r="L179">
            <v>71</v>
          </cell>
        </row>
        <row r="180">
          <cell r="L180">
            <v>71</v>
          </cell>
        </row>
        <row r="181">
          <cell r="L181">
            <v>71</v>
          </cell>
        </row>
        <row r="182">
          <cell r="L182">
            <v>73</v>
          </cell>
        </row>
        <row r="183">
          <cell r="L183">
            <v>73</v>
          </cell>
        </row>
        <row r="184">
          <cell r="L184">
            <v>73</v>
          </cell>
        </row>
        <row r="185">
          <cell r="L185">
            <v>73</v>
          </cell>
        </row>
        <row r="186">
          <cell r="L186">
            <v>146</v>
          </cell>
        </row>
        <row r="187">
          <cell r="L187">
            <v>146</v>
          </cell>
        </row>
        <row r="188">
          <cell r="L188">
            <v>74</v>
          </cell>
        </row>
        <row r="189">
          <cell r="L189">
            <v>74</v>
          </cell>
        </row>
        <row r="190">
          <cell r="L190">
            <v>74</v>
          </cell>
        </row>
        <row r="191">
          <cell r="L191">
            <v>74</v>
          </cell>
        </row>
        <row r="192">
          <cell r="L192">
            <v>69</v>
          </cell>
        </row>
        <row r="193">
          <cell r="L193">
            <v>69</v>
          </cell>
        </row>
        <row r="194">
          <cell r="L194">
            <v>153</v>
          </cell>
        </row>
        <row r="195">
          <cell r="L195">
            <v>153</v>
          </cell>
        </row>
        <row r="196">
          <cell r="L196">
            <v>70</v>
          </cell>
        </row>
        <row r="197">
          <cell r="L197">
            <v>146</v>
          </cell>
        </row>
        <row r="198">
          <cell r="L198">
            <v>146</v>
          </cell>
        </row>
        <row r="199">
          <cell r="L199">
            <v>146</v>
          </cell>
        </row>
        <row r="200">
          <cell r="L200">
            <v>3</v>
          </cell>
        </row>
        <row r="201">
          <cell r="L201">
            <v>1</v>
          </cell>
        </row>
        <row r="202">
          <cell r="L202">
            <v>2</v>
          </cell>
        </row>
        <row r="203">
          <cell r="L203">
            <v>13</v>
          </cell>
        </row>
        <row r="204">
          <cell r="L204">
            <v>133</v>
          </cell>
        </row>
        <row r="205">
          <cell r="L205">
            <v>133</v>
          </cell>
        </row>
        <row r="206">
          <cell r="L206">
            <v>133</v>
          </cell>
        </row>
        <row r="207">
          <cell r="L207">
            <v>133</v>
          </cell>
        </row>
        <row r="208">
          <cell r="L208">
            <v>133</v>
          </cell>
        </row>
        <row r="209">
          <cell r="L209">
            <v>134</v>
          </cell>
        </row>
        <row r="210">
          <cell r="L210">
            <v>133</v>
          </cell>
        </row>
        <row r="211">
          <cell r="L211">
            <v>133</v>
          </cell>
        </row>
        <row r="212">
          <cell r="L212">
            <v>133</v>
          </cell>
        </row>
        <row r="213">
          <cell r="L213">
            <v>133</v>
          </cell>
        </row>
        <row r="214">
          <cell r="L214">
            <v>133</v>
          </cell>
        </row>
        <row r="215">
          <cell r="L215">
            <v>134</v>
          </cell>
        </row>
        <row r="216">
          <cell r="L216">
            <v>134</v>
          </cell>
        </row>
        <row r="217">
          <cell r="L217">
            <v>134</v>
          </cell>
        </row>
        <row r="218">
          <cell r="L218">
            <v>134</v>
          </cell>
        </row>
        <row r="219">
          <cell r="L219">
            <v>136</v>
          </cell>
        </row>
        <row r="220">
          <cell r="L220">
            <v>136</v>
          </cell>
        </row>
        <row r="221">
          <cell r="L221">
            <v>136</v>
          </cell>
        </row>
        <row r="222">
          <cell r="L222">
            <v>135</v>
          </cell>
        </row>
        <row r="223">
          <cell r="L223">
            <v>135</v>
          </cell>
        </row>
        <row r="224">
          <cell r="L224">
            <v>137</v>
          </cell>
        </row>
        <row r="225">
          <cell r="L225">
            <v>2</v>
          </cell>
        </row>
        <row r="226">
          <cell r="L226">
            <v>1</v>
          </cell>
        </row>
        <row r="227">
          <cell r="L227">
            <v>13</v>
          </cell>
        </row>
        <row r="228">
          <cell r="L228">
            <v>14</v>
          </cell>
        </row>
        <row r="229">
          <cell r="L229">
            <v>15</v>
          </cell>
        </row>
        <row r="230">
          <cell r="L230">
            <v>18</v>
          </cell>
        </row>
        <row r="231">
          <cell r="L231">
            <v>22</v>
          </cell>
        </row>
        <row r="232">
          <cell r="L232">
            <v>24</v>
          </cell>
        </row>
        <row r="233">
          <cell r="L233">
            <v>25</v>
          </cell>
        </row>
        <row r="234">
          <cell r="L234">
            <v>26</v>
          </cell>
        </row>
        <row r="235">
          <cell r="L235">
            <v>29</v>
          </cell>
        </row>
        <row r="236">
          <cell r="L236">
            <v>39</v>
          </cell>
        </row>
        <row r="237">
          <cell r="L237">
            <v>40</v>
          </cell>
        </row>
        <row r="238">
          <cell r="L238">
            <v>41</v>
          </cell>
        </row>
        <row r="239">
          <cell r="L239">
            <v>3</v>
          </cell>
        </row>
        <row r="240">
          <cell r="L240">
            <v>1</v>
          </cell>
        </row>
        <row r="241">
          <cell r="L241">
            <v>2</v>
          </cell>
        </row>
        <row r="242">
          <cell r="L242">
            <v>3</v>
          </cell>
        </row>
        <row r="243">
          <cell r="L243">
            <v>4</v>
          </cell>
        </row>
        <row r="244">
          <cell r="L244">
            <v>5</v>
          </cell>
        </row>
        <row r="245">
          <cell r="L245">
            <v>10</v>
          </cell>
        </row>
        <row r="246">
          <cell r="L246">
            <v>1</v>
          </cell>
        </row>
        <row r="247">
          <cell r="L247">
            <v>4</v>
          </cell>
        </row>
        <row r="248">
          <cell r="L248">
            <v>30</v>
          </cell>
        </row>
        <row r="249">
          <cell r="L249">
            <v>85</v>
          </cell>
        </row>
        <row r="250">
          <cell r="L250">
            <v>85</v>
          </cell>
        </row>
        <row r="251">
          <cell r="L251">
            <v>112</v>
          </cell>
        </row>
        <row r="252">
          <cell r="L252">
            <v>112</v>
          </cell>
        </row>
        <row r="253">
          <cell r="L253">
            <v>112</v>
          </cell>
        </row>
        <row r="254">
          <cell r="L254">
            <v>112</v>
          </cell>
        </row>
        <row r="255">
          <cell r="L255">
            <v>112</v>
          </cell>
        </row>
        <row r="256">
          <cell r="L256">
            <v>101</v>
          </cell>
        </row>
        <row r="257">
          <cell r="L257">
            <v>101</v>
          </cell>
        </row>
        <row r="258">
          <cell r="L258">
            <v>101</v>
          </cell>
        </row>
        <row r="259">
          <cell r="L259">
            <v>101</v>
          </cell>
        </row>
        <row r="260">
          <cell r="L260">
            <v>101</v>
          </cell>
        </row>
        <row r="261">
          <cell r="L261">
            <v>101</v>
          </cell>
        </row>
        <row r="262">
          <cell r="L262">
            <v>101</v>
          </cell>
        </row>
        <row r="263">
          <cell r="L263">
            <v>102</v>
          </cell>
        </row>
        <row r="264">
          <cell r="L264">
            <v>102</v>
          </cell>
        </row>
        <row r="265">
          <cell r="L265">
            <v>102</v>
          </cell>
        </row>
        <row r="266">
          <cell r="L266">
            <v>102</v>
          </cell>
        </row>
        <row r="267">
          <cell r="L267">
            <v>104</v>
          </cell>
        </row>
        <row r="268">
          <cell r="L268">
            <v>104</v>
          </cell>
        </row>
        <row r="269">
          <cell r="L269">
            <v>104</v>
          </cell>
        </row>
        <row r="270">
          <cell r="L270">
            <v>104</v>
          </cell>
        </row>
        <row r="271">
          <cell r="L271">
            <v>106</v>
          </cell>
        </row>
        <row r="272">
          <cell r="L272">
            <v>106</v>
          </cell>
        </row>
        <row r="273">
          <cell r="L273">
            <v>106</v>
          </cell>
        </row>
        <row r="274">
          <cell r="L274">
            <v>106</v>
          </cell>
        </row>
        <row r="275">
          <cell r="L275">
            <v>119</v>
          </cell>
        </row>
        <row r="276">
          <cell r="L276">
            <v>119</v>
          </cell>
        </row>
        <row r="277">
          <cell r="L277">
            <v>111</v>
          </cell>
        </row>
        <row r="278">
          <cell r="L278">
            <v>120</v>
          </cell>
        </row>
        <row r="279">
          <cell r="L279">
            <v>125</v>
          </cell>
        </row>
        <row r="280">
          <cell r="L280">
            <v>125</v>
          </cell>
        </row>
        <row r="281">
          <cell r="L281">
            <v>125</v>
          </cell>
        </row>
        <row r="282">
          <cell r="L282">
            <v>125</v>
          </cell>
        </row>
        <row r="283">
          <cell r="L283">
            <v>125</v>
          </cell>
        </row>
        <row r="284">
          <cell r="L284">
            <v>125</v>
          </cell>
        </row>
        <row r="285">
          <cell r="L285">
            <v>125</v>
          </cell>
        </row>
        <row r="286">
          <cell r="L286">
            <v>29</v>
          </cell>
        </row>
        <row r="287">
          <cell r="L287">
            <v>29</v>
          </cell>
        </row>
        <row r="288">
          <cell r="L288">
            <v>32</v>
          </cell>
        </row>
        <row r="289">
          <cell r="L289">
            <v>32</v>
          </cell>
        </row>
        <row r="290">
          <cell r="L290">
            <v>32</v>
          </cell>
        </row>
        <row r="291">
          <cell r="L291">
            <v>31</v>
          </cell>
        </row>
        <row r="292">
          <cell r="L292">
            <v>31</v>
          </cell>
        </row>
        <row r="293">
          <cell r="L293">
            <v>31</v>
          </cell>
        </row>
        <row r="294">
          <cell r="L294">
            <v>19</v>
          </cell>
        </row>
        <row r="295">
          <cell r="L295">
            <v>19</v>
          </cell>
        </row>
        <row r="296">
          <cell r="L296">
            <v>42</v>
          </cell>
        </row>
        <row r="297">
          <cell r="L297">
            <v>42</v>
          </cell>
        </row>
        <row r="298">
          <cell r="L298">
            <v>42</v>
          </cell>
        </row>
        <row r="299">
          <cell r="L299">
            <v>42</v>
          </cell>
        </row>
        <row r="300">
          <cell r="L300">
            <v>42</v>
          </cell>
        </row>
        <row r="301">
          <cell r="L301">
            <v>42</v>
          </cell>
        </row>
        <row r="302">
          <cell r="L302">
            <v>72</v>
          </cell>
        </row>
        <row r="303">
          <cell r="L303">
            <v>72</v>
          </cell>
        </row>
        <row r="304">
          <cell r="L304">
            <v>9</v>
          </cell>
        </row>
        <row r="305">
          <cell r="L305">
            <v>9</v>
          </cell>
        </row>
        <row r="306">
          <cell r="L306">
            <v>9</v>
          </cell>
        </row>
        <row r="307">
          <cell r="L307">
            <v>9</v>
          </cell>
        </row>
        <row r="308">
          <cell r="L308">
            <v>9</v>
          </cell>
        </row>
        <row r="309">
          <cell r="L309">
            <v>9</v>
          </cell>
        </row>
        <row r="310">
          <cell r="L310">
            <v>5</v>
          </cell>
        </row>
        <row r="311">
          <cell r="L311">
            <v>5</v>
          </cell>
        </row>
        <row r="312">
          <cell r="L312">
            <v>8</v>
          </cell>
        </row>
        <row r="313">
          <cell r="L313">
            <v>8</v>
          </cell>
        </row>
        <row r="314">
          <cell r="L314">
            <v>8</v>
          </cell>
        </row>
        <row r="315">
          <cell r="L315">
            <v>8</v>
          </cell>
        </row>
        <row r="316">
          <cell r="L316">
            <v>2</v>
          </cell>
        </row>
        <row r="317">
          <cell r="L317">
            <v>2</v>
          </cell>
        </row>
        <row r="318">
          <cell r="L318">
            <v>2</v>
          </cell>
        </row>
        <row r="319">
          <cell r="L319">
            <v>3</v>
          </cell>
        </row>
        <row r="320">
          <cell r="L320">
            <v>3</v>
          </cell>
        </row>
        <row r="321">
          <cell r="L321">
            <v>3</v>
          </cell>
        </row>
        <row r="322">
          <cell r="L322">
            <v>4</v>
          </cell>
        </row>
        <row r="323">
          <cell r="L323">
            <v>4</v>
          </cell>
        </row>
        <row r="324">
          <cell r="L324">
            <v>10</v>
          </cell>
        </row>
        <row r="325">
          <cell r="L325">
            <v>10</v>
          </cell>
        </row>
        <row r="326">
          <cell r="L326">
            <v>7</v>
          </cell>
        </row>
        <row r="327">
          <cell r="L327">
            <v>13</v>
          </cell>
        </row>
        <row r="328">
          <cell r="L328">
            <v>13</v>
          </cell>
        </row>
        <row r="329">
          <cell r="L329">
            <v>13</v>
          </cell>
        </row>
        <row r="330">
          <cell r="L330">
            <v>13</v>
          </cell>
        </row>
        <row r="331">
          <cell r="L331">
            <v>13</v>
          </cell>
        </row>
        <row r="332">
          <cell r="L332">
            <v>14</v>
          </cell>
        </row>
        <row r="333">
          <cell r="L333">
            <v>14</v>
          </cell>
        </row>
        <row r="334">
          <cell r="L334">
            <v>114</v>
          </cell>
        </row>
        <row r="335">
          <cell r="L335">
            <v>114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6</v>
          </cell>
        </row>
        <row r="339">
          <cell r="L339">
            <v>6</v>
          </cell>
        </row>
        <row r="340">
          <cell r="L340">
            <v>6</v>
          </cell>
        </row>
        <row r="341">
          <cell r="L341">
            <v>11</v>
          </cell>
        </row>
        <row r="342">
          <cell r="L342">
            <v>11</v>
          </cell>
        </row>
        <row r="343">
          <cell r="L343">
            <v>22</v>
          </cell>
        </row>
        <row r="344">
          <cell r="L344">
            <v>29</v>
          </cell>
        </row>
        <row r="345">
          <cell r="L345">
            <v>29</v>
          </cell>
        </row>
        <row r="346">
          <cell r="L346">
            <v>29</v>
          </cell>
        </row>
        <row r="347">
          <cell r="L347">
            <v>30</v>
          </cell>
        </row>
        <row r="348">
          <cell r="L348">
            <v>30</v>
          </cell>
        </row>
        <row r="349">
          <cell r="L349">
            <v>30</v>
          </cell>
        </row>
        <row r="350">
          <cell r="L350">
            <v>30</v>
          </cell>
        </row>
        <row r="351">
          <cell r="L351">
            <v>30</v>
          </cell>
        </row>
        <row r="352">
          <cell r="L352">
            <v>15</v>
          </cell>
        </row>
        <row r="353">
          <cell r="L353">
            <v>15</v>
          </cell>
        </row>
        <row r="354">
          <cell r="L354">
            <v>15</v>
          </cell>
        </row>
        <row r="355">
          <cell r="L355">
            <v>16</v>
          </cell>
        </row>
        <row r="356">
          <cell r="L356">
            <v>16</v>
          </cell>
        </row>
        <row r="357">
          <cell r="L357">
            <v>17</v>
          </cell>
        </row>
        <row r="358">
          <cell r="L358">
            <v>17</v>
          </cell>
        </row>
        <row r="359">
          <cell r="L359">
            <v>17</v>
          </cell>
        </row>
        <row r="360">
          <cell r="L360">
            <v>17</v>
          </cell>
        </row>
        <row r="361">
          <cell r="L361">
            <v>27</v>
          </cell>
        </row>
        <row r="362">
          <cell r="L362">
            <v>27</v>
          </cell>
        </row>
        <row r="363">
          <cell r="L363">
            <v>27</v>
          </cell>
        </row>
        <row r="364">
          <cell r="L364">
            <v>27</v>
          </cell>
        </row>
        <row r="365">
          <cell r="L365">
            <v>18</v>
          </cell>
        </row>
        <row r="366">
          <cell r="L366">
            <v>18</v>
          </cell>
        </row>
        <row r="367">
          <cell r="L367">
            <v>20</v>
          </cell>
        </row>
        <row r="368">
          <cell r="L368">
            <v>20</v>
          </cell>
        </row>
        <row r="369">
          <cell r="L369">
            <v>20</v>
          </cell>
        </row>
        <row r="370">
          <cell r="L370">
            <v>20</v>
          </cell>
        </row>
        <row r="371">
          <cell r="L371">
            <v>20</v>
          </cell>
        </row>
        <row r="372">
          <cell r="L372">
            <v>21</v>
          </cell>
        </row>
        <row r="373">
          <cell r="L373">
            <v>21</v>
          </cell>
        </row>
        <row r="374">
          <cell r="L374">
            <v>76</v>
          </cell>
        </row>
        <row r="375">
          <cell r="L375">
            <v>76</v>
          </cell>
        </row>
        <row r="376">
          <cell r="L376">
            <v>80</v>
          </cell>
        </row>
        <row r="377">
          <cell r="L377">
            <v>80</v>
          </cell>
        </row>
        <row r="378">
          <cell r="L378">
            <v>84</v>
          </cell>
        </row>
        <row r="379">
          <cell r="L379">
            <v>84</v>
          </cell>
        </row>
        <row r="380">
          <cell r="L380">
            <v>81</v>
          </cell>
        </row>
        <row r="381">
          <cell r="L381">
            <v>82</v>
          </cell>
        </row>
        <row r="382">
          <cell r="L382">
            <v>82</v>
          </cell>
        </row>
        <row r="383">
          <cell r="L383">
            <v>83</v>
          </cell>
        </row>
        <row r="384">
          <cell r="L384">
            <v>83</v>
          </cell>
        </row>
        <row r="385">
          <cell r="L385">
            <v>78</v>
          </cell>
        </row>
        <row r="386">
          <cell r="L386">
            <v>78</v>
          </cell>
        </row>
        <row r="387">
          <cell r="L387">
            <v>79</v>
          </cell>
        </row>
        <row r="388">
          <cell r="L388">
            <v>79</v>
          </cell>
        </row>
        <row r="389">
          <cell r="L389">
            <v>157</v>
          </cell>
        </row>
        <row r="390">
          <cell r="L390">
            <v>22</v>
          </cell>
        </row>
        <row r="391">
          <cell r="L391">
            <v>22</v>
          </cell>
        </row>
        <row r="392">
          <cell r="L392">
            <v>23</v>
          </cell>
        </row>
        <row r="393">
          <cell r="L393">
            <v>23</v>
          </cell>
        </row>
        <row r="394">
          <cell r="L394">
            <v>23</v>
          </cell>
        </row>
        <row r="395">
          <cell r="L395">
            <v>24</v>
          </cell>
        </row>
        <row r="396">
          <cell r="L396">
            <v>25</v>
          </cell>
        </row>
        <row r="397">
          <cell r="L397">
            <v>25</v>
          </cell>
        </row>
        <row r="398">
          <cell r="L398">
            <v>25</v>
          </cell>
        </row>
        <row r="399">
          <cell r="L399">
            <v>25</v>
          </cell>
        </row>
        <row r="400">
          <cell r="L400">
            <v>26</v>
          </cell>
        </row>
        <row r="401">
          <cell r="L401">
            <v>26</v>
          </cell>
        </row>
        <row r="402">
          <cell r="L402">
            <v>26</v>
          </cell>
        </row>
        <row r="403">
          <cell r="L403">
            <v>102</v>
          </cell>
        </row>
        <row r="404">
          <cell r="L404">
            <v>102</v>
          </cell>
        </row>
        <row r="405">
          <cell r="L405">
            <v>3</v>
          </cell>
        </row>
        <row r="406">
          <cell r="L406">
            <v>90</v>
          </cell>
        </row>
        <row r="407">
          <cell r="L407">
            <v>90</v>
          </cell>
        </row>
        <row r="408">
          <cell r="L408">
            <v>90</v>
          </cell>
        </row>
        <row r="409">
          <cell r="L409">
            <v>88</v>
          </cell>
        </row>
        <row r="410">
          <cell r="L410">
            <v>88</v>
          </cell>
        </row>
        <row r="411">
          <cell r="L411">
            <v>89</v>
          </cell>
        </row>
        <row r="412">
          <cell r="L412">
            <v>89</v>
          </cell>
        </row>
        <row r="413">
          <cell r="L413">
            <v>87</v>
          </cell>
        </row>
        <row r="414">
          <cell r="L414">
            <v>87</v>
          </cell>
        </row>
        <row r="415">
          <cell r="L415">
            <v>3</v>
          </cell>
        </row>
        <row r="416">
          <cell r="L416">
            <v>85</v>
          </cell>
        </row>
        <row r="417">
          <cell r="L417">
            <v>42</v>
          </cell>
        </row>
        <row r="418">
          <cell r="L418">
            <v>42</v>
          </cell>
        </row>
        <row r="419">
          <cell r="L419">
            <v>77</v>
          </cell>
        </row>
        <row r="420">
          <cell r="L420">
            <v>42</v>
          </cell>
        </row>
        <row r="421">
          <cell r="L421">
            <v>42</v>
          </cell>
        </row>
        <row r="422">
          <cell r="L422">
            <v>86</v>
          </cell>
        </row>
        <row r="423">
          <cell r="L423">
            <v>42</v>
          </cell>
        </row>
        <row r="424">
          <cell r="L424">
            <v>42</v>
          </cell>
        </row>
        <row r="425">
          <cell r="L425">
            <v>42</v>
          </cell>
        </row>
        <row r="426">
          <cell r="L426">
            <v>41</v>
          </cell>
        </row>
        <row r="427">
          <cell r="L427">
            <v>41</v>
          </cell>
        </row>
        <row r="428">
          <cell r="L428">
            <v>42</v>
          </cell>
        </row>
        <row r="429">
          <cell r="L429">
            <v>42</v>
          </cell>
        </row>
        <row r="430">
          <cell r="L430">
            <v>42</v>
          </cell>
        </row>
        <row r="431">
          <cell r="L431">
            <v>43</v>
          </cell>
        </row>
        <row r="432">
          <cell r="L432">
            <v>43</v>
          </cell>
        </row>
        <row r="433">
          <cell r="L433">
            <v>43</v>
          </cell>
        </row>
        <row r="434">
          <cell r="L434">
            <v>43</v>
          </cell>
        </row>
        <row r="435">
          <cell r="L435">
            <v>43</v>
          </cell>
        </row>
        <row r="436">
          <cell r="L436">
            <v>43</v>
          </cell>
        </row>
        <row r="437">
          <cell r="L437">
            <v>134</v>
          </cell>
        </row>
        <row r="438">
          <cell r="L438">
            <v>3</v>
          </cell>
        </row>
        <row r="439">
          <cell r="L439">
            <v>34</v>
          </cell>
        </row>
        <row r="440">
          <cell r="L440">
            <v>34</v>
          </cell>
        </row>
        <row r="441">
          <cell r="L441">
            <v>34</v>
          </cell>
        </row>
        <row r="442">
          <cell r="L442">
            <v>34</v>
          </cell>
        </row>
        <row r="443">
          <cell r="L443">
            <v>34</v>
          </cell>
        </row>
        <row r="444">
          <cell r="L444">
            <v>34</v>
          </cell>
        </row>
        <row r="445">
          <cell r="L445">
            <v>35</v>
          </cell>
        </row>
        <row r="446">
          <cell r="L446">
            <v>35</v>
          </cell>
        </row>
        <row r="447">
          <cell r="L447">
            <v>35</v>
          </cell>
        </row>
        <row r="448">
          <cell r="L448">
            <v>35</v>
          </cell>
        </row>
        <row r="449">
          <cell r="L449">
            <v>35</v>
          </cell>
        </row>
        <row r="450">
          <cell r="L450">
            <v>35</v>
          </cell>
        </row>
        <row r="451">
          <cell r="L451">
            <v>35</v>
          </cell>
        </row>
        <row r="452">
          <cell r="L452">
            <v>3</v>
          </cell>
        </row>
        <row r="453">
          <cell r="L453">
            <v>59</v>
          </cell>
        </row>
        <row r="454">
          <cell r="L454">
            <v>60</v>
          </cell>
        </row>
        <row r="455">
          <cell r="L455">
            <v>65</v>
          </cell>
        </row>
        <row r="456">
          <cell r="L456">
            <v>65</v>
          </cell>
        </row>
        <row r="457">
          <cell r="L457">
            <v>65</v>
          </cell>
        </row>
        <row r="458">
          <cell r="L458">
            <v>65</v>
          </cell>
        </row>
        <row r="459">
          <cell r="L459">
            <v>49</v>
          </cell>
        </row>
        <row r="460">
          <cell r="L460">
            <v>49</v>
          </cell>
        </row>
        <row r="461">
          <cell r="L461">
            <v>49</v>
          </cell>
        </row>
        <row r="462">
          <cell r="L462">
            <v>49</v>
          </cell>
        </row>
        <row r="463">
          <cell r="L463">
            <v>49</v>
          </cell>
        </row>
        <row r="464">
          <cell r="L464">
            <v>49</v>
          </cell>
        </row>
        <row r="465">
          <cell r="L465">
            <v>49</v>
          </cell>
        </row>
        <row r="466">
          <cell r="L466">
            <v>49</v>
          </cell>
        </row>
        <row r="467">
          <cell r="L467">
            <v>49</v>
          </cell>
        </row>
        <row r="468">
          <cell r="L468">
            <v>50</v>
          </cell>
        </row>
        <row r="469">
          <cell r="L469">
            <v>50</v>
          </cell>
        </row>
        <row r="470">
          <cell r="L470">
            <v>50</v>
          </cell>
        </row>
        <row r="471">
          <cell r="L471">
            <v>50</v>
          </cell>
        </row>
        <row r="472">
          <cell r="L472">
            <v>50</v>
          </cell>
        </row>
        <row r="473">
          <cell r="L473">
            <v>50</v>
          </cell>
        </row>
        <row r="474">
          <cell r="L474">
            <v>53</v>
          </cell>
        </row>
        <row r="475">
          <cell r="L475">
            <v>53</v>
          </cell>
        </row>
        <row r="476">
          <cell r="L476">
            <v>53</v>
          </cell>
        </row>
        <row r="477">
          <cell r="L477">
            <v>53</v>
          </cell>
        </row>
        <row r="478">
          <cell r="L478">
            <v>53</v>
          </cell>
        </row>
        <row r="479">
          <cell r="L479">
            <v>53</v>
          </cell>
        </row>
        <row r="480">
          <cell r="L480">
            <v>53</v>
          </cell>
        </row>
        <row r="481">
          <cell r="L481">
            <v>53</v>
          </cell>
        </row>
        <row r="482">
          <cell r="L482">
            <v>53</v>
          </cell>
        </row>
        <row r="483">
          <cell r="L483">
            <v>51</v>
          </cell>
        </row>
        <row r="484">
          <cell r="L484">
            <v>51</v>
          </cell>
        </row>
        <row r="485">
          <cell r="L485">
            <v>52</v>
          </cell>
        </row>
        <row r="486">
          <cell r="L486">
            <v>52</v>
          </cell>
        </row>
        <row r="487">
          <cell r="L487">
            <v>52</v>
          </cell>
        </row>
        <row r="488">
          <cell r="L488">
            <v>52</v>
          </cell>
        </row>
        <row r="489">
          <cell r="L489">
            <v>52</v>
          </cell>
        </row>
        <row r="490">
          <cell r="L490">
            <v>52</v>
          </cell>
        </row>
        <row r="491">
          <cell r="L491">
            <v>48</v>
          </cell>
        </row>
        <row r="492">
          <cell r="L492">
            <v>48</v>
          </cell>
        </row>
        <row r="493">
          <cell r="L493">
            <v>48</v>
          </cell>
        </row>
        <row r="494">
          <cell r="L494">
            <v>48</v>
          </cell>
        </row>
        <row r="495">
          <cell r="L495">
            <v>48</v>
          </cell>
        </row>
        <row r="496">
          <cell r="L496">
            <v>48</v>
          </cell>
        </row>
        <row r="497">
          <cell r="L497">
            <v>63</v>
          </cell>
        </row>
        <row r="498">
          <cell r="L498">
            <v>63</v>
          </cell>
        </row>
        <row r="499">
          <cell r="L499">
            <v>61</v>
          </cell>
        </row>
        <row r="500">
          <cell r="L500">
            <v>61</v>
          </cell>
        </row>
        <row r="501">
          <cell r="L501">
            <v>61</v>
          </cell>
        </row>
        <row r="502">
          <cell r="L502">
            <v>62</v>
          </cell>
        </row>
        <row r="503">
          <cell r="L503">
            <v>62</v>
          </cell>
        </row>
        <row r="504">
          <cell r="L504">
            <v>62</v>
          </cell>
        </row>
        <row r="505">
          <cell r="L505">
            <v>63</v>
          </cell>
        </row>
        <row r="506">
          <cell r="L506">
            <v>64</v>
          </cell>
        </row>
        <row r="507">
          <cell r="L507">
            <v>64</v>
          </cell>
        </row>
        <row r="508">
          <cell r="L508">
            <v>55</v>
          </cell>
        </row>
        <row r="509">
          <cell r="L509">
            <v>55</v>
          </cell>
        </row>
        <row r="510">
          <cell r="L510">
            <v>54</v>
          </cell>
        </row>
        <row r="511">
          <cell r="L511">
            <v>54</v>
          </cell>
        </row>
        <row r="512">
          <cell r="L512">
            <v>54</v>
          </cell>
        </row>
        <row r="513">
          <cell r="L513">
            <v>54</v>
          </cell>
        </row>
        <row r="514">
          <cell r="L514">
            <v>56</v>
          </cell>
        </row>
        <row r="515">
          <cell r="L515">
            <v>56</v>
          </cell>
        </row>
        <row r="516">
          <cell r="L516">
            <v>56</v>
          </cell>
        </row>
        <row r="517">
          <cell r="L517">
            <v>56</v>
          </cell>
        </row>
        <row r="518">
          <cell r="L518">
            <v>56</v>
          </cell>
        </row>
        <row r="519">
          <cell r="L519">
            <v>56</v>
          </cell>
        </row>
        <row r="520">
          <cell r="L520">
            <v>56</v>
          </cell>
        </row>
        <row r="521">
          <cell r="L521">
            <v>56</v>
          </cell>
        </row>
        <row r="522">
          <cell r="L522">
            <v>56</v>
          </cell>
        </row>
        <row r="523">
          <cell r="L523">
            <v>57</v>
          </cell>
        </row>
        <row r="524">
          <cell r="L524">
            <v>29</v>
          </cell>
        </row>
        <row r="525">
          <cell r="L525">
            <v>71</v>
          </cell>
        </row>
        <row r="526">
          <cell r="L526">
            <v>71</v>
          </cell>
        </row>
        <row r="527">
          <cell r="L527">
            <v>71</v>
          </cell>
        </row>
        <row r="528">
          <cell r="L528">
            <v>74</v>
          </cell>
        </row>
        <row r="529">
          <cell r="L529">
            <v>74</v>
          </cell>
        </row>
        <row r="530">
          <cell r="L530">
            <v>35</v>
          </cell>
        </row>
        <row r="531">
          <cell r="L531">
            <v>71</v>
          </cell>
        </row>
        <row r="532">
          <cell r="L532">
            <v>90</v>
          </cell>
        </row>
        <row r="533">
          <cell r="L533">
            <v>90</v>
          </cell>
        </row>
        <row r="534">
          <cell r="L534">
            <v>90</v>
          </cell>
        </row>
        <row r="535">
          <cell r="L535">
            <v>90</v>
          </cell>
        </row>
        <row r="536">
          <cell r="L536">
            <v>90</v>
          </cell>
        </row>
        <row r="537">
          <cell r="L537">
            <v>90</v>
          </cell>
        </row>
        <row r="538">
          <cell r="L538">
            <v>90</v>
          </cell>
        </row>
        <row r="539">
          <cell r="L539">
            <v>104</v>
          </cell>
        </row>
        <row r="540">
          <cell r="L540">
            <v>104</v>
          </cell>
        </row>
        <row r="541">
          <cell r="L541">
            <v>104</v>
          </cell>
        </row>
        <row r="542">
          <cell r="L542">
            <v>15</v>
          </cell>
        </row>
        <row r="543">
          <cell r="L543">
            <v>15</v>
          </cell>
        </row>
        <row r="544">
          <cell r="L544">
            <v>16</v>
          </cell>
        </row>
        <row r="545">
          <cell r="L545">
            <v>16</v>
          </cell>
        </row>
        <row r="546">
          <cell r="L546">
            <v>157</v>
          </cell>
        </row>
        <row r="547">
          <cell r="L547">
            <v>13</v>
          </cell>
        </row>
        <row r="548">
          <cell r="L548">
            <v>37</v>
          </cell>
        </row>
        <row r="549">
          <cell r="L549">
            <v>37</v>
          </cell>
        </row>
        <row r="550">
          <cell r="L550">
            <v>39</v>
          </cell>
        </row>
        <row r="551">
          <cell r="L551">
            <v>39</v>
          </cell>
        </row>
        <row r="552">
          <cell r="L552">
            <v>39</v>
          </cell>
        </row>
        <row r="553">
          <cell r="L553">
            <v>39</v>
          </cell>
        </row>
        <row r="554">
          <cell r="L554">
            <v>39</v>
          </cell>
        </row>
        <row r="555">
          <cell r="L555">
            <v>39</v>
          </cell>
        </row>
        <row r="556">
          <cell r="L556">
            <v>39</v>
          </cell>
        </row>
        <row r="557">
          <cell r="L557">
            <v>39</v>
          </cell>
        </row>
        <row r="558">
          <cell r="L558">
            <v>39</v>
          </cell>
        </row>
        <row r="559">
          <cell r="L559">
            <v>37</v>
          </cell>
        </row>
        <row r="560">
          <cell r="L560">
            <v>37</v>
          </cell>
        </row>
        <row r="561">
          <cell r="L561">
            <v>35</v>
          </cell>
        </row>
        <row r="562">
          <cell r="L562">
            <v>27</v>
          </cell>
        </row>
        <row r="563">
          <cell r="L563">
            <v>27</v>
          </cell>
        </row>
        <row r="564">
          <cell r="L564">
            <v>36</v>
          </cell>
        </row>
        <row r="565">
          <cell r="L565">
            <v>36</v>
          </cell>
        </row>
        <row r="566">
          <cell r="L566">
            <v>36</v>
          </cell>
        </row>
        <row r="567">
          <cell r="L567">
            <v>36</v>
          </cell>
        </row>
        <row r="568">
          <cell r="L568">
            <v>37</v>
          </cell>
        </row>
        <row r="569">
          <cell r="L569">
            <v>37</v>
          </cell>
        </row>
        <row r="570">
          <cell r="L570">
            <v>37</v>
          </cell>
        </row>
        <row r="571">
          <cell r="L571">
            <v>37</v>
          </cell>
        </row>
        <row r="572">
          <cell r="L572">
            <v>37</v>
          </cell>
        </row>
        <row r="573">
          <cell r="L573">
            <v>37</v>
          </cell>
        </row>
        <row r="574">
          <cell r="L574">
            <v>38</v>
          </cell>
        </row>
        <row r="575">
          <cell r="L575">
            <v>38</v>
          </cell>
        </row>
        <row r="576">
          <cell r="L576">
            <v>39</v>
          </cell>
        </row>
        <row r="577">
          <cell r="L577">
            <v>39</v>
          </cell>
        </row>
        <row r="578">
          <cell r="L578">
            <v>40</v>
          </cell>
        </row>
        <row r="579">
          <cell r="L579">
            <v>40</v>
          </cell>
        </row>
        <row r="580">
          <cell r="L580">
            <v>40</v>
          </cell>
        </row>
        <row r="581">
          <cell r="L581">
            <v>36</v>
          </cell>
        </row>
        <row r="582">
          <cell r="L582">
            <v>36</v>
          </cell>
        </row>
        <row r="583">
          <cell r="L583">
            <v>36</v>
          </cell>
        </row>
        <row r="584">
          <cell r="L584">
            <v>36</v>
          </cell>
        </row>
        <row r="585">
          <cell r="L585">
            <v>39</v>
          </cell>
        </row>
        <row r="586">
          <cell r="L586">
            <v>39</v>
          </cell>
        </row>
        <row r="587">
          <cell r="L587">
            <v>37</v>
          </cell>
        </row>
        <row r="588">
          <cell r="L588">
            <v>37</v>
          </cell>
        </row>
        <row r="589">
          <cell r="L589">
            <v>37</v>
          </cell>
        </row>
        <row r="590">
          <cell r="L590">
            <v>37</v>
          </cell>
        </row>
        <row r="591">
          <cell r="L591">
            <v>37</v>
          </cell>
        </row>
        <row r="592">
          <cell r="L592">
            <v>37</v>
          </cell>
        </row>
        <row r="593">
          <cell r="L593">
            <v>38</v>
          </cell>
        </row>
        <row r="594">
          <cell r="L594">
            <v>38</v>
          </cell>
        </row>
        <row r="595">
          <cell r="L595">
            <v>38</v>
          </cell>
        </row>
        <row r="596">
          <cell r="L596">
            <v>40</v>
          </cell>
        </row>
        <row r="597">
          <cell r="L597">
            <v>40</v>
          </cell>
        </row>
        <row r="598">
          <cell r="L598">
            <v>40</v>
          </cell>
        </row>
        <row r="599">
          <cell r="L599">
            <v>37</v>
          </cell>
        </row>
        <row r="600">
          <cell r="L600">
            <v>47</v>
          </cell>
        </row>
        <row r="601">
          <cell r="L601">
            <v>47</v>
          </cell>
        </row>
        <row r="602">
          <cell r="L602">
            <v>114</v>
          </cell>
        </row>
        <row r="603">
          <cell r="L603">
            <v>108</v>
          </cell>
        </row>
        <row r="604">
          <cell r="L604">
            <v>108</v>
          </cell>
        </row>
        <row r="605">
          <cell r="L605">
            <v>108</v>
          </cell>
        </row>
        <row r="606">
          <cell r="L606">
            <v>74</v>
          </cell>
        </row>
        <row r="607">
          <cell r="L607">
            <v>74</v>
          </cell>
        </row>
        <row r="608">
          <cell r="L608">
            <v>74</v>
          </cell>
        </row>
        <row r="609">
          <cell r="L609">
            <v>87</v>
          </cell>
        </row>
        <row r="610">
          <cell r="L610">
            <v>88</v>
          </cell>
        </row>
        <row r="611">
          <cell r="L611">
            <v>88</v>
          </cell>
        </row>
        <row r="612">
          <cell r="L612">
            <v>89</v>
          </cell>
        </row>
        <row r="613">
          <cell r="L613">
            <v>87</v>
          </cell>
        </row>
        <row r="614">
          <cell r="L614">
            <v>88</v>
          </cell>
        </row>
        <row r="615">
          <cell r="L615">
            <v>47</v>
          </cell>
        </row>
        <row r="616">
          <cell r="L616">
            <v>47</v>
          </cell>
        </row>
        <row r="617">
          <cell r="L617">
            <v>47</v>
          </cell>
        </row>
        <row r="618">
          <cell r="L618">
            <v>157</v>
          </cell>
        </row>
        <row r="619">
          <cell r="L619">
            <v>95</v>
          </cell>
        </row>
        <row r="620">
          <cell r="L620">
            <v>95</v>
          </cell>
        </row>
        <row r="621">
          <cell r="L621">
            <v>95</v>
          </cell>
        </row>
        <row r="622">
          <cell r="L622">
            <v>47</v>
          </cell>
        </row>
        <row r="623">
          <cell r="L623">
            <v>47</v>
          </cell>
        </row>
        <row r="624">
          <cell r="L624">
            <v>37</v>
          </cell>
        </row>
        <row r="625">
          <cell r="L625">
            <v>36</v>
          </cell>
        </row>
        <row r="626">
          <cell r="L626">
            <v>36</v>
          </cell>
        </row>
        <row r="627">
          <cell r="L627">
            <v>37</v>
          </cell>
        </row>
        <row r="628">
          <cell r="L628">
            <v>37</v>
          </cell>
        </row>
        <row r="629">
          <cell r="L629">
            <v>38</v>
          </cell>
        </row>
        <row r="630">
          <cell r="L630">
            <v>38</v>
          </cell>
        </row>
        <row r="631">
          <cell r="L631">
            <v>38</v>
          </cell>
        </row>
        <row r="632">
          <cell r="L632">
            <v>38</v>
          </cell>
        </row>
        <row r="633">
          <cell r="L633">
            <v>38</v>
          </cell>
        </row>
        <row r="634">
          <cell r="L634">
            <v>38</v>
          </cell>
        </row>
        <row r="635">
          <cell r="L635">
            <v>39</v>
          </cell>
        </row>
        <row r="636">
          <cell r="L636">
            <v>40</v>
          </cell>
        </row>
        <row r="637">
          <cell r="L637">
            <v>40</v>
          </cell>
        </row>
        <row r="638">
          <cell r="L638">
            <v>36</v>
          </cell>
        </row>
        <row r="639">
          <cell r="L639">
            <v>39</v>
          </cell>
        </row>
        <row r="640">
          <cell r="L640">
            <v>39</v>
          </cell>
        </row>
        <row r="641">
          <cell r="L641">
            <v>37</v>
          </cell>
        </row>
        <row r="642">
          <cell r="L642">
            <v>37</v>
          </cell>
        </row>
        <row r="643">
          <cell r="L643">
            <v>38</v>
          </cell>
        </row>
        <row r="644">
          <cell r="L644">
            <v>38</v>
          </cell>
        </row>
        <row r="645">
          <cell r="L645">
            <v>38</v>
          </cell>
        </row>
        <row r="646">
          <cell r="L646">
            <v>40</v>
          </cell>
        </row>
        <row r="647">
          <cell r="L647">
            <v>40</v>
          </cell>
        </row>
        <row r="648">
          <cell r="L648">
            <v>40</v>
          </cell>
        </row>
        <row r="649">
          <cell r="L649">
            <v>110</v>
          </cell>
        </row>
        <row r="650">
          <cell r="L650">
            <v>110</v>
          </cell>
        </row>
        <row r="651">
          <cell r="L651">
            <v>110</v>
          </cell>
        </row>
        <row r="652">
          <cell r="L652">
            <v>110</v>
          </cell>
        </row>
        <row r="653">
          <cell r="L653">
            <v>93</v>
          </cell>
        </row>
        <row r="654">
          <cell r="L654">
            <v>109</v>
          </cell>
        </row>
        <row r="655">
          <cell r="L655">
            <v>109</v>
          </cell>
        </row>
        <row r="656">
          <cell r="L656">
            <v>97</v>
          </cell>
        </row>
        <row r="657">
          <cell r="L657">
            <v>97</v>
          </cell>
        </row>
        <row r="658">
          <cell r="L658">
            <v>97</v>
          </cell>
        </row>
        <row r="659">
          <cell r="L659">
            <v>97</v>
          </cell>
        </row>
        <row r="660">
          <cell r="L660">
            <v>97</v>
          </cell>
        </row>
        <row r="661">
          <cell r="L661">
            <v>97</v>
          </cell>
        </row>
        <row r="662">
          <cell r="L662">
            <v>2</v>
          </cell>
        </row>
        <row r="663">
          <cell r="L663">
            <v>12</v>
          </cell>
        </row>
        <row r="664">
          <cell r="L664">
            <v>9</v>
          </cell>
        </row>
        <row r="665">
          <cell r="L665">
            <v>9</v>
          </cell>
        </row>
        <row r="666">
          <cell r="L666">
            <v>9</v>
          </cell>
        </row>
        <row r="667">
          <cell r="L667">
            <v>9</v>
          </cell>
        </row>
        <row r="668">
          <cell r="L668">
            <v>9</v>
          </cell>
        </row>
        <row r="669">
          <cell r="L669">
            <v>9</v>
          </cell>
        </row>
        <row r="670">
          <cell r="L670">
            <v>9</v>
          </cell>
        </row>
        <row r="671">
          <cell r="L671">
            <v>9</v>
          </cell>
        </row>
        <row r="672">
          <cell r="L672">
            <v>9</v>
          </cell>
        </row>
        <row r="673">
          <cell r="L673">
            <v>9</v>
          </cell>
        </row>
        <row r="674">
          <cell r="L674">
            <v>9</v>
          </cell>
        </row>
        <row r="675">
          <cell r="L675">
            <v>9</v>
          </cell>
        </row>
        <row r="676">
          <cell r="L676">
            <v>9</v>
          </cell>
        </row>
        <row r="677">
          <cell r="L677">
            <v>9</v>
          </cell>
        </row>
        <row r="678">
          <cell r="L678">
            <v>9</v>
          </cell>
        </row>
        <row r="679">
          <cell r="L679">
            <v>9</v>
          </cell>
        </row>
        <row r="680">
          <cell r="L680">
            <v>9</v>
          </cell>
        </row>
        <row r="681">
          <cell r="L681">
            <v>9</v>
          </cell>
        </row>
        <row r="682">
          <cell r="L682">
            <v>9</v>
          </cell>
        </row>
        <row r="683">
          <cell r="L683">
            <v>9</v>
          </cell>
        </row>
        <row r="684">
          <cell r="L684">
            <v>9</v>
          </cell>
        </row>
        <row r="685">
          <cell r="L685">
            <v>9</v>
          </cell>
        </row>
        <row r="686">
          <cell r="L686">
            <v>9</v>
          </cell>
        </row>
        <row r="687">
          <cell r="L687">
            <v>9</v>
          </cell>
        </row>
        <row r="688">
          <cell r="L688">
            <v>9</v>
          </cell>
        </row>
        <row r="689">
          <cell r="L689">
            <v>9</v>
          </cell>
        </row>
        <row r="690">
          <cell r="L690">
            <v>9</v>
          </cell>
        </row>
        <row r="691">
          <cell r="L691">
            <v>9</v>
          </cell>
        </row>
        <row r="692">
          <cell r="L692">
            <v>9</v>
          </cell>
        </row>
        <row r="693">
          <cell r="L693">
            <v>9</v>
          </cell>
        </row>
        <row r="694">
          <cell r="L694">
            <v>9</v>
          </cell>
        </row>
        <row r="695">
          <cell r="L695">
            <v>9</v>
          </cell>
        </row>
        <row r="696">
          <cell r="L696">
            <v>9</v>
          </cell>
        </row>
        <row r="697">
          <cell r="L697">
            <v>9</v>
          </cell>
        </row>
        <row r="698">
          <cell r="L698">
            <v>9</v>
          </cell>
        </row>
        <row r="699">
          <cell r="L699">
            <v>9</v>
          </cell>
        </row>
        <row r="700">
          <cell r="L700">
            <v>9</v>
          </cell>
        </row>
        <row r="701">
          <cell r="L701">
            <v>9</v>
          </cell>
        </row>
        <row r="702">
          <cell r="L702">
            <v>9</v>
          </cell>
        </row>
        <row r="703">
          <cell r="L703">
            <v>9</v>
          </cell>
        </row>
        <row r="704">
          <cell r="L704">
            <v>9</v>
          </cell>
        </row>
        <row r="705">
          <cell r="L705">
            <v>9</v>
          </cell>
        </row>
        <row r="706">
          <cell r="L706">
            <v>9</v>
          </cell>
        </row>
        <row r="707">
          <cell r="L707">
            <v>9</v>
          </cell>
        </row>
        <row r="708">
          <cell r="L708">
            <v>9</v>
          </cell>
        </row>
        <row r="709">
          <cell r="L709">
            <v>9</v>
          </cell>
        </row>
        <row r="710">
          <cell r="L710">
            <v>9</v>
          </cell>
        </row>
        <row r="711">
          <cell r="L711">
            <v>9</v>
          </cell>
        </row>
        <row r="712">
          <cell r="L712">
            <v>9</v>
          </cell>
        </row>
        <row r="713">
          <cell r="L713">
            <v>9</v>
          </cell>
        </row>
        <row r="714">
          <cell r="L714">
            <v>9</v>
          </cell>
        </row>
        <row r="715">
          <cell r="L715">
            <v>9</v>
          </cell>
        </row>
        <row r="716">
          <cell r="L716">
            <v>9</v>
          </cell>
        </row>
        <row r="717">
          <cell r="L717">
            <v>9</v>
          </cell>
        </row>
        <row r="718">
          <cell r="L718">
            <v>9</v>
          </cell>
        </row>
        <row r="719">
          <cell r="L719">
            <v>9</v>
          </cell>
        </row>
        <row r="720">
          <cell r="L720">
            <v>9</v>
          </cell>
        </row>
        <row r="721">
          <cell r="L721">
            <v>9</v>
          </cell>
        </row>
        <row r="722">
          <cell r="L722">
            <v>9</v>
          </cell>
        </row>
        <row r="723">
          <cell r="L723">
            <v>9</v>
          </cell>
        </row>
        <row r="724">
          <cell r="L724">
            <v>9</v>
          </cell>
        </row>
        <row r="725">
          <cell r="L725">
            <v>9</v>
          </cell>
        </row>
        <row r="726">
          <cell r="L726">
            <v>9</v>
          </cell>
        </row>
        <row r="727">
          <cell r="L727">
            <v>9</v>
          </cell>
        </row>
        <row r="728">
          <cell r="L728">
            <v>9</v>
          </cell>
        </row>
        <row r="729">
          <cell r="L729">
            <v>9</v>
          </cell>
        </row>
        <row r="730">
          <cell r="L730">
            <v>9</v>
          </cell>
        </row>
        <row r="731">
          <cell r="L731">
            <v>9</v>
          </cell>
        </row>
        <row r="732">
          <cell r="L732">
            <v>9</v>
          </cell>
        </row>
        <row r="733">
          <cell r="L733">
            <v>9</v>
          </cell>
        </row>
        <row r="734">
          <cell r="L734">
            <v>9</v>
          </cell>
        </row>
        <row r="735">
          <cell r="L735">
            <v>9</v>
          </cell>
        </row>
        <row r="736">
          <cell r="L736">
            <v>9</v>
          </cell>
        </row>
        <row r="737">
          <cell r="L737">
            <v>9</v>
          </cell>
        </row>
        <row r="738">
          <cell r="L738">
            <v>9</v>
          </cell>
        </row>
        <row r="739">
          <cell r="L739">
            <v>9</v>
          </cell>
        </row>
        <row r="740">
          <cell r="L740">
            <v>9</v>
          </cell>
        </row>
        <row r="741">
          <cell r="L741">
            <v>9</v>
          </cell>
        </row>
        <row r="742">
          <cell r="L742">
            <v>9</v>
          </cell>
        </row>
        <row r="743">
          <cell r="L743">
            <v>9</v>
          </cell>
        </row>
        <row r="744">
          <cell r="L744">
            <v>9</v>
          </cell>
        </row>
        <row r="745">
          <cell r="L745">
            <v>9</v>
          </cell>
        </row>
        <row r="746">
          <cell r="L746">
            <v>9</v>
          </cell>
        </row>
        <row r="747">
          <cell r="L747">
            <v>9</v>
          </cell>
        </row>
        <row r="748">
          <cell r="L748">
            <v>9</v>
          </cell>
        </row>
        <row r="749">
          <cell r="L749">
            <v>9</v>
          </cell>
        </row>
        <row r="750">
          <cell r="L750">
            <v>9</v>
          </cell>
        </row>
        <row r="751">
          <cell r="L751">
            <v>9</v>
          </cell>
        </row>
        <row r="752">
          <cell r="L752">
            <v>9</v>
          </cell>
        </row>
        <row r="753">
          <cell r="L753">
            <v>9</v>
          </cell>
        </row>
        <row r="754">
          <cell r="L754">
            <v>9</v>
          </cell>
        </row>
        <row r="755">
          <cell r="L755">
            <v>9</v>
          </cell>
        </row>
        <row r="756">
          <cell r="L756">
            <v>9</v>
          </cell>
        </row>
        <row r="757">
          <cell r="L757">
            <v>9</v>
          </cell>
        </row>
        <row r="758">
          <cell r="L758">
            <v>9</v>
          </cell>
        </row>
        <row r="759">
          <cell r="L759">
            <v>9</v>
          </cell>
        </row>
        <row r="760">
          <cell r="L760">
            <v>9</v>
          </cell>
        </row>
        <row r="761">
          <cell r="L761">
            <v>9</v>
          </cell>
        </row>
        <row r="762">
          <cell r="L762">
            <v>9</v>
          </cell>
        </row>
        <row r="763">
          <cell r="L763">
            <v>9</v>
          </cell>
        </row>
        <row r="764">
          <cell r="L764">
            <v>9</v>
          </cell>
        </row>
        <row r="765">
          <cell r="L765">
            <v>9</v>
          </cell>
        </row>
        <row r="766">
          <cell r="L766">
            <v>9</v>
          </cell>
        </row>
        <row r="767">
          <cell r="L767">
            <v>9</v>
          </cell>
        </row>
        <row r="768">
          <cell r="L768">
            <v>9</v>
          </cell>
        </row>
        <row r="769">
          <cell r="L769">
            <v>9</v>
          </cell>
        </row>
        <row r="770">
          <cell r="L770">
            <v>9</v>
          </cell>
        </row>
        <row r="771">
          <cell r="L771">
            <v>9</v>
          </cell>
        </row>
        <row r="772">
          <cell r="L772">
            <v>9</v>
          </cell>
        </row>
        <row r="773">
          <cell r="L773">
            <v>9</v>
          </cell>
        </row>
        <row r="774">
          <cell r="L774">
            <v>9</v>
          </cell>
        </row>
        <row r="775">
          <cell r="L775">
            <v>9</v>
          </cell>
        </row>
        <row r="776">
          <cell r="L776">
            <v>9</v>
          </cell>
        </row>
        <row r="777">
          <cell r="L777">
            <v>9</v>
          </cell>
        </row>
        <row r="778">
          <cell r="L778">
            <v>9</v>
          </cell>
        </row>
        <row r="779">
          <cell r="L779">
            <v>9</v>
          </cell>
        </row>
        <row r="780">
          <cell r="L780">
            <v>9</v>
          </cell>
        </row>
        <row r="781">
          <cell r="L781">
            <v>9</v>
          </cell>
        </row>
        <row r="782">
          <cell r="L782">
            <v>9</v>
          </cell>
        </row>
        <row r="783">
          <cell r="L783">
            <v>9</v>
          </cell>
        </row>
        <row r="784">
          <cell r="L784">
            <v>9</v>
          </cell>
        </row>
        <row r="785">
          <cell r="L785">
            <v>9</v>
          </cell>
        </row>
        <row r="786">
          <cell r="L786">
            <v>7</v>
          </cell>
        </row>
        <row r="787">
          <cell r="L787">
            <v>9</v>
          </cell>
        </row>
        <row r="788">
          <cell r="L788">
            <v>9</v>
          </cell>
        </row>
        <row r="789">
          <cell r="L789">
            <v>9</v>
          </cell>
        </row>
        <row r="790">
          <cell r="L790">
            <v>13</v>
          </cell>
        </row>
        <row r="791">
          <cell r="L791">
            <v>13</v>
          </cell>
        </row>
        <row r="792">
          <cell r="L792">
            <v>13</v>
          </cell>
        </row>
        <row r="793">
          <cell r="L793">
            <v>9</v>
          </cell>
        </row>
        <row r="794">
          <cell r="L794">
            <v>9</v>
          </cell>
        </row>
        <row r="795">
          <cell r="L795">
            <v>6</v>
          </cell>
        </row>
        <row r="796">
          <cell r="L796">
            <v>5</v>
          </cell>
        </row>
        <row r="797">
          <cell r="L797">
            <v>5</v>
          </cell>
        </row>
        <row r="798">
          <cell r="L798">
            <v>5</v>
          </cell>
        </row>
        <row r="799">
          <cell r="L799">
            <v>5</v>
          </cell>
        </row>
        <row r="800">
          <cell r="L800">
            <v>1</v>
          </cell>
        </row>
        <row r="801">
          <cell r="L801">
            <v>2</v>
          </cell>
        </row>
        <row r="802">
          <cell r="L802">
            <v>3</v>
          </cell>
        </row>
        <row r="803">
          <cell r="L803">
            <v>4</v>
          </cell>
        </row>
        <row r="804">
          <cell r="L804">
            <v>5</v>
          </cell>
        </row>
        <row r="805">
          <cell r="L805">
            <v>6</v>
          </cell>
        </row>
        <row r="806">
          <cell r="L806">
            <v>7</v>
          </cell>
        </row>
        <row r="807">
          <cell r="L807">
            <v>8</v>
          </cell>
        </row>
        <row r="808">
          <cell r="L808">
            <v>9</v>
          </cell>
        </row>
        <row r="809">
          <cell r="L809">
            <v>10</v>
          </cell>
        </row>
        <row r="810">
          <cell r="L810">
            <v>11</v>
          </cell>
        </row>
        <row r="811">
          <cell r="L811">
            <v>12</v>
          </cell>
        </row>
        <row r="812">
          <cell r="L812">
            <v>13</v>
          </cell>
        </row>
        <row r="813">
          <cell r="L813">
            <v>15</v>
          </cell>
        </row>
        <row r="814">
          <cell r="L814">
            <v>16</v>
          </cell>
        </row>
        <row r="815">
          <cell r="L815">
            <v>17</v>
          </cell>
        </row>
        <row r="816">
          <cell r="L816">
            <v>18</v>
          </cell>
        </row>
        <row r="817">
          <cell r="L817">
            <v>23</v>
          </cell>
        </row>
        <row r="818">
          <cell r="L818">
            <v>9</v>
          </cell>
        </row>
        <row r="819">
          <cell r="L819">
            <v>9</v>
          </cell>
        </row>
        <row r="820">
          <cell r="L820">
            <v>5</v>
          </cell>
        </row>
        <row r="821">
          <cell r="L821">
            <v>5</v>
          </cell>
        </row>
        <row r="822">
          <cell r="L822">
            <v>5</v>
          </cell>
        </row>
        <row r="823">
          <cell r="L823">
            <v>5</v>
          </cell>
        </row>
        <row r="824">
          <cell r="L824">
            <v>5</v>
          </cell>
        </row>
        <row r="825">
          <cell r="L825">
            <v>8</v>
          </cell>
        </row>
        <row r="826">
          <cell r="L826">
            <v>6</v>
          </cell>
        </row>
        <row r="827">
          <cell r="L827">
            <v>6</v>
          </cell>
        </row>
        <row r="828">
          <cell r="L828">
            <v>6</v>
          </cell>
        </row>
        <row r="829">
          <cell r="L829">
            <v>6</v>
          </cell>
        </row>
        <row r="830">
          <cell r="L830">
            <v>6</v>
          </cell>
        </row>
        <row r="831">
          <cell r="L831">
            <v>111</v>
          </cell>
        </row>
        <row r="832">
          <cell r="L832">
            <v>111</v>
          </cell>
        </row>
        <row r="833">
          <cell r="L833">
            <v>111</v>
          </cell>
        </row>
        <row r="834">
          <cell r="L834">
            <v>111</v>
          </cell>
        </row>
        <row r="835">
          <cell r="L835">
            <v>111</v>
          </cell>
        </row>
        <row r="836">
          <cell r="L836">
            <v>111</v>
          </cell>
        </row>
        <row r="837">
          <cell r="L837">
            <v>111</v>
          </cell>
        </row>
        <row r="838">
          <cell r="L838">
            <v>111</v>
          </cell>
        </row>
        <row r="839">
          <cell r="L839">
            <v>111</v>
          </cell>
        </row>
        <row r="840">
          <cell r="L840">
            <v>120</v>
          </cell>
        </row>
        <row r="841">
          <cell r="L841">
            <v>1</v>
          </cell>
        </row>
        <row r="842">
          <cell r="L842">
            <v>2</v>
          </cell>
        </row>
        <row r="843">
          <cell r="L843">
            <v>1</v>
          </cell>
        </row>
        <row r="844">
          <cell r="L844">
            <v>2</v>
          </cell>
        </row>
        <row r="845">
          <cell r="L845">
            <v>34</v>
          </cell>
        </row>
        <row r="846">
          <cell r="L846">
            <v>34</v>
          </cell>
        </row>
        <row r="847">
          <cell r="L847">
            <v>34</v>
          </cell>
        </row>
        <row r="848">
          <cell r="L848">
            <v>34</v>
          </cell>
        </row>
        <row r="849">
          <cell r="L849">
            <v>80</v>
          </cell>
        </row>
        <row r="850">
          <cell r="L850">
            <v>80</v>
          </cell>
        </row>
        <row r="851">
          <cell r="L851">
            <v>81</v>
          </cell>
        </row>
        <row r="852">
          <cell r="L852">
            <v>81</v>
          </cell>
        </row>
        <row r="853">
          <cell r="L853">
            <v>82</v>
          </cell>
        </row>
        <row r="854">
          <cell r="L854">
            <v>82</v>
          </cell>
        </row>
        <row r="855">
          <cell r="L855">
            <v>83</v>
          </cell>
        </row>
        <row r="856">
          <cell r="L856">
            <v>83</v>
          </cell>
        </row>
        <row r="857">
          <cell r="L857">
            <v>200</v>
          </cell>
        </row>
        <row r="858">
          <cell r="L858">
            <v>111</v>
          </cell>
        </row>
        <row r="859">
          <cell r="L859">
            <v>111</v>
          </cell>
        </row>
        <row r="860">
          <cell r="L860">
            <v>34</v>
          </cell>
        </row>
        <row r="861">
          <cell r="L861">
            <v>34</v>
          </cell>
        </row>
        <row r="862">
          <cell r="L862">
            <v>1</v>
          </cell>
        </row>
        <row r="863">
          <cell r="L863">
            <v>135</v>
          </cell>
        </row>
        <row r="864">
          <cell r="L864">
            <v>135</v>
          </cell>
        </row>
        <row r="865">
          <cell r="L865">
            <v>1</v>
          </cell>
        </row>
        <row r="866">
          <cell r="L866">
            <v>3</v>
          </cell>
        </row>
        <row r="867">
          <cell r="L867">
            <v>4</v>
          </cell>
        </row>
        <row r="868">
          <cell r="L868">
            <v>6</v>
          </cell>
        </row>
        <row r="869">
          <cell r="L869">
            <v>6</v>
          </cell>
        </row>
        <row r="870">
          <cell r="L870">
            <v>6</v>
          </cell>
        </row>
        <row r="871">
          <cell r="L871">
            <v>34</v>
          </cell>
        </row>
        <row r="872">
          <cell r="L872">
            <v>11</v>
          </cell>
        </row>
        <row r="873">
          <cell r="L873">
            <v>11</v>
          </cell>
        </row>
        <row r="874">
          <cell r="L874">
            <v>15</v>
          </cell>
        </row>
        <row r="875">
          <cell r="L875">
            <v>16</v>
          </cell>
        </row>
        <row r="876">
          <cell r="L876">
            <v>106</v>
          </cell>
        </row>
        <row r="877">
          <cell r="L877">
            <v>106</v>
          </cell>
        </row>
        <row r="878">
          <cell r="L878">
            <v>72</v>
          </cell>
        </row>
        <row r="879">
          <cell r="L879">
            <v>6</v>
          </cell>
        </row>
        <row r="880">
          <cell r="L880">
            <v>6</v>
          </cell>
        </row>
        <row r="881">
          <cell r="L881">
            <v>9</v>
          </cell>
        </row>
        <row r="882">
          <cell r="L882">
            <v>12</v>
          </cell>
        </row>
        <row r="883">
          <cell r="L883">
            <v>1</v>
          </cell>
        </row>
        <row r="884">
          <cell r="L884">
            <v>111</v>
          </cell>
        </row>
        <row r="885">
          <cell r="L885">
            <v>111</v>
          </cell>
        </row>
        <row r="886">
          <cell r="L886">
            <v>111</v>
          </cell>
        </row>
        <row r="887">
          <cell r="L887">
            <v>13</v>
          </cell>
        </row>
        <row r="888">
          <cell r="L888">
            <v>13</v>
          </cell>
        </row>
        <row r="889">
          <cell r="L889">
            <v>74</v>
          </cell>
        </row>
        <row r="890">
          <cell r="L890">
            <v>39</v>
          </cell>
        </row>
        <row r="891">
          <cell r="L891">
            <v>39</v>
          </cell>
        </row>
        <row r="892">
          <cell r="L892">
            <v>200</v>
          </cell>
        </row>
        <row r="893">
          <cell r="L893">
            <v>27</v>
          </cell>
        </row>
        <row r="894">
          <cell r="L894">
            <v>27</v>
          </cell>
        </row>
        <row r="895">
          <cell r="L895">
            <v>35</v>
          </cell>
        </row>
        <row r="896">
          <cell r="L896">
            <v>35</v>
          </cell>
        </row>
        <row r="897">
          <cell r="L897">
            <v>1</v>
          </cell>
        </row>
        <row r="898">
          <cell r="L898">
            <v>9</v>
          </cell>
        </row>
        <row r="899">
          <cell r="L899">
            <v>9</v>
          </cell>
        </row>
        <row r="900">
          <cell r="L900">
            <v>14</v>
          </cell>
        </row>
        <row r="901">
          <cell r="L901">
            <v>114</v>
          </cell>
        </row>
        <row r="902">
          <cell r="L902">
            <v>114</v>
          </cell>
        </row>
        <row r="903">
          <cell r="L903">
            <v>112</v>
          </cell>
        </row>
        <row r="904">
          <cell r="L904">
            <v>112</v>
          </cell>
        </row>
        <row r="905">
          <cell r="L905">
            <v>112</v>
          </cell>
        </row>
        <row r="906">
          <cell r="L906">
            <v>112</v>
          </cell>
        </row>
        <row r="907">
          <cell r="L907">
            <v>112</v>
          </cell>
        </row>
        <row r="908">
          <cell r="L908">
            <v>112</v>
          </cell>
        </row>
        <row r="909">
          <cell r="L909">
            <v>113</v>
          </cell>
        </row>
        <row r="910">
          <cell r="L910">
            <v>113</v>
          </cell>
        </row>
        <row r="911">
          <cell r="L911">
            <v>110</v>
          </cell>
        </row>
        <row r="912">
          <cell r="L912">
            <v>110</v>
          </cell>
        </row>
        <row r="913">
          <cell r="L913">
            <v>46</v>
          </cell>
        </row>
        <row r="914">
          <cell r="L914">
            <v>46</v>
          </cell>
        </row>
        <row r="915">
          <cell r="L915">
            <v>98</v>
          </cell>
        </row>
        <row r="916">
          <cell r="L916">
            <v>98</v>
          </cell>
        </row>
        <row r="917">
          <cell r="L917">
            <v>39</v>
          </cell>
        </row>
        <row r="918">
          <cell r="L918">
            <v>112</v>
          </cell>
        </row>
        <row r="919">
          <cell r="L919">
            <v>111</v>
          </cell>
        </row>
        <row r="920">
          <cell r="L920">
            <v>76</v>
          </cell>
        </row>
        <row r="921">
          <cell r="L921">
            <v>80</v>
          </cell>
        </row>
        <row r="922">
          <cell r="L922">
            <v>84</v>
          </cell>
        </row>
        <row r="923">
          <cell r="L923">
            <v>81</v>
          </cell>
        </row>
        <row r="924">
          <cell r="L924">
            <v>82</v>
          </cell>
        </row>
        <row r="925">
          <cell r="L925">
            <v>79</v>
          </cell>
        </row>
        <row r="926">
          <cell r="L926">
            <v>157</v>
          </cell>
        </row>
        <row r="927">
          <cell r="L927">
            <v>90</v>
          </cell>
        </row>
        <row r="928">
          <cell r="L928">
            <v>64</v>
          </cell>
        </row>
        <row r="929">
          <cell r="L929">
            <v>54</v>
          </cell>
        </row>
        <row r="930">
          <cell r="L930">
            <v>54</v>
          </cell>
        </row>
        <row r="931">
          <cell r="L931">
            <v>9</v>
          </cell>
        </row>
        <row r="932">
          <cell r="L932">
            <v>14</v>
          </cell>
        </row>
        <row r="933">
          <cell r="L933">
            <v>14</v>
          </cell>
        </row>
        <row r="934">
          <cell r="L934">
            <v>6</v>
          </cell>
        </row>
        <row r="935">
          <cell r="L935">
            <v>6</v>
          </cell>
        </row>
        <row r="936">
          <cell r="L936">
            <v>120</v>
          </cell>
        </row>
        <row r="937">
          <cell r="L937">
            <v>120</v>
          </cell>
        </row>
        <row r="938">
          <cell r="L938">
            <v>111</v>
          </cell>
        </row>
        <row r="939">
          <cell r="L939">
            <v>120</v>
          </cell>
        </row>
        <row r="940">
          <cell r="L940">
            <v>120</v>
          </cell>
        </row>
        <row r="941">
          <cell r="L941">
            <v>2</v>
          </cell>
        </row>
        <row r="942">
          <cell r="L942">
            <v>12</v>
          </cell>
        </row>
        <row r="943">
          <cell r="L943">
            <v>34</v>
          </cell>
        </row>
        <row r="944">
          <cell r="L944">
            <v>81</v>
          </cell>
        </row>
        <row r="945">
          <cell r="L945">
            <v>71</v>
          </cell>
        </row>
        <row r="946">
          <cell r="L946">
            <v>71</v>
          </cell>
        </row>
        <row r="947">
          <cell r="L947">
            <v>71</v>
          </cell>
        </row>
        <row r="948">
          <cell r="L948">
            <v>35</v>
          </cell>
        </row>
        <row r="949">
          <cell r="L949">
            <v>90</v>
          </cell>
        </row>
        <row r="950">
          <cell r="L950">
            <v>90</v>
          </cell>
        </row>
        <row r="951">
          <cell r="L951">
            <v>90</v>
          </cell>
        </row>
        <row r="952">
          <cell r="L952">
            <v>98</v>
          </cell>
        </row>
        <row r="953">
          <cell r="L953">
            <v>157</v>
          </cell>
        </row>
        <row r="954">
          <cell r="L954">
            <v>157</v>
          </cell>
        </row>
        <row r="955">
          <cell r="L955">
            <v>157</v>
          </cell>
        </row>
        <row r="956">
          <cell r="L956">
            <v>157</v>
          </cell>
        </row>
        <row r="957">
          <cell r="L957">
            <v>157</v>
          </cell>
        </row>
        <row r="958">
          <cell r="L958">
            <v>157</v>
          </cell>
        </row>
        <row r="959">
          <cell r="L959">
            <v>157</v>
          </cell>
        </row>
        <row r="960">
          <cell r="L960">
            <v>157</v>
          </cell>
        </row>
        <row r="961">
          <cell r="L961">
            <v>2</v>
          </cell>
        </row>
        <row r="962">
          <cell r="L962">
            <v>5</v>
          </cell>
        </row>
        <row r="963">
          <cell r="L963">
            <v>6</v>
          </cell>
        </row>
        <row r="964">
          <cell r="L964">
            <v>39</v>
          </cell>
        </row>
        <row r="965">
          <cell r="L965">
            <v>39</v>
          </cell>
        </row>
        <row r="966">
          <cell r="L966">
            <v>112</v>
          </cell>
        </row>
        <row r="967">
          <cell r="L967">
            <v>112</v>
          </cell>
        </row>
        <row r="968">
          <cell r="L968">
            <v>112</v>
          </cell>
        </row>
        <row r="969">
          <cell r="L969">
            <v>37</v>
          </cell>
        </row>
        <row r="970">
          <cell r="L970">
            <v>37</v>
          </cell>
        </row>
        <row r="971">
          <cell r="L971">
            <v>37</v>
          </cell>
        </row>
        <row r="972">
          <cell r="L972">
            <v>40</v>
          </cell>
        </row>
        <row r="973">
          <cell r="L973">
            <v>40</v>
          </cell>
        </row>
        <row r="974">
          <cell r="L974">
            <v>114</v>
          </cell>
        </row>
        <row r="975">
          <cell r="L975">
            <v>47</v>
          </cell>
        </row>
        <row r="976">
          <cell r="L976">
            <v>35</v>
          </cell>
        </row>
        <row r="977">
          <cell r="L977">
            <v>6</v>
          </cell>
        </row>
        <row r="978">
          <cell r="L978">
            <v>89</v>
          </cell>
        </row>
        <row r="979">
          <cell r="L979">
            <v>47</v>
          </cell>
        </row>
        <row r="980">
          <cell r="L980">
            <v>157</v>
          </cell>
        </row>
        <row r="981">
          <cell r="L981">
            <v>94</v>
          </cell>
        </row>
        <row r="982">
          <cell r="L982">
            <v>95</v>
          </cell>
        </row>
        <row r="983">
          <cell r="L983">
            <v>47</v>
          </cell>
        </row>
        <row r="984">
          <cell r="L984">
            <v>120</v>
          </cell>
        </row>
        <row r="985">
          <cell r="L985">
            <v>120</v>
          </cell>
        </row>
        <row r="986">
          <cell r="L986">
            <v>93</v>
          </cell>
        </row>
        <row r="987">
          <cell r="L987">
            <v>93</v>
          </cell>
        </row>
        <row r="988">
          <cell r="L988">
            <v>36</v>
          </cell>
        </row>
        <row r="989">
          <cell r="L989">
            <v>37</v>
          </cell>
        </row>
        <row r="990">
          <cell r="L990">
            <v>36</v>
          </cell>
        </row>
        <row r="991">
          <cell r="L991">
            <v>40</v>
          </cell>
        </row>
        <row r="992">
          <cell r="L992">
            <v>157</v>
          </cell>
        </row>
        <row r="993">
          <cell r="L993">
            <v>34</v>
          </cell>
        </row>
        <row r="994">
          <cell r="L994">
            <v>200</v>
          </cell>
        </row>
        <row r="995">
          <cell r="L995">
            <v>200</v>
          </cell>
        </row>
        <row r="996">
          <cell r="L996">
            <v>200</v>
          </cell>
        </row>
        <row r="997">
          <cell r="L997">
            <v>200</v>
          </cell>
        </row>
        <row r="998">
          <cell r="L998">
            <v>109</v>
          </cell>
        </row>
        <row r="999">
          <cell r="L999">
            <v>13</v>
          </cell>
        </row>
        <row r="1000">
          <cell r="L1000">
            <v>13</v>
          </cell>
        </row>
        <row r="1001">
          <cell r="L1001">
            <v>13</v>
          </cell>
        </row>
        <row r="1002">
          <cell r="L1002">
            <v>13</v>
          </cell>
        </row>
        <row r="1003">
          <cell r="L1003">
            <v>13</v>
          </cell>
        </row>
        <row r="1004">
          <cell r="L1004">
            <v>37</v>
          </cell>
        </row>
        <row r="1005">
          <cell r="L1005">
            <v>27</v>
          </cell>
        </row>
        <row r="1006">
          <cell r="L1006">
            <v>74</v>
          </cell>
        </row>
        <row r="1007">
          <cell r="L1007">
            <v>157</v>
          </cell>
        </row>
        <row r="1008">
          <cell r="L1008">
            <v>104</v>
          </cell>
        </row>
        <row r="1009">
          <cell r="L1009">
            <v>101</v>
          </cell>
        </row>
        <row r="1010">
          <cell r="L1010">
            <v>101</v>
          </cell>
        </row>
        <row r="1011">
          <cell r="L1011">
            <v>74</v>
          </cell>
        </row>
        <row r="1012">
          <cell r="L1012">
            <v>74</v>
          </cell>
        </row>
        <row r="1013">
          <cell r="L1013">
            <v>74</v>
          </cell>
        </row>
        <row r="1014">
          <cell r="L1014">
            <v>2</v>
          </cell>
        </row>
        <row r="1015">
          <cell r="L1015">
            <v>15</v>
          </cell>
        </row>
        <row r="1016">
          <cell r="L1016">
            <v>16</v>
          </cell>
        </row>
        <row r="1017">
          <cell r="L1017">
            <v>15</v>
          </cell>
        </row>
        <row r="1018">
          <cell r="L1018">
            <v>6</v>
          </cell>
        </row>
        <row r="1019">
          <cell r="L1019">
            <v>6</v>
          </cell>
        </row>
        <row r="1020">
          <cell r="L1020">
            <v>125</v>
          </cell>
        </row>
        <row r="1021">
          <cell r="L1021">
            <v>9</v>
          </cell>
        </row>
        <row r="1022">
          <cell r="L1022">
            <v>14</v>
          </cell>
        </row>
        <row r="1023">
          <cell r="L1023">
            <v>6</v>
          </cell>
        </row>
        <row r="1024">
          <cell r="L1024">
            <v>6</v>
          </cell>
        </row>
        <row r="1025">
          <cell r="L1025">
            <v>37</v>
          </cell>
        </row>
        <row r="1026">
          <cell r="L1026">
            <v>27</v>
          </cell>
        </row>
        <row r="1027">
          <cell r="L1027">
            <v>157</v>
          </cell>
        </row>
        <row r="1028">
          <cell r="L1028">
            <v>37</v>
          </cell>
        </row>
        <row r="1029">
          <cell r="L1029">
            <v>27</v>
          </cell>
        </row>
        <row r="1030">
          <cell r="L1030">
            <v>157</v>
          </cell>
        </row>
        <row r="1031">
          <cell r="L1031">
            <v>110</v>
          </cell>
        </row>
        <row r="1032">
          <cell r="L1032">
            <v>110</v>
          </cell>
        </row>
        <row r="1033">
          <cell r="L1033">
            <v>67</v>
          </cell>
        </row>
        <row r="1034">
          <cell r="L1034">
            <v>104</v>
          </cell>
        </row>
        <row r="1035">
          <cell r="L1035">
            <v>14</v>
          </cell>
        </row>
        <row r="1036">
          <cell r="L1036">
            <v>3</v>
          </cell>
        </row>
        <row r="1037">
          <cell r="L1037">
            <v>35</v>
          </cell>
        </row>
        <row r="1038">
          <cell r="L1038">
            <v>106</v>
          </cell>
        </row>
        <row r="1039">
          <cell r="L1039">
            <v>6</v>
          </cell>
        </row>
        <row r="1040">
          <cell r="L1040">
            <v>101</v>
          </cell>
        </row>
        <row r="1041">
          <cell r="L1041">
            <v>101</v>
          </cell>
        </row>
        <row r="1042">
          <cell r="L1042">
            <v>104</v>
          </cell>
        </row>
        <row r="1043">
          <cell r="L1043">
            <v>104</v>
          </cell>
        </row>
        <row r="1044">
          <cell r="L1044">
            <v>106</v>
          </cell>
        </row>
        <row r="1045">
          <cell r="L1045">
            <v>106</v>
          </cell>
        </row>
        <row r="1046">
          <cell r="L1046">
            <v>112</v>
          </cell>
        </row>
        <row r="1047">
          <cell r="L1047">
            <v>46</v>
          </cell>
        </row>
        <row r="1048">
          <cell r="L1048">
            <v>111</v>
          </cell>
        </row>
        <row r="1049">
          <cell r="L1049">
            <v>111</v>
          </cell>
        </row>
        <row r="1050">
          <cell r="L1050">
            <v>111</v>
          </cell>
        </row>
        <row r="1051">
          <cell r="L1051">
            <v>120</v>
          </cell>
        </row>
        <row r="1052">
          <cell r="L1052">
            <v>120</v>
          </cell>
        </row>
        <row r="1053">
          <cell r="L1053">
            <v>101</v>
          </cell>
        </row>
        <row r="1054">
          <cell r="L1054">
            <v>101</v>
          </cell>
        </row>
        <row r="1055">
          <cell r="L1055">
            <v>13</v>
          </cell>
        </row>
        <row r="1056">
          <cell r="L1056">
            <v>35</v>
          </cell>
        </row>
        <row r="1057">
          <cell r="L1057">
            <v>63</v>
          </cell>
        </row>
        <row r="1058">
          <cell r="L1058">
            <v>63</v>
          </cell>
        </row>
        <row r="1059">
          <cell r="L1059">
            <v>63</v>
          </cell>
        </row>
        <row r="1060">
          <cell r="L1060">
            <v>63</v>
          </cell>
        </row>
        <row r="1061">
          <cell r="L1061">
            <v>63</v>
          </cell>
        </row>
        <row r="1062">
          <cell r="L1062">
            <v>63</v>
          </cell>
        </row>
        <row r="1063">
          <cell r="L1063">
            <v>63</v>
          </cell>
        </row>
        <row r="1064">
          <cell r="L1064">
            <v>63</v>
          </cell>
        </row>
        <row r="1065">
          <cell r="L1065">
            <v>63</v>
          </cell>
        </row>
        <row r="1066">
          <cell r="L1066">
            <v>63</v>
          </cell>
        </row>
        <row r="1067">
          <cell r="L1067">
            <v>63</v>
          </cell>
        </row>
        <row r="1068">
          <cell r="L1068">
            <v>63</v>
          </cell>
        </row>
        <row r="1069">
          <cell r="L1069">
            <v>63</v>
          </cell>
        </row>
        <row r="1070">
          <cell r="L1070">
            <v>63</v>
          </cell>
        </row>
        <row r="1071">
          <cell r="L1071">
            <v>63</v>
          </cell>
        </row>
        <row r="1072">
          <cell r="L1072">
            <v>63</v>
          </cell>
        </row>
        <row r="1073">
          <cell r="L1073">
            <v>63</v>
          </cell>
        </row>
        <row r="1074">
          <cell r="L1074">
            <v>63</v>
          </cell>
        </row>
        <row r="1075">
          <cell r="L1075">
            <v>63</v>
          </cell>
        </row>
        <row r="1076">
          <cell r="L1076">
            <v>63</v>
          </cell>
        </row>
        <row r="1077">
          <cell r="L1077">
            <v>63</v>
          </cell>
        </row>
        <row r="1078">
          <cell r="L1078">
            <v>63</v>
          </cell>
        </row>
        <row r="1079">
          <cell r="L1079">
            <v>63</v>
          </cell>
        </row>
        <row r="1080">
          <cell r="L1080">
            <v>63</v>
          </cell>
        </row>
        <row r="1081">
          <cell r="L1081">
            <v>63</v>
          </cell>
        </row>
        <row r="1082">
          <cell r="L1082">
            <v>63</v>
          </cell>
        </row>
        <row r="1083">
          <cell r="L1083">
            <v>157</v>
          </cell>
        </row>
        <row r="1084">
          <cell r="L1084">
            <v>157</v>
          </cell>
        </row>
        <row r="1085">
          <cell r="L1085">
            <v>157</v>
          </cell>
        </row>
        <row r="1086">
          <cell r="L1086">
            <v>63</v>
          </cell>
        </row>
        <row r="1087">
          <cell r="L1087">
            <v>63</v>
          </cell>
        </row>
        <row r="1088">
          <cell r="L1088">
            <v>59</v>
          </cell>
        </row>
        <row r="1089">
          <cell r="L1089">
            <v>60</v>
          </cell>
        </row>
        <row r="1090">
          <cell r="L1090">
            <v>60</v>
          </cell>
        </row>
        <row r="1091">
          <cell r="L1091">
            <v>60</v>
          </cell>
        </row>
        <row r="1092">
          <cell r="L1092">
            <v>60</v>
          </cell>
        </row>
        <row r="1093">
          <cell r="L1093">
            <v>61</v>
          </cell>
        </row>
        <row r="1094">
          <cell r="L1094">
            <v>61</v>
          </cell>
        </row>
        <row r="1095">
          <cell r="L1095">
            <v>65</v>
          </cell>
        </row>
        <row r="1096">
          <cell r="L1096">
            <v>65</v>
          </cell>
        </row>
        <row r="1097">
          <cell r="L1097">
            <v>65</v>
          </cell>
        </row>
        <row r="1098">
          <cell r="L1098">
            <v>65</v>
          </cell>
        </row>
        <row r="1099">
          <cell r="L1099">
            <v>65</v>
          </cell>
        </row>
        <row r="1100">
          <cell r="L1100">
            <v>65</v>
          </cell>
        </row>
        <row r="1101">
          <cell r="L1101">
            <v>65</v>
          </cell>
        </row>
        <row r="1102">
          <cell r="L1102">
            <v>157</v>
          </cell>
        </row>
        <row r="1103">
          <cell r="L1103">
            <v>49</v>
          </cell>
        </row>
        <row r="1104">
          <cell r="L1104">
            <v>49</v>
          </cell>
        </row>
        <row r="1105">
          <cell r="L1105">
            <v>49</v>
          </cell>
        </row>
        <row r="1106">
          <cell r="L1106">
            <v>49</v>
          </cell>
        </row>
        <row r="1107">
          <cell r="L1107">
            <v>49</v>
          </cell>
        </row>
        <row r="1108">
          <cell r="L1108">
            <v>49</v>
          </cell>
        </row>
        <row r="1109">
          <cell r="L1109">
            <v>49</v>
          </cell>
        </row>
        <row r="1110">
          <cell r="L1110">
            <v>49</v>
          </cell>
        </row>
        <row r="1111">
          <cell r="L1111">
            <v>49</v>
          </cell>
        </row>
        <row r="1112">
          <cell r="L1112">
            <v>49</v>
          </cell>
        </row>
        <row r="1113">
          <cell r="L1113">
            <v>49</v>
          </cell>
        </row>
        <row r="1114">
          <cell r="L1114">
            <v>49</v>
          </cell>
        </row>
        <row r="1115">
          <cell r="L1115">
            <v>49</v>
          </cell>
        </row>
        <row r="1116">
          <cell r="L1116">
            <v>50</v>
          </cell>
        </row>
        <row r="1117">
          <cell r="L1117">
            <v>50</v>
          </cell>
        </row>
        <row r="1118">
          <cell r="L1118">
            <v>50</v>
          </cell>
        </row>
        <row r="1119">
          <cell r="L1119">
            <v>50</v>
          </cell>
        </row>
        <row r="1120">
          <cell r="L1120">
            <v>50</v>
          </cell>
        </row>
        <row r="1121">
          <cell r="L1121">
            <v>50</v>
          </cell>
        </row>
        <row r="1122">
          <cell r="L1122">
            <v>50</v>
          </cell>
        </row>
        <row r="1123">
          <cell r="L1123">
            <v>53</v>
          </cell>
        </row>
        <row r="1124">
          <cell r="L1124">
            <v>53</v>
          </cell>
        </row>
        <row r="1125">
          <cell r="L1125">
            <v>53</v>
          </cell>
        </row>
        <row r="1126">
          <cell r="L1126">
            <v>53</v>
          </cell>
        </row>
        <row r="1127">
          <cell r="L1127">
            <v>51</v>
          </cell>
        </row>
        <row r="1128">
          <cell r="L1128">
            <v>51</v>
          </cell>
        </row>
        <row r="1129">
          <cell r="L1129">
            <v>51</v>
          </cell>
        </row>
        <row r="1130">
          <cell r="L1130">
            <v>51</v>
          </cell>
        </row>
        <row r="1131">
          <cell r="L1131">
            <v>52</v>
          </cell>
        </row>
        <row r="1132">
          <cell r="L1132">
            <v>52</v>
          </cell>
        </row>
        <row r="1133">
          <cell r="L1133">
            <v>52</v>
          </cell>
        </row>
        <row r="1134">
          <cell r="L1134">
            <v>52</v>
          </cell>
        </row>
        <row r="1135">
          <cell r="L1135">
            <v>52</v>
          </cell>
        </row>
        <row r="1136">
          <cell r="L1136">
            <v>52</v>
          </cell>
        </row>
        <row r="1137">
          <cell r="L1137">
            <v>55</v>
          </cell>
        </row>
        <row r="1138">
          <cell r="L1138">
            <v>55</v>
          </cell>
        </row>
        <row r="1139">
          <cell r="L1139">
            <v>55</v>
          </cell>
        </row>
        <row r="1140">
          <cell r="L1140">
            <v>48</v>
          </cell>
        </row>
        <row r="1141">
          <cell r="L1141">
            <v>48</v>
          </cell>
        </row>
        <row r="1142">
          <cell r="L1142">
            <v>48</v>
          </cell>
        </row>
        <row r="1143">
          <cell r="L1143">
            <v>48</v>
          </cell>
        </row>
        <row r="1144">
          <cell r="L1144">
            <v>56</v>
          </cell>
        </row>
        <row r="1145">
          <cell r="L1145">
            <v>56</v>
          </cell>
        </row>
        <row r="1146">
          <cell r="L1146">
            <v>56</v>
          </cell>
        </row>
        <row r="1147">
          <cell r="L1147">
            <v>56</v>
          </cell>
        </row>
        <row r="1148">
          <cell r="L1148">
            <v>56</v>
          </cell>
        </row>
        <row r="1149">
          <cell r="L1149">
            <v>56</v>
          </cell>
        </row>
        <row r="1150">
          <cell r="L1150">
            <v>56</v>
          </cell>
        </row>
        <row r="1151">
          <cell r="L1151">
            <v>57</v>
          </cell>
        </row>
        <row r="1152">
          <cell r="L1152">
            <v>58</v>
          </cell>
        </row>
        <row r="1153">
          <cell r="L1153">
            <v>49</v>
          </cell>
        </row>
        <row r="1154">
          <cell r="L1154">
            <v>50</v>
          </cell>
        </row>
        <row r="1155">
          <cell r="L1155">
            <v>50</v>
          </cell>
        </row>
        <row r="1156">
          <cell r="L1156">
            <v>63</v>
          </cell>
        </row>
        <row r="1157">
          <cell r="L1157">
            <v>63</v>
          </cell>
        </row>
        <row r="1158">
          <cell r="L1158">
            <v>63</v>
          </cell>
        </row>
        <row r="1159">
          <cell r="L1159">
            <v>63</v>
          </cell>
        </row>
        <row r="1160">
          <cell r="L1160">
            <v>63</v>
          </cell>
        </row>
        <row r="1161">
          <cell r="L1161">
            <v>58</v>
          </cell>
        </row>
        <row r="1162">
          <cell r="L1162">
            <v>58</v>
          </cell>
        </row>
        <row r="1163">
          <cell r="L1163">
            <v>58</v>
          </cell>
        </row>
        <row r="1164">
          <cell r="L1164">
            <v>58</v>
          </cell>
        </row>
        <row r="1165">
          <cell r="L1165">
            <v>58</v>
          </cell>
        </row>
        <row r="1166">
          <cell r="L1166">
            <v>1</v>
          </cell>
        </row>
        <row r="1167">
          <cell r="L1167">
            <v>17</v>
          </cell>
        </row>
        <row r="1168">
          <cell r="L1168">
            <v>28</v>
          </cell>
        </row>
        <row r="1169">
          <cell r="L1169">
            <v>2</v>
          </cell>
        </row>
        <row r="1170">
          <cell r="L1170">
            <v>23</v>
          </cell>
        </row>
        <row r="1171">
          <cell r="L1171">
            <v>24</v>
          </cell>
        </row>
        <row r="1172">
          <cell r="L1172">
            <v>29</v>
          </cell>
        </row>
        <row r="1173">
          <cell r="L1173">
            <v>3</v>
          </cell>
        </row>
        <row r="1174">
          <cell r="L1174">
            <v>4</v>
          </cell>
        </row>
        <row r="1175">
          <cell r="L1175">
            <v>58</v>
          </cell>
        </row>
        <row r="1176">
          <cell r="L1176">
            <v>58</v>
          </cell>
        </row>
        <row r="1177">
          <cell r="L1177">
            <v>64</v>
          </cell>
        </row>
        <row r="1178">
          <cell r="L1178">
            <v>2</v>
          </cell>
        </row>
        <row r="1179">
          <cell r="L1179">
            <v>1</v>
          </cell>
        </row>
        <row r="1180">
          <cell r="L1180">
            <v>1</v>
          </cell>
        </row>
        <row r="1181">
          <cell r="L1181">
            <v>3</v>
          </cell>
        </row>
        <row r="1182">
          <cell r="L1182">
            <v>58</v>
          </cell>
        </row>
        <row r="1183">
          <cell r="L1183">
            <v>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de Acuerdo"/>
      <sheetName val="Proyecto de Acuerdo con INFI"/>
      <sheetName val="MANIZALES + GRANDE"/>
      <sheetName val="TECHOS PLANEACION DEPURADOS"/>
      <sheetName val="CIERRE PRESUPUESTAL-FINANCIERO"/>
      <sheetName val="GASTOS 2020"/>
      <sheetName val="RENTAS 2020"/>
      <sheetName val="RB PROYECTADOS"/>
      <sheetName val="Cancelaciones RESERVAS"/>
      <sheetName val="FenecimientoCXP"/>
      <sheetName val="CIERRE DE CAJA"/>
      <sheetName val="BANCOS2020"/>
      <sheetName val="BANCOS2019"/>
      <sheetName val="ConcSaldoInicial"/>
      <sheetName val="DetallePartidasConc"/>
      <sheetName val="PAE"/>
      <sheetName val="Partidas2019"/>
      <sheetName val="CompenSalud"/>
      <sheetName val="RecursosCred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11101</v>
          </cell>
          <cell r="L5">
            <v>114</v>
          </cell>
        </row>
        <row r="6">
          <cell r="L6">
            <v>114</v>
          </cell>
        </row>
        <row r="7">
          <cell r="L7">
            <v>109</v>
          </cell>
        </row>
        <row r="8">
          <cell r="L8">
            <v>109</v>
          </cell>
        </row>
        <row r="9">
          <cell r="L9">
            <v>109</v>
          </cell>
        </row>
        <row r="10">
          <cell r="L10">
            <v>109</v>
          </cell>
        </row>
        <row r="11">
          <cell r="L11">
            <v>109</v>
          </cell>
        </row>
        <row r="12">
          <cell r="L12">
            <v>109</v>
          </cell>
        </row>
        <row r="13">
          <cell r="L13">
            <v>112</v>
          </cell>
        </row>
        <row r="14">
          <cell r="L14">
            <v>112</v>
          </cell>
        </row>
        <row r="15">
          <cell r="L15">
            <v>112</v>
          </cell>
        </row>
        <row r="16">
          <cell r="L16">
            <v>112</v>
          </cell>
        </row>
        <row r="17">
          <cell r="L17">
            <v>112</v>
          </cell>
        </row>
        <row r="18">
          <cell r="L18">
            <v>112</v>
          </cell>
        </row>
        <row r="19">
          <cell r="L19">
            <v>108</v>
          </cell>
        </row>
        <row r="20">
          <cell r="L20">
            <v>108</v>
          </cell>
        </row>
        <row r="21">
          <cell r="L21">
            <v>108</v>
          </cell>
        </row>
        <row r="22">
          <cell r="L22">
            <v>108</v>
          </cell>
        </row>
        <row r="23">
          <cell r="L23">
            <v>108</v>
          </cell>
        </row>
        <row r="24">
          <cell r="L24">
            <v>108</v>
          </cell>
        </row>
        <row r="25">
          <cell r="L25">
            <v>113</v>
          </cell>
        </row>
        <row r="26">
          <cell r="L26">
            <v>113</v>
          </cell>
        </row>
        <row r="27">
          <cell r="L27">
            <v>113</v>
          </cell>
        </row>
        <row r="28">
          <cell r="L28">
            <v>113</v>
          </cell>
        </row>
        <row r="29">
          <cell r="L29">
            <v>110</v>
          </cell>
        </row>
        <row r="30">
          <cell r="L30">
            <v>110</v>
          </cell>
        </row>
        <row r="31">
          <cell r="L31">
            <v>110</v>
          </cell>
        </row>
        <row r="32">
          <cell r="L32">
            <v>110</v>
          </cell>
        </row>
        <row r="33">
          <cell r="L33">
            <v>110</v>
          </cell>
        </row>
        <row r="34">
          <cell r="L34">
            <v>3</v>
          </cell>
        </row>
        <row r="35">
          <cell r="L35">
            <v>66</v>
          </cell>
        </row>
        <row r="36">
          <cell r="L36">
            <v>66</v>
          </cell>
        </row>
        <row r="37">
          <cell r="L37">
            <v>66</v>
          </cell>
        </row>
        <row r="38">
          <cell r="L38">
            <v>66</v>
          </cell>
        </row>
        <row r="39">
          <cell r="L39">
            <v>132</v>
          </cell>
        </row>
        <row r="40">
          <cell r="L40">
            <v>66</v>
          </cell>
        </row>
        <row r="41">
          <cell r="L41">
            <v>66</v>
          </cell>
        </row>
        <row r="42">
          <cell r="L42">
            <v>66</v>
          </cell>
        </row>
        <row r="43">
          <cell r="L43">
            <v>66</v>
          </cell>
        </row>
        <row r="44">
          <cell r="L44">
            <v>67</v>
          </cell>
        </row>
        <row r="45">
          <cell r="L45">
            <v>67</v>
          </cell>
        </row>
        <row r="46">
          <cell r="L46">
            <v>67</v>
          </cell>
        </row>
        <row r="47">
          <cell r="L47">
            <v>66</v>
          </cell>
        </row>
        <row r="48">
          <cell r="L48">
            <v>66</v>
          </cell>
        </row>
        <row r="49">
          <cell r="L49">
            <v>66</v>
          </cell>
        </row>
        <row r="50">
          <cell r="L50">
            <v>66</v>
          </cell>
        </row>
        <row r="51">
          <cell r="L51">
            <v>68</v>
          </cell>
        </row>
        <row r="52">
          <cell r="L52">
            <v>68</v>
          </cell>
        </row>
        <row r="53">
          <cell r="L53">
            <v>68</v>
          </cell>
        </row>
        <row r="54">
          <cell r="L54">
            <v>2</v>
          </cell>
        </row>
        <row r="55">
          <cell r="L55">
            <v>23</v>
          </cell>
        </row>
        <row r="56">
          <cell r="L56">
            <v>29</v>
          </cell>
        </row>
        <row r="57">
          <cell r="L57">
            <v>3</v>
          </cell>
        </row>
        <row r="58">
          <cell r="L58">
            <v>45</v>
          </cell>
        </row>
        <row r="59">
          <cell r="L59">
            <v>45</v>
          </cell>
        </row>
        <row r="60">
          <cell r="L60">
            <v>45</v>
          </cell>
        </row>
        <row r="61">
          <cell r="L61">
            <v>46</v>
          </cell>
        </row>
        <row r="62">
          <cell r="L62">
            <v>46</v>
          </cell>
        </row>
        <row r="63">
          <cell r="L63">
            <v>46</v>
          </cell>
        </row>
        <row r="64">
          <cell r="L64">
            <v>46</v>
          </cell>
        </row>
        <row r="65">
          <cell r="L65">
            <v>46</v>
          </cell>
        </row>
        <row r="66">
          <cell r="L66">
            <v>46</v>
          </cell>
        </row>
        <row r="67">
          <cell r="L67">
            <v>46</v>
          </cell>
        </row>
        <row r="68">
          <cell r="L68">
            <v>46</v>
          </cell>
        </row>
        <row r="69">
          <cell r="L69">
            <v>44</v>
          </cell>
        </row>
        <row r="70">
          <cell r="L70">
            <v>44</v>
          </cell>
        </row>
        <row r="71">
          <cell r="L71">
            <v>44</v>
          </cell>
        </row>
        <row r="72">
          <cell r="L72">
            <v>44</v>
          </cell>
        </row>
        <row r="73">
          <cell r="L73">
            <v>44</v>
          </cell>
        </row>
        <row r="74">
          <cell r="L74">
            <v>44</v>
          </cell>
        </row>
        <row r="75">
          <cell r="L75">
            <v>47</v>
          </cell>
        </row>
        <row r="76">
          <cell r="L76">
            <v>47</v>
          </cell>
        </row>
        <row r="77">
          <cell r="L77">
            <v>47</v>
          </cell>
        </row>
        <row r="78">
          <cell r="L78">
            <v>47</v>
          </cell>
        </row>
        <row r="79">
          <cell r="L79">
            <v>47</v>
          </cell>
        </row>
        <row r="80">
          <cell r="L80">
            <v>47</v>
          </cell>
        </row>
        <row r="81">
          <cell r="L81">
            <v>47</v>
          </cell>
        </row>
        <row r="82">
          <cell r="L82">
            <v>1</v>
          </cell>
        </row>
        <row r="83">
          <cell r="L83">
            <v>2</v>
          </cell>
        </row>
        <row r="84">
          <cell r="L84">
            <v>3</v>
          </cell>
        </row>
        <row r="85">
          <cell r="L85">
            <v>4</v>
          </cell>
        </row>
        <row r="86">
          <cell r="L86">
            <v>5</v>
          </cell>
        </row>
        <row r="87">
          <cell r="L87">
            <v>6</v>
          </cell>
        </row>
        <row r="88">
          <cell r="L88">
            <v>7</v>
          </cell>
        </row>
        <row r="89">
          <cell r="L89">
            <v>8</v>
          </cell>
        </row>
        <row r="90">
          <cell r="L90">
            <v>9</v>
          </cell>
        </row>
        <row r="91">
          <cell r="L91">
            <v>10</v>
          </cell>
        </row>
        <row r="92">
          <cell r="L92">
            <v>11</v>
          </cell>
        </row>
        <row r="93">
          <cell r="L93">
            <v>12</v>
          </cell>
        </row>
        <row r="94">
          <cell r="L94">
            <v>13</v>
          </cell>
        </row>
        <row r="95">
          <cell r="L95">
            <v>14</v>
          </cell>
        </row>
        <row r="96">
          <cell r="L96">
            <v>15</v>
          </cell>
        </row>
        <row r="97">
          <cell r="L97">
            <v>17</v>
          </cell>
        </row>
        <row r="98">
          <cell r="L98">
            <v>18</v>
          </cell>
        </row>
        <row r="99">
          <cell r="L99">
            <v>1</v>
          </cell>
        </row>
        <row r="100">
          <cell r="L100">
            <v>2</v>
          </cell>
        </row>
        <row r="101">
          <cell r="L101">
            <v>3</v>
          </cell>
        </row>
        <row r="102">
          <cell r="L102">
            <v>4</v>
          </cell>
        </row>
        <row r="103">
          <cell r="L103">
            <v>5</v>
          </cell>
        </row>
        <row r="104">
          <cell r="L104">
            <v>6</v>
          </cell>
        </row>
        <row r="105">
          <cell r="L105">
            <v>7</v>
          </cell>
        </row>
        <row r="106">
          <cell r="L106">
            <v>8</v>
          </cell>
        </row>
        <row r="107">
          <cell r="L107">
            <v>9</v>
          </cell>
        </row>
        <row r="108">
          <cell r="L108">
            <v>10</v>
          </cell>
        </row>
        <row r="109">
          <cell r="L109">
            <v>11</v>
          </cell>
        </row>
        <row r="110">
          <cell r="L110">
            <v>12</v>
          </cell>
        </row>
        <row r="111">
          <cell r="L111">
            <v>13</v>
          </cell>
        </row>
        <row r="112">
          <cell r="L112">
            <v>1</v>
          </cell>
        </row>
        <row r="113">
          <cell r="L113">
            <v>3</v>
          </cell>
        </row>
        <row r="114">
          <cell r="L114">
            <v>5</v>
          </cell>
        </row>
        <row r="115">
          <cell r="L115">
            <v>7</v>
          </cell>
        </row>
        <row r="116">
          <cell r="L116">
            <v>8</v>
          </cell>
        </row>
        <row r="117">
          <cell r="L117">
            <v>11</v>
          </cell>
        </row>
        <row r="118">
          <cell r="L118">
            <v>12</v>
          </cell>
        </row>
        <row r="119">
          <cell r="L119">
            <v>13</v>
          </cell>
        </row>
        <row r="120">
          <cell r="L120">
            <v>17</v>
          </cell>
        </row>
        <row r="121">
          <cell r="L121">
            <v>18</v>
          </cell>
        </row>
        <row r="122">
          <cell r="L122">
            <v>19</v>
          </cell>
        </row>
        <row r="123">
          <cell r="L123">
            <v>20</v>
          </cell>
        </row>
        <row r="124">
          <cell r="L124">
            <v>21</v>
          </cell>
        </row>
        <row r="125">
          <cell r="L125">
            <v>22</v>
          </cell>
        </row>
        <row r="126">
          <cell r="L126">
            <v>23</v>
          </cell>
        </row>
        <row r="127">
          <cell r="L127">
            <v>24</v>
          </cell>
        </row>
        <row r="128">
          <cell r="L128">
            <v>25</v>
          </cell>
        </row>
        <row r="129">
          <cell r="L129">
            <v>26</v>
          </cell>
        </row>
        <row r="130">
          <cell r="L130">
            <v>27</v>
          </cell>
        </row>
        <row r="131">
          <cell r="L131">
            <v>28</v>
          </cell>
        </row>
        <row r="132">
          <cell r="L132">
            <v>34</v>
          </cell>
        </row>
        <row r="133">
          <cell r="L133">
            <v>35</v>
          </cell>
        </row>
        <row r="134">
          <cell r="L134">
            <v>38</v>
          </cell>
        </row>
        <row r="135">
          <cell r="L135">
            <v>2</v>
          </cell>
        </row>
        <row r="136">
          <cell r="L136">
            <v>3</v>
          </cell>
        </row>
        <row r="137">
          <cell r="L137">
            <v>4</v>
          </cell>
        </row>
        <row r="138">
          <cell r="L138">
            <v>5</v>
          </cell>
        </row>
        <row r="139">
          <cell r="L139">
            <v>7</v>
          </cell>
        </row>
        <row r="140">
          <cell r="L140">
            <v>6</v>
          </cell>
        </row>
        <row r="141">
          <cell r="L141">
            <v>7</v>
          </cell>
        </row>
        <row r="142">
          <cell r="L142">
            <v>8</v>
          </cell>
        </row>
        <row r="143">
          <cell r="L143">
            <v>9</v>
          </cell>
        </row>
        <row r="144">
          <cell r="L144">
            <v>10</v>
          </cell>
        </row>
        <row r="145">
          <cell r="L145">
            <v>92</v>
          </cell>
        </row>
        <row r="146">
          <cell r="L146">
            <v>92</v>
          </cell>
        </row>
        <row r="147">
          <cell r="L147">
            <v>98</v>
          </cell>
        </row>
        <row r="148">
          <cell r="L148">
            <v>93</v>
          </cell>
        </row>
        <row r="149">
          <cell r="L149">
            <v>93</v>
          </cell>
        </row>
        <row r="150">
          <cell r="L150">
            <v>94</v>
          </cell>
        </row>
        <row r="151">
          <cell r="L151">
            <v>94</v>
          </cell>
        </row>
        <row r="152">
          <cell r="L152">
            <v>94</v>
          </cell>
        </row>
        <row r="153">
          <cell r="L153">
            <v>94</v>
          </cell>
        </row>
        <row r="154">
          <cell r="L154">
            <v>95</v>
          </cell>
        </row>
        <row r="155">
          <cell r="L155">
            <v>95</v>
          </cell>
        </row>
        <row r="156">
          <cell r="L156">
            <v>96</v>
          </cell>
        </row>
        <row r="157">
          <cell r="L157">
            <v>96</v>
          </cell>
        </row>
        <row r="158">
          <cell r="L158">
            <v>96</v>
          </cell>
        </row>
        <row r="159">
          <cell r="L159">
            <v>96</v>
          </cell>
        </row>
        <row r="160">
          <cell r="L160">
            <v>92</v>
          </cell>
        </row>
        <row r="161">
          <cell r="L161">
            <v>98</v>
          </cell>
        </row>
        <row r="162">
          <cell r="L162">
            <v>99</v>
          </cell>
        </row>
        <row r="163">
          <cell r="L163">
            <v>99</v>
          </cell>
        </row>
        <row r="164">
          <cell r="L164">
            <v>99</v>
          </cell>
        </row>
        <row r="165">
          <cell r="L165">
            <v>91</v>
          </cell>
        </row>
        <row r="166">
          <cell r="L166">
            <v>3</v>
          </cell>
        </row>
        <row r="167">
          <cell r="L167">
            <v>38</v>
          </cell>
        </row>
        <row r="168">
          <cell r="L168">
            <v>38</v>
          </cell>
        </row>
        <row r="169">
          <cell r="L169">
            <v>38</v>
          </cell>
        </row>
        <row r="170">
          <cell r="L170">
            <v>38</v>
          </cell>
        </row>
        <row r="171">
          <cell r="L171">
            <v>38</v>
          </cell>
        </row>
        <row r="172">
          <cell r="L172">
            <v>38</v>
          </cell>
        </row>
        <row r="173">
          <cell r="L173">
            <v>2</v>
          </cell>
        </row>
        <row r="174">
          <cell r="L174">
            <v>3</v>
          </cell>
        </row>
        <row r="175">
          <cell r="L175">
            <v>29</v>
          </cell>
        </row>
        <row r="176">
          <cell r="L176">
            <v>29</v>
          </cell>
        </row>
        <row r="177">
          <cell r="L177">
            <v>71</v>
          </cell>
        </row>
        <row r="178">
          <cell r="L178">
            <v>71</v>
          </cell>
        </row>
        <row r="179">
          <cell r="L179">
            <v>71</v>
          </cell>
        </row>
        <row r="180">
          <cell r="L180">
            <v>71</v>
          </cell>
        </row>
        <row r="181">
          <cell r="L181">
            <v>71</v>
          </cell>
        </row>
        <row r="182">
          <cell r="L182">
            <v>73</v>
          </cell>
        </row>
        <row r="183">
          <cell r="L183">
            <v>73</v>
          </cell>
        </row>
        <row r="184">
          <cell r="L184">
            <v>73</v>
          </cell>
        </row>
        <row r="185">
          <cell r="L185">
            <v>73</v>
          </cell>
        </row>
        <row r="186">
          <cell r="L186">
            <v>146</v>
          </cell>
        </row>
        <row r="187">
          <cell r="L187">
            <v>146</v>
          </cell>
        </row>
        <row r="188">
          <cell r="L188">
            <v>74</v>
          </cell>
        </row>
        <row r="189">
          <cell r="L189">
            <v>74</v>
          </cell>
        </row>
        <row r="190">
          <cell r="L190">
            <v>74</v>
          </cell>
        </row>
        <row r="191">
          <cell r="L191">
            <v>74</v>
          </cell>
        </row>
        <row r="192">
          <cell r="L192">
            <v>69</v>
          </cell>
        </row>
        <row r="193">
          <cell r="L193">
            <v>69</v>
          </cell>
        </row>
        <row r="194">
          <cell r="L194">
            <v>153</v>
          </cell>
        </row>
        <row r="195">
          <cell r="L195">
            <v>153</v>
          </cell>
        </row>
        <row r="196">
          <cell r="L196">
            <v>70</v>
          </cell>
        </row>
        <row r="197">
          <cell r="L197">
            <v>146</v>
          </cell>
        </row>
        <row r="198">
          <cell r="L198">
            <v>146</v>
          </cell>
        </row>
        <row r="199">
          <cell r="L199">
            <v>146</v>
          </cell>
        </row>
        <row r="200">
          <cell r="L200">
            <v>3</v>
          </cell>
        </row>
        <row r="201">
          <cell r="L201">
            <v>1</v>
          </cell>
        </row>
        <row r="202">
          <cell r="L202">
            <v>2</v>
          </cell>
        </row>
        <row r="203">
          <cell r="L203">
            <v>13</v>
          </cell>
        </row>
        <row r="204">
          <cell r="L204">
            <v>133</v>
          </cell>
        </row>
        <row r="205">
          <cell r="L205">
            <v>133</v>
          </cell>
        </row>
        <row r="206">
          <cell r="L206">
            <v>133</v>
          </cell>
        </row>
        <row r="207">
          <cell r="L207">
            <v>133</v>
          </cell>
        </row>
        <row r="208">
          <cell r="L208">
            <v>133</v>
          </cell>
        </row>
        <row r="209">
          <cell r="L209">
            <v>134</v>
          </cell>
        </row>
        <row r="210">
          <cell r="L210">
            <v>133</v>
          </cell>
        </row>
        <row r="211">
          <cell r="L211">
            <v>133</v>
          </cell>
        </row>
        <row r="212">
          <cell r="L212">
            <v>133</v>
          </cell>
        </row>
        <row r="213">
          <cell r="L213">
            <v>133</v>
          </cell>
        </row>
        <row r="214">
          <cell r="L214">
            <v>133</v>
          </cell>
        </row>
        <row r="215">
          <cell r="L215">
            <v>134</v>
          </cell>
        </row>
        <row r="216">
          <cell r="L216">
            <v>134</v>
          </cell>
        </row>
        <row r="217">
          <cell r="L217">
            <v>134</v>
          </cell>
        </row>
        <row r="218">
          <cell r="L218">
            <v>134</v>
          </cell>
        </row>
        <row r="219">
          <cell r="L219">
            <v>136</v>
          </cell>
        </row>
        <row r="220">
          <cell r="L220">
            <v>136</v>
          </cell>
        </row>
        <row r="221">
          <cell r="L221">
            <v>136</v>
          </cell>
        </row>
        <row r="222">
          <cell r="L222">
            <v>135</v>
          </cell>
        </row>
        <row r="223">
          <cell r="L223">
            <v>135</v>
          </cell>
        </row>
        <row r="224">
          <cell r="L224">
            <v>137</v>
          </cell>
        </row>
        <row r="225">
          <cell r="L225">
            <v>2</v>
          </cell>
        </row>
        <row r="226">
          <cell r="L226">
            <v>1</v>
          </cell>
        </row>
        <row r="227">
          <cell r="L227">
            <v>13</v>
          </cell>
        </row>
        <row r="228">
          <cell r="L228">
            <v>14</v>
          </cell>
        </row>
        <row r="229">
          <cell r="L229">
            <v>15</v>
          </cell>
        </row>
        <row r="230">
          <cell r="L230">
            <v>18</v>
          </cell>
        </row>
        <row r="231">
          <cell r="L231">
            <v>22</v>
          </cell>
        </row>
        <row r="232">
          <cell r="L232">
            <v>24</v>
          </cell>
        </row>
        <row r="233">
          <cell r="L233">
            <v>25</v>
          </cell>
        </row>
        <row r="234">
          <cell r="L234">
            <v>26</v>
          </cell>
        </row>
        <row r="235">
          <cell r="L235">
            <v>29</v>
          </cell>
        </row>
        <row r="236">
          <cell r="L236">
            <v>39</v>
          </cell>
        </row>
        <row r="237">
          <cell r="L237">
            <v>40</v>
          </cell>
        </row>
        <row r="238">
          <cell r="L238">
            <v>41</v>
          </cell>
        </row>
        <row r="239">
          <cell r="L239">
            <v>3</v>
          </cell>
        </row>
        <row r="240">
          <cell r="L240">
            <v>1</v>
          </cell>
        </row>
        <row r="241">
          <cell r="L241">
            <v>2</v>
          </cell>
        </row>
        <row r="242">
          <cell r="L242">
            <v>3</v>
          </cell>
        </row>
        <row r="243">
          <cell r="L243">
            <v>4</v>
          </cell>
        </row>
        <row r="244">
          <cell r="L244">
            <v>5</v>
          </cell>
        </row>
        <row r="245">
          <cell r="L245">
            <v>10</v>
          </cell>
        </row>
        <row r="246">
          <cell r="L246">
            <v>1</v>
          </cell>
        </row>
        <row r="247">
          <cell r="L247">
            <v>4</v>
          </cell>
        </row>
        <row r="248">
          <cell r="L248">
            <v>30</v>
          </cell>
        </row>
        <row r="249">
          <cell r="L249">
            <v>85</v>
          </cell>
        </row>
        <row r="250">
          <cell r="L250">
            <v>85</v>
          </cell>
        </row>
        <row r="251">
          <cell r="L251">
            <v>112</v>
          </cell>
        </row>
        <row r="252">
          <cell r="L252">
            <v>112</v>
          </cell>
        </row>
        <row r="253">
          <cell r="L253">
            <v>112</v>
          </cell>
        </row>
        <row r="254">
          <cell r="L254">
            <v>112</v>
          </cell>
        </row>
        <row r="255">
          <cell r="L255">
            <v>112</v>
          </cell>
        </row>
        <row r="256">
          <cell r="L256">
            <v>101</v>
          </cell>
        </row>
        <row r="257">
          <cell r="L257">
            <v>101</v>
          </cell>
        </row>
        <row r="258">
          <cell r="L258">
            <v>101</v>
          </cell>
        </row>
        <row r="259">
          <cell r="L259">
            <v>101</v>
          </cell>
        </row>
        <row r="260">
          <cell r="L260">
            <v>101</v>
          </cell>
        </row>
        <row r="261">
          <cell r="L261">
            <v>101</v>
          </cell>
        </row>
        <row r="262">
          <cell r="L262">
            <v>101</v>
          </cell>
        </row>
        <row r="263">
          <cell r="L263">
            <v>102</v>
          </cell>
        </row>
        <row r="264">
          <cell r="L264">
            <v>102</v>
          </cell>
        </row>
        <row r="265">
          <cell r="L265">
            <v>102</v>
          </cell>
        </row>
        <row r="266">
          <cell r="L266">
            <v>102</v>
          </cell>
        </row>
        <row r="267">
          <cell r="L267">
            <v>104</v>
          </cell>
        </row>
        <row r="268">
          <cell r="L268">
            <v>104</v>
          </cell>
        </row>
        <row r="269">
          <cell r="L269">
            <v>104</v>
          </cell>
        </row>
        <row r="270">
          <cell r="L270">
            <v>104</v>
          </cell>
        </row>
        <row r="271">
          <cell r="L271">
            <v>106</v>
          </cell>
        </row>
        <row r="272">
          <cell r="L272">
            <v>106</v>
          </cell>
        </row>
        <row r="273">
          <cell r="L273">
            <v>106</v>
          </cell>
        </row>
        <row r="274">
          <cell r="L274">
            <v>106</v>
          </cell>
        </row>
        <row r="275">
          <cell r="L275">
            <v>119</v>
          </cell>
        </row>
        <row r="276">
          <cell r="L276">
            <v>119</v>
          </cell>
        </row>
        <row r="277">
          <cell r="L277">
            <v>111</v>
          </cell>
        </row>
        <row r="278">
          <cell r="L278">
            <v>120</v>
          </cell>
        </row>
        <row r="279">
          <cell r="L279">
            <v>125</v>
          </cell>
        </row>
        <row r="280">
          <cell r="L280">
            <v>125</v>
          </cell>
        </row>
        <row r="281">
          <cell r="L281">
            <v>125</v>
          </cell>
        </row>
        <row r="282">
          <cell r="L282">
            <v>125</v>
          </cell>
        </row>
        <row r="283">
          <cell r="L283">
            <v>125</v>
          </cell>
        </row>
        <row r="284">
          <cell r="L284">
            <v>125</v>
          </cell>
        </row>
        <row r="285">
          <cell r="L285">
            <v>125</v>
          </cell>
        </row>
        <row r="286">
          <cell r="L286">
            <v>29</v>
          </cell>
        </row>
        <row r="287">
          <cell r="L287">
            <v>29</v>
          </cell>
        </row>
        <row r="288">
          <cell r="L288">
            <v>32</v>
          </cell>
        </row>
        <row r="289">
          <cell r="L289">
            <v>32</v>
          </cell>
        </row>
        <row r="290">
          <cell r="L290">
            <v>32</v>
          </cell>
        </row>
        <row r="291">
          <cell r="L291">
            <v>31</v>
          </cell>
        </row>
        <row r="292">
          <cell r="L292">
            <v>31</v>
          </cell>
        </row>
        <row r="293">
          <cell r="L293">
            <v>31</v>
          </cell>
        </row>
        <row r="294">
          <cell r="L294">
            <v>19</v>
          </cell>
        </row>
        <row r="295">
          <cell r="L295">
            <v>19</v>
          </cell>
        </row>
        <row r="296">
          <cell r="L296">
            <v>42</v>
          </cell>
        </row>
        <row r="297">
          <cell r="L297">
            <v>42</v>
          </cell>
        </row>
        <row r="298">
          <cell r="L298">
            <v>42</v>
          </cell>
        </row>
        <row r="299">
          <cell r="L299">
            <v>42</v>
          </cell>
        </row>
        <row r="300">
          <cell r="L300">
            <v>42</v>
          </cell>
        </row>
        <row r="301">
          <cell r="L301">
            <v>42</v>
          </cell>
        </row>
        <row r="302">
          <cell r="L302">
            <v>72</v>
          </cell>
        </row>
        <row r="303">
          <cell r="L303">
            <v>72</v>
          </cell>
        </row>
        <row r="304">
          <cell r="L304">
            <v>9</v>
          </cell>
        </row>
        <row r="305">
          <cell r="L305">
            <v>9</v>
          </cell>
        </row>
        <row r="306">
          <cell r="L306">
            <v>9</v>
          </cell>
        </row>
        <row r="307">
          <cell r="L307">
            <v>9</v>
          </cell>
        </row>
        <row r="308">
          <cell r="L308">
            <v>9</v>
          </cell>
        </row>
        <row r="309">
          <cell r="L309">
            <v>9</v>
          </cell>
        </row>
        <row r="310">
          <cell r="L310">
            <v>5</v>
          </cell>
        </row>
        <row r="311">
          <cell r="L311">
            <v>5</v>
          </cell>
        </row>
        <row r="312">
          <cell r="L312">
            <v>8</v>
          </cell>
        </row>
        <row r="313">
          <cell r="L313">
            <v>8</v>
          </cell>
        </row>
        <row r="314">
          <cell r="L314">
            <v>8</v>
          </cell>
        </row>
        <row r="315">
          <cell r="L315">
            <v>8</v>
          </cell>
        </row>
        <row r="316">
          <cell r="L316">
            <v>2</v>
          </cell>
        </row>
        <row r="317">
          <cell r="L317">
            <v>2</v>
          </cell>
        </row>
        <row r="318">
          <cell r="L318">
            <v>2</v>
          </cell>
        </row>
        <row r="319">
          <cell r="L319">
            <v>3</v>
          </cell>
        </row>
        <row r="320">
          <cell r="L320">
            <v>3</v>
          </cell>
        </row>
        <row r="321">
          <cell r="L321">
            <v>3</v>
          </cell>
        </row>
        <row r="322">
          <cell r="L322">
            <v>4</v>
          </cell>
        </row>
        <row r="323">
          <cell r="L323">
            <v>4</v>
          </cell>
        </row>
        <row r="324">
          <cell r="L324">
            <v>10</v>
          </cell>
        </row>
        <row r="325">
          <cell r="L325">
            <v>10</v>
          </cell>
        </row>
        <row r="326">
          <cell r="L326">
            <v>7</v>
          </cell>
        </row>
        <row r="327">
          <cell r="L327">
            <v>13</v>
          </cell>
        </row>
        <row r="328">
          <cell r="L328">
            <v>13</v>
          </cell>
        </row>
        <row r="329">
          <cell r="L329">
            <v>13</v>
          </cell>
        </row>
        <row r="330">
          <cell r="L330">
            <v>13</v>
          </cell>
        </row>
        <row r="331">
          <cell r="L331">
            <v>13</v>
          </cell>
        </row>
        <row r="332">
          <cell r="L332">
            <v>14</v>
          </cell>
        </row>
        <row r="333">
          <cell r="L333">
            <v>14</v>
          </cell>
        </row>
        <row r="334">
          <cell r="L334">
            <v>114</v>
          </cell>
        </row>
        <row r="335">
          <cell r="L335">
            <v>114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6</v>
          </cell>
        </row>
        <row r="339">
          <cell r="L339">
            <v>6</v>
          </cell>
        </row>
        <row r="340">
          <cell r="L340">
            <v>6</v>
          </cell>
        </row>
        <row r="341">
          <cell r="L341">
            <v>11</v>
          </cell>
        </row>
        <row r="342">
          <cell r="L342">
            <v>11</v>
          </cell>
        </row>
        <row r="343">
          <cell r="L343">
            <v>22</v>
          </cell>
        </row>
        <row r="344">
          <cell r="L344">
            <v>29</v>
          </cell>
        </row>
        <row r="345">
          <cell r="L345">
            <v>29</v>
          </cell>
        </row>
        <row r="346">
          <cell r="L346">
            <v>29</v>
          </cell>
        </row>
        <row r="347">
          <cell r="L347">
            <v>30</v>
          </cell>
        </row>
        <row r="348">
          <cell r="L348">
            <v>30</v>
          </cell>
        </row>
        <row r="349">
          <cell r="L349">
            <v>30</v>
          </cell>
        </row>
        <row r="350">
          <cell r="L350">
            <v>30</v>
          </cell>
        </row>
        <row r="351">
          <cell r="L351">
            <v>30</v>
          </cell>
        </row>
        <row r="352">
          <cell r="L352">
            <v>15</v>
          </cell>
        </row>
        <row r="353">
          <cell r="L353">
            <v>15</v>
          </cell>
        </row>
        <row r="354">
          <cell r="L354">
            <v>15</v>
          </cell>
        </row>
        <row r="355">
          <cell r="L355">
            <v>16</v>
          </cell>
        </row>
        <row r="356">
          <cell r="L356">
            <v>16</v>
          </cell>
        </row>
        <row r="357">
          <cell r="L357">
            <v>17</v>
          </cell>
        </row>
        <row r="358">
          <cell r="L358">
            <v>17</v>
          </cell>
        </row>
        <row r="359">
          <cell r="L359">
            <v>17</v>
          </cell>
        </row>
        <row r="360">
          <cell r="L360">
            <v>17</v>
          </cell>
        </row>
        <row r="361">
          <cell r="L361">
            <v>27</v>
          </cell>
        </row>
        <row r="362">
          <cell r="L362">
            <v>27</v>
          </cell>
        </row>
        <row r="363">
          <cell r="L363">
            <v>27</v>
          </cell>
        </row>
        <row r="364">
          <cell r="L364">
            <v>27</v>
          </cell>
        </row>
        <row r="365">
          <cell r="L365">
            <v>18</v>
          </cell>
        </row>
        <row r="366">
          <cell r="L366">
            <v>18</v>
          </cell>
        </row>
        <row r="367">
          <cell r="L367">
            <v>20</v>
          </cell>
        </row>
        <row r="368">
          <cell r="L368">
            <v>20</v>
          </cell>
        </row>
        <row r="369">
          <cell r="L369">
            <v>20</v>
          </cell>
        </row>
        <row r="370">
          <cell r="L370">
            <v>20</v>
          </cell>
        </row>
        <row r="371">
          <cell r="L371">
            <v>20</v>
          </cell>
        </row>
        <row r="372">
          <cell r="L372">
            <v>21</v>
          </cell>
        </row>
        <row r="373">
          <cell r="L373">
            <v>21</v>
          </cell>
        </row>
        <row r="374">
          <cell r="L374">
            <v>76</v>
          </cell>
        </row>
        <row r="375">
          <cell r="L375">
            <v>76</v>
          </cell>
        </row>
        <row r="376">
          <cell r="L376">
            <v>80</v>
          </cell>
        </row>
        <row r="377">
          <cell r="L377">
            <v>80</v>
          </cell>
        </row>
        <row r="378">
          <cell r="L378">
            <v>84</v>
          </cell>
        </row>
        <row r="379">
          <cell r="L379">
            <v>84</v>
          </cell>
        </row>
        <row r="380">
          <cell r="L380">
            <v>81</v>
          </cell>
        </row>
        <row r="381">
          <cell r="L381">
            <v>82</v>
          </cell>
        </row>
        <row r="382">
          <cell r="L382">
            <v>82</v>
          </cell>
        </row>
        <row r="383">
          <cell r="L383">
            <v>83</v>
          </cell>
        </row>
        <row r="384">
          <cell r="L384">
            <v>83</v>
          </cell>
        </row>
        <row r="385">
          <cell r="L385">
            <v>78</v>
          </cell>
        </row>
        <row r="386">
          <cell r="L386">
            <v>78</v>
          </cell>
        </row>
        <row r="387">
          <cell r="L387">
            <v>79</v>
          </cell>
        </row>
        <row r="388">
          <cell r="L388">
            <v>79</v>
          </cell>
        </row>
        <row r="389">
          <cell r="L389">
            <v>157</v>
          </cell>
        </row>
        <row r="390">
          <cell r="L390">
            <v>22</v>
          </cell>
        </row>
        <row r="391">
          <cell r="L391">
            <v>22</v>
          </cell>
        </row>
        <row r="392">
          <cell r="L392">
            <v>23</v>
          </cell>
        </row>
        <row r="393">
          <cell r="L393">
            <v>23</v>
          </cell>
        </row>
        <row r="394">
          <cell r="L394">
            <v>23</v>
          </cell>
        </row>
        <row r="395">
          <cell r="L395">
            <v>24</v>
          </cell>
        </row>
        <row r="396">
          <cell r="L396">
            <v>25</v>
          </cell>
        </row>
        <row r="397">
          <cell r="L397">
            <v>25</v>
          </cell>
        </row>
        <row r="398">
          <cell r="L398">
            <v>25</v>
          </cell>
        </row>
        <row r="399">
          <cell r="L399">
            <v>25</v>
          </cell>
        </row>
        <row r="400">
          <cell r="L400">
            <v>26</v>
          </cell>
        </row>
        <row r="401">
          <cell r="L401">
            <v>26</v>
          </cell>
        </row>
        <row r="402">
          <cell r="L402">
            <v>26</v>
          </cell>
        </row>
        <row r="403">
          <cell r="L403">
            <v>102</v>
          </cell>
        </row>
        <row r="404">
          <cell r="L404">
            <v>102</v>
          </cell>
        </row>
        <row r="405">
          <cell r="L405">
            <v>3</v>
          </cell>
        </row>
        <row r="406">
          <cell r="L406">
            <v>90</v>
          </cell>
        </row>
        <row r="407">
          <cell r="L407">
            <v>90</v>
          </cell>
        </row>
        <row r="408">
          <cell r="L408">
            <v>90</v>
          </cell>
        </row>
        <row r="409">
          <cell r="L409">
            <v>88</v>
          </cell>
        </row>
        <row r="410">
          <cell r="L410">
            <v>88</v>
          </cell>
        </row>
        <row r="411">
          <cell r="L411">
            <v>89</v>
          </cell>
        </row>
        <row r="412">
          <cell r="L412">
            <v>89</v>
          </cell>
        </row>
        <row r="413">
          <cell r="L413">
            <v>87</v>
          </cell>
        </row>
        <row r="414">
          <cell r="L414">
            <v>87</v>
          </cell>
        </row>
        <row r="415">
          <cell r="L415">
            <v>3</v>
          </cell>
        </row>
        <row r="416">
          <cell r="L416">
            <v>85</v>
          </cell>
        </row>
        <row r="417">
          <cell r="L417">
            <v>42</v>
          </cell>
        </row>
        <row r="418">
          <cell r="L418">
            <v>42</v>
          </cell>
        </row>
        <row r="419">
          <cell r="L419">
            <v>77</v>
          </cell>
        </row>
        <row r="420">
          <cell r="L420">
            <v>42</v>
          </cell>
        </row>
        <row r="421">
          <cell r="L421">
            <v>42</v>
          </cell>
        </row>
        <row r="422">
          <cell r="L422">
            <v>86</v>
          </cell>
        </row>
        <row r="423">
          <cell r="L423">
            <v>42</v>
          </cell>
        </row>
        <row r="424">
          <cell r="L424">
            <v>42</v>
          </cell>
        </row>
        <row r="425">
          <cell r="L425">
            <v>42</v>
          </cell>
        </row>
        <row r="426">
          <cell r="L426">
            <v>41</v>
          </cell>
        </row>
        <row r="427">
          <cell r="L427">
            <v>41</v>
          </cell>
        </row>
        <row r="428">
          <cell r="L428">
            <v>42</v>
          </cell>
        </row>
        <row r="429">
          <cell r="L429">
            <v>42</v>
          </cell>
        </row>
        <row r="430">
          <cell r="L430">
            <v>42</v>
          </cell>
        </row>
        <row r="431">
          <cell r="L431">
            <v>43</v>
          </cell>
        </row>
        <row r="432">
          <cell r="L432">
            <v>43</v>
          </cell>
        </row>
        <row r="433">
          <cell r="L433">
            <v>43</v>
          </cell>
        </row>
        <row r="434">
          <cell r="L434">
            <v>43</v>
          </cell>
        </row>
        <row r="435">
          <cell r="L435">
            <v>43</v>
          </cell>
        </row>
        <row r="436">
          <cell r="L436">
            <v>43</v>
          </cell>
        </row>
        <row r="437">
          <cell r="L437">
            <v>134</v>
          </cell>
        </row>
        <row r="438">
          <cell r="L438">
            <v>3</v>
          </cell>
        </row>
        <row r="439">
          <cell r="L439">
            <v>34</v>
          </cell>
        </row>
        <row r="440">
          <cell r="L440">
            <v>34</v>
          </cell>
        </row>
        <row r="441">
          <cell r="L441">
            <v>34</v>
          </cell>
        </row>
        <row r="442">
          <cell r="L442">
            <v>34</v>
          </cell>
        </row>
        <row r="443">
          <cell r="L443">
            <v>34</v>
          </cell>
        </row>
        <row r="444">
          <cell r="L444">
            <v>34</v>
          </cell>
        </row>
        <row r="445">
          <cell r="L445">
            <v>35</v>
          </cell>
        </row>
        <row r="446">
          <cell r="L446">
            <v>35</v>
          </cell>
        </row>
        <row r="447">
          <cell r="L447">
            <v>35</v>
          </cell>
        </row>
        <row r="448">
          <cell r="L448">
            <v>35</v>
          </cell>
        </row>
        <row r="449">
          <cell r="L449">
            <v>35</v>
          </cell>
        </row>
        <row r="450">
          <cell r="L450">
            <v>35</v>
          </cell>
        </row>
        <row r="451">
          <cell r="L451">
            <v>35</v>
          </cell>
        </row>
        <row r="452">
          <cell r="L452">
            <v>3</v>
          </cell>
        </row>
        <row r="453">
          <cell r="L453">
            <v>59</v>
          </cell>
        </row>
        <row r="454">
          <cell r="L454">
            <v>60</v>
          </cell>
        </row>
        <row r="455">
          <cell r="L455">
            <v>65</v>
          </cell>
        </row>
        <row r="456">
          <cell r="L456">
            <v>65</v>
          </cell>
        </row>
        <row r="457">
          <cell r="L457">
            <v>65</v>
          </cell>
        </row>
        <row r="458">
          <cell r="L458">
            <v>65</v>
          </cell>
        </row>
        <row r="459">
          <cell r="L459">
            <v>49</v>
          </cell>
        </row>
        <row r="460">
          <cell r="L460">
            <v>49</v>
          </cell>
        </row>
        <row r="461">
          <cell r="L461">
            <v>49</v>
          </cell>
        </row>
        <row r="462">
          <cell r="L462">
            <v>49</v>
          </cell>
        </row>
        <row r="463">
          <cell r="L463">
            <v>49</v>
          </cell>
        </row>
        <row r="464">
          <cell r="L464">
            <v>49</v>
          </cell>
        </row>
        <row r="465">
          <cell r="L465">
            <v>49</v>
          </cell>
        </row>
        <row r="466">
          <cell r="L466">
            <v>49</v>
          </cell>
        </row>
        <row r="467">
          <cell r="L467">
            <v>49</v>
          </cell>
        </row>
        <row r="468">
          <cell r="L468">
            <v>50</v>
          </cell>
        </row>
        <row r="469">
          <cell r="L469">
            <v>50</v>
          </cell>
        </row>
        <row r="470">
          <cell r="L470">
            <v>50</v>
          </cell>
        </row>
        <row r="471">
          <cell r="L471">
            <v>50</v>
          </cell>
        </row>
        <row r="472">
          <cell r="L472">
            <v>50</v>
          </cell>
        </row>
        <row r="473">
          <cell r="L473">
            <v>50</v>
          </cell>
        </row>
        <row r="474">
          <cell r="L474">
            <v>53</v>
          </cell>
        </row>
        <row r="475">
          <cell r="L475">
            <v>53</v>
          </cell>
        </row>
        <row r="476">
          <cell r="L476">
            <v>53</v>
          </cell>
        </row>
        <row r="477">
          <cell r="L477">
            <v>53</v>
          </cell>
        </row>
        <row r="478">
          <cell r="L478">
            <v>53</v>
          </cell>
        </row>
        <row r="479">
          <cell r="L479">
            <v>53</v>
          </cell>
        </row>
        <row r="480">
          <cell r="L480">
            <v>53</v>
          </cell>
        </row>
        <row r="481">
          <cell r="L481">
            <v>53</v>
          </cell>
        </row>
        <row r="482">
          <cell r="L482">
            <v>53</v>
          </cell>
        </row>
        <row r="483">
          <cell r="L483">
            <v>51</v>
          </cell>
        </row>
        <row r="484">
          <cell r="L484">
            <v>51</v>
          </cell>
        </row>
        <row r="485">
          <cell r="L485">
            <v>52</v>
          </cell>
        </row>
        <row r="486">
          <cell r="L486">
            <v>52</v>
          </cell>
        </row>
        <row r="487">
          <cell r="L487">
            <v>52</v>
          </cell>
        </row>
        <row r="488">
          <cell r="L488">
            <v>52</v>
          </cell>
        </row>
        <row r="489">
          <cell r="L489">
            <v>52</v>
          </cell>
        </row>
        <row r="490">
          <cell r="L490">
            <v>52</v>
          </cell>
        </row>
        <row r="491">
          <cell r="L491">
            <v>48</v>
          </cell>
        </row>
        <row r="492">
          <cell r="L492">
            <v>48</v>
          </cell>
        </row>
        <row r="493">
          <cell r="L493">
            <v>48</v>
          </cell>
        </row>
        <row r="494">
          <cell r="L494">
            <v>48</v>
          </cell>
        </row>
        <row r="495">
          <cell r="L495">
            <v>48</v>
          </cell>
        </row>
        <row r="496">
          <cell r="L496">
            <v>48</v>
          </cell>
        </row>
        <row r="497">
          <cell r="L497">
            <v>63</v>
          </cell>
        </row>
        <row r="498">
          <cell r="L498">
            <v>63</v>
          </cell>
        </row>
        <row r="499">
          <cell r="L499">
            <v>61</v>
          </cell>
        </row>
        <row r="500">
          <cell r="L500">
            <v>61</v>
          </cell>
        </row>
        <row r="501">
          <cell r="L501">
            <v>61</v>
          </cell>
        </row>
        <row r="502">
          <cell r="L502">
            <v>62</v>
          </cell>
        </row>
        <row r="503">
          <cell r="L503">
            <v>62</v>
          </cell>
        </row>
        <row r="504">
          <cell r="L504">
            <v>62</v>
          </cell>
        </row>
        <row r="505">
          <cell r="L505">
            <v>63</v>
          </cell>
        </row>
        <row r="506">
          <cell r="L506">
            <v>64</v>
          </cell>
        </row>
        <row r="507">
          <cell r="L507">
            <v>64</v>
          </cell>
        </row>
        <row r="508">
          <cell r="L508">
            <v>55</v>
          </cell>
        </row>
        <row r="509">
          <cell r="L509">
            <v>55</v>
          </cell>
        </row>
        <row r="510">
          <cell r="L510">
            <v>54</v>
          </cell>
        </row>
        <row r="511">
          <cell r="L511">
            <v>54</v>
          </cell>
        </row>
        <row r="512">
          <cell r="L512">
            <v>54</v>
          </cell>
        </row>
        <row r="513">
          <cell r="L513">
            <v>54</v>
          </cell>
        </row>
        <row r="514">
          <cell r="L514">
            <v>56</v>
          </cell>
        </row>
        <row r="515">
          <cell r="L515">
            <v>56</v>
          </cell>
        </row>
        <row r="516">
          <cell r="L516">
            <v>56</v>
          </cell>
        </row>
        <row r="517">
          <cell r="L517">
            <v>56</v>
          </cell>
        </row>
        <row r="518">
          <cell r="L518">
            <v>56</v>
          </cell>
        </row>
        <row r="519">
          <cell r="L519">
            <v>56</v>
          </cell>
        </row>
        <row r="520">
          <cell r="L520">
            <v>56</v>
          </cell>
        </row>
        <row r="521">
          <cell r="L521">
            <v>56</v>
          </cell>
        </row>
        <row r="522">
          <cell r="L522">
            <v>56</v>
          </cell>
        </row>
        <row r="523">
          <cell r="L523">
            <v>57</v>
          </cell>
        </row>
        <row r="524">
          <cell r="L524">
            <v>29</v>
          </cell>
        </row>
        <row r="525">
          <cell r="L525">
            <v>71</v>
          </cell>
        </row>
        <row r="526">
          <cell r="L526">
            <v>71</v>
          </cell>
        </row>
        <row r="527">
          <cell r="L527">
            <v>71</v>
          </cell>
        </row>
        <row r="528">
          <cell r="L528">
            <v>74</v>
          </cell>
        </row>
        <row r="529">
          <cell r="L529">
            <v>74</v>
          </cell>
        </row>
        <row r="530">
          <cell r="L530">
            <v>35</v>
          </cell>
        </row>
        <row r="531">
          <cell r="L531">
            <v>71</v>
          </cell>
        </row>
        <row r="532">
          <cell r="L532">
            <v>90</v>
          </cell>
        </row>
        <row r="533">
          <cell r="L533">
            <v>90</v>
          </cell>
        </row>
        <row r="534">
          <cell r="L534">
            <v>90</v>
          </cell>
        </row>
        <row r="535">
          <cell r="L535">
            <v>90</v>
          </cell>
        </row>
        <row r="536">
          <cell r="L536">
            <v>90</v>
          </cell>
        </row>
        <row r="537">
          <cell r="L537">
            <v>90</v>
          </cell>
        </row>
        <row r="538">
          <cell r="L538">
            <v>90</v>
          </cell>
        </row>
        <row r="539">
          <cell r="L539">
            <v>104</v>
          </cell>
        </row>
        <row r="540">
          <cell r="L540">
            <v>104</v>
          </cell>
        </row>
        <row r="541">
          <cell r="L541">
            <v>104</v>
          </cell>
        </row>
        <row r="542">
          <cell r="L542">
            <v>15</v>
          </cell>
        </row>
        <row r="543">
          <cell r="L543">
            <v>15</v>
          </cell>
        </row>
        <row r="544">
          <cell r="L544">
            <v>16</v>
          </cell>
        </row>
        <row r="545">
          <cell r="L545">
            <v>16</v>
          </cell>
        </row>
        <row r="546">
          <cell r="L546">
            <v>157</v>
          </cell>
        </row>
        <row r="547">
          <cell r="L547">
            <v>13</v>
          </cell>
        </row>
        <row r="548">
          <cell r="L548">
            <v>37</v>
          </cell>
        </row>
        <row r="549">
          <cell r="L549">
            <v>37</v>
          </cell>
        </row>
        <row r="550">
          <cell r="L550">
            <v>39</v>
          </cell>
        </row>
        <row r="551">
          <cell r="L551">
            <v>39</v>
          </cell>
        </row>
        <row r="552">
          <cell r="L552">
            <v>39</v>
          </cell>
        </row>
        <row r="553">
          <cell r="L553">
            <v>39</v>
          </cell>
        </row>
        <row r="554">
          <cell r="L554">
            <v>39</v>
          </cell>
        </row>
        <row r="555">
          <cell r="L555">
            <v>39</v>
          </cell>
        </row>
        <row r="556">
          <cell r="L556">
            <v>39</v>
          </cell>
        </row>
        <row r="557">
          <cell r="L557">
            <v>39</v>
          </cell>
        </row>
        <row r="558">
          <cell r="L558">
            <v>39</v>
          </cell>
        </row>
        <row r="559">
          <cell r="L559">
            <v>37</v>
          </cell>
        </row>
        <row r="560">
          <cell r="L560">
            <v>37</v>
          </cell>
        </row>
        <row r="561">
          <cell r="L561">
            <v>35</v>
          </cell>
        </row>
        <row r="562">
          <cell r="L562">
            <v>27</v>
          </cell>
        </row>
        <row r="563">
          <cell r="L563">
            <v>27</v>
          </cell>
        </row>
        <row r="564">
          <cell r="L564">
            <v>36</v>
          </cell>
        </row>
        <row r="565">
          <cell r="L565">
            <v>36</v>
          </cell>
        </row>
        <row r="566">
          <cell r="L566">
            <v>36</v>
          </cell>
        </row>
        <row r="567">
          <cell r="L567">
            <v>36</v>
          </cell>
        </row>
        <row r="568">
          <cell r="L568">
            <v>37</v>
          </cell>
        </row>
        <row r="569">
          <cell r="L569">
            <v>37</v>
          </cell>
        </row>
        <row r="570">
          <cell r="L570">
            <v>37</v>
          </cell>
        </row>
        <row r="571">
          <cell r="L571">
            <v>37</v>
          </cell>
        </row>
        <row r="572">
          <cell r="L572">
            <v>37</v>
          </cell>
        </row>
        <row r="573">
          <cell r="L573">
            <v>37</v>
          </cell>
        </row>
        <row r="574">
          <cell r="L574">
            <v>38</v>
          </cell>
        </row>
        <row r="575">
          <cell r="L575">
            <v>38</v>
          </cell>
        </row>
        <row r="576">
          <cell r="L576">
            <v>39</v>
          </cell>
        </row>
        <row r="577">
          <cell r="L577">
            <v>39</v>
          </cell>
        </row>
        <row r="578">
          <cell r="L578">
            <v>40</v>
          </cell>
        </row>
        <row r="579">
          <cell r="L579">
            <v>40</v>
          </cell>
        </row>
        <row r="580">
          <cell r="L580">
            <v>40</v>
          </cell>
        </row>
        <row r="581">
          <cell r="L581">
            <v>36</v>
          </cell>
        </row>
        <row r="582">
          <cell r="L582">
            <v>36</v>
          </cell>
        </row>
        <row r="583">
          <cell r="L583">
            <v>36</v>
          </cell>
        </row>
        <row r="584">
          <cell r="L584">
            <v>36</v>
          </cell>
        </row>
        <row r="585">
          <cell r="L585">
            <v>39</v>
          </cell>
        </row>
        <row r="586">
          <cell r="L586">
            <v>39</v>
          </cell>
        </row>
        <row r="587">
          <cell r="L587">
            <v>37</v>
          </cell>
        </row>
        <row r="588">
          <cell r="L588">
            <v>37</v>
          </cell>
        </row>
        <row r="589">
          <cell r="L589">
            <v>37</v>
          </cell>
        </row>
        <row r="590">
          <cell r="L590">
            <v>37</v>
          </cell>
        </row>
        <row r="591">
          <cell r="L591">
            <v>37</v>
          </cell>
        </row>
        <row r="592">
          <cell r="L592">
            <v>37</v>
          </cell>
        </row>
        <row r="593">
          <cell r="L593">
            <v>38</v>
          </cell>
        </row>
        <row r="594">
          <cell r="L594">
            <v>38</v>
          </cell>
        </row>
        <row r="595">
          <cell r="L595">
            <v>38</v>
          </cell>
        </row>
        <row r="596">
          <cell r="L596">
            <v>40</v>
          </cell>
        </row>
        <row r="597">
          <cell r="L597">
            <v>40</v>
          </cell>
        </row>
        <row r="598">
          <cell r="L598">
            <v>40</v>
          </cell>
        </row>
        <row r="599">
          <cell r="L599">
            <v>37</v>
          </cell>
        </row>
        <row r="600">
          <cell r="L600">
            <v>47</v>
          </cell>
        </row>
        <row r="601">
          <cell r="L601">
            <v>47</v>
          </cell>
        </row>
        <row r="602">
          <cell r="L602">
            <v>114</v>
          </cell>
        </row>
        <row r="603">
          <cell r="L603">
            <v>108</v>
          </cell>
        </row>
        <row r="604">
          <cell r="L604">
            <v>108</v>
          </cell>
        </row>
        <row r="605">
          <cell r="L605">
            <v>108</v>
          </cell>
        </row>
        <row r="606">
          <cell r="L606">
            <v>74</v>
          </cell>
        </row>
        <row r="607">
          <cell r="L607">
            <v>74</v>
          </cell>
        </row>
        <row r="608">
          <cell r="L608">
            <v>74</v>
          </cell>
        </row>
        <row r="609">
          <cell r="L609">
            <v>87</v>
          </cell>
        </row>
        <row r="610">
          <cell r="L610">
            <v>88</v>
          </cell>
        </row>
        <row r="611">
          <cell r="L611">
            <v>88</v>
          </cell>
        </row>
        <row r="612">
          <cell r="L612">
            <v>89</v>
          </cell>
        </row>
        <row r="613">
          <cell r="L613">
            <v>87</v>
          </cell>
        </row>
        <row r="614">
          <cell r="L614">
            <v>88</v>
          </cell>
        </row>
        <row r="615">
          <cell r="L615">
            <v>47</v>
          </cell>
        </row>
        <row r="616">
          <cell r="L616">
            <v>47</v>
          </cell>
        </row>
        <row r="617">
          <cell r="L617">
            <v>47</v>
          </cell>
        </row>
        <row r="618">
          <cell r="L618">
            <v>157</v>
          </cell>
        </row>
        <row r="619">
          <cell r="L619">
            <v>95</v>
          </cell>
        </row>
        <row r="620">
          <cell r="L620">
            <v>95</v>
          </cell>
        </row>
        <row r="621">
          <cell r="L621">
            <v>95</v>
          </cell>
        </row>
        <row r="622">
          <cell r="L622">
            <v>47</v>
          </cell>
        </row>
        <row r="623">
          <cell r="L623">
            <v>47</v>
          </cell>
        </row>
        <row r="624">
          <cell r="L624">
            <v>37</v>
          </cell>
        </row>
        <row r="625">
          <cell r="L625">
            <v>36</v>
          </cell>
        </row>
        <row r="626">
          <cell r="L626">
            <v>36</v>
          </cell>
        </row>
        <row r="627">
          <cell r="L627">
            <v>37</v>
          </cell>
        </row>
        <row r="628">
          <cell r="L628">
            <v>37</v>
          </cell>
        </row>
        <row r="629">
          <cell r="L629">
            <v>38</v>
          </cell>
        </row>
        <row r="630">
          <cell r="L630">
            <v>38</v>
          </cell>
        </row>
        <row r="631">
          <cell r="L631">
            <v>38</v>
          </cell>
        </row>
        <row r="632">
          <cell r="L632">
            <v>38</v>
          </cell>
        </row>
        <row r="633">
          <cell r="L633">
            <v>38</v>
          </cell>
        </row>
        <row r="634">
          <cell r="L634">
            <v>38</v>
          </cell>
        </row>
        <row r="635">
          <cell r="L635">
            <v>39</v>
          </cell>
        </row>
        <row r="636">
          <cell r="L636">
            <v>40</v>
          </cell>
        </row>
        <row r="637">
          <cell r="L637">
            <v>40</v>
          </cell>
        </row>
        <row r="638">
          <cell r="L638">
            <v>36</v>
          </cell>
        </row>
        <row r="639">
          <cell r="L639">
            <v>39</v>
          </cell>
        </row>
        <row r="640">
          <cell r="L640">
            <v>39</v>
          </cell>
        </row>
        <row r="641">
          <cell r="L641">
            <v>37</v>
          </cell>
        </row>
        <row r="642">
          <cell r="L642">
            <v>37</v>
          </cell>
        </row>
        <row r="643">
          <cell r="L643">
            <v>38</v>
          </cell>
        </row>
        <row r="644">
          <cell r="L644">
            <v>38</v>
          </cell>
        </row>
        <row r="645">
          <cell r="L645">
            <v>38</v>
          </cell>
        </row>
        <row r="646">
          <cell r="L646">
            <v>40</v>
          </cell>
        </row>
        <row r="647">
          <cell r="L647">
            <v>40</v>
          </cell>
        </row>
        <row r="648">
          <cell r="L648">
            <v>40</v>
          </cell>
        </row>
        <row r="649">
          <cell r="L649">
            <v>110</v>
          </cell>
        </row>
        <row r="650">
          <cell r="L650">
            <v>110</v>
          </cell>
        </row>
        <row r="651">
          <cell r="L651">
            <v>110</v>
          </cell>
        </row>
        <row r="652">
          <cell r="L652">
            <v>110</v>
          </cell>
        </row>
        <row r="653">
          <cell r="L653">
            <v>93</v>
          </cell>
        </row>
        <row r="654">
          <cell r="L654">
            <v>109</v>
          </cell>
        </row>
        <row r="655">
          <cell r="L655">
            <v>109</v>
          </cell>
        </row>
        <row r="656">
          <cell r="L656">
            <v>97</v>
          </cell>
        </row>
        <row r="657">
          <cell r="L657">
            <v>97</v>
          </cell>
        </row>
        <row r="658">
          <cell r="L658">
            <v>97</v>
          </cell>
        </row>
        <row r="659">
          <cell r="L659">
            <v>97</v>
          </cell>
        </row>
        <row r="660">
          <cell r="L660">
            <v>97</v>
          </cell>
        </row>
        <row r="661">
          <cell r="L661">
            <v>97</v>
          </cell>
        </row>
        <row r="662">
          <cell r="L662">
            <v>2</v>
          </cell>
        </row>
        <row r="663">
          <cell r="L663">
            <v>12</v>
          </cell>
        </row>
        <row r="664">
          <cell r="L664">
            <v>9</v>
          </cell>
        </row>
        <row r="665">
          <cell r="L665">
            <v>9</v>
          </cell>
        </row>
        <row r="666">
          <cell r="L666">
            <v>9</v>
          </cell>
        </row>
        <row r="667">
          <cell r="L667">
            <v>9</v>
          </cell>
        </row>
        <row r="668">
          <cell r="L668">
            <v>9</v>
          </cell>
        </row>
        <row r="669">
          <cell r="L669">
            <v>9</v>
          </cell>
        </row>
        <row r="670">
          <cell r="L670">
            <v>9</v>
          </cell>
        </row>
        <row r="671">
          <cell r="L671">
            <v>9</v>
          </cell>
        </row>
        <row r="672">
          <cell r="L672">
            <v>9</v>
          </cell>
        </row>
        <row r="673">
          <cell r="L673">
            <v>9</v>
          </cell>
        </row>
        <row r="674">
          <cell r="L674">
            <v>9</v>
          </cell>
        </row>
        <row r="675">
          <cell r="L675">
            <v>9</v>
          </cell>
        </row>
        <row r="676">
          <cell r="L676">
            <v>9</v>
          </cell>
        </row>
        <row r="677">
          <cell r="L677">
            <v>9</v>
          </cell>
        </row>
        <row r="678">
          <cell r="L678">
            <v>9</v>
          </cell>
        </row>
        <row r="679">
          <cell r="L679">
            <v>9</v>
          </cell>
        </row>
        <row r="680">
          <cell r="L680">
            <v>9</v>
          </cell>
        </row>
        <row r="681">
          <cell r="L681">
            <v>9</v>
          </cell>
        </row>
        <row r="682">
          <cell r="L682">
            <v>9</v>
          </cell>
        </row>
        <row r="683">
          <cell r="L683">
            <v>9</v>
          </cell>
        </row>
        <row r="684">
          <cell r="L684">
            <v>9</v>
          </cell>
        </row>
        <row r="685">
          <cell r="L685">
            <v>9</v>
          </cell>
        </row>
        <row r="686">
          <cell r="L686">
            <v>9</v>
          </cell>
        </row>
        <row r="687">
          <cell r="L687">
            <v>9</v>
          </cell>
        </row>
        <row r="688">
          <cell r="L688">
            <v>9</v>
          </cell>
        </row>
        <row r="689">
          <cell r="L689">
            <v>9</v>
          </cell>
        </row>
        <row r="690">
          <cell r="L690">
            <v>9</v>
          </cell>
        </row>
        <row r="691">
          <cell r="L691">
            <v>9</v>
          </cell>
        </row>
        <row r="692">
          <cell r="L692">
            <v>9</v>
          </cell>
        </row>
        <row r="693">
          <cell r="L693">
            <v>9</v>
          </cell>
        </row>
        <row r="694">
          <cell r="L694">
            <v>9</v>
          </cell>
        </row>
        <row r="695">
          <cell r="L695">
            <v>9</v>
          </cell>
        </row>
        <row r="696">
          <cell r="L696">
            <v>9</v>
          </cell>
        </row>
        <row r="697">
          <cell r="L697">
            <v>9</v>
          </cell>
        </row>
        <row r="698">
          <cell r="L698">
            <v>9</v>
          </cell>
        </row>
        <row r="699">
          <cell r="L699">
            <v>9</v>
          </cell>
        </row>
        <row r="700">
          <cell r="L700">
            <v>9</v>
          </cell>
        </row>
        <row r="701">
          <cell r="L701">
            <v>9</v>
          </cell>
        </row>
        <row r="702">
          <cell r="L702">
            <v>9</v>
          </cell>
        </row>
        <row r="703">
          <cell r="L703">
            <v>9</v>
          </cell>
        </row>
        <row r="704">
          <cell r="L704">
            <v>9</v>
          </cell>
        </row>
        <row r="705">
          <cell r="L705">
            <v>9</v>
          </cell>
        </row>
        <row r="706">
          <cell r="L706">
            <v>9</v>
          </cell>
        </row>
        <row r="707">
          <cell r="L707">
            <v>9</v>
          </cell>
        </row>
        <row r="708">
          <cell r="L708">
            <v>9</v>
          </cell>
        </row>
        <row r="709">
          <cell r="L709">
            <v>9</v>
          </cell>
        </row>
        <row r="710">
          <cell r="L710">
            <v>9</v>
          </cell>
        </row>
        <row r="711">
          <cell r="L711">
            <v>9</v>
          </cell>
        </row>
        <row r="712">
          <cell r="L712">
            <v>9</v>
          </cell>
        </row>
        <row r="713">
          <cell r="L713">
            <v>9</v>
          </cell>
        </row>
        <row r="714">
          <cell r="L714">
            <v>9</v>
          </cell>
        </row>
        <row r="715">
          <cell r="L715">
            <v>9</v>
          </cell>
        </row>
        <row r="716">
          <cell r="L716">
            <v>9</v>
          </cell>
        </row>
        <row r="717">
          <cell r="L717">
            <v>9</v>
          </cell>
        </row>
        <row r="718">
          <cell r="L718">
            <v>9</v>
          </cell>
        </row>
        <row r="719">
          <cell r="L719">
            <v>9</v>
          </cell>
        </row>
        <row r="720">
          <cell r="L720">
            <v>9</v>
          </cell>
        </row>
        <row r="721">
          <cell r="L721">
            <v>9</v>
          </cell>
        </row>
        <row r="722">
          <cell r="L722">
            <v>9</v>
          </cell>
        </row>
        <row r="723">
          <cell r="L723">
            <v>9</v>
          </cell>
        </row>
        <row r="724">
          <cell r="L724">
            <v>9</v>
          </cell>
        </row>
        <row r="725">
          <cell r="L725">
            <v>9</v>
          </cell>
        </row>
        <row r="726">
          <cell r="L726">
            <v>9</v>
          </cell>
        </row>
        <row r="727">
          <cell r="L727">
            <v>9</v>
          </cell>
        </row>
        <row r="728">
          <cell r="L728">
            <v>9</v>
          </cell>
        </row>
        <row r="729">
          <cell r="L729">
            <v>9</v>
          </cell>
        </row>
        <row r="730">
          <cell r="L730">
            <v>9</v>
          </cell>
        </row>
        <row r="731">
          <cell r="L731">
            <v>9</v>
          </cell>
        </row>
        <row r="732">
          <cell r="L732">
            <v>9</v>
          </cell>
        </row>
        <row r="733">
          <cell r="L733">
            <v>9</v>
          </cell>
        </row>
        <row r="734">
          <cell r="L734">
            <v>9</v>
          </cell>
        </row>
        <row r="735">
          <cell r="L735">
            <v>9</v>
          </cell>
        </row>
        <row r="736">
          <cell r="L736">
            <v>9</v>
          </cell>
        </row>
        <row r="737">
          <cell r="L737">
            <v>9</v>
          </cell>
        </row>
        <row r="738">
          <cell r="L738">
            <v>9</v>
          </cell>
        </row>
        <row r="739">
          <cell r="L739">
            <v>9</v>
          </cell>
        </row>
        <row r="740">
          <cell r="L740">
            <v>9</v>
          </cell>
        </row>
        <row r="741">
          <cell r="L741">
            <v>9</v>
          </cell>
        </row>
        <row r="742">
          <cell r="L742">
            <v>9</v>
          </cell>
        </row>
        <row r="743">
          <cell r="L743">
            <v>9</v>
          </cell>
        </row>
        <row r="744">
          <cell r="L744">
            <v>9</v>
          </cell>
        </row>
        <row r="745">
          <cell r="L745">
            <v>9</v>
          </cell>
        </row>
        <row r="746">
          <cell r="L746">
            <v>9</v>
          </cell>
        </row>
        <row r="747">
          <cell r="L747">
            <v>9</v>
          </cell>
        </row>
        <row r="748">
          <cell r="L748">
            <v>9</v>
          </cell>
        </row>
        <row r="749">
          <cell r="L749">
            <v>9</v>
          </cell>
        </row>
        <row r="750">
          <cell r="L750">
            <v>9</v>
          </cell>
        </row>
        <row r="751">
          <cell r="L751">
            <v>9</v>
          </cell>
        </row>
        <row r="752">
          <cell r="L752">
            <v>9</v>
          </cell>
        </row>
        <row r="753">
          <cell r="L753">
            <v>9</v>
          </cell>
        </row>
        <row r="754">
          <cell r="L754">
            <v>9</v>
          </cell>
        </row>
        <row r="755">
          <cell r="L755">
            <v>9</v>
          </cell>
        </row>
        <row r="756">
          <cell r="L756">
            <v>9</v>
          </cell>
        </row>
        <row r="757">
          <cell r="L757">
            <v>9</v>
          </cell>
        </row>
        <row r="758">
          <cell r="L758">
            <v>9</v>
          </cell>
        </row>
        <row r="759">
          <cell r="L759">
            <v>9</v>
          </cell>
        </row>
        <row r="760">
          <cell r="L760">
            <v>9</v>
          </cell>
        </row>
        <row r="761">
          <cell r="L761">
            <v>9</v>
          </cell>
        </row>
        <row r="762">
          <cell r="L762">
            <v>9</v>
          </cell>
        </row>
        <row r="763">
          <cell r="L763">
            <v>9</v>
          </cell>
        </row>
        <row r="764">
          <cell r="L764">
            <v>9</v>
          </cell>
        </row>
        <row r="765">
          <cell r="L765">
            <v>9</v>
          </cell>
        </row>
        <row r="766">
          <cell r="L766">
            <v>9</v>
          </cell>
        </row>
        <row r="767">
          <cell r="L767">
            <v>9</v>
          </cell>
        </row>
        <row r="768">
          <cell r="L768">
            <v>9</v>
          </cell>
        </row>
        <row r="769">
          <cell r="L769">
            <v>9</v>
          </cell>
        </row>
        <row r="770">
          <cell r="L770">
            <v>9</v>
          </cell>
        </row>
        <row r="771">
          <cell r="L771">
            <v>9</v>
          </cell>
        </row>
        <row r="772">
          <cell r="L772">
            <v>9</v>
          </cell>
        </row>
        <row r="773">
          <cell r="L773">
            <v>9</v>
          </cell>
        </row>
        <row r="774">
          <cell r="L774">
            <v>9</v>
          </cell>
        </row>
        <row r="775">
          <cell r="L775">
            <v>9</v>
          </cell>
        </row>
        <row r="776">
          <cell r="L776">
            <v>9</v>
          </cell>
        </row>
        <row r="777">
          <cell r="L777">
            <v>9</v>
          </cell>
        </row>
        <row r="778">
          <cell r="L778">
            <v>9</v>
          </cell>
        </row>
        <row r="779">
          <cell r="L779">
            <v>9</v>
          </cell>
        </row>
        <row r="780">
          <cell r="L780">
            <v>9</v>
          </cell>
        </row>
        <row r="781">
          <cell r="L781">
            <v>9</v>
          </cell>
        </row>
        <row r="782">
          <cell r="L782">
            <v>9</v>
          </cell>
        </row>
        <row r="783">
          <cell r="L783">
            <v>9</v>
          </cell>
        </row>
        <row r="784">
          <cell r="L784">
            <v>9</v>
          </cell>
        </row>
        <row r="785">
          <cell r="L785">
            <v>9</v>
          </cell>
        </row>
        <row r="786">
          <cell r="L786">
            <v>7</v>
          </cell>
        </row>
        <row r="787">
          <cell r="L787">
            <v>9</v>
          </cell>
        </row>
        <row r="788">
          <cell r="L788">
            <v>9</v>
          </cell>
        </row>
        <row r="789">
          <cell r="L789">
            <v>9</v>
          </cell>
        </row>
        <row r="790">
          <cell r="L790">
            <v>13</v>
          </cell>
        </row>
        <row r="791">
          <cell r="L791">
            <v>13</v>
          </cell>
        </row>
        <row r="792">
          <cell r="L792">
            <v>13</v>
          </cell>
        </row>
        <row r="793">
          <cell r="L793">
            <v>9</v>
          </cell>
        </row>
        <row r="794">
          <cell r="L794">
            <v>9</v>
          </cell>
        </row>
        <row r="795">
          <cell r="L795">
            <v>6</v>
          </cell>
        </row>
        <row r="796">
          <cell r="L796">
            <v>5</v>
          </cell>
        </row>
        <row r="797">
          <cell r="L797">
            <v>5</v>
          </cell>
        </row>
        <row r="798">
          <cell r="L798">
            <v>5</v>
          </cell>
        </row>
        <row r="799">
          <cell r="L799">
            <v>5</v>
          </cell>
        </row>
        <row r="800">
          <cell r="L800">
            <v>1</v>
          </cell>
        </row>
        <row r="801">
          <cell r="L801">
            <v>2</v>
          </cell>
        </row>
        <row r="802">
          <cell r="L802">
            <v>3</v>
          </cell>
        </row>
        <row r="803">
          <cell r="L803">
            <v>4</v>
          </cell>
        </row>
        <row r="804">
          <cell r="L804">
            <v>5</v>
          </cell>
        </row>
        <row r="805">
          <cell r="L805">
            <v>6</v>
          </cell>
        </row>
        <row r="806">
          <cell r="L806">
            <v>7</v>
          </cell>
        </row>
        <row r="807">
          <cell r="L807">
            <v>8</v>
          </cell>
        </row>
        <row r="808">
          <cell r="L808">
            <v>9</v>
          </cell>
        </row>
        <row r="809">
          <cell r="L809">
            <v>10</v>
          </cell>
        </row>
        <row r="810">
          <cell r="L810">
            <v>11</v>
          </cell>
        </row>
        <row r="811">
          <cell r="L811">
            <v>12</v>
          </cell>
        </row>
        <row r="812">
          <cell r="L812">
            <v>13</v>
          </cell>
        </row>
        <row r="813">
          <cell r="L813">
            <v>15</v>
          </cell>
        </row>
        <row r="814">
          <cell r="L814">
            <v>16</v>
          </cell>
        </row>
        <row r="815">
          <cell r="L815">
            <v>17</v>
          </cell>
        </row>
        <row r="816">
          <cell r="L816">
            <v>18</v>
          </cell>
        </row>
        <row r="817">
          <cell r="L817">
            <v>23</v>
          </cell>
        </row>
        <row r="818">
          <cell r="L818">
            <v>9</v>
          </cell>
        </row>
        <row r="819">
          <cell r="L819">
            <v>9</v>
          </cell>
        </row>
        <row r="820">
          <cell r="L820">
            <v>5</v>
          </cell>
        </row>
        <row r="821">
          <cell r="L821">
            <v>5</v>
          </cell>
        </row>
        <row r="822">
          <cell r="L822">
            <v>5</v>
          </cell>
        </row>
        <row r="823">
          <cell r="L823">
            <v>5</v>
          </cell>
        </row>
        <row r="824">
          <cell r="L824">
            <v>5</v>
          </cell>
        </row>
        <row r="825">
          <cell r="L825">
            <v>8</v>
          </cell>
        </row>
        <row r="826">
          <cell r="L826">
            <v>6</v>
          </cell>
        </row>
        <row r="827">
          <cell r="L827">
            <v>6</v>
          </cell>
        </row>
        <row r="828">
          <cell r="L828">
            <v>6</v>
          </cell>
        </row>
        <row r="829">
          <cell r="L829">
            <v>6</v>
          </cell>
        </row>
        <row r="830">
          <cell r="L830">
            <v>6</v>
          </cell>
        </row>
        <row r="831">
          <cell r="L831">
            <v>111</v>
          </cell>
        </row>
        <row r="832">
          <cell r="L832">
            <v>111</v>
          </cell>
        </row>
        <row r="833">
          <cell r="L833">
            <v>111</v>
          </cell>
        </row>
        <row r="834">
          <cell r="L834">
            <v>111</v>
          </cell>
        </row>
        <row r="835">
          <cell r="L835">
            <v>111</v>
          </cell>
        </row>
        <row r="836">
          <cell r="L836">
            <v>111</v>
          </cell>
        </row>
        <row r="837">
          <cell r="L837">
            <v>111</v>
          </cell>
        </row>
        <row r="838">
          <cell r="L838">
            <v>111</v>
          </cell>
        </row>
        <row r="839">
          <cell r="L839">
            <v>111</v>
          </cell>
        </row>
        <row r="840">
          <cell r="L840">
            <v>120</v>
          </cell>
        </row>
        <row r="841">
          <cell r="L841">
            <v>1</v>
          </cell>
        </row>
        <row r="842">
          <cell r="L842">
            <v>2</v>
          </cell>
        </row>
        <row r="843">
          <cell r="L843">
            <v>1</v>
          </cell>
        </row>
        <row r="844">
          <cell r="L844">
            <v>2</v>
          </cell>
        </row>
        <row r="845">
          <cell r="L845">
            <v>34</v>
          </cell>
        </row>
        <row r="846">
          <cell r="L846">
            <v>34</v>
          </cell>
        </row>
        <row r="847">
          <cell r="L847">
            <v>34</v>
          </cell>
        </row>
        <row r="848">
          <cell r="L848">
            <v>34</v>
          </cell>
        </row>
        <row r="849">
          <cell r="L849">
            <v>80</v>
          </cell>
        </row>
        <row r="850">
          <cell r="L850">
            <v>80</v>
          </cell>
        </row>
        <row r="851">
          <cell r="L851">
            <v>81</v>
          </cell>
        </row>
        <row r="852">
          <cell r="L852">
            <v>81</v>
          </cell>
        </row>
        <row r="853">
          <cell r="L853">
            <v>82</v>
          </cell>
        </row>
        <row r="854">
          <cell r="L854">
            <v>82</v>
          </cell>
        </row>
        <row r="855">
          <cell r="L855">
            <v>83</v>
          </cell>
        </row>
        <row r="856">
          <cell r="L856">
            <v>83</v>
          </cell>
        </row>
        <row r="857">
          <cell r="L857">
            <v>200</v>
          </cell>
        </row>
        <row r="858">
          <cell r="L858">
            <v>111</v>
          </cell>
        </row>
        <row r="859">
          <cell r="L859">
            <v>111</v>
          </cell>
        </row>
        <row r="860">
          <cell r="L860">
            <v>34</v>
          </cell>
        </row>
        <row r="861">
          <cell r="L861">
            <v>34</v>
          </cell>
        </row>
        <row r="862">
          <cell r="L862">
            <v>1</v>
          </cell>
        </row>
        <row r="863">
          <cell r="L863">
            <v>135</v>
          </cell>
        </row>
        <row r="864">
          <cell r="L864">
            <v>135</v>
          </cell>
        </row>
        <row r="865">
          <cell r="L865">
            <v>1</v>
          </cell>
        </row>
        <row r="866">
          <cell r="L866">
            <v>3</v>
          </cell>
        </row>
        <row r="867">
          <cell r="L867">
            <v>4</v>
          </cell>
        </row>
        <row r="868">
          <cell r="L868">
            <v>6</v>
          </cell>
        </row>
        <row r="869">
          <cell r="L869">
            <v>6</v>
          </cell>
        </row>
        <row r="870">
          <cell r="L870">
            <v>6</v>
          </cell>
        </row>
        <row r="871">
          <cell r="L871">
            <v>34</v>
          </cell>
        </row>
        <row r="872">
          <cell r="L872">
            <v>11</v>
          </cell>
        </row>
        <row r="873">
          <cell r="L873">
            <v>11</v>
          </cell>
        </row>
        <row r="874">
          <cell r="L874">
            <v>15</v>
          </cell>
        </row>
        <row r="875">
          <cell r="L875">
            <v>16</v>
          </cell>
        </row>
        <row r="876">
          <cell r="L876">
            <v>106</v>
          </cell>
        </row>
        <row r="877">
          <cell r="L877">
            <v>106</v>
          </cell>
        </row>
        <row r="878">
          <cell r="L878">
            <v>72</v>
          </cell>
        </row>
        <row r="879">
          <cell r="L879">
            <v>6</v>
          </cell>
        </row>
        <row r="880">
          <cell r="L880">
            <v>6</v>
          </cell>
        </row>
        <row r="881">
          <cell r="L881">
            <v>9</v>
          </cell>
        </row>
        <row r="882">
          <cell r="L882">
            <v>12</v>
          </cell>
        </row>
        <row r="883">
          <cell r="L883">
            <v>1</v>
          </cell>
        </row>
        <row r="884">
          <cell r="L884">
            <v>111</v>
          </cell>
        </row>
        <row r="885">
          <cell r="L885">
            <v>111</v>
          </cell>
        </row>
        <row r="886">
          <cell r="L886">
            <v>111</v>
          </cell>
        </row>
        <row r="887">
          <cell r="L887">
            <v>13</v>
          </cell>
        </row>
        <row r="888">
          <cell r="L888">
            <v>13</v>
          </cell>
        </row>
        <row r="889">
          <cell r="L889">
            <v>74</v>
          </cell>
        </row>
        <row r="890">
          <cell r="L890">
            <v>39</v>
          </cell>
        </row>
        <row r="891">
          <cell r="L891">
            <v>39</v>
          </cell>
        </row>
        <row r="892">
          <cell r="L892">
            <v>200</v>
          </cell>
        </row>
        <row r="893">
          <cell r="L893">
            <v>27</v>
          </cell>
        </row>
        <row r="894">
          <cell r="L894">
            <v>27</v>
          </cell>
        </row>
        <row r="895">
          <cell r="L895">
            <v>35</v>
          </cell>
        </row>
        <row r="896">
          <cell r="L896">
            <v>35</v>
          </cell>
        </row>
        <row r="897">
          <cell r="L897">
            <v>1</v>
          </cell>
        </row>
        <row r="898">
          <cell r="L898">
            <v>9</v>
          </cell>
        </row>
        <row r="899">
          <cell r="L899">
            <v>9</v>
          </cell>
        </row>
        <row r="900">
          <cell r="L900">
            <v>14</v>
          </cell>
        </row>
        <row r="901">
          <cell r="L901">
            <v>114</v>
          </cell>
        </row>
        <row r="902">
          <cell r="L902">
            <v>114</v>
          </cell>
        </row>
        <row r="903">
          <cell r="L903">
            <v>112</v>
          </cell>
        </row>
        <row r="904">
          <cell r="L904">
            <v>112</v>
          </cell>
        </row>
        <row r="905">
          <cell r="L905">
            <v>112</v>
          </cell>
        </row>
        <row r="906">
          <cell r="L906">
            <v>112</v>
          </cell>
        </row>
        <row r="907">
          <cell r="L907">
            <v>112</v>
          </cell>
        </row>
        <row r="908">
          <cell r="L908">
            <v>112</v>
          </cell>
        </row>
        <row r="909">
          <cell r="L909">
            <v>113</v>
          </cell>
        </row>
        <row r="910">
          <cell r="L910">
            <v>113</v>
          </cell>
        </row>
        <row r="911">
          <cell r="L911">
            <v>110</v>
          </cell>
        </row>
        <row r="912">
          <cell r="L912">
            <v>110</v>
          </cell>
        </row>
        <row r="913">
          <cell r="L913">
            <v>46</v>
          </cell>
        </row>
        <row r="914">
          <cell r="L914">
            <v>46</v>
          </cell>
        </row>
        <row r="915">
          <cell r="L915">
            <v>98</v>
          </cell>
        </row>
        <row r="916">
          <cell r="L916">
            <v>98</v>
          </cell>
        </row>
        <row r="917">
          <cell r="L917">
            <v>39</v>
          </cell>
        </row>
        <row r="918">
          <cell r="L918">
            <v>112</v>
          </cell>
        </row>
        <row r="919">
          <cell r="L919">
            <v>111</v>
          </cell>
        </row>
        <row r="920">
          <cell r="L920">
            <v>76</v>
          </cell>
        </row>
        <row r="921">
          <cell r="L921">
            <v>80</v>
          </cell>
        </row>
        <row r="922">
          <cell r="L922">
            <v>84</v>
          </cell>
        </row>
        <row r="923">
          <cell r="L923">
            <v>81</v>
          </cell>
        </row>
        <row r="924">
          <cell r="L924">
            <v>82</v>
          </cell>
        </row>
        <row r="925">
          <cell r="L925">
            <v>79</v>
          </cell>
        </row>
        <row r="926">
          <cell r="L926">
            <v>157</v>
          </cell>
        </row>
        <row r="927">
          <cell r="L927">
            <v>90</v>
          </cell>
        </row>
        <row r="928">
          <cell r="L928">
            <v>64</v>
          </cell>
        </row>
        <row r="929">
          <cell r="L929">
            <v>54</v>
          </cell>
        </row>
        <row r="930">
          <cell r="L930">
            <v>54</v>
          </cell>
        </row>
        <row r="931">
          <cell r="L931">
            <v>9</v>
          </cell>
        </row>
        <row r="932">
          <cell r="L932">
            <v>14</v>
          </cell>
        </row>
        <row r="933">
          <cell r="L933">
            <v>14</v>
          </cell>
        </row>
        <row r="934">
          <cell r="L934">
            <v>6</v>
          </cell>
        </row>
        <row r="935">
          <cell r="L935">
            <v>6</v>
          </cell>
        </row>
        <row r="936">
          <cell r="L936">
            <v>120</v>
          </cell>
        </row>
        <row r="937">
          <cell r="L937">
            <v>120</v>
          </cell>
        </row>
        <row r="938">
          <cell r="L938">
            <v>111</v>
          </cell>
        </row>
        <row r="939">
          <cell r="L939">
            <v>120</v>
          </cell>
        </row>
        <row r="940">
          <cell r="L940">
            <v>120</v>
          </cell>
        </row>
        <row r="941">
          <cell r="L941">
            <v>2</v>
          </cell>
        </row>
        <row r="942">
          <cell r="L942">
            <v>12</v>
          </cell>
        </row>
        <row r="943">
          <cell r="L943">
            <v>34</v>
          </cell>
        </row>
        <row r="944">
          <cell r="L944">
            <v>81</v>
          </cell>
        </row>
        <row r="945">
          <cell r="L945">
            <v>71</v>
          </cell>
        </row>
        <row r="946">
          <cell r="L946">
            <v>71</v>
          </cell>
        </row>
        <row r="947">
          <cell r="L947">
            <v>71</v>
          </cell>
        </row>
        <row r="948">
          <cell r="L948">
            <v>35</v>
          </cell>
        </row>
        <row r="949">
          <cell r="L949">
            <v>90</v>
          </cell>
        </row>
        <row r="950">
          <cell r="L950">
            <v>90</v>
          </cell>
        </row>
        <row r="951">
          <cell r="L951">
            <v>90</v>
          </cell>
        </row>
        <row r="952">
          <cell r="L952">
            <v>98</v>
          </cell>
        </row>
        <row r="953">
          <cell r="L953">
            <v>157</v>
          </cell>
        </row>
        <row r="954">
          <cell r="L954">
            <v>157</v>
          </cell>
        </row>
        <row r="955">
          <cell r="L955">
            <v>157</v>
          </cell>
        </row>
        <row r="956">
          <cell r="L956">
            <v>157</v>
          </cell>
        </row>
        <row r="957">
          <cell r="L957">
            <v>157</v>
          </cell>
        </row>
        <row r="958">
          <cell r="L958">
            <v>157</v>
          </cell>
        </row>
        <row r="959">
          <cell r="L959">
            <v>157</v>
          </cell>
        </row>
        <row r="960">
          <cell r="L960">
            <v>157</v>
          </cell>
        </row>
        <row r="961">
          <cell r="L961">
            <v>2</v>
          </cell>
        </row>
        <row r="962">
          <cell r="L962">
            <v>5</v>
          </cell>
        </row>
        <row r="963">
          <cell r="L963">
            <v>6</v>
          </cell>
        </row>
        <row r="964">
          <cell r="L964">
            <v>39</v>
          </cell>
        </row>
        <row r="965">
          <cell r="L965">
            <v>39</v>
          </cell>
        </row>
        <row r="966">
          <cell r="L966">
            <v>112</v>
          </cell>
        </row>
        <row r="967">
          <cell r="L967">
            <v>112</v>
          </cell>
        </row>
        <row r="968">
          <cell r="L968">
            <v>112</v>
          </cell>
        </row>
        <row r="969">
          <cell r="L969">
            <v>37</v>
          </cell>
        </row>
        <row r="970">
          <cell r="L970">
            <v>37</v>
          </cell>
        </row>
        <row r="971">
          <cell r="L971">
            <v>37</v>
          </cell>
        </row>
        <row r="972">
          <cell r="L972">
            <v>40</v>
          </cell>
        </row>
        <row r="973">
          <cell r="L973">
            <v>40</v>
          </cell>
        </row>
        <row r="974">
          <cell r="L974">
            <v>114</v>
          </cell>
        </row>
        <row r="975">
          <cell r="L975">
            <v>47</v>
          </cell>
        </row>
        <row r="976">
          <cell r="L976">
            <v>35</v>
          </cell>
        </row>
        <row r="977">
          <cell r="L977">
            <v>6</v>
          </cell>
        </row>
        <row r="978">
          <cell r="L978">
            <v>89</v>
          </cell>
        </row>
        <row r="979">
          <cell r="L979">
            <v>47</v>
          </cell>
        </row>
        <row r="980">
          <cell r="L980">
            <v>157</v>
          </cell>
        </row>
        <row r="981">
          <cell r="L981">
            <v>94</v>
          </cell>
        </row>
        <row r="982">
          <cell r="L982">
            <v>95</v>
          </cell>
        </row>
        <row r="983">
          <cell r="L983">
            <v>47</v>
          </cell>
        </row>
        <row r="984">
          <cell r="L984">
            <v>120</v>
          </cell>
        </row>
        <row r="985">
          <cell r="L985">
            <v>120</v>
          </cell>
        </row>
        <row r="986">
          <cell r="L986">
            <v>93</v>
          </cell>
        </row>
        <row r="987">
          <cell r="L987">
            <v>93</v>
          </cell>
        </row>
        <row r="988">
          <cell r="L988">
            <v>36</v>
          </cell>
        </row>
        <row r="989">
          <cell r="L989">
            <v>37</v>
          </cell>
        </row>
        <row r="990">
          <cell r="L990">
            <v>36</v>
          </cell>
        </row>
        <row r="991">
          <cell r="L991">
            <v>40</v>
          </cell>
        </row>
        <row r="992">
          <cell r="L992">
            <v>157</v>
          </cell>
        </row>
        <row r="993">
          <cell r="L993">
            <v>34</v>
          </cell>
        </row>
        <row r="994">
          <cell r="L994">
            <v>200</v>
          </cell>
        </row>
        <row r="995">
          <cell r="L995">
            <v>200</v>
          </cell>
        </row>
        <row r="996">
          <cell r="L996">
            <v>200</v>
          </cell>
        </row>
        <row r="997">
          <cell r="L997">
            <v>200</v>
          </cell>
        </row>
        <row r="998">
          <cell r="L998">
            <v>109</v>
          </cell>
        </row>
        <row r="999">
          <cell r="L999">
            <v>13</v>
          </cell>
        </row>
        <row r="1000">
          <cell r="L1000">
            <v>13</v>
          </cell>
        </row>
        <row r="1001">
          <cell r="L1001">
            <v>13</v>
          </cell>
        </row>
        <row r="1002">
          <cell r="L1002">
            <v>13</v>
          </cell>
        </row>
        <row r="1003">
          <cell r="L1003">
            <v>13</v>
          </cell>
        </row>
        <row r="1004">
          <cell r="L1004">
            <v>37</v>
          </cell>
        </row>
        <row r="1005">
          <cell r="L1005">
            <v>27</v>
          </cell>
        </row>
        <row r="1006">
          <cell r="L1006">
            <v>74</v>
          </cell>
        </row>
        <row r="1007">
          <cell r="L1007">
            <v>157</v>
          </cell>
        </row>
        <row r="1008">
          <cell r="L1008">
            <v>104</v>
          </cell>
        </row>
        <row r="1009">
          <cell r="L1009">
            <v>101</v>
          </cell>
        </row>
        <row r="1010">
          <cell r="L1010">
            <v>101</v>
          </cell>
        </row>
        <row r="1011">
          <cell r="L1011">
            <v>74</v>
          </cell>
        </row>
        <row r="1012">
          <cell r="L1012">
            <v>74</v>
          </cell>
        </row>
        <row r="1013">
          <cell r="L1013">
            <v>74</v>
          </cell>
        </row>
        <row r="1014">
          <cell r="L1014">
            <v>2</v>
          </cell>
        </row>
        <row r="1015">
          <cell r="L1015">
            <v>15</v>
          </cell>
        </row>
        <row r="1016">
          <cell r="L1016">
            <v>16</v>
          </cell>
        </row>
        <row r="1017">
          <cell r="L1017">
            <v>15</v>
          </cell>
        </row>
        <row r="1018">
          <cell r="L1018">
            <v>6</v>
          </cell>
        </row>
        <row r="1019">
          <cell r="L1019">
            <v>6</v>
          </cell>
        </row>
        <row r="1020">
          <cell r="L1020">
            <v>125</v>
          </cell>
        </row>
        <row r="1021">
          <cell r="L1021">
            <v>9</v>
          </cell>
        </row>
        <row r="1022">
          <cell r="L1022">
            <v>14</v>
          </cell>
        </row>
        <row r="1023">
          <cell r="L1023">
            <v>6</v>
          </cell>
        </row>
        <row r="1024">
          <cell r="L1024">
            <v>6</v>
          </cell>
        </row>
        <row r="1025">
          <cell r="L1025">
            <v>37</v>
          </cell>
        </row>
        <row r="1026">
          <cell r="L1026">
            <v>27</v>
          </cell>
        </row>
        <row r="1027">
          <cell r="L1027">
            <v>157</v>
          </cell>
        </row>
        <row r="1028">
          <cell r="L1028">
            <v>37</v>
          </cell>
        </row>
        <row r="1029">
          <cell r="L1029">
            <v>27</v>
          </cell>
        </row>
        <row r="1030">
          <cell r="L1030">
            <v>157</v>
          </cell>
        </row>
        <row r="1031">
          <cell r="L1031">
            <v>110</v>
          </cell>
        </row>
        <row r="1032">
          <cell r="L1032">
            <v>110</v>
          </cell>
        </row>
        <row r="1033">
          <cell r="L1033">
            <v>67</v>
          </cell>
        </row>
        <row r="1034">
          <cell r="L1034">
            <v>104</v>
          </cell>
        </row>
        <row r="1035">
          <cell r="L1035">
            <v>14</v>
          </cell>
        </row>
        <row r="1036">
          <cell r="L1036">
            <v>3</v>
          </cell>
        </row>
        <row r="1037">
          <cell r="L1037">
            <v>35</v>
          </cell>
        </row>
        <row r="1038">
          <cell r="L1038">
            <v>106</v>
          </cell>
        </row>
        <row r="1039">
          <cell r="L1039">
            <v>6</v>
          </cell>
        </row>
        <row r="1040">
          <cell r="L1040">
            <v>101</v>
          </cell>
        </row>
        <row r="1041">
          <cell r="L1041">
            <v>101</v>
          </cell>
        </row>
        <row r="1042">
          <cell r="L1042">
            <v>104</v>
          </cell>
        </row>
        <row r="1043">
          <cell r="L1043">
            <v>104</v>
          </cell>
        </row>
        <row r="1044">
          <cell r="L1044">
            <v>106</v>
          </cell>
        </row>
        <row r="1045">
          <cell r="L1045">
            <v>106</v>
          </cell>
        </row>
        <row r="1046">
          <cell r="L1046">
            <v>112</v>
          </cell>
        </row>
        <row r="1047">
          <cell r="L1047">
            <v>46</v>
          </cell>
        </row>
        <row r="1048">
          <cell r="L1048">
            <v>111</v>
          </cell>
        </row>
        <row r="1049">
          <cell r="L1049">
            <v>111</v>
          </cell>
        </row>
        <row r="1050">
          <cell r="L1050">
            <v>111</v>
          </cell>
        </row>
        <row r="1051">
          <cell r="L1051">
            <v>120</v>
          </cell>
        </row>
        <row r="1052">
          <cell r="L1052">
            <v>120</v>
          </cell>
        </row>
        <row r="1053">
          <cell r="L1053">
            <v>101</v>
          </cell>
        </row>
        <row r="1054">
          <cell r="L1054">
            <v>101</v>
          </cell>
        </row>
        <row r="1055">
          <cell r="L1055">
            <v>13</v>
          </cell>
        </row>
        <row r="1056">
          <cell r="L1056">
            <v>35</v>
          </cell>
        </row>
        <row r="1057">
          <cell r="L1057">
            <v>63</v>
          </cell>
        </row>
        <row r="1058">
          <cell r="L1058">
            <v>63</v>
          </cell>
        </row>
        <row r="1059">
          <cell r="L1059">
            <v>63</v>
          </cell>
        </row>
        <row r="1060">
          <cell r="L1060">
            <v>63</v>
          </cell>
        </row>
        <row r="1061">
          <cell r="L1061">
            <v>63</v>
          </cell>
        </row>
        <row r="1062">
          <cell r="L1062">
            <v>63</v>
          </cell>
        </row>
        <row r="1063">
          <cell r="L1063">
            <v>63</v>
          </cell>
        </row>
        <row r="1064">
          <cell r="L1064">
            <v>63</v>
          </cell>
        </row>
        <row r="1065">
          <cell r="L1065">
            <v>63</v>
          </cell>
        </row>
        <row r="1066">
          <cell r="L1066">
            <v>63</v>
          </cell>
        </row>
        <row r="1067">
          <cell r="L1067">
            <v>63</v>
          </cell>
        </row>
        <row r="1068">
          <cell r="L1068">
            <v>63</v>
          </cell>
        </row>
        <row r="1069">
          <cell r="L1069">
            <v>63</v>
          </cell>
        </row>
        <row r="1070">
          <cell r="L1070">
            <v>63</v>
          </cell>
        </row>
        <row r="1071">
          <cell r="L1071">
            <v>63</v>
          </cell>
        </row>
        <row r="1072">
          <cell r="L1072">
            <v>63</v>
          </cell>
        </row>
        <row r="1073">
          <cell r="L1073">
            <v>63</v>
          </cell>
        </row>
        <row r="1074">
          <cell r="L1074">
            <v>63</v>
          </cell>
        </row>
        <row r="1075">
          <cell r="L1075">
            <v>63</v>
          </cell>
        </row>
        <row r="1076">
          <cell r="L1076">
            <v>63</v>
          </cell>
        </row>
        <row r="1077">
          <cell r="L1077">
            <v>63</v>
          </cell>
        </row>
        <row r="1078">
          <cell r="L1078">
            <v>63</v>
          </cell>
        </row>
        <row r="1079">
          <cell r="L1079">
            <v>63</v>
          </cell>
        </row>
        <row r="1080">
          <cell r="L1080">
            <v>63</v>
          </cell>
        </row>
        <row r="1081">
          <cell r="L1081">
            <v>63</v>
          </cell>
        </row>
        <row r="1082">
          <cell r="L1082">
            <v>63</v>
          </cell>
        </row>
        <row r="1083">
          <cell r="L1083">
            <v>157</v>
          </cell>
        </row>
        <row r="1084">
          <cell r="L1084">
            <v>157</v>
          </cell>
        </row>
        <row r="1085">
          <cell r="L1085">
            <v>157</v>
          </cell>
        </row>
        <row r="1086">
          <cell r="L1086">
            <v>63</v>
          </cell>
        </row>
        <row r="1087">
          <cell r="L1087">
            <v>63</v>
          </cell>
        </row>
        <row r="1088">
          <cell r="L1088">
            <v>59</v>
          </cell>
        </row>
        <row r="1089">
          <cell r="L1089">
            <v>60</v>
          </cell>
        </row>
        <row r="1090">
          <cell r="L1090">
            <v>60</v>
          </cell>
        </row>
        <row r="1091">
          <cell r="L1091">
            <v>60</v>
          </cell>
        </row>
        <row r="1092">
          <cell r="L1092">
            <v>60</v>
          </cell>
        </row>
        <row r="1093">
          <cell r="L1093">
            <v>61</v>
          </cell>
        </row>
        <row r="1094">
          <cell r="L1094">
            <v>61</v>
          </cell>
        </row>
        <row r="1095">
          <cell r="L1095">
            <v>65</v>
          </cell>
        </row>
        <row r="1096">
          <cell r="L1096">
            <v>65</v>
          </cell>
        </row>
        <row r="1097">
          <cell r="L1097">
            <v>65</v>
          </cell>
        </row>
        <row r="1098">
          <cell r="L1098">
            <v>65</v>
          </cell>
        </row>
        <row r="1099">
          <cell r="L1099">
            <v>65</v>
          </cell>
        </row>
        <row r="1100">
          <cell r="L1100">
            <v>65</v>
          </cell>
        </row>
        <row r="1101">
          <cell r="L1101">
            <v>65</v>
          </cell>
        </row>
        <row r="1102">
          <cell r="L1102">
            <v>157</v>
          </cell>
        </row>
        <row r="1103">
          <cell r="L1103">
            <v>49</v>
          </cell>
        </row>
        <row r="1104">
          <cell r="L1104">
            <v>49</v>
          </cell>
        </row>
        <row r="1105">
          <cell r="L1105">
            <v>49</v>
          </cell>
        </row>
        <row r="1106">
          <cell r="L1106">
            <v>49</v>
          </cell>
        </row>
        <row r="1107">
          <cell r="L1107">
            <v>49</v>
          </cell>
        </row>
        <row r="1108">
          <cell r="L1108">
            <v>49</v>
          </cell>
        </row>
        <row r="1109">
          <cell r="L1109">
            <v>49</v>
          </cell>
        </row>
        <row r="1110">
          <cell r="L1110">
            <v>49</v>
          </cell>
        </row>
        <row r="1111">
          <cell r="L1111">
            <v>49</v>
          </cell>
        </row>
        <row r="1112">
          <cell r="L1112">
            <v>49</v>
          </cell>
        </row>
        <row r="1113">
          <cell r="L1113">
            <v>49</v>
          </cell>
        </row>
        <row r="1114">
          <cell r="L1114">
            <v>49</v>
          </cell>
        </row>
        <row r="1115">
          <cell r="L1115">
            <v>49</v>
          </cell>
        </row>
        <row r="1116">
          <cell r="L1116">
            <v>50</v>
          </cell>
        </row>
        <row r="1117">
          <cell r="L1117">
            <v>50</v>
          </cell>
        </row>
        <row r="1118">
          <cell r="L1118">
            <v>50</v>
          </cell>
        </row>
        <row r="1119">
          <cell r="L1119">
            <v>50</v>
          </cell>
        </row>
        <row r="1120">
          <cell r="L1120">
            <v>50</v>
          </cell>
        </row>
        <row r="1121">
          <cell r="L1121">
            <v>50</v>
          </cell>
        </row>
        <row r="1122">
          <cell r="L1122">
            <v>50</v>
          </cell>
        </row>
        <row r="1123">
          <cell r="L1123">
            <v>53</v>
          </cell>
        </row>
        <row r="1124">
          <cell r="L1124">
            <v>53</v>
          </cell>
        </row>
        <row r="1125">
          <cell r="L1125">
            <v>53</v>
          </cell>
        </row>
        <row r="1126">
          <cell r="L1126">
            <v>53</v>
          </cell>
        </row>
        <row r="1127">
          <cell r="L1127">
            <v>51</v>
          </cell>
        </row>
        <row r="1128">
          <cell r="L1128">
            <v>51</v>
          </cell>
        </row>
        <row r="1129">
          <cell r="L1129">
            <v>51</v>
          </cell>
        </row>
        <row r="1130">
          <cell r="L1130">
            <v>51</v>
          </cell>
        </row>
        <row r="1131">
          <cell r="L1131">
            <v>52</v>
          </cell>
        </row>
        <row r="1132">
          <cell r="L1132">
            <v>52</v>
          </cell>
        </row>
        <row r="1133">
          <cell r="L1133">
            <v>52</v>
          </cell>
        </row>
        <row r="1134">
          <cell r="L1134">
            <v>52</v>
          </cell>
        </row>
        <row r="1135">
          <cell r="L1135">
            <v>52</v>
          </cell>
        </row>
        <row r="1136">
          <cell r="L1136">
            <v>52</v>
          </cell>
        </row>
        <row r="1137">
          <cell r="L1137">
            <v>55</v>
          </cell>
        </row>
        <row r="1138">
          <cell r="L1138">
            <v>55</v>
          </cell>
        </row>
        <row r="1139">
          <cell r="L1139">
            <v>55</v>
          </cell>
        </row>
        <row r="1140">
          <cell r="L1140">
            <v>48</v>
          </cell>
        </row>
        <row r="1141">
          <cell r="L1141">
            <v>48</v>
          </cell>
        </row>
        <row r="1142">
          <cell r="L1142">
            <v>48</v>
          </cell>
        </row>
        <row r="1143">
          <cell r="L1143">
            <v>48</v>
          </cell>
        </row>
        <row r="1144">
          <cell r="L1144">
            <v>56</v>
          </cell>
        </row>
        <row r="1145">
          <cell r="L1145">
            <v>56</v>
          </cell>
        </row>
        <row r="1146">
          <cell r="L1146">
            <v>56</v>
          </cell>
        </row>
        <row r="1147">
          <cell r="L1147">
            <v>56</v>
          </cell>
        </row>
        <row r="1148">
          <cell r="L1148">
            <v>56</v>
          </cell>
        </row>
        <row r="1149">
          <cell r="L1149">
            <v>56</v>
          </cell>
        </row>
        <row r="1150">
          <cell r="L1150">
            <v>56</v>
          </cell>
        </row>
        <row r="1151">
          <cell r="L1151">
            <v>57</v>
          </cell>
        </row>
        <row r="1152">
          <cell r="L1152">
            <v>58</v>
          </cell>
        </row>
        <row r="1153">
          <cell r="L1153">
            <v>49</v>
          </cell>
        </row>
        <row r="1154">
          <cell r="L1154">
            <v>50</v>
          </cell>
        </row>
        <row r="1155">
          <cell r="L1155">
            <v>50</v>
          </cell>
        </row>
        <row r="1156">
          <cell r="L1156">
            <v>63</v>
          </cell>
        </row>
        <row r="1157">
          <cell r="L1157">
            <v>63</v>
          </cell>
        </row>
        <row r="1158">
          <cell r="L1158">
            <v>63</v>
          </cell>
        </row>
        <row r="1159">
          <cell r="L1159">
            <v>63</v>
          </cell>
        </row>
        <row r="1160">
          <cell r="L1160">
            <v>63</v>
          </cell>
        </row>
        <row r="1161">
          <cell r="L1161">
            <v>58</v>
          </cell>
        </row>
        <row r="1162">
          <cell r="L1162">
            <v>58</v>
          </cell>
        </row>
        <row r="1163">
          <cell r="L1163">
            <v>58</v>
          </cell>
        </row>
        <row r="1164">
          <cell r="L1164">
            <v>58</v>
          </cell>
        </row>
        <row r="1165">
          <cell r="L1165">
            <v>58</v>
          </cell>
        </row>
        <row r="1166">
          <cell r="L1166">
            <v>1</v>
          </cell>
        </row>
        <row r="1167">
          <cell r="L1167">
            <v>17</v>
          </cell>
        </row>
        <row r="1168">
          <cell r="L1168">
            <v>28</v>
          </cell>
        </row>
        <row r="1169">
          <cell r="L1169">
            <v>2</v>
          </cell>
        </row>
        <row r="1170">
          <cell r="L1170">
            <v>23</v>
          </cell>
        </row>
        <row r="1171">
          <cell r="L1171">
            <v>24</v>
          </cell>
        </row>
        <row r="1172">
          <cell r="L1172">
            <v>29</v>
          </cell>
        </row>
        <row r="1173">
          <cell r="L1173">
            <v>3</v>
          </cell>
        </row>
        <row r="1174">
          <cell r="L1174">
            <v>4</v>
          </cell>
        </row>
        <row r="1175">
          <cell r="L1175">
            <v>58</v>
          </cell>
        </row>
        <row r="1176">
          <cell r="L1176">
            <v>58</v>
          </cell>
        </row>
        <row r="1177">
          <cell r="L1177">
            <v>64</v>
          </cell>
        </row>
        <row r="1178">
          <cell r="L1178">
            <v>2</v>
          </cell>
        </row>
        <row r="1179">
          <cell r="L1179">
            <v>1</v>
          </cell>
        </row>
        <row r="1180">
          <cell r="L1180">
            <v>1</v>
          </cell>
        </row>
        <row r="1181">
          <cell r="L1181">
            <v>3</v>
          </cell>
        </row>
        <row r="1182">
          <cell r="L1182">
            <v>58</v>
          </cell>
        </row>
        <row r="1183">
          <cell r="L1183">
            <v>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4 PDM"/>
      <sheetName val="EJECUCIONGASTOS"/>
      <sheetName val="CDP - NO CANCELAR "/>
      <sheetName val="COMPROMISOS"/>
      <sheetName val="CDP"/>
      <sheetName val="ARMONIZACION"/>
      <sheetName val="EJECUCIONGASTOS ARMONIZADO"/>
      <sheetName val="ESTRUCTURA PDM"/>
      <sheetName val="RESUMEN PDM"/>
      <sheetName val="SALDOS INVERSION"/>
    </sheetNames>
    <sheetDataSet>
      <sheetData sheetId="0"/>
      <sheetData sheetId="1"/>
      <sheetData sheetId="2">
        <row r="2">
          <cell r="A2" t="str">
            <v>14 1 3 11 3 1 80 1 0 4501054</v>
          </cell>
          <cell r="Q2">
            <v>350000000</v>
          </cell>
        </row>
        <row r="3">
          <cell r="A3" t="str">
            <v>16 1 3 11 1 4 52 1 0 3301122</v>
          </cell>
          <cell r="Q3">
            <v>214821991</v>
          </cell>
        </row>
        <row r="4">
          <cell r="A4" t="str">
            <v>16 1 3 22 1 4 52 0 0 3301059</v>
          </cell>
          <cell r="Q4">
            <v>1000000000</v>
          </cell>
        </row>
        <row r="5">
          <cell r="A5" t="str">
            <v>16 1 3 22 1 4 52 1 0 3301122</v>
          </cell>
          <cell r="Q5">
            <v>12129334</v>
          </cell>
        </row>
        <row r="6">
          <cell r="A6" t="str">
            <v>16 1 3 22 1 4 52 1 0 3301122</v>
          </cell>
          <cell r="Q6">
            <v>65500000</v>
          </cell>
        </row>
        <row r="7">
          <cell r="A7" t="str">
            <v>16 1 3 81 1 4 52 0 0 3301059</v>
          </cell>
          <cell r="Q7">
            <v>2220000000</v>
          </cell>
        </row>
        <row r="8">
          <cell r="A8" t="str">
            <v>21 1 3 11 5 1 3 0 0 4599007</v>
          </cell>
          <cell r="Q8">
            <v>94000000</v>
          </cell>
        </row>
        <row r="9">
          <cell r="A9" t="str">
            <v>21 1 3 11 5 1 3 0 0 4599007</v>
          </cell>
          <cell r="Q9">
            <v>420000000</v>
          </cell>
        </row>
        <row r="10">
          <cell r="A10" t="str">
            <v>21 5 3 11 5 1 5 0 0 4599023</v>
          </cell>
          <cell r="Q10">
            <v>49176000</v>
          </cell>
        </row>
        <row r="11">
          <cell r="A11" t="str">
            <v>22 1 3 11 1 7 68 0 0 4599033</v>
          </cell>
          <cell r="Q11">
            <v>34296582</v>
          </cell>
        </row>
        <row r="12">
          <cell r="A12" t="str">
            <v>22 1 3 11 1 7 68 0 0 4599033</v>
          </cell>
          <cell r="Q12">
            <v>0</v>
          </cell>
        </row>
        <row r="13">
          <cell r="A13" t="str">
            <v>22 1 3 11 5 1 13 0 0 4599020</v>
          </cell>
          <cell r="Q13">
            <v>18000000</v>
          </cell>
        </row>
        <row r="14">
          <cell r="A14" t="str">
            <v>22 1 3 22 5 1 69 1 0 0401102</v>
          </cell>
          <cell r="Q14">
            <v>42400000</v>
          </cell>
        </row>
        <row r="15">
          <cell r="A15" t="str">
            <v>22 1 3 22 5 1 69 2 0 0401102</v>
          </cell>
          <cell r="Q15">
            <v>4000000</v>
          </cell>
        </row>
        <row r="16">
          <cell r="A16" t="str">
            <v>23 1 3 11 4 1 76 0 0 2408008</v>
          </cell>
          <cell r="Q16">
            <v>30000000</v>
          </cell>
        </row>
        <row r="17">
          <cell r="A17" t="str">
            <v>23 1 3 11 4 2 76 0 0 2408008</v>
          </cell>
          <cell r="Q17">
            <v>300000000</v>
          </cell>
        </row>
        <row r="18">
          <cell r="A18" t="str">
            <v>23 1 3 11 4 2 76 0 0 2408038</v>
          </cell>
          <cell r="Q18">
            <v>190269000</v>
          </cell>
        </row>
        <row r="19">
          <cell r="A19" t="str">
            <v>23 1 3 22 4 2 76 3 0 2408038</v>
          </cell>
          <cell r="Q19">
            <v>15000000</v>
          </cell>
        </row>
        <row r="20">
          <cell r="A20" t="str">
            <v>23 1 3 22 4 2 76 3 0 2408038</v>
          </cell>
          <cell r="Q20">
            <v>222168000</v>
          </cell>
        </row>
        <row r="21">
          <cell r="A21" t="str">
            <v>23 1 3 22 4 2 76 4 0 2408039</v>
          </cell>
          <cell r="Q21">
            <v>70000000</v>
          </cell>
        </row>
        <row r="22">
          <cell r="A22" t="str">
            <v>23 1 3 22 4 2 76 4 0 2408039</v>
          </cell>
          <cell r="Q22">
            <v>171500000</v>
          </cell>
        </row>
        <row r="23">
          <cell r="A23" t="str">
            <v>23 1 3 22 4 2 76 4 0 2408039</v>
          </cell>
          <cell r="Q23">
            <v>40000000</v>
          </cell>
        </row>
        <row r="24">
          <cell r="A24" t="str">
            <v>23 1 3 22 4 2 76 4 0 2408039</v>
          </cell>
          <cell r="Q24">
            <v>32500000</v>
          </cell>
        </row>
        <row r="25">
          <cell r="A25" t="str">
            <v>23 1 3 22 4 2 76 5 0 2408038</v>
          </cell>
          <cell r="Q25">
            <v>36563000</v>
          </cell>
        </row>
        <row r="26">
          <cell r="A26" t="str">
            <v>23 1 3 81 4 1 74 0 0 2408026</v>
          </cell>
          <cell r="Q26">
            <v>20600000000</v>
          </cell>
        </row>
        <row r="27">
          <cell r="A27" t="str">
            <v>23 3 3 22 4 2 76 1 0 2408023</v>
          </cell>
          <cell r="Q27">
            <v>20000000</v>
          </cell>
        </row>
        <row r="28">
          <cell r="A28" t="str">
            <v>23 4 3 22 4 3 76 0 0 2408008</v>
          </cell>
          <cell r="Q28">
            <v>1733000</v>
          </cell>
        </row>
        <row r="29">
          <cell r="A29" t="str">
            <v>23 4 3 22 4 3 76 1 0 2408008</v>
          </cell>
          <cell r="Q29">
            <v>5490000</v>
          </cell>
        </row>
        <row r="30">
          <cell r="A30" t="str">
            <v>23 4 3 82 4 2 76 1 0 2408008</v>
          </cell>
          <cell r="Q30">
            <v>154880000</v>
          </cell>
        </row>
        <row r="31">
          <cell r="A31" t="str">
            <v>24 1 3 11 1 6 28 0 0 4102046</v>
          </cell>
          <cell r="Q31">
            <v>69000000</v>
          </cell>
        </row>
        <row r="32">
          <cell r="A32" t="str">
            <v>24 1 3 11 1 7 15 2 0 4502022</v>
          </cell>
          <cell r="Q32">
            <v>29731847</v>
          </cell>
        </row>
        <row r="33">
          <cell r="A33" t="str">
            <v>24 1 3 11 1 8 16 0 0 3205006</v>
          </cell>
          <cell r="Q33">
            <v>141063694</v>
          </cell>
        </row>
        <row r="34">
          <cell r="A34" t="str">
            <v>24 1 3 11 1 8 16 0 0 3205006</v>
          </cell>
          <cell r="Q34">
            <v>0</v>
          </cell>
        </row>
        <row r="35">
          <cell r="A35" t="str">
            <v>24 1 3 11 1 8 16 0 0 3205006</v>
          </cell>
          <cell r="Q35">
            <v>512267</v>
          </cell>
        </row>
        <row r="36">
          <cell r="A36" t="str">
            <v>24 1 3 11 1 8 17 1 0 4501001</v>
          </cell>
          <cell r="Q36">
            <v>141063695</v>
          </cell>
        </row>
        <row r="37">
          <cell r="A37" t="str">
            <v>24 1 3 11 1 8 17 1 0 4501001</v>
          </cell>
          <cell r="Q37">
            <v>34296582</v>
          </cell>
        </row>
        <row r="38">
          <cell r="A38" t="str">
            <v>24 1 3 11 1 8 17 1 0 4501001</v>
          </cell>
          <cell r="Q38">
            <v>78000000</v>
          </cell>
        </row>
        <row r="39">
          <cell r="A39" t="str">
            <v>24 1 3 11 1 8 17 10 0 4501004</v>
          </cell>
          <cell r="Q39">
            <v>80000000</v>
          </cell>
        </row>
        <row r="40">
          <cell r="A40" t="str">
            <v>24 1 3 11 1 8 71 0 0 4501001</v>
          </cell>
          <cell r="Q40">
            <v>70531847</v>
          </cell>
        </row>
        <row r="41">
          <cell r="A41" t="str">
            <v>24 1 3 11 1 8 71 0 0 4501001</v>
          </cell>
          <cell r="Q41">
            <v>0</v>
          </cell>
        </row>
        <row r="42">
          <cell r="A42" t="str">
            <v>24 1 3 11 1 8 71 0 0 4501001</v>
          </cell>
          <cell r="Q42">
            <v>15000000</v>
          </cell>
        </row>
        <row r="43">
          <cell r="A43" t="str">
            <v>24 1 3 11 1 8 71 0 0 4501001</v>
          </cell>
          <cell r="Q43">
            <v>0</v>
          </cell>
        </row>
        <row r="44">
          <cell r="A44" t="str">
            <v>24 1 3 11 1 8 71 0 0 4501001</v>
          </cell>
          <cell r="Q44">
            <v>0</v>
          </cell>
        </row>
        <row r="45">
          <cell r="A45" t="str">
            <v>24 1 3 11 1 8 71 0 0 4501001</v>
          </cell>
          <cell r="Q45">
            <v>48000000</v>
          </cell>
        </row>
        <row r="46">
          <cell r="A46" t="str">
            <v>24 1 3 11 1 8 71 0 0 4501001</v>
          </cell>
          <cell r="Q46">
            <v>33750000</v>
          </cell>
        </row>
        <row r="47">
          <cell r="A47" t="str">
            <v>24 1 3 11 1 8 71 0 0 4501001</v>
          </cell>
          <cell r="Q47">
            <v>5000000</v>
          </cell>
        </row>
        <row r="48">
          <cell r="A48" t="str">
            <v>24 1 3 11 1 8 71 0 0 4501001</v>
          </cell>
          <cell r="Q48">
            <v>4000000</v>
          </cell>
        </row>
        <row r="49">
          <cell r="A49" t="str">
            <v>24 1 3 11 5 1 15 0 0 4502029</v>
          </cell>
          <cell r="Q49">
            <v>40800000</v>
          </cell>
        </row>
        <row r="50">
          <cell r="A50" t="str">
            <v>24 1 3 22 1 8 71 2 0 4501052</v>
          </cell>
          <cell r="Q50">
            <v>60000000</v>
          </cell>
        </row>
        <row r="51">
          <cell r="A51" t="str">
            <v>24 1 3 22 1 8 71 3 0 4501052</v>
          </cell>
          <cell r="Q51">
            <v>120000000</v>
          </cell>
        </row>
        <row r="52">
          <cell r="A52" t="str">
            <v>25 1 3 11 5 2 18 1 0 4599025</v>
          </cell>
          <cell r="Q52">
            <v>125000000</v>
          </cell>
        </row>
        <row r="53">
          <cell r="A53" t="str">
            <v>25 1 3 11 5 2 18 2 0 4599028</v>
          </cell>
          <cell r="Q53">
            <v>84000000</v>
          </cell>
        </row>
        <row r="54">
          <cell r="A54" t="str">
            <v>26 1 3 11 3 2 19 0 0 4001030</v>
          </cell>
          <cell r="Q54">
            <v>3000000</v>
          </cell>
        </row>
        <row r="55">
          <cell r="A55" t="str">
            <v>26 1 3 11 4 3 20 1 0 2402114</v>
          </cell>
          <cell r="Q55">
            <v>160608000</v>
          </cell>
        </row>
        <row r="56">
          <cell r="A56" t="str">
            <v>26 1 3 11 4 3 20 1 0 2402114</v>
          </cell>
          <cell r="Q56">
            <v>246450750</v>
          </cell>
        </row>
        <row r="57">
          <cell r="A57" t="str">
            <v>26 1 3 11 4 3 20 1 0 2402114</v>
          </cell>
          <cell r="Q57">
            <v>104300316</v>
          </cell>
        </row>
        <row r="58">
          <cell r="A58" t="str">
            <v>26 1 3 11 4 3 20 2 0 2402114</v>
          </cell>
          <cell r="Q58">
            <v>1000000000</v>
          </cell>
        </row>
        <row r="59">
          <cell r="A59" t="str">
            <v>26 1 3 11 4 3 20 2 0 2402114</v>
          </cell>
          <cell r="Q59">
            <v>1020725000</v>
          </cell>
        </row>
        <row r="60">
          <cell r="A60" t="str">
            <v>26 1 3 11 4 3 20 2 0 2402114</v>
          </cell>
          <cell r="Q60">
            <v>2500000000</v>
          </cell>
        </row>
        <row r="61">
          <cell r="A61" t="str">
            <v>26 1 3 11 4 3 20 2 0 2402114</v>
          </cell>
          <cell r="Q61">
            <v>500000000</v>
          </cell>
        </row>
        <row r="62">
          <cell r="A62" t="str">
            <v>26 1 3 11 4 3 20 3 0 2402041</v>
          </cell>
          <cell r="Q62">
            <v>1006844908</v>
          </cell>
        </row>
        <row r="63">
          <cell r="A63" t="str">
            <v>26 1 3 11 4 3 20 3 0 2402041</v>
          </cell>
          <cell r="Q63">
            <v>133289520</v>
          </cell>
        </row>
        <row r="64">
          <cell r="A64" t="str">
            <v>26 1 3 22 4 3 20 3 0 2402041</v>
          </cell>
          <cell r="Q64">
            <v>330058113</v>
          </cell>
        </row>
        <row r="65">
          <cell r="A65" t="str">
            <v>26 1 3 22 4 3 20 4 0 2402041</v>
          </cell>
          <cell r="Q65">
            <v>12639000</v>
          </cell>
        </row>
        <row r="66">
          <cell r="A66" t="str">
            <v>26 1 3 81 1 7 77 2 0 4599011</v>
          </cell>
          <cell r="Q66">
            <v>50000000</v>
          </cell>
        </row>
        <row r="67">
          <cell r="A67" t="str">
            <v>26 1 3 81 1 7 77 2 0 4599011</v>
          </cell>
          <cell r="Q67">
            <v>50000000</v>
          </cell>
        </row>
        <row r="68">
          <cell r="A68" t="str">
            <v>26 1 3 81 4 3 20 1 0 2402114</v>
          </cell>
          <cell r="Q68">
            <v>1294400000</v>
          </cell>
        </row>
        <row r="69">
          <cell r="A69" t="str">
            <v>27 1 3 11 1 6 21 3 0 4502001</v>
          </cell>
          <cell r="Q69">
            <v>24890000</v>
          </cell>
        </row>
        <row r="70">
          <cell r="A70" t="str">
            <v>27 1 3 11 1 6 21 6 0 4502019</v>
          </cell>
          <cell r="Q70">
            <v>38000000</v>
          </cell>
        </row>
        <row r="71">
          <cell r="A71" t="str">
            <v>28 1 3 11 1 2 72 0 0 2201044</v>
          </cell>
          <cell r="Q71">
            <v>136595745</v>
          </cell>
        </row>
        <row r="72">
          <cell r="A72" t="str">
            <v>28 1 3 11 1 2 72 17 0 2201071</v>
          </cell>
          <cell r="Q72">
            <v>120000000</v>
          </cell>
        </row>
        <row r="73">
          <cell r="A73" t="str">
            <v>28 1 3 11 1 2 72 17 0 2201071</v>
          </cell>
          <cell r="Q73">
            <v>27200000</v>
          </cell>
        </row>
        <row r="74">
          <cell r="A74" t="str">
            <v>28 1 3 11 1 2 72 17 0 2201071</v>
          </cell>
          <cell r="Q74">
            <v>17000000</v>
          </cell>
        </row>
        <row r="75">
          <cell r="A75" t="str">
            <v>28 1 3 33 1 2 72 1 0 2201071</v>
          </cell>
          <cell r="Q75">
            <v>121918187</v>
          </cell>
        </row>
        <row r="76">
          <cell r="A76" t="str">
            <v>28 12 3 33 1 2 72 3 0 2201033</v>
          </cell>
          <cell r="Q76">
            <v>172458227</v>
          </cell>
        </row>
        <row r="77">
          <cell r="A77" t="str">
            <v>28 2 3 33 1 2 72 0 0 2201044</v>
          </cell>
          <cell r="Q77">
            <v>84000000</v>
          </cell>
        </row>
        <row r="78">
          <cell r="A78" t="str">
            <v>28 2 3 33 1 2 72 1 0 2201071</v>
          </cell>
          <cell r="Q78">
            <v>148092000</v>
          </cell>
        </row>
        <row r="79">
          <cell r="A79" t="str">
            <v>28 6 3 11 1 2 24 0 0 2201062</v>
          </cell>
          <cell r="Q79">
            <v>840000000</v>
          </cell>
        </row>
        <row r="80">
          <cell r="A80" t="str">
            <v>28 6 3 11 1 2 24 0 0 2201062</v>
          </cell>
          <cell r="Q80">
            <v>200000000</v>
          </cell>
        </row>
        <row r="81">
          <cell r="A81" t="str">
            <v>28 6 3 11 1 2 24 0 0 2201062</v>
          </cell>
          <cell r="Q81">
            <v>593590627</v>
          </cell>
        </row>
        <row r="82">
          <cell r="A82" t="str">
            <v>28 6 3 11 1 2 24 0 0 2201062</v>
          </cell>
          <cell r="Q82">
            <v>135000000</v>
          </cell>
        </row>
        <row r="83">
          <cell r="A83" t="str">
            <v>28 6 3 11 1 2 24 0 0 2201062</v>
          </cell>
          <cell r="Q83">
            <v>840000000</v>
          </cell>
        </row>
        <row r="84">
          <cell r="A84" t="str">
            <v>28 6 3 11 1 2 24 0 0 2201062</v>
          </cell>
          <cell r="Q84">
            <v>700000000</v>
          </cell>
        </row>
        <row r="85">
          <cell r="A85" t="str">
            <v>28 6 3 11 1 2 24 0 0 2201062</v>
          </cell>
          <cell r="Q85">
            <v>385000000</v>
          </cell>
        </row>
        <row r="86">
          <cell r="A86" t="str">
            <v>28 6 3 11 1 2 24 4 0 2201051</v>
          </cell>
          <cell r="Q86">
            <v>69959148</v>
          </cell>
        </row>
        <row r="87">
          <cell r="A87" t="str">
            <v>28 6 3 11 1 2 24 4 0 2201051</v>
          </cell>
          <cell r="Q87">
            <v>54040167</v>
          </cell>
        </row>
        <row r="88">
          <cell r="A88" t="str">
            <v>28 6 3 11 1 2 24 4 0 2201051</v>
          </cell>
          <cell r="Q88">
            <v>75121368</v>
          </cell>
        </row>
        <row r="89">
          <cell r="A89" t="str">
            <v>28 6 3 11 1 2 24 4 0 2201051</v>
          </cell>
          <cell r="Q89">
            <v>61956175</v>
          </cell>
        </row>
        <row r="90">
          <cell r="A90" t="str">
            <v>28 6 3 11 1 2 25 2 0 2201070</v>
          </cell>
          <cell r="Q90">
            <v>35000000</v>
          </cell>
        </row>
        <row r="91">
          <cell r="A91" t="str">
            <v>28 6 3 11 1 2 25 6 0 2201006</v>
          </cell>
          <cell r="Q91">
            <v>150000000</v>
          </cell>
        </row>
        <row r="92">
          <cell r="A92" t="str">
            <v>28 6 3 11 1 2 25 6 0 2201006</v>
          </cell>
          <cell r="Q92">
            <v>200000000</v>
          </cell>
        </row>
        <row r="93">
          <cell r="A93" t="str">
            <v>29 1 3 11 1 6 27 2 0 4103050</v>
          </cell>
          <cell r="Q93">
            <v>390000000</v>
          </cell>
        </row>
        <row r="94">
          <cell r="A94" t="str">
            <v>29 1 3 11 1 6 27 2 0 4103050</v>
          </cell>
          <cell r="Q94">
            <v>724929616</v>
          </cell>
        </row>
        <row r="95">
          <cell r="A95" t="str">
            <v>29 1 3 11 1 7 75 3 0 4103050</v>
          </cell>
          <cell r="Q95">
            <v>189885801</v>
          </cell>
        </row>
        <row r="96">
          <cell r="A96" t="str">
            <v>29 1 3 22 1 6 27 0 0 4103050</v>
          </cell>
          <cell r="Q96">
            <v>665474399</v>
          </cell>
        </row>
        <row r="97">
          <cell r="A97" t="str">
            <v>29 1 3 22 1 6 27 4 0 4103050</v>
          </cell>
          <cell r="Q97">
            <v>36400000</v>
          </cell>
        </row>
        <row r="98">
          <cell r="A98" t="str">
            <v>30 1 3 11 3 6 67 0 0 1702017</v>
          </cell>
          <cell r="Q98">
            <v>5000000</v>
          </cell>
        </row>
        <row r="99">
          <cell r="A99" t="str">
            <v>30 1 3 11 3 6 67 0 0 1702017</v>
          </cell>
          <cell r="Q99">
            <v>500000000</v>
          </cell>
        </row>
        <row r="100">
          <cell r="A100" t="str">
            <v>33 1 3 11 3 3 73 5 0 4503022</v>
          </cell>
          <cell r="Q100">
            <v>250000000</v>
          </cell>
        </row>
        <row r="101">
          <cell r="A101" t="str">
            <v>33 1 3 11 3 3 73 6 0 4503018</v>
          </cell>
          <cell r="Q101">
            <v>40000000</v>
          </cell>
        </row>
        <row r="102">
          <cell r="A102" t="str">
            <v>33 1 3 22 3 3 73 3 0 4503004</v>
          </cell>
          <cell r="Q102">
            <v>90000000</v>
          </cell>
        </row>
        <row r="103">
          <cell r="A103" t="str">
            <v>33 1 3 22 3 3 73 3 0 4503004</v>
          </cell>
          <cell r="Q103">
            <v>11378000</v>
          </cell>
        </row>
        <row r="104">
          <cell r="A104" t="str">
            <v>33 1 3 22 3 3 73 3 0 4503004</v>
          </cell>
          <cell r="Q104">
            <v>3413400</v>
          </cell>
        </row>
        <row r="105">
          <cell r="A105" t="str">
            <v>33 1 3 22 3 3 73 4 0 4503004</v>
          </cell>
          <cell r="Q105">
            <v>4230000</v>
          </cell>
        </row>
        <row r="106">
          <cell r="A106" t="str">
            <v>33 1 3 22 3 3 73 4 0 4503004</v>
          </cell>
          <cell r="Q106">
            <v>14123979</v>
          </cell>
        </row>
        <row r="107">
          <cell r="A107" t="str">
            <v>36 1 3 11 1 5 34 0 0 4301037</v>
          </cell>
          <cell r="Q107">
            <v>20000000</v>
          </cell>
        </row>
        <row r="108">
          <cell r="A108" t="str">
            <v>36 1 3 11 1 5 34 0 0 4301037</v>
          </cell>
          <cell r="Q108">
            <v>76888562</v>
          </cell>
        </row>
        <row r="109">
          <cell r="A109" t="str">
            <v>36 1 3 11 1 5 34 0 0 4301037</v>
          </cell>
          <cell r="Q109">
            <v>130000000</v>
          </cell>
        </row>
        <row r="110">
          <cell r="A110" t="str">
            <v>36 1 3 11 1 5 34 0 0 4301037</v>
          </cell>
          <cell r="Q110">
            <v>190000000</v>
          </cell>
        </row>
        <row r="111">
          <cell r="A111" t="str">
            <v>36 1 3 11 1 5 35 0 0 4301015</v>
          </cell>
          <cell r="Q111">
            <v>91000000</v>
          </cell>
        </row>
        <row r="112">
          <cell r="A112" t="str">
            <v>36 1 3 11 1 5 35 0 0 4301017</v>
          </cell>
          <cell r="Q112">
            <v>106637000</v>
          </cell>
        </row>
        <row r="113">
          <cell r="A113" t="str">
            <v>36 1 3 11 1 5 35 0 0 4301017</v>
          </cell>
          <cell r="Q113">
            <v>140295000</v>
          </cell>
        </row>
        <row r="114">
          <cell r="A114" t="str">
            <v>36 1 3 11 1 5 35 0 0 4301017</v>
          </cell>
          <cell r="Q114">
            <v>140000000</v>
          </cell>
        </row>
        <row r="115">
          <cell r="A115" t="str">
            <v>36 1 3 11 1 5 35 0 0 4301017</v>
          </cell>
          <cell r="Q115">
            <v>25000000</v>
          </cell>
        </row>
        <row r="116">
          <cell r="A116" t="str">
            <v>36 1 3 11 1 5 35 1 0 4301017</v>
          </cell>
          <cell r="Q116">
            <v>120000000</v>
          </cell>
        </row>
        <row r="117">
          <cell r="A117" t="str">
            <v>36 1 3 11 1 5 35 1 0 4301017</v>
          </cell>
          <cell r="Q117">
            <v>72000000</v>
          </cell>
        </row>
        <row r="118">
          <cell r="A118" t="str">
            <v>36 1 3 22 1 5 35 1 0 4301003</v>
          </cell>
          <cell r="Q118">
            <v>145000000</v>
          </cell>
        </row>
        <row r="119">
          <cell r="A119" t="str">
            <v>36 1 3 22 1 5 35 1 0 4301003</v>
          </cell>
          <cell r="Q119">
            <v>199454700</v>
          </cell>
        </row>
        <row r="120">
          <cell r="A120" t="str">
            <v>36 1 3 22 1 5 35 1 0 4301017</v>
          </cell>
          <cell r="Q120">
            <v>403376064</v>
          </cell>
        </row>
        <row r="121">
          <cell r="A121" t="str">
            <v>36 1 3 33 1 5 34 0 0 4301037</v>
          </cell>
          <cell r="Q121">
            <v>480000000</v>
          </cell>
        </row>
        <row r="122">
          <cell r="A122" t="str">
            <v>36 1 3 33 1 5 34 0 0 4301037</v>
          </cell>
          <cell r="Q122">
            <v>498000000</v>
          </cell>
        </row>
        <row r="123">
          <cell r="A123" t="str">
            <v>36 1 3 81 1 5 35 0 0 4301015</v>
          </cell>
          <cell r="Q123">
            <v>2900000000</v>
          </cell>
        </row>
        <row r="124">
          <cell r="A124" t="str">
            <v>36 1 3 81 1 5 35 1 0 4301015</v>
          </cell>
          <cell r="Q124">
            <v>1330000000</v>
          </cell>
        </row>
        <row r="125">
          <cell r="A125" t="str">
            <v>36 1 3 81 1 5 35 1 0 4301015</v>
          </cell>
          <cell r="Q125">
            <v>150000000</v>
          </cell>
        </row>
        <row r="126">
          <cell r="A126" t="str">
            <v>36 1 3 82 1 5 35 2 0 4301017</v>
          </cell>
          <cell r="Q126">
            <v>68623936</v>
          </cell>
        </row>
        <row r="127">
          <cell r="A127" t="str">
            <v>40 1 3 22 1 3 51 0 0 1906004</v>
          </cell>
          <cell r="Q127">
            <v>12280709</v>
          </cell>
        </row>
        <row r="128">
          <cell r="A128" t="str">
            <v>40 1 3 22 1 3 51 1 0 1906004</v>
          </cell>
          <cell r="Q128">
            <v>5480379</v>
          </cell>
        </row>
        <row r="129">
          <cell r="A129" t="str">
            <v>40 1 3 22 1 3 51 3 0 1906004</v>
          </cell>
          <cell r="Q129">
            <v>672820454</v>
          </cell>
        </row>
        <row r="130">
          <cell r="A130" t="str">
            <v>40 2 3 11 1 6 41 0 0 1903047</v>
          </cell>
          <cell r="Q130">
            <v>64736744</v>
          </cell>
        </row>
        <row r="131">
          <cell r="A131" t="str">
            <v>40 2 3 33 1 3 38 0 0 1905014</v>
          </cell>
          <cell r="Q131">
            <v>32368373</v>
          </cell>
        </row>
        <row r="132">
          <cell r="A132" t="str">
            <v>40 2 3 33 1 3 38 0 0 1905014</v>
          </cell>
          <cell r="Q132">
            <v>38842047</v>
          </cell>
        </row>
        <row r="133">
          <cell r="A133" t="str">
            <v>40 2 3 33 1 3 44 0 0 1903031</v>
          </cell>
          <cell r="Q133">
            <v>47473613</v>
          </cell>
        </row>
        <row r="134">
          <cell r="A134" t="str">
            <v>40 2 3 33 1 3 45 0 0 1905019</v>
          </cell>
          <cell r="Q134">
            <v>38842047</v>
          </cell>
        </row>
        <row r="135">
          <cell r="A135" t="str">
            <v>40 2 3 33 1 3 45 0 0 1905019</v>
          </cell>
          <cell r="Q135">
            <v>38842047</v>
          </cell>
        </row>
        <row r="136">
          <cell r="A136" t="str">
            <v>40 2 3 33 1 3 45 0 0 1905019</v>
          </cell>
          <cell r="Q136">
            <v>38842047</v>
          </cell>
        </row>
        <row r="137">
          <cell r="A137" t="str">
            <v>40 2 3 33 1 3 58 0 0 1905027</v>
          </cell>
          <cell r="Q137">
            <v>38842047</v>
          </cell>
        </row>
        <row r="138">
          <cell r="A138" t="str">
            <v>40 2 3 33 1 6 40 0 0 1905014</v>
          </cell>
          <cell r="Q138">
            <v>38842047</v>
          </cell>
        </row>
        <row r="139">
          <cell r="A139" t="str">
            <v>40 2 3 83 1 3 44 1 0 1903031</v>
          </cell>
          <cell r="Q139">
            <v>43153870</v>
          </cell>
        </row>
        <row r="140">
          <cell r="A140" t="str">
            <v>40 4 3 11 1 3 86 0 0 1906022</v>
          </cell>
          <cell r="Q140">
            <v>60000000</v>
          </cell>
        </row>
        <row r="141">
          <cell r="A141" t="str">
            <v>40 4 3 11 1 3 86 0 0 1906022</v>
          </cell>
          <cell r="Q141">
            <v>30565103</v>
          </cell>
        </row>
        <row r="142">
          <cell r="A142" t="str">
            <v>40 4 3 22 1 3 86 0 0 1906022</v>
          </cell>
          <cell r="Q142">
            <v>695870100</v>
          </cell>
        </row>
        <row r="143">
          <cell r="A143" t="str">
            <v>14 1 3 11 3 1 70 1 0 4002023</v>
          </cell>
          <cell r="Q143">
            <v>1340000000</v>
          </cell>
        </row>
        <row r="144">
          <cell r="A144" t="str">
            <v>14 1 3 11 3 1 70 1 0 4002023</v>
          </cell>
          <cell r="Q144">
            <v>135000000</v>
          </cell>
        </row>
        <row r="145">
          <cell r="A145" t="str">
            <v>26 1 3 33 3 2 85 0 0 4003014</v>
          </cell>
          <cell r="Q145">
            <v>2188000000</v>
          </cell>
        </row>
        <row r="146">
          <cell r="A146" t="str">
            <v>26 1 3 33 3 2 85 0 0 4003014</v>
          </cell>
          <cell r="Q146">
            <v>2188000000</v>
          </cell>
        </row>
        <row r="147">
          <cell r="A147" t="str">
            <v>26 1 3 81 1 7 77 0 0 4599016</v>
          </cell>
          <cell r="Q147">
            <v>458948154</v>
          </cell>
        </row>
        <row r="148">
          <cell r="A148" t="str">
            <v>26 1 3 81 1 7 77 0 0 4599016</v>
          </cell>
          <cell r="Q148">
            <v>341028335</v>
          </cell>
        </row>
        <row r="149">
          <cell r="A149" t="str">
            <v>26 1 3 81 1 7 77 0 0 4599016</v>
          </cell>
          <cell r="Q149">
            <v>466000000</v>
          </cell>
        </row>
        <row r="150">
          <cell r="A150" t="str">
            <v>26 1 3 81 1 7 77 0 0 4599016</v>
          </cell>
          <cell r="Q150">
            <v>434000000</v>
          </cell>
        </row>
        <row r="151">
          <cell r="A151" t="str">
            <v>26 1 3 81 1 7 77 0 0 4599016</v>
          </cell>
          <cell r="Q151">
            <v>100000000</v>
          </cell>
        </row>
        <row r="152">
          <cell r="A152" t="str">
            <v>26 1 3 81 1 7 77 0 0 4599016</v>
          </cell>
          <cell r="Q152">
            <v>70631974</v>
          </cell>
        </row>
      </sheetData>
      <sheetData sheetId="3"/>
      <sheetData sheetId="4"/>
      <sheetData sheetId="5">
        <row r="5">
          <cell r="D5" t="str">
            <v>INTERVENCION INTEGRAL EN PRIMERA INFANCIA - INCLUSIÓN E INTEGRACIÓN SOCIAL Y COMUNITARIA</v>
          </cell>
          <cell r="I5" t="str">
            <v>INCLUSIÓN E INTEGRACIÓN SOCIAL Y COMUNITARIA</v>
          </cell>
          <cell r="J5">
            <v>670000000</v>
          </cell>
          <cell r="K5">
            <v>596230518.38999999</v>
          </cell>
          <cell r="L5">
            <v>596230518.38999999</v>
          </cell>
          <cell r="M5">
            <v>0</v>
          </cell>
          <cell r="N5" t="str">
            <v>DESARROLLO HUMANO Y SOCIAL</v>
          </cell>
        </row>
        <row r="6">
          <cell r="D6" t="str">
            <v>MANIZALES CIUDAD MUNDIAL DE APRENDIZAJE HACIA UN SISTEMA 4.0 - EDUCACIÓN</v>
          </cell>
          <cell r="I6" t="str">
            <v>EDUCACIÓN</v>
          </cell>
          <cell r="J6">
            <v>279965122675</v>
          </cell>
          <cell r="K6">
            <v>176628226779</v>
          </cell>
          <cell r="L6">
            <v>176628226779</v>
          </cell>
          <cell r="M6">
            <v>0</v>
          </cell>
          <cell r="N6" t="str">
            <v>DESARROLLO HUMANO Y SOCIAL</v>
          </cell>
        </row>
        <row r="7">
          <cell r="D7" t="str">
            <v>VIDA SALUDABLE - SALUD Y BIENESTAR</v>
          </cell>
          <cell r="I7" t="str">
            <v>SALUD Y BIENESTAR</v>
          </cell>
          <cell r="J7">
            <v>212297899959.64001</v>
          </cell>
          <cell r="K7">
            <v>125333437454.40001</v>
          </cell>
          <cell r="L7">
            <v>125333437454.40001</v>
          </cell>
          <cell r="M7">
            <v>0</v>
          </cell>
          <cell r="N7" t="str">
            <v>DESARROLLO HUMANO Y SOCIAL</v>
          </cell>
        </row>
        <row r="8">
          <cell r="D8" t="str">
            <v>POTENCIAR EL DESARROLLO, EL PATRIMONIO Y PROSPERIDAD CULTURA - ARTE Y CULTURA</v>
          </cell>
          <cell r="I8" t="str">
            <v>ARTE Y CULTURA</v>
          </cell>
          <cell r="J8">
            <v>15448894246</v>
          </cell>
          <cell r="K8">
            <v>7838215530</v>
          </cell>
          <cell r="L8">
            <v>7838215530</v>
          </cell>
          <cell r="M8">
            <v>0</v>
          </cell>
          <cell r="N8" t="str">
            <v>DESARROLLO HUMANO Y SOCIAL</v>
          </cell>
        </row>
        <row r="9">
          <cell r="D9" t="str">
            <v>DEPORTE Y RECREACIÓN PARA EL DESARROLLO INDIVIDUAL DE LOS INDIVIDUOS PARA LA CONVIVENCIA Y LA COHESIÓN SOCIAL - DEPORTE, RECREACIÓN Y ACTIVIDAD FÍSICA</v>
          </cell>
          <cell r="I9" t="str">
            <v>DEPORTE, RECREACIÓN Y ACTIVIDAD FÍSICA</v>
          </cell>
          <cell r="J9">
            <v>21730162428</v>
          </cell>
          <cell r="K9">
            <v>8983196413.5</v>
          </cell>
          <cell r="L9">
            <v>8983196413.5</v>
          </cell>
          <cell r="M9">
            <v>0</v>
          </cell>
          <cell r="N9" t="str">
            <v>DESARROLLO HUMANO Y SOCIAL</v>
          </cell>
        </row>
        <row r="10">
          <cell r="D10" t="str">
            <v>INCLUSIÓN SOCIAL Y PARTICIPACIÓN CIUDADANA EN LA MANIZALES + GRANDE - INCLUSIÓN E INTEGRACIÓN SOCIAL Y COMUNITARIA</v>
          </cell>
          <cell r="I10" t="str">
            <v>INCLUSIÓN E INTEGRACIÓN SOCIAL Y COMUNITARIA</v>
          </cell>
          <cell r="J10">
            <v>18166480406</v>
          </cell>
          <cell r="K10">
            <v>9588114880</v>
          </cell>
          <cell r="L10">
            <v>8972322936</v>
          </cell>
          <cell r="M10">
            <v>0</v>
          </cell>
          <cell r="N10" t="str">
            <v>DESARROLLO HUMANO Y SOCIAL</v>
          </cell>
        </row>
        <row r="11">
          <cell r="D11" t="str">
            <v>INCLUSIÓN SOCIAL Y PARTICIPACIÓN CIUDADANA EN LA MANIZALES + GRANDE - SEGURIDAD Y CONVIVENCIA</v>
          </cell>
          <cell r="I11" t="str">
            <v>SEGURIDAD Y CONVIVENCIA</v>
          </cell>
          <cell r="J11">
            <v>514234200</v>
          </cell>
          <cell r="K11">
            <v>0</v>
          </cell>
          <cell r="L11">
            <v>454299936</v>
          </cell>
          <cell r="M11">
            <v>0</v>
          </cell>
          <cell r="N11" t="str">
            <v>DESARROLLO HUMANO Y SOCIAL</v>
          </cell>
        </row>
        <row r="12">
          <cell r="D12" t="str">
            <v>INCLUSIÓN SOCIAL Y PARTICIPACIÓN CIUDADANA EN LA MANIZALES + GRANDE - SALUD Y BIENESTAR</v>
          </cell>
          <cell r="I12" t="str">
            <v>SALUD Y BIENESTAR</v>
          </cell>
          <cell r="J12">
            <v>311181106</v>
          </cell>
          <cell r="K12">
            <v>0</v>
          </cell>
          <cell r="L12">
            <v>161492008</v>
          </cell>
          <cell r="M12">
            <v>0</v>
          </cell>
          <cell r="N12" t="str">
            <v>DESARROLLO HUMANO Y SOCIAL</v>
          </cell>
        </row>
        <row r="13">
          <cell r="D13" t="str">
            <v>DERECHOS HUMANOS EN LA MANIZALES + GRANDE - SEGURIDAD Y CONVIVENCIA</v>
          </cell>
          <cell r="I13" t="str">
            <v>SEGURIDAD Y CONVIVENCIA</v>
          </cell>
          <cell r="J13">
            <v>391480000</v>
          </cell>
          <cell r="K13">
            <v>14790759931</v>
          </cell>
          <cell r="L13">
            <v>9410553</v>
          </cell>
          <cell r="M13">
            <v>0</v>
          </cell>
          <cell r="N13" t="str">
            <v>DESARROLLO HUMANO Y SOCIAL</v>
          </cell>
        </row>
        <row r="14">
          <cell r="D14" t="str">
            <v>DERECHOS HUMANOS EN LA MANIZALES + GRANDE - INCLUSIÓN E INTEGRACIÓN SOCIAL Y COMUNITARIA</v>
          </cell>
          <cell r="I14" t="str">
            <v>INCLUSIÓN E INTEGRACIÓN SOCIAL Y COMUNITARIA</v>
          </cell>
          <cell r="J14">
            <v>4521001281</v>
          </cell>
          <cell r="K14">
            <v>0</v>
          </cell>
          <cell r="L14">
            <v>2315507689</v>
          </cell>
          <cell r="M14">
            <v>0</v>
          </cell>
          <cell r="N14" t="str">
            <v>DESARROLLO HUMANO Y SOCIAL</v>
          </cell>
        </row>
        <row r="15">
          <cell r="D15" t="str">
            <v>DERECHOS HUMANOS EN LA MANIZALES + GRANDE - PLANEACIÓN Y ORDENAMIENTO TERRITORIAL</v>
          </cell>
          <cell r="I15" t="str">
            <v>PLANEACIÓN Y ORDENAMIENTO TERRITORIAL</v>
          </cell>
          <cell r="J15">
            <v>415000000</v>
          </cell>
          <cell r="K15">
            <v>0</v>
          </cell>
          <cell r="L15">
            <v>203220352</v>
          </cell>
          <cell r="M15">
            <v>0</v>
          </cell>
          <cell r="N15" t="str">
            <v>GOBERNANZA Y DESARROLLO INSTITUCIONAL</v>
          </cell>
        </row>
        <row r="16">
          <cell r="D16" t="str">
            <v>DERECHOS HUMANOS EN LA MANIZALES + GRANDE - BUEN GOBIERNO</v>
          </cell>
          <cell r="I16" t="str">
            <v>BUEN GOBIERNO</v>
          </cell>
          <cell r="J16">
            <v>5947844370</v>
          </cell>
          <cell r="K16">
            <v>0</v>
          </cell>
          <cell r="L16">
            <v>3924270049</v>
          </cell>
          <cell r="M16">
            <v>0</v>
          </cell>
          <cell r="N16" t="str">
            <v>GOBERNANZA Y DESARROLLO INSTITUCIONAL</v>
          </cell>
        </row>
        <row r="17">
          <cell r="D17" t="str">
            <v>DERECHOS HUMANOS EN LA MANIZALES + GRANDE - ARTE Y CULTURA</v>
          </cell>
          <cell r="I17" t="str">
            <v>ARTE Y CULTURA</v>
          </cell>
          <cell r="J17">
            <v>8700000000</v>
          </cell>
          <cell r="K17">
            <v>0</v>
          </cell>
          <cell r="L17">
            <v>8338351288</v>
          </cell>
          <cell r="M17">
            <v>0</v>
          </cell>
          <cell r="N17" t="str">
            <v>DESARROLLO HUMANO Y SOCIAL</v>
          </cell>
        </row>
        <row r="18">
          <cell r="D18" t="str">
            <v>SEGURIDAD Y CONVIVENCIA CIUDADANA - SEGURIDAD Y CONVIVENCIA</v>
          </cell>
          <cell r="I18" t="str">
            <v>SEGURIDAD Y CONVIVENCIA</v>
          </cell>
          <cell r="J18">
            <v>15838410209</v>
          </cell>
          <cell r="K18">
            <v>9278407094</v>
          </cell>
          <cell r="L18">
            <v>9278407094</v>
          </cell>
          <cell r="M18">
            <v>0</v>
          </cell>
          <cell r="N18" t="str">
            <v>DESARROLLO HUMANO Y SOCIAL</v>
          </cell>
        </row>
        <row r="19">
          <cell r="D19" t="str">
            <v>DEFINIENDO EL CAMINO HACIA LA CIUDAD INTELIGENTE - ECOSISTEMA T.I.</v>
          </cell>
          <cell r="I19" t="str">
            <v>ECOSISTEMA T.I.</v>
          </cell>
          <cell r="J19">
            <v>576357600</v>
          </cell>
          <cell r="K19">
            <v>195724669</v>
          </cell>
          <cell r="L19">
            <v>195724669</v>
          </cell>
          <cell r="M19">
            <v>0</v>
          </cell>
          <cell r="N19" t="str">
            <v>DESARROLLO ECONÓMICO Y PRODUCTIVO</v>
          </cell>
        </row>
        <row r="20">
          <cell r="D20" t="str">
            <v>DINAMIZACIÓN Y FORTALECIMIENTO DEL ECOSISTEMA DEL EMPRENDIMIENTO E INNOVACIÓN - DESARROLLO Y FOMENTO EMPRESARIAL</v>
          </cell>
          <cell r="I20" t="str">
            <v>DESARROLLO Y FOMENTO EMPRESARIAL</v>
          </cell>
          <cell r="J20">
            <v>1722574281</v>
          </cell>
          <cell r="K20">
            <v>2186458819</v>
          </cell>
          <cell r="L20">
            <v>1404458819</v>
          </cell>
          <cell r="M20">
            <v>0</v>
          </cell>
          <cell r="N20" t="str">
            <v>DESARROLLO ECONÓMICO Y PRODUCTIVO</v>
          </cell>
        </row>
        <row r="21">
          <cell r="D21" t="str">
            <v>DINAMIZACIÓN Y FORTALECIMIENTO DEL ECOSISTEMA DEL EMPRENDIMIENTO E INNOVACIÓN - ECOSISTEMA T.I.</v>
          </cell>
          <cell r="I21" t="str">
            <v>ECOSISTEMA T.I.</v>
          </cell>
          <cell r="J21">
            <v>150000000</v>
          </cell>
          <cell r="K21">
            <v>0</v>
          </cell>
          <cell r="L21">
            <v>250000000</v>
          </cell>
          <cell r="M21">
            <v>0</v>
          </cell>
          <cell r="N21" t="str">
            <v>DESARROLLO ECONÓMICO Y PRODUCTIVO</v>
          </cell>
        </row>
        <row r="22">
          <cell r="D22" t="str">
            <v>DINAMIZACIÓN Y FORTALECIMIENTO DEL ECOSISTEMA DEL EMPRENDIMIENTO E INNOVACIÓN - INCLUSIÓN E INTEGRACIÓN SOCIAL Y COMUNITARIA</v>
          </cell>
          <cell r="I22" t="str">
            <v>INCLUSIÓN E INTEGRACIÓN SOCIAL Y COMUNITARIA</v>
          </cell>
          <cell r="J22">
            <v>532000000</v>
          </cell>
          <cell r="K22">
            <v>0</v>
          </cell>
          <cell r="L22">
            <v>532000000</v>
          </cell>
          <cell r="M22">
            <v>0</v>
          </cell>
          <cell r="N22" t="str">
            <v>DESARROLLO HUMANO Y SOCIAL</v>
          </cell>
        </row>
        <row r="23">
          <cell r="D23" t="str">
            <v>FORTALECIMIENTO DEL ECOSISTEMA DE COMPETITIVIDAD - DESARROLLO Y FOMENTO EMPRESARIAL</v>
          </cell>
          <cell r="I23" t="str">
            <v>DESARROLLO Y FOMENTO EMPRESARIAL</v>
          </cell>
          <cell r="J23">
            <v>265000000</v>
          </cell>
          <cell r="K23">
            <v>4498592436</v>
          </cell>
          <cell r="L23">
            <v>265000000</v>
          </cell>
          <cell r="M23">
            <v>0</v>
          </cell>
          <cell r="N23" t="str">
            <v>DESARROLLO ECONÓMICO Y PRODUCTIVO</v>
          </cell>
        </row>
        <row r="24">
          <cell r="D24" t="str">
            <v>FORTALECIMIENTO DEL ECOSISTEMA DE COMPETITIVIDAD - TURISMO</v>
          </cell>
          <cell r="I24" t="str">
            <v>TURISMO</v>
          </cell>
          <cell r="J24">
            <v>7069559000</v>
          </cell>
          <cell r="K24">
            <v>0</v>
          </cell>
          <cell r="L24">
            <v>3284486400</v>
          </cell>
          <cell r="M24">
            <v>0</v>
          </cell>
          <cell r="N24" t="str">
            <v>DESARROLLO ECONÓMICO Y PRODUCTIVO</v>
          </cell>
        </row>
        <row r="25">
          <cell r="D25" t="str">
            <v>FORTALECIMIENTO DEL ECOSISTEMA DE COMPETITIVIDAD - DESARROLLO RURAL</v>
          </cell>
          <cell r="I25" t="str">
            <v>DESARROLLO RURAL</v>
          </cell>
          <cell r="J25">
            <v>2370898567</v>
          </cell>
          <cell r="K25">
            <v>0</v>
          </cell>
          <cell r="L25">
            <v>949106036</v>
          </cell>
          <cell r="M25">
            <v>0</v>
          </cell>
          <cell r="N25" t="str">
            <v>DESARROLLO ECONÓMICO Y PRODUCTIVO</v>
          </cell>
        </row>
        <row r="26">
          <cell r="D26" t="str">
            <v>PROMOCIÓN DE PROYECTOS QUE MEJORAN LA CONECTIVIDAD E INFRAESTRUCTURA DE LA CIUDAD - DESARROLLO Y FOMENTO EMPRESARIAL</v>
          </cell>
          <cell r="I26" t="str">
            <v>DESARROLLO Y FOMENTO EMPRESARIAL</v>
          </cell>
          <cell r="J26">
            <v>150000000</v>
          </cell>
          <cell r="K26">
            <v>300000000</v>
          </cell>
          <cell r="L26">
            <v>150000000</v>
          </cell>
          <cell r="M26">
            <v>0</v>
          </cell>
          <cell r="N26" t="str">
            <v>DESARROLLO ECONÓMICO Y PRODUCTIVO</v>
          </cell>
        </row>
        <row r="27">
          <cell r="D27" t="str">
            <v>PROMOCIÓN DE PROYECTOS QUE MEJORAN LA CONECTIVIDAD E INFRAESTRUCTURA DE LA CIUDAD - ECOSISTEMA T.I.</v>
          </cell>
          <cell r="I27" t="str">
            <v>ECOSISTEMA T.I.</v>
          </cell>
          <cell r="J27">
            <v>150000000</v>
          </cell>
          <cell r="K27">
            <v>0</v>
          </cell>
          <cell r="L27">
            <v>150000000</v>
          </cell>
          <cell r="M27">
            <v>0</v>
          </cell>
          <cell r="N27" t="str">
            <v>DESARROLLO ECONÓMICO Y PRODUCTIVO</v>
          </cell>
        </row>
        <row r="28">
          <cell r="D28" t="str">
            <v>PROMOCIÓN DEL EMPLEO E INCLUSIÓN LABORAL - DESARROLLO Y FOMENTO EMPRESARIAL</v>
          </cell>
          <cell r="I28" t="str">
            <v>DESARROLLO Y FOMENTO EMPRESARIAL</v>
          </cell>
          <cell r="J28">
            <v>1034724669</v>
          </cell>
          <cell r="K28">
            <v>1149000000</v>
          </cell>
          <cell r="L28">
            <v>1094724669</v>
          </cell>
          <cell r="M28">
            <v>0</v>
          </cell>
          <cell r="N28" t="str">
            <v>DESARROLLO ECONÓMICO Y PRODUCTIVO</v>
          </cell>
        </row>
        <row r="29">
          <cell r="D29" t="str">
            <v>PROMOCIÓN DEL EMPLEO E INCLUSIÓN LABORAL - ECOSISTEMA T.I.</v>
          </cell>
          <cell r="I29" t="str">
            <v>ECOSISTEMA T.I.</v>
          </cell>
          <cell r="J29">
            <v>154275331</v>
          </cell>
          <cell r="K29">
            <v>0</v>
          </cell>
          <cell r="L29">
            <v>54275331</v>
          </cell>
          <cell r="M29">
            <v>0</v>
          </cell>
          <cell r="N29" t="str">
            <v>DESARROLLO ECONÓMICO Y PRODUCTIVO</v>
          </cell>
        </row>
        <row r="30">
          <cell r="D30" t="str">
            <v>MANIZALES + VERDE - MEDIO AMBIENTE</v>
          </cell>
          <cell r="I30" t="str">
            <v>MEDIO AMBIENTE</v>
          </cell>
          <cell r="J30">
            <v>20187086029</v>
          </cell>
          <cell r="K30">
            <v>23222155417.200001</v>
          </cell>
          <cell r="L30">
            <v>12329250518.200001</v>
          </cell>
          <cell r="M30">
            <v>0</v>
          </cell>
          <cell r="N30" t="str">
            <v>DESARROLLO FÍSICO Y AMBIENTAL</v>
          </cell>
        </row>
        <row r="31">
          <cell r="D31" t="str">
            <v>MANIZALES + VERDE - DESARROLLO RURAL</v>
          </cell>
          <cell r="I31" t="str">
            <v>DESARROLLO RURAL</v>
          </cell>
          <cell r="J31">
            <v>551433</v>
          </cell>
          <cell r="K31">
            <v>0</v>
          </cell>
          <cell r="L31">
            <v>551433</v>
          </cell>
          <cell r="M31">
            <v>0</v>
          </cell>
          <cell r="N31" t="str">
            <v>DESARROLLO ECONÓMICO Y PRODUCTIVO</v>
          </cell>
        </row>
        <row r="32">
          <cell r="D32" t="str">
            <v>MANIZALES + VERDE - TURISMO</v>
          </cell>
          <cell r="I32" t="str">
            <v>TURISMO</v>
          </cell>
          <cell r="J32">
            <v>1000000000</v>
          </cell>
          <cell r="K32">
            <v>0</v>
          </cell>
          <cell r="L32">
            <v>1000000000</v>
          </cell>
          <cell r="M32">
            <v>0</v>
          </cell>
          <cell r="N32" t="str">
            <v>DESARROLLO ECONÓMICO Y PRODUCTIVO</v>
          </cell>
        </row>
        <row r="33">
          <cell r="D33" t="str">
            <v>MANIZALES + VERDE - PLANEACIÓN Y ORDENAMIENTO TERRITORIAL</v>
          </cell>
          <cell r="I33" t="str">
            <v>PLANEACIÓN Y ORDENAMIENTO TERRITORIAL</v>
          </cell>
          <cell r="J33">
            <v>9790282304</v>
          </cell>
          <cell r="K33">
            <v>0</v>
          </cell>
          <cell r="L33">
            <v>9334036023</v>
          </cell>
          <cell r="M33">
            <v>0</v>
          </cell>
          <cell r="N33" t="str">
            <v>GOBERNANZA Y DESARROLLO INSTITUCIONAL</v>
          </cell>
        </row>
        <row r="34">
          <cell r="D34" t="str">
            <v>MANIZALES + VERDE - SEGURIDAD Y CONVIVENCIA</v>
          </cell>
          <cell r="I34" t="str">
            <v>SEGURIDAD Y CONVIVENCIA</v>
          </cell>
          <cell r="J34">
            <v>1037258212</v>
          </cell>
          <cell r="K34">
            <v>0</v>
          </cell>
          <cell r="L34">
            <v>558317443</v>
          </cell>
          <cell r="M34">
            <v>0</v>
          </cell>
          <cell r="N34" t="str">
            <v>DESARROLLO HUMANO Y SOCIAL</v>
          </cell>
        </row>
        <row r="35">
          <cell r="D35" t="str">
            <v>MEJORAMIENTO INTEGRAL DE BARRIOS - SERVICIOS PÚBLICOS</v>
          </cell>
          <cell r="I35" t="str">
            <v>SERVICIOS PÚBLICOS</v>
          </cell>
          <cell r="J35">
            <v>6296135094</v>
          </cell>
          <cell r="K35">
            <v>9776402813</v>
          </cell>
          <cell r="L35">
            <v>5449635094</v>
          </cell>
          <cell r="M35">
            <v>0</v>
          </cell>
          <cell r="N35" t="str">
            <v>DESARROLLO FÍSICO Y AMBIENTAL</v>
          </cell>
        </row>
        <row r="36">
          <cell r="D36" t="str">
            <v>MEJORAMIENTO INTEGRAL DE BARRIOS - DESARROLLO RURAL</v>
          </cell>
          <cell r="I36" t="str">
            <v>DESARROLLO RURAL</v>
          </cell>
          <cell r="J36">
            <v>2629186560</v>
          </cell>
          <cell r="K36">
            <v>0</v>
          </cell>
          <cell r="L36">
            <v>440186560</v>
          </cell>
          <cell r="M36">
            <v>0</v>
          </cell>
          <cell r="N36" t="str">
            <v>DESARROLLO ECONÓMICO Y PRODUCTIVO</v>
          </cell>
        </row>
        <row r="37">
          <cell r="D37" t="str">
            <v>MEJORAMIENTO INTEGRAL DE BARRIOS - INCLUSIÓN E INTEGRACIÓN SOCIAL Y COMUNITARIA</v>
          </cell>
          <cell r="I37" t="str">
            <v>INCLUSIÓN E INTEGRACIÓN SOCIAL Y COMUNITARIA</v>
          </cell>
          <cell r="J37">
            <v>4342712762</v>
          </cell>
          <cell r="K37">
            <v>0</v>
          </cell>
          <cell r="L37">
            <v>168177390</v>
          </cell>
          <cell r="M37">
            <v>0</v>
          </cell>
          <cell r="N37" t="str">
            <v>DESARROLLO HUMANO Y SOCIAL</v>
          </cell>
        </row>
        <row r="38">
          <cell r="D38" t="str">
            <v>MEJORAMIENTO INTEGRAL DE BARRIOS - VIVIENDA</v>
          </cell>
          <cell r="I38" t="str">
            <v>VIVIENDA</v>
          </cell>
          <cell r="J38">
            <v>3733628948</v>
          </cell>
          <cell r="K38">
            <v>0</v>
          </cell>
          <cell r="L38">
            <v>3718403769</v>
          </cell>
          <cell r="M38">
            <v>0</v>
          </cell>
          <cell r="N38" t="str">
            <v>DESARROLLO FÍSICO Y AMBIENTAL</v>
          </cell>
        </row>
        <row r="39">
          <cell r="D39" t="str">
            <v>GESTIÓN DEL RIESGO DE DESASTRES - GESTIÓN DEL RIESGO</v>
          </cell>
          <cell r="I39" t="str">
            <v>GESTIÓN DEL RIESGO</v>
          </cell>
          <cell r="J39">
            <v>12950899104</v>
          </cell>
          <cell r="K39">
            <v>7259270615.3299999</v>
          </cell>
          <cell r="L39">
            <v>7259270615.3299999</v>
          </cell>
          <cell r="M39">
            <v>0</v>
          </cell>
          <cell r="N39" t="str">
            <v>DESARROLLO FÍSICO Y AMBIENTAL</v>
          </cell>
        </row>
        <row r="40">
          <cell r="D40" t="str">
            <v>ADAPTACION AL CAMBIO CLIMATICO - MEDIO AMBIENTE</v>
          </cell>
          <cell r="I40" t="str">
            <v>MEDIO AMBIENTE</v>
          </cell>
          <cell r="J40">
            <v>559000000</v>
          </cell>
          <cell r="K40">
            <v>559000000</v>
          </cell>
          <cell r="L40">
            <v>559000000</v>
          </cell>
          <cell r="M40">
            <v>0</v>
          </cell>
          <cell r="N40" t="str">
            <v>DESARROLLO FÍSICO Y AMBIENTAL</v>
          </cell>
        </row>
        <row r="41">
          <cell r="D41" t="str">
            <v>ECONOMÍA CIRCULAR - MEDIO AMBIENTE</v>
          </cell>
          <cell r="I41" t="str">
            <v>MEDIO AMBIENTE</v>
          </cell>
          <cell r="J41">
            <v>1013422740</v>
          </cell>
          <cell r="K41">
            <v>971488731</v>
          </cell>
          <cell r="L41">
            <v>971488731</v>
          </cell>
          <cell r="M41">
            <v>0</v>
          </cell>
          <cell r="N41" t="str">
            <v>DESARROLLO FÍSICO Y AMBIENTAL</v>
          </cell>
        </row>
        <row r="42">
          <cell r="D42" t="str">
            <v>SEGURIDAD ALIMENTARIA - DESARROLLO RURAL</v>
          </cell>
          <cell r="I42" t="str">
            <v>DESARROLLO RURAL</v>
          </cell>
          <cell r="J42">
            <v>1064550000</v>
          </cell>
          <cell r="K42">
            <v>554550000</v>
          </cell>
          <cell r="L42">
            <v>554550000</v>
          </cell>
          <cell r="M42">
            <v>0</v>
          </cell>
          <cell r="N42" t="str">
            <v>DESARROLLO ECONÓMICO Y PRODUCTIVO</v>
          </cell>
        </row>
        <row r="43">
          <cell r="D43" t="str">
            <v>SISTEMAS PRODUCTIVOS SOSTENIBLES - MEDIO AMBIENTE</v>
          </cell>
          <cell r="I43" t="str">
            <v>MEDIO AMBIENTE</v>
          </cell>
          <cell r="J43">
            <v>50000000</v>
          </cell>
          <cell r="K43">
            <v>16250000</v>
          </cell>
          <cell r="L43">
            <v>16250000</v>
          </cell>
          <cell r="M43">
            <v>0</v>
          </cell>
          <cell r="N43" t="str">
            <v>DESARROLLO FÍSICO Y AMBIENTAL</v>
          </cell>
        </row>
        <row r="44">
          <cell r="D44" t="str">
            <v>EDUCACIÓN Y PARTICIPACIÓN AMBIENTAL - MEDIO AMBIENTE</v>
          </cell>
          <cell r="I44" t="str">
            <v>MEDIO AMBIENTE</v>
          </cell>
          <cell r="J44">
            <v>400000000</v>
          </cell>
          <cell r="K44">
            <v>229468160</v>
          </cell>
          <cell r="L44">
            <v>229468160</v>
          </cell>
          <cell r="M44">
            <v>0</v>
          </cell>
          <cell r="N44" t="str">
            <v>DESARROLLO FÍSICO Y AMBIENTAL</v>
          </cell>
        </row>
        <row r="45">
          <cell r="D45" t="str">
            <v>SISTEMA INTEGRADO DE TRANSPORTE PARA LA COMPETITIVIDAD - MOVILIDAD</v>
          </cell>
          <cell r="I45" t="str">
            <v>MOVILIDAD</v>
          </cell>
          <cell r="J45">
            <v>24858775164</v>
          </cell>
          <cell r="K45">
            <v>2640275164</v>
          </cell>
          <cell r="L45">
            <v>2640275164</v>
          </cell>
          <cell r="M45">
            <v>0</v>
          </cell>
          <cell r="N45" t="str">
            <v>DESARROLLO FÍSICO Y AMBIENTAL</v>
          </cell>
        </row>
        <row r="46">
          <cell r="D46" t="str">
            <v>ADMINISTRACION DE TRANSITO Y PROMOCION DEL TRANSPORTE ACTIVO - MOVILIDAD</v>
          </cell>
          <cell r="I46" t="str">
            <v>MOVILIDAD</v>
          </cell>
          <cell r="J46">
            <v>10536649405</v>
          </cell>
          <cell r="K46">
            <v>1733766420</v>
          </cell>
          <cell r="L46">
            <v>1733766420</v>
          </cell>
          <cell r="M46">
            <v>0</v>
          </cell>
          <cell r="N46" t="str">
            <v>DESARROLLO FÍSICO Y AMBIENTAL</v>
          </cell>
        </row>
        <row r="47">
          <cell r="D47" t="str">
            <v>RED DE CICLO RUTAS, VÍAS, SENDEROS Y LOS PEP - MOVILIDAD</v>
          </cell>
          <cell r="I47" t="str">
            <v>MOVILIDAD</v>
          </cell>
          <cell r="J47">
            <v>46976923624</v>
          </cell>
          <cell r="K47">
            <v>18300235283</v>
          </cell>
          <cell r="L47">
            <v>17127763937</v>
          </cell>
          <cell r="M47">
            <v>0</v>
          </cell>
          <cell r="N47" t="str">
            <v>DESARROLLO FÍSICO Y AMBIENTAL</v>
          </cell>
        </row>
        <row r="48">
          <cell r="D48" t="str">
            <v>RED DE CICLO RUTAS, VÍAS, SENDEROS Y LOS PEP - DESARROLLO RURAL</v>
          </cell>
          <cell r="I48" t="str">
            <v>DESARROLLO RURAL</v>
          </cell>
          <cell r="J48">
            <v>5755276590</v>
          </cell>
          <cell r="K48">
            <v>0</v>
          </cell>
          <cell r="L48">
            <v>1172471346</v>
          </cell>
          <cell r="M48">
            <v>0</v>
          </cell>
          <cell r="N48" t="str">
            <v>DESARROLLO ECONÓMICO Y PRODUCTIVO</v>
          </cell>
        </row>
        <row r="49">
          <cell r="D49" t="str">
            <v>TRANSPARENCIA Y EFECTIVIDAD DE RESULTADOS - BUEN GOBIERNO</v>
          </cell>
          <cell r="I49" t="str">
            <v>BUEN GOBIERNO</v>
          </cell>
          <cell r="J49">
            <v>4395787061</v>
          </cell>
          <cell r="K49">
            <v>5976418709</v>
          </cell>
          <cell r="L49">
            <v>1142166514</v>
          </cell>
          <cell r="M49">
            <v>0</v>
          </cell>
          <cell r="N49" t="str">
            <v>GOBERNANZA Y DESARROLLO INSTITUCIONAL</v>
          </cell>
        </row>
        <row r="50">
          <cell r="D50" t="str">
            <v>TRANSPARENCIA Y EFECTIVIDAD DE RESULTADOS - PLANEACIÓN Y ORDENAMIENTO TERRITORIAL</v>
          </cell>
          <cell r="I50" t="str">
            <v>PLANEACIÓN Y ORDENAMIENTO TERRITORIAL</v>
          </cell>
          <cell r="J50">
            <v>4506675573</v>
          </cell>
          <cell r="K50">
            <v>0</v>
          </cell>
          <cell r="L50">
            <v>3238252195</v>
          </cell>
          <cell r="M50">
            <v>0</v>
          </cell>
          <cell r="N50" t="str">
            <v>GOBERNANZA Y DESARROLLO INSTITUCIONAL</v>
          </cell>
        </row>
        <row r="51">
          <cell r="D51" t="str">
            <v>TRANSPARENCIA Y EFECTIVIDAD DE RESULTADOS - SEGURIDAD Y CONVIVENCIA</v>
          </cell>
          <cell r="I51" t="str">
            <v>SEGURIDAD Y CONVIVENCIA</v>
          </cell>
          <cell r="J51">
            <v>40800000</v>
          </cell>
          <cell r="K51">
            <v>0</v>
          </cell>
          <cell r="L51">
            <v>0</v>
          </cell>
          <cell r="M51">
            <v>0</v>
          </cell>
          <cell r="N51" t="str">
            <v>DESARROLLO HUMANO Y SOCIAL</v>
          </cell>
        </row>
        <row r="52">
          <cell r="D52" t="str">
            <v>TRANSPARENCIA Y EFECTIVIDAD DE RESULTADOS - INCLUSIÓN E INTEGRACIÓN SOCIAL Y COMUNITARIA</v>
          </cell>
          <cell r="I52" t="str">
            <v>INCLUSIÓN E INTEGRACIÓN SOCIAL Y COMUNITARIA</v>
          </cell>
          <cell r="J52">
            <v>1596000000</v>
          </cell>
          <cell r="K52">
            <v>0</v>
          </cell>
          <cell r="L52">
            <v>1596000000</v>
          </cell>
          <cell r="M52">
            <v>0</v>
          </cell>
          <cell r="N52" t="str">
            <v>DESARROLLO HUMANO Y SOCIAL</v>
          </cell>
        </row>
        <row r="53">
          <cell r="D53" t="str">
            <v>FORTALECIMIENTO DE LA GESTIÓN DE INGRESOS - BUEN GOBIERNO</v>
          </cell>
          <cell r="I53" t="str">
            <v>BUEN GOBIERNO</v>
          </cell>
          <cell r="J53">
            <v>9950013650</v>
          </cell>
          <cell r="K53">
            <v>2915655341</v>
          </cell>
          <cell r="L53">
            <v>2915655341</v>
          </cell>
          <cell r="M53">
            <v>0</v>
          </cell>
          <cell r="N53" t="str">
            <v>GOBERNANZA Y DESARROLLO INSTITUCIONAL</v>
          </cell>
        </row>
      </sheetData>
      <sheetData sheetId="6"/>
      <sheetData sheetId="7">
        <row r="1">
          <cell r="D1" t="str">
            <v>LÍNEA ESTRATÉGICA</v>
          </cell>
          <cell r="E1" t="str">
            <v>PROGRAMAS</v>
          </cell>
          <cell r="F1" t="str">
            <v>SUBPROGRAMAS</v>
          </cell>
          <cell r="G1" t="str">
            <v>LÍNEA ESTRATÉGICA</v>
          </cell>
          <cell r="H1" t="str">
            <v>PROGRAMAS</v>
          </cell>
          <cell r="I1" t="str">
            <v>SUBPROGRAMAS</v>
          </cell>
          <cell r="J1" t="str">
            <v>NIV005</v>
          </cell>
          <cell r="K1">
            <v>0</v>
          </cell>
          <cell r="L1" t="str">
            <v>NIV006</v>
          </cell>
        </row>
        <row r="2">
          <cell r="D2" t="str">
            <v>DESARROLLO HUMANO Y SOCIAL</v>
          </cell>
          <cell r="E2" t="str">
            <v>EDUCACIÓN</v>
          </cell>
          <cell r="F2" t="str">
            <v>EQUIPAMIENTOS EDUCATIVOS</v>
          </cell>
          <cell r="G2" t="str">
            <v>1.      DESARROLLO HUMANO Y SOCIAL</v>
          </cell>
          <cell r="H2" t="str">
            <v>1.1.     EDUCACIÓN</v>
          </cell>
          <cell r="I2" t="str">
            <v>1.1.1.           EQUIPAMIENTOS EDUCATIVOS</v>
          </cell>
          <cell r="J2" t="str">
            <v>1</v>
          </cell>
          <cell r="K2" t="str">
            <v>1</v>
          </cell>
          <cell r="L2" t="str">
            <v>101</v>
          </cell>
        </row>
        <row r="3">
          <cell r="D3" t="str">
            <v>DESARROLLO HUMANO Y SOCIAL</v>
          </cell>
          <cell r="E3" t="str">
            <v>EDUCACIÓN</v>
          </cell>
          <cell r="F3" t="str">
            <v>CALIDAD, COBERTURA Y FORTALECIMIENTO</v>
          </cell>
          <cell r="G3">
            <v>0</v>
          </cell>
          <cell r="H3">
            <v>0</v>
          </cell>
          <cell r="I3" t="str">
            <v>1.1.2.           CALIDAD, COBERTURA Y FORTALECIMIENTO</v>
          </cell>
          <cell r="J3" t="str">
            <v>1</v>
          </cell>
          <cell r="K3" t="str">
            <v>1</v>
          </cell>
          <cell r="L3" t="str">
            <v>102</v>
          </cell>
        </row>
        <row r="4">
          <cell r="D4" t="str">
            <v>DESARROLLO HUMANO Y SOCIAL</v>
          </cell>
          <cell r="E4" t="str">
            <v>EDUCACIÓN</v>
          </cell>
          <cell r="F4" t="str">
            <v>EDUCACIÓN SUPERIOR</v>
          </cell>
          <cell r="G4">
            <v>0</v>
          </cell>
          <cell r="H4">
            <v>0</v>
          </cell>
          <cell r="I4" t="str">
            <v>1.1.3.           EDUCACIÓN SUPERIOR</v>
          </cell>
          <cell r="J4" t="str">
            <v>1</v>
          </cell>
          <cell r="K4" t="str">
            <v>1</v>
          </cell>
          <cell r="L4" t="str">
            <v>103</v>
          </cell>
        </row>
        <row r="5">
          <cell r="D5" t="str">
            <v>DESARROLLO HUMANO Y SOCIAL</v>
          </cell>
          <cell r="E5" t="str">
            <v>SALUD Y BIENESTAR</v>
          </cell>
          <cell r="F5" t="str">
            <v>INSPECCIÓN, VIGILANCIA Y CONTROL</v>
          </cell>
          <cell r="G5">
            <v>0</v>
          </cell>
          <cell r="H5" t="str">
            <v>1.2.     SALUD Y BIENESTAR</v>
          </cell>
          <cell r="I5" t="str">
            <v>1.2.1.           INSPECCIÓN, VIGILANCIA Y CONTROL</v>
          </cell>
          <cell r="J5" t="str">
            <v>1</v>
          </cell>
          <cell r="K5" t="str">
            <v>2</v>
          </cell>
          <cell r="L5" t="str">
            <v>201</v>
          </cell>
        </row>
        <row r="6">
          <cell r="D6" t="str">
            <v>DESARROLLO HUMANO Y SOCIAL</v>
          </cell>
          <cell r="E6" t="str">
            <v>SALUD Y BIENESTAR</v>
          </cell>
          <cell r="F6" t="str">
            <v>SALUD PÚBLICA</v>
          </cell>
          <cell r="G6">
            <v>0</v>
          </cell>
          <cell r="H6">
            <v>0</v>
          </cell>
          <cell r="I6" t="str">
            <v>1.2.2.           SALUD PÚBLICA</v>
          </cell>
          <cell r="J6" t="str">
            <v>1</v>
          </cell>
          <cell r="K6" t="str">
            <v>2</v>
          </cell>
          <cell r="L6" t="str">
            <v>202</v>
          </cell>
        </row>
        <row r="7">
          <cell r="D7" t="str">
            <v>DESARROLLO HUMANO Y SOCIAL</v>
          </cell>
          <cell r="E7" t="str">
            <v>SALUD Y BIENESTAR</v>
          </cell>
          <cell r="F7" t="str">
            <v>ASEGURAMIENTO Y PRESTACIÓN INTEGRAL DE SERVICIOS DE SALUD</v>
          </cell>
          <cell r="G7">
            <v>0</v>
          </cell>
          <cell r="H7">
            <v>0</v>
          </cell>
          <cell r="I7" t="str">
            <v>1.2.3.           ASEGURAMIENTO Y PRESTACIÓN INTEGRAL DE SERVICIOS DE SALUD</v>
          </cell>
          <cell r="J7" t="str">
            <v>1</v>
          </cell>
          <cell r="K7" t="str">
            <v>2</v>
          </cell>
          <cell r="L7" t="str">
            <v>203</v>
          </cell>
        </row>
        <row r="8">
          <cell r="D8" t="str">
            <v>DESARROLLO HUMANO Y SOCIAL</v>
          </cell>
          <cell r="E8" t="str">
            <v>INCLUSIÓN E INTEGRACIÓN SOCIAL Y COMUNITARIA</v>
          </cell>
          <cell r="F8" t="str">
            <v>MUJER Y EQUIDAD DE GÉNERO</v>
          </cell>
          <cell r="G8">
            <v>0</v>
          </cell>
          <cell r="H8" t="str">
            <v>1.3.   INCLUSIÓN E INTEGRACIÓN SOCIAL Y COMUNITARIA</v>
          </cell>
          <cell r="I8" t="str">
            <v>1.3.1.           MUJER Y EQUIDAD DE GÉNERO</v>
          </cell>
          <cell r="J8" t="str">
            <v>1</v>
          </cell>
          <cell r="K8" t="str">
            <v>3</v>
          </cell>
          <cell r="L8" t="str">
            <v>301</v>
          </cell>
        </row>
        <row r="9">
          <cell r="D9" t="str">
            <v>DESARROLLO HUMANO Y SOCIAL</v>
          </cell>
          <cell r="E9" t="str">
            <v>INCLUSIÓN E INTEGRACIÓN SOCIAL Y COMUNITARIA</v>
          </cell>
          <cell r="F9" t="str">
            <v>INFANCIA, ADOLESCENCIA Y JUVENTUD</v>
          </cell>
          <cell r="G9">
            <v>0</v>
          </cell>
          <cell r="H9">
            <v>0</v>
          </cell>
          <cell r="I9" t="str">
            <v>1.3.2.           INFANCIA, ADOLESCENCIA Y JUVENTUD</v>
          </cell>
          <cell r="J9" t="str">
            <v>1</v>
          </cell>
          <cell r="K9" t="str">
            <v>3</v>
          </cell>
          <cell r="L9" t="str">
            <v>302</v>
          </cell>
        </row>
        <row r="10">
          <cell r="D10" t="str">
            <v>DESARROLLO HUMANO Y SOCIAL</v>
          </cell>
          <cell r="E10" t="str">
            <v>INCLUSIÓN E INTEGRACIÓN SOCIAL Y COMUNITARIA</v>
          </cell>
          <cell r="F10" t="str">
            <v>DISCAPACIDAD</v>
          </cell>
          <cell r="G10">
            <v>0</v>
          </cell>
          <cell r="H10">
            <v>0</v>
          </cell>
          <cell r="I10" t="str">
            <v>1.3.3.           DISCAPACIDAD</v>
          </cell>
          <cell r="J10" t="str">
            <v>1</v>
          </cell>
          <cell r="K10" t="str">
            <v>3</v>
          </cell>
          <cell r="L10" t="str">
            <v>303</v>
          </cell>
        </row>
        <row r="11">
          <cell r="D11" t="str">
            <v>DESARROLLO HUMANO Y SOCIAL</v>
          </cell>
          <cell r="E11" t="str">
            <v>INCLUSIÓN E INTEGRACIÓN SOCIAL Y COMUNITARIA</v>
          </cell>
          <cell r="F11" t="str">
            <v>ACCIONES PARA LA REDUCCIÓN DE CONDICIONES DE VULNERABILIDAD</v>
          </cell>
          <cell r="G11">
            <v>0</v>
          </cell>
          <cell r="H11">
            <v>0</v>
          </cell>
          <cell r="I11" t="str">
            <v>1.3.4.           ACCIONES PARA LA REDUCCIÓN DE CONDICIONES DE VULNERABILIDAD</v>
          </cell>
          <cell r="J11" t="str">
            <v>1</v>
          </cell>
          <cell r="K11" t="str">
            <v>3</v>
          </cell>
          <cell r="L11" t="str">
            <v>304</v>
          </cell>
        </row>
        <row r="12">
          <cell r="D12" t="str">
            <v>DESARROLLO HUMANO Y SOCIAL</v>
          </cell>
          <cell r="E12" t="str">
            <v>INCLUSIÓN E INTEGRACIÓN SOCIAL Y COMUNITARIA</v>
          </cell>
          <cell r="F12" t="str">
            <v>ADULTO MAYOR</v>
          </cell>
          <cell r="G12">
            <v>0</v>
          </cell>
          <cell r="H12">
            <v>0</v>
          </cell>
          <cell r="I12" t="str">
            <v>1.3.5.           ADULTO MAYOR</v>
          </cell>
          <cell r="J12" t="str">
            <v>1</v>
          </cell>
          <cell r="K12" t="str">
            <v>3</v>
          </cell>
          <cell r="L12" t="str">
            <v>305</v>
          </cell>
        </row>
        <row r="13">
          <cell r="D13" t="str">
            <v>DESARROLLO HUMANO Y SOCIAL</v>
          </cell>
          <cell r="E13" t="str">
            <v>INCLUSIÓN E INTEGRACIÓN SOCIAL Y COMUNITARIA</v>
          </cell>
          <cell r="F13" t="str">
            <v>PARTICIPACIÓN COMUNITARIA</v>
          </cell>
          <cell r="G13">
            <v>0</v>
          </cell>
          <cell r="H13">
            <v>0</v>
          </cell>
          <cell r="I13" t="str">
            <v>1.3.6.           PARTICIPACIÓN COMUNITARIA</v>
          </cell>
          <cell r="J13" t="str">
            <v>1</v>
          </cell>
          <cell r="K13" t="str">
            <v>3</v>
          </cell>
          <cell r="L13" t="str">
            <v>306</v>
          </cell>
        </row>
        <row r="14">
          <cell r="D14" t="str">
            <v>DESARROLLO HUMANO Y SOCIAL</v>
          </cell>
          <cell r="E14" t="str">
            <v>DEPORTE, RECREACIÓN Y ACTIVIDAD FÍSICA</v>
          </cell>
          <cell r="F14" t="str">
            <v>EQUIPAMIENTOS DEPORTIVOS Y RECREATIVOS</v>
          </cell>
          <cell r="G14">
            <v>0</v>
          </cell>
          <cell r="H14" t="str">
            <v>1.4.     DEPORTE, RECREACIÓN Y ACTIVIDAD FÍSICA</v>
          </cell>
          <cell r="I14" t="str">
            <v>1.4.1.           EQUIPAMIENTOS DEPORTIVOS Y RECREATIVOS</v>
          </cell>
          <cell r="J14" t="str">
            <v>1</v>
          </cell>
          <cell r="K14" t="str">
            <v>4</v>
          </cell>
          <cell r="L14" t="str">
            <v>401</v>
          </cell>
        </row>
        <row r="15">
          <cell r="D15" t="str">
            <v>DESARROLLO HUMANO Y SOCIAL</v>
          </cell>
          <cell r="E15" t="str">
            <v>DEPORTE, RECREACIÓN Y ACTIVIDAD FÍSICA</v>
          </cell>
          <cell r="F15" t="str">
            <v>ACTIVIDADES RECREATIVAS</v>
          </cell>
          <cell r="G15">
            <v>0</v>
          </cell>
          <cell r="H15">
            <v>0</v>
          </cell>
          <cell r="I15" t="str">
            <v>1.4.2.           ACTIVIDADES RECREATIVAS</v>
          </cell>
          <cell r="J15" t="str">
            <v>1</v>
          </cell>
          <cell r="K15" t="str">
            <v>4</v>
          </cell>
          <cell r="L15" t="str">
            <v>402</v>
          </cell>
        </row>
        <row r="16">
          <cell r="D16" t="str">
            <v>DESARROLLO HUMANO Y SOCIAL</v>
          </cell>
          <cell r="E16" t="str">
            <v>DEPORTE, RECREACIÓN Y ACTIVIDAD FÍSICA</v>
          </cell>
          <cell r="F16" t="str">
            <v>DEPORTE COMPETITIVO Y PROFESIONAL</v>
          </cell>
          <cell r="G16">
            <v>0</v>
          </cell>
          <cell r="H16">
            <v>0</v>
          </cell>
          <cell r="I16" t="str">
            <v>1.4.3.           DEPORTE COMPETITIVO Y PROFESIONAL</v>
          </cell>
          <cell r="J16" t="str">
            <v>1</v>
          </cell>
          <cell r="K16" t="str">
            <v>4</v>
          </cell>
          <cell r="L16" t="str">
            <v>403</v>
          </cell>
        </row>
        <row r="17">
          <cell r="D17" t="str">
            <v>DESARROLLO HUMANO Y SOCIAL</v>
          </cell>
          <cell r="E17" t="str">
            <v>ARTE Y CULTURA</v>
          </cell>
          <cell r="F17" t="str">
            <v>EQUIPAMIENTOS ARTÍSTICOS Y CULTURALES</v>
          </cell>
          <cell r="G17">
            <v>0</v>
          </cell>
          <cell r="H17" t="str">
            <v>1.5.     ARTE Y CULTURA</v>
          </cell>
          <cell r="I17" t="str">
            <v>1.5.1.           EQUIPAMIENTOS ARTÍSTICOS Y CULTURALES</v>
          </cell>
          <cell r="J17" t="str">
            <v>1</v>
          </cell>
          <cell r="K17" t="str">
            <v>5</v>
          </cell>
          <cell r="L17" t="str">
            <v>501</v>
          </cell>
        </row>
        <row r="18">
          <cell r="D18" t="str">
            <v>DESARROLLO HUMANO Y SOCIAL</v>
          </cell>
          <cell r="E18" t="str">
            <v>ARTE Y CULTURA</v>
          </cell>
          <cell r="F18" t="str">
            <v>PROGRAMAS E INICIATIVAS CULTURALES</v>
          </cell>
          <cell r="G18">
            <v>0</v>
          </cell>
          <cell r="H18">
            <v>0</v>
          </cell>
          <cell r="I18" t="str">
            <v>1.5.2.           PROGRAMAS E INICIATIVAS CULTURALES</v>
          </cell>
          <cell r="J18" t="str">
            <v>1</v>
          </cell>
          <cell r="K18" t="str">
            <v>5</v>
          </cell>
          <cell r="L18" t="str">
            <v>502</v>
          </cell>
        </row>
        <row r="19">
          <cell r="D19" t="str">
            <v>DESARROLLO HUMANO Y SOCIAL</v>
          </cell>
          <cell r="E19" t="str">
            <v>SEGURIDAD Y CONVIVENCIA</v>
          </cell>
          <cell r="F19" t="str">
            <v>DERECHOS HUMANOS</v>
          </cell>
          <cell r="G19">
            <v>0</v>
          </cell>
          <cell r="H19" t="str">
            <v>1.6.     SEGURIDAD Y CONVIVENCIA</v>
          </cell>
          <cell r="I19" t="str">
            <v>1.6.1.           DERECHOS HUMANOS</v>
          </cell>
          <cell r="J19" t="str">
            <v>1</v>
          </cell>
          <cell r="K19" t="str">
            <v>6</v>
          </cell>
          <cell r="L19" t="str">
            <v>601</v>
          </cell>
        </row>
        <row r="20">
          <cell r="D20" t="str">
            <v>DESARROLLO HUMANO Y SOCIAL</v>
          </cell>
          <cell r="E20" t="str">
            <v>SEGURIDAD Y CONVIVENCIA</v>
          </cell>
          <cell r="F20" t="str">
            <v>CONVIVENCIA CIUDADANA</v>
          </cell>
          <cell r="G20">
            <v>0</v>
          </cell>
          <cell r="H20">
            <v>0</v>
          </cell>
          <cell r="I20" t="str">
            <v>1.6.2.           CONVIVENCIA CIUDADANA</v>
          </cell>
          <cell r="J20" t="str">
            <v>1</v>
          </cell>
          <cell r="K20" t="str">
            <v>6</v>
          </cell>
          <cell r="L20" t="str">
            <v>602</v>
          </cell>
        </row>
        <row r="21">
          <cell r="D21" t="str">
            <v>DESARROLLO ECONÓMICO Y PRODUCTIVO</v>
          </cell>
          <cell r="E21" t="str">
            <v>DESARROLLO Y FOMENTO EMPRESARIAL</v>
          </cell>
          <cell r="F21" t="str">
            <v>DESARROLLO EMPRESARIAL Y EMPRENDIMIENTO</v>
          </cell>
          <cell r="G21" t="str">
            <v>2.      DESARROLLO ECONÓMICO Y PRODUCTIVO</v>
          </cell>
          <cell r="H21" t="str">
            <v>2.1.     DESARROLLO Y FOMENTO EMPRESARIAL</v>
          </cell>
          <cell r="I21" t="str">
            <v>2.1.1.           DESARROLLO EMPRESARIAL Y EMPRENDIMIENTO</v>
          </cell>
          <cell r="J21" t="str">
            <v>2</v>
          </cell>
          <cell r="K21" t="str">
            <v>1</v>
          </cell>
          <cell r="L21" t="str">
            <v>101</v>
          </cell>
        </row>
        <row r="22">
          <cell r="D22" t="str">
            <v>DESARROLLO ECONÓMICO Y PRODUCTIVO</v>
          </cell>
          <cell r="E22" t="str">
            <v>DESARROLLO Y FOMENTO EMPRESARIAL</v>
          </cell>
          <cell r="F22" t="str">
            <v>EQUIPAMIENTOS E INFRAESTRUCTURA EMPRESARIAL, COMERCIAL Y TURÍSTICA</v>
          </cell>
          <cell r="G22">
            <v>0</v>
          </cell>
          <cell r="H22">
            <v>0</v>
          </cell>
          <cell r="I22" t="str">
            <v>2.1.2.           EQUIPAMIENTOS E INFRAESTRUCTURA EMPRESARIAL, COMERCIAL Y TURÍSTICA</v>
          </cell>
          <cell r="J22" t="str">
            <v>2</v>
          </cell>
          <cell r="K22" t="str">
            <v>1</v>
          </cell>
          <cell r="L22" t="str">
            <v>102</v>
          </cell>
        </row>
        <row r="23">
          <cell r="D23" t="str">
            <v>DESARROLLO ECONÓMICO Y PRODUCTIVO</v>
          </cell>
          <cell r="E23" t="str">
            <v>ECOSISTEMA T.I.</v>
          </cell>
          <cell r="F23" t="str">
            <v>ECOSISITEMA DIGITAL</v>
          </cell>
          <cell r="G23">
            <v>0</v>
          </cell>
          <cell r="H23" t="str">
            <v>2.2.     ECOSISTEMA T.I.</v>
          </cell>
          <cell r="I23" t="str">
            <v>2.2.1.           ECOSISITEMA DIGITAL</v>
          </cell>
          <cell r="J23" t="str">
            <v>2</v>
          </cell>
          <cell r="K23" t="str">
            <v>2</v>
          </cell>
          <cell r="L23" t="str">
            <v>201</v>
          </cell>
        </row>
        <row r="24">
          <cell r="D24" t="str">
            <v>DESARROLLO ECONÓMICO Y PRODUCTIVO</v>
          </cell>
          <cell r="E24" t="str">
            <v>DESARROLLO RURAL</v>
          </cell>
          <cell r="F24" t="str">
            <v>PRODUCTIVIDAD AGROPECUARIA</v>
          </cell>
          <cell r="G24">
            <v>0</v>
          </cell>
          <cell r="H24" t="str">
            <v>2.3.     DESARROLLO RURAL</v>
          </cell>
          <cell r="I24" t="str">
            <v>2.3.1.           PRODUCTIVIDAD AGROPECUARIA</v>
          </cell>
          <cell r="J24" t="str">
            <v>2</v>
          </cell>
          <cell r="K24" t="str">
            <v>3</v>
          </cell>
          <cell r="L24" t="str">
            <v>301</v>
          </cell>
        </row>
        <row r="25">
          <cell r="D25" t="str">
            <v>DESARROLLO ECONÓMICO Y PRODUCTIVO</v>
          </cell>
          <cell r="E25" t="str">
            <v>DESARROLLO RURAL</v>
          </cell>
          <cell r="F25" t="str">
            <v>VÍAS RURALES</v>
          </cell>
          <cell r="G25">
            <v>0</v>
          </cell>
          <cell r="H25">
            <v>0</v>
          </cell>
          <cell r="I25" t="str">
            <v>2.3.2.           VÍAS RURALES</v>
          </cell>
          <cell r="J25" t="str">
            <v>2</v>
          </cell>
          <cell r="K25" t="str">
            <v>3</v>
          </cell>
          <cell r="L25" t="str">
            <v>302</v>
          </cell>
        </row>
        <row r="26">
          <cell r="D26" t="str">
            <v>DESARROLLO ECONÓMICO Y PRODUCTIVO</v>
          </cell>
          <cell r="E26" t="str">
            <v>DESARROLLO RURAL</v>
          </cell>
          <cell r="F26" t="str">
            <v>AGUA POTABLE Y SANEAMIENTO BÁSICO</v>
          </cell>
          <cell r="G26">
            <v>0</v>
          </cell>
          <cell r="H26">
            <v>0</v>
          </cell>
          <cell r="I26" t="str">
            <v>2.3.3.           AGUA POTABLE Y SANEAMIENTO BÁSICO</v>
          </cell>
          <cell r="J26" t="str">
            <v>2</v>
          </cell>
          <cell r="K26" t="str">
            <v>3</v>
          </cell>
          <cell r="L26" t="str">
            <v>303</v>
          </cell>
        </row>
        <row r="27">
          <cell r="D27" t="str">
            <v>DESARROLLO ECONÓMICO Y PRODUCTIVO</v>
          </cell>
          <cell r="E27" t="str">
            <v>TURISMO</v>
          </cell>
          <cell r="F27" t="str">
            <v>DESARROLLO TURÍSTICO</v>
          </cell>
          <cell r="G27">
            <v>0</v>
          </cell>
          <cell r="H27" t="str">
            <v>2.4.     TURISMO</v>
          </cell>
          <cell r="I27" t="str">
            <v>2.4.1.           DESARROLLO TURÍSTICO</v>
          </cell>
          <cell r="J27" t="str">
            <v>2</v>
          </cell>
          <cell r="K27" t="str">
            <v>4</v>
          </cell>
          <cell r="L27" t="str">
            <v>401</v>
          </cell>
        </row>
        <row r="28">
          <cell r="D28" t="str">
            <v>DESARROLLO FÍSICO Y AMBIENTAL</v>
          </cell>
          <cell r="E28" t="str">
            <v>MEDIO AMBIENTE</v>
          </cell>
          <cell r="F28" t="str">
            <v>SISTEMA MUNICIPAL DE ÁREAS PROTEGIDAS</v>
          </cell>
          <cell r="G28" t="str">
            <v>3.      DESARROLLO FÍSICO Y AMBIENTAL</v>
          </cell>
          <cell r="H28" t="str">
            <v>3.1.     MEDIO AMBIENTE</v>
          </cell>
          <cell r="I28" t="str">
            <v>3.1.1.           SISTEMA MUNICIPAL DE ÁREAS PROTEGIDAS</v>
          </cell>
          <cell r="J28" t="str">
            <v>3</v>
          </cell>
          <cell r="K28" t="str">
            <v>1</v>
          </cell>
          <cell r="L28" t="str">
            <v>101</v>
          </cell>
        </row>
        <row r="29">
          <cell r="D29" t="str">
            <v>DESARROLLO FÍSICO Y AMBIENTAL</v>
          </cell>
          <cell r="E29" t="str">
            <v>MEDIO AMBIENTE</v>
          </cell>
          <cell r="F29" t="str">
            <v>ECONOMÍA CIRCULAR</v>
          </cell>
          <cell r="G29">
            <v>0</v>
          </cell>
          <cell r="H29">
            <v>0</v>
          </cell>
          <cell r="I29" t="str">
            <v>3.1.2.           ECONOMÍA CIRCULAR</v>
          </cell>
          <cell r="J29" t="str">
            <v>3</v>
          </cell>
          <cell r="K29" t="str">
            <v>1</v>
          </cell>
          <cell r="L29" t="str">
            <v>102</v>
          </cell>
        </row>
        <row r="30">
          <cell r="D30" t="str">
            <v>DESARROLLO FÍSICO Y AMBIENTAL</v>
          </cell>
          <cell r="E30" t="str">
            <v>MEDIO AMBIENTE</v>
          </cell>
          <cell r="F30" t="str">
            <v>PROTECCIÓN Y BIENESTAR ANIMAL</v>
          </cell>
          <cell r="G30">
            <v>0</v>
          </cell>
          <cell r="H30">
            <v>0</v>
          </cell>
          <cell r="I30" t="str">
            <v>3.1.3.           PROTECCIÓN Y BIENESTAR ANIMAL</v>
          </cell>
          <cell r="J30" t="str">
            <v>3</v>
          </cell>
          <cell r="K30" t="str">
            <v>1</v>
          </cell>
          <cell r="L30" t="str">
            <v>103</v>
          </cell>
        </row>
        <row r="31">
          <cell r="D31" t="str">
            <v>DESARROLLO FÍSICO Y AMBIENTAL</v>
          </cell>
          <cell r="E31" t="str">
            <v>MEDIO AMBIENTE</v>
          </cell>
          <cell r="F31" t="str">
            <v>GESTIÓN DEL CAMBIO CLIMÁTICO Y CALIDAD DEL AIRE</v>
          </cell>
          <cell r="G31">
            <v>0</v>
          </cell>
          <cell r="H31">
            <v>0</v>
          </cell>
          <cell r="I31" t="str">
            <v>3.1.4.           GESTIÓN DEL CAMBIO CLIMÁTICO Y CALIDAD DEL AIRE</v>
          </cell>
          <cell r="J31" t="str">
            <v>3</v>
          </cell>
          <cell r="K31" t="str">
            <v>1</v>
          </cell>
          <cell r="L31" t="str">
            <v>104</v>
          </cell>
        </row>
        <row r="32">
          <cell r="D32" t="str">
            <v>DESARROLLO FÍSICO Y AMBIENTAL</v>
          </cell>
          <cell r="E32" t="str">
            <v>MEDIO AMBIENTE</v>
          </cell>
          <cell r="F32" t="str">
            <v>GOBERNANZA Y PARTICIPACIÓN AMBIENTAL</v>
          </cell>
          <cell r="G32">
            <v>0</v>
          </cell>
          <cell r="H32">
            <v>0</v>
          </cell>
          <cell r="I32" t="str">
            <v>3.1.5.           GOBERNANZA Y PARTICIPACIÓN AMBIENTAL</v>
          </cell>
          <cell r="J32" t="str">
            <v>3</v>
          </cell>
          <cell r="K32" t="str">
            <v>1</v>
          </cell>
          <cell r="L32" t="str">
            <v>105</v>
          </cell>
        </row>
        <row r="33">
          <cell r="D33" t="str">
            <v>DESARROLLO FÍSICO Y AMBIENTAL</v>
          </cell>
          <cell r="E33" t="str">
            <v>MEDIO AMBIENTE</v>
          </cell>
          <cell r="F33" t="str">
            <v>PARQUES Y ZONAS VERDES</v>
          </cell>
          <cell r="G33">
            <v>0</v>
          </cell>
          <cell r="H33">
            <v>0</v>
          </cell>
          <cell r="I33" t="str">
            <v>3.1.6.           PARQUES Y ZONAS VERDES</v>
          </cell>
          <cell r="J33" t="str">
            <v>3</v>
          </cell>
          <cell r="K33" t="str">
            <v>1</v>
          </cell>
          <cell r="L33" t="str">
            <v>106</v>
          </cell>
        </row>
        <row r="34">
          <cell r="D34" t="str">
            <v>DESARROLLO FÍSICO Y AMBIENTAL</v>
          </cell>
          <cell r="E34" t="str">
            <v>MOVILIDAD</v>
          </cell>
          <cell r="F34" t="str">
            <v>MEJORAMIENTO DE LA MOVILIDAD</v>
          </cell>
          <cell r="G34">
            <v>0</v>
          </cell>
          <cell r="H34" t="str">
            <v>3.2.     MOVILIDAD</v>
          </cell>
          <cell r="I34" t="str">
            <v>3.2.1.           MEJORAMIENTO DE LA MOVILIDAD</v>
          </cell>
          <cell r="J34" t="str">
            <v>3</v>
          </cell>
          <cell r="K34" t="str">
            <v>2</v>
          </cell>
          <cell r="L34" t="str">
            <v>201</v>
          </cell>
        </row>
        <row r="35">
          <cell r="D35" t="str">
            <v>DESARROLLO FÍSICO Y AMBIENTAL</v>
          </cell>
          <cell r="E35" t="str">
            <v>MOVILIDAD</v>
          </cell>
          <cell r="F35" t="str">
            <v>SISTEMAS DE TRANSPORTE PÚBLICO</v>
          </cell>
          <cell r="G35">
            <v>0</v>
          </cell>
          <cell r="H35">
            <v>0</v>
          </cell>
          <cell r="I35" t="str">
            <v>3.2.2.           SISTEMAS DE TRANSPORTE PÚBLICO</v>
          </cell>
          <cell r="J35" t="str">
            <v>3</v>
          </cell>
          <cell r="K35" t="str">
            <v>2</v>
          </cell>
          <cell r="L35" t="str">
            <v>202</v>
          </cell>
        </row>
        <row r="36">
          <cell r="D36" t="str">
            <v>DESARROLLO FÍSICO Y AMBIENTAL</v>
          </cell>
          <cell r="E36" t="str">
            <v>MOVILIDAD</v>
          </cell>
          <cell r="F36" t="str">
            <v>VÍAS</v>
          </cell>
          <cell r="G36">
            <v>0</v>
          </cell>
          <cell r="H36">
            <v>0</v>
          </cell>
          <cell r="I36" t="str">
            <v>3.2.3.           VÍAS</v>
          </cell>
          <cell r="J36" t="str">
            <v>3</v>
          </cell>
          <cell r="K36" t="str">
            <v>2</v>
          </cell>
          <cell r="L36" t="str">
            <v>203</v>
          </cell>
        </row>
        <row r="37">
          <cell r="D37" t="str">
            <v>DESARROLLO FÍSICO Y AMBIENTAL</v>
          </cell>
          <cell r="E37" t="str">
            <v>GESTIÓN DEL RIESGO</v>
          </cell>
          <cell r="F37" t="str">
            <v>GESTIÓN DE RIESGO DE DESASTRE Y ADAPTACIÓN AL CAMBIO CLIMÁTICO</v>
          </cell>
          <cell r="G37">
            <v>0</v>
          </cell>
          <cell r="H37" t="str">
            <v>3.3.     GESTIÓN DEL RIESGO</v>
          </cell>
          <cell r="I37" t="str">
            <v>3.3.1.           GESTIÓN DE RIESGO DE DESASTRE Y ADAPTACIÓN AL CAMBIO CLIMÁTICO</v>
          </cell>
          <cell r="J37" t="str">
            <v>3</v>
          </cell>
          <cell r="K37" t="str">
            <v>3</v>
          </cell>
          <cell r="L37" t="str">
            <v>301</v>
          </cell>
        </row>
        <row r="38">
          <cell r="D38" t="str">
            <v>DESARROLLO FÍSICO Y AMBIENTAL</v>
          </cell>
          <cell r="E38" t="str">
            <v>VIVIENDA</v>
          </cell>
          <cell r="F38" t="str">
            <v>VIVIENDA NUEVA</v>
          </cell>
          <cell r="G38">
            <v>0</v>
          </cell>
          <cell r="H38" t="str">
            <v>3.4.     VIVIENDA</v>
          </cell>
          <cell r="I38" t="str">
            <v>3.4.1.           VIVIENDA NUEVA</v>
          </cell>
          <cell r="J38" t="str">
            <v>3</v>
          </cell>
          <cell r="K38" t="str">
            <v>4</v>
          </cell>
          <cell r="L38" t="str">
            <v>401</v>
          </cell>
        </row>
        <row r="39">
          <cell r="D39" t="str">
            <v>DESARROLLO FÍSICO Y AMBIENTAL</v>
          </cell>
          <cell r="E39" t="str">
            <v>VIVIENDA</v>
          </cell>
          <cell r="F39" t="str">
            <v>MEJORAMIENTO DE VIVIENDA</v>
          </cell>
          <cell r="G39">
            <v>0</v>
          </cell>
          <cell r="H39">
            <v>0</v>
          </cell>
          <cell r="I39" t="str">
            <v>3.4.2.           MEJORAMIENTO DE VIVIENDA</v>
          </cell>
          <cell r="J39" t="str">
            <v>3</v>
          </cell>
          <cell r="K39" t="str">
            <v>4</v>
          </cell>
          <cell r="L39" t="str">
            <v>402</v>
          </cell>
        </row>
        <row r="40">
          <cell r="D40" t="str">
            <v>DESARROLLO FÍSICO Y AMBIENTAL</v>
          </cell>
          <cell r="E40" t="str">
            <v>VIVIENDA</v>
          </cell>
          <cell r="F40" t="str">
            <v>LEGALIZACIÓN URBANÍSTICA Y MEJORAMIENTO INTEGRAL DE BARRIOS</v>
          </cell>
          <cell r="G40">
            <v>0</v>
          </cell>
          <cell r="H40">
            <v>0</v>
          </cell>
          <cell r="I40" t="str">
            <v>3.4.3.           LEGALIZACIÓN URBANÍSTICA Y MEJORAMIENTO INTEGRAL DE BARRIOS</v>
          </cell>
          <cell r="J40" t="str">
            <v>3</v>
          </cell>
          <cell r="K40" t="str">
            <v>4</v>
          </cell>
          <cell r="L40" t="str">
            <v>403</v>
          </cell>
        </row>
        <row r="41">
          <cell r="D41" t="str">
            <v>DESARROLLO FÍSICO Y AMBIENTAL</v>
          </cell>
          <cell r="E41" t="str">
            <v>SERVICIOS PÚBLICOS</v>
          </cell>
          <cell r="F41" t="str">
            <v>AGUA POTABLE Y SANEAMIENTO BÁSICO</v>
          </cell>
          <cell r="G41">
            <v>0</v>
          </cell>
          <cell r="H41" t="str">
            <v>3.5.     SERVICIOS PÚBLICOS</v>
          </cell>
          <cell r="I41" t="str">
            <v>3.5.1.           AGUA POTABLE Y SANEAMIENTO BÁSICO</v>
          </cell>
          <cell r="J41" t="str">
            <v>3</v>
          </cell>
          <cell r="K41" t="str">
            <v>5</v>
          </cell>
          <cell r="L41" t="str">
            <v>501</v>
          </cell>
        </row>
        <row r="42">
          <cell r="D42" t="str">
            <v>GOBERNANZA Y DESARROLLO INSTITUCIONAL</v>
          </cell>
          <cell r="E42" t="str">
            <v>PLANEACIÓN Y ORDENAMIENTO TERRITORIAL</v>
          </cell>
          <cell r="F42" t="str">
            <v>INSTRUMENTOS DE PLANIFICACIÓN Y ORDENAMIENTO</v>
          </cell>
          <cell r="G42" t="str">
            <v>4.      GOBERNANZA Y DESARROLLO INSTITUCIONAL</v>
          </cell>
          <cell r="H42" t="str">
            <v>4.1.     PLANEACIÓN Y ORDENAMIENTO TERRITORIAL</v>
          </cell>
          <cell r="I42" t="str">
            <v>4.1.1.           INSTRUMENTOS DE PLANIFICACIÓN Y ORDENAMIENTO</v>
          </cell>
          <cell r="J42" t="str">
            <v>4</v>
          </cell>
          <cell r="K42" t="str">
            <v>1</v>
          </cell>
          <cell r="L42" t="str">
            <v>101</v>
          </cell>
        </row>
        <row r="43">
          <cell r="D43" t="str">
            <v>GOBERNANZA Y DESARROLLO INSTITUCIONAL</v>
          </cell>
          <cell r="E43" t="str">
            <v>BUEN GOBIERNO</v>
          </cell>
          <cell r="F43" t="str">
            <v>GESTIÓN FISCAL</v>
          </cell>
          <cell r="G43">
            <v>0</v>
          </cell>
          <cell r="H43" t="str">
            <v>4.2.     BUEN GOBIERNO</v>
          </cell>
          <cell r="I43" t="str">
            <v>4.2.1.           GESTIÓN FISCAL</v>
          </cell>
          <cell r="J43" t="str">
            <v>4</v>
          </cell>
          <cell r="K43" t="str">
            <v>2</v>
          </cell>
          <cell r="L43" t="str">
            <v>201</v>
          </cell>
        </row>
        <row r="44">
          <cell r="D44" t="str">
            <v>GOBERNANZA Y DESARROLLO INSTITUCIONAL</v>
          </cell>
          <cell r="E44" t="str">
            <v>BUEN GOBIERNO</v>
          </cell>
          <cell r="F44" t="str">
            <v>TRANSPARENCIA E INFORMACIÓN</v>
          </cell>
          <cell r="G44">
            <v>0</v>
          </cell>
          <cell r="H44">
            <v>0</v>
          </cell>
          <cell r="I44" t="str">
            <v>4.2.2.           TRANSPARENCIA E INFORMACIÓN</v>
          </cell>
          <cell r="J44" t="str">
            <v>4</v>
          </cell>
          <cell r="K44" t="str">
            <v>2</v>
          </cell>
          <cell r="L44" t="str">
            <v>202</v>
          </cell>
        </row>
        <row r="45">
          <cell r="D45" t="str">
            <v>GOBERNANZA Y DESARROLLO INSTITUCIONAL</v>
          </cell>
          <cell r="E45" t="str">
            <v>BUEN GOBIERNO</v>
          </cell>
          <cell r="F45" t="str">
            <v>DESARROLLO INSTITUCIONAL</v>
          </cell>
          <cell r="G45">
            <v>0</v>
          </cell>
          <cell r="H45">
            <v>0</v>
          </cell>
          <cell r="I45" t="str">
            <v>4.2.3.           DESARROLLO INSTITUCIONAL</v>
          </cell>
          <cell r="J45" t="str">
            <v>4</v>
          </cell>
          <cell r="K45" t="str">
            <v>2</v>
          </cell>
          <cell r="L45" t="str">
            <v>203</v>
          </cell>
        </row>
        <row r="46">
          <cell r="D46" t="str">
            <v>GOBERNANZA Y DESARROLLO INSTITUCIONAL</v>
          </cell>
          <cell r="E46" t="str">
            <v>BUEN GOBIERNO</v>
          </cell>
          <cell r="F46" t="str">
            <v>GOBIERNO ABIERTO Y DIGITAL</v>
          </cell>
          <cell r="G46">
            <v>0</v>
          </cell>
          <cell r="H46">
            <v>0</v>
          </cell>
          <cell r="I46" t="str">
            <v>4.2.4.           GOBIERNO ABIERTO Y DIGITAL</v>
          </cell>
          <cell r="J46" t="str">
            <v>4</v>
          </cell>
          <cell r="K46" t="str">
            <v>2</v>
          </cell>
          <cell r="L46" t="str">
            <v>204</v>
          </cell>
        </row>
        <row r="47">
          <cell r="D47" t="str">
            <v>GOBERNANZA Y DESARROLLO INSTITUCIONAL</v>
          </cell>
          <cell r="E47" t="str">
            <v>BUEN GOBIERNO</v>
          </cell>
          <cell r="F47" t="str">
            <v>EQUIPAMIENTOS SOCIALES, COMUNITARIOS E INSTITUCIONALES</v>
          </cell>
          <cell r="G47">
            <v>0</v>
          </cell>
          <cell r="H47">
            <v>0</v>
          </cell>
          <cell r="I47" t="str">
            <v>4.2.5.           EQUIPAMIENTOS SOCIALES, COMUNITARIOS E INSTITUCIONALES</v>
          </cell>
          <cell r="J47" t="str">
            <v>4</v>
          </cell>
          <cell r="K47" t="str">
            <v>2</v>
          </cell>
          <cell r="L47" t="str">
            <v>205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GASTOS ARMONIZADO"/>
      <sheetName val="ACTUALIZADO"/>
      <sheetName val="GASTOS"/>
      <sheetName val="INGRESOS"/>
      <sheetName val="POR META PRODUCTO"/>
      <sheetName val="POR META PRODUCTO EST"/>
      <sheetName val="ESTRUCTURA PDM"/>
      <sheetName val="ARMONIZACION"/>
    </sheetNames>
    <sheetDataSet>
      <sheetData sheetId="0">
        <row r="3">
          <cell r="R3" t="str">
            <v>14 1 3 11 3 1 7 0 0 3204053</v>
          </cell>
        </row>
        <row r="4">
          <cell r="R4" t="str">
            <v>14 1 3 11 3 1 7 0 0 3204053</v>
          </cell>
        </row>
        <row r="5">
          <cell r="R5" t="str">
            <v>14 1 3 11 3 1 7 1 0 3204053</v>
          </cell>
        </row>
        <row r="6">
          <cell r="R6" t="str">
            <v>14 1 3 11 3 1 70 0 0 4002022</v>
          </cell>
        </row>
        <row r="7">
          <cell r="R7" t="str">
            <v>14 1 3 11 3 1 70 1 0 4002023</v>
          </cell>
        </row>
        <row r="8">
          <cell r="R8" t="str">
            <v>14 1 3 11 3 1 70 1 0 4002023</v>
          </cell>
        </row>
        <row r="9">
          <cell r="R9" t="str">
            <v>14 1 3 11 3 1 70 1 0 4002023</v>
          </cell>
        </row>
        <row r="10">
          <cell r="R10" t="str">
            <v>14 1 3 11 3 1 70 3 0 4002016</v>
          </cell>
        </row>
        <row r="11">
          <cell r="R11" t="str">
            <v>14 1 3 11 3 1 70 4 0 4002020</v>
          </cell>
        </row>
        <row r="12">
          <cell r="R12" t="str">
            <v>14 1 3 11 3 1 70 4 0 4002020</v>
          </cell>
        </row>
        <row r="13">
          <cell r="R13" t="str">
            <v>14 1 3 11 3 1 80 0 0 4501049</v>
          </cell>
        </row>
        <row r="14">
          <cell r="R14" t="str">
            <v>14 1 3 11 3 1 80 1 0 4501054</v>
          </cell>
        </row>
        <row r="15">
          <cell r="R15" t="str">
            <v>14 1 3 11 3 1 80 1 0 4501054</v>
          </cell>
        </row>
        <row r="16">
          <cell r="R16" t="str">
            <v>14 1 3 11 3 4 7 0 0 3204046</v>
          </cell>
        </row>
        <row r="17">
          <cell r="R17" t="str">
            <v>14 1 3 11 3 4 7 1 0 3204046</v>
          </cell>
        </row>
        <row r="18">
          <cell r="R18" t="str">
            <v>14 1 3 11 3 4 7 2 0 3204046</v>
          </cell>
        </row>
        <row r="19">
          <cell r="R19" t="str">
            <v>14 1 3 11 3 5 7 0 0 3204004</v>
          </cell>
        </row>
        <row r="20">
          <cell r="R20" t="str">
            <v>14 1 3 11 3 5 7 0 0 3204004</v>
          </cell>
        </row>
        <row r="21">
          <cell r="R21" t="str">
            <v>14 1 3 11 3 5 7 0 0 3204004</v>
          </cell>
        </row>
        <row r="22">
          <cell r="R22" t="str">
            <v>14 1 3 11 3 7 7 0 0 3204053</v>
          </cell>
        </row>
        <row r="23">
          <cell r="R23" t="str">
            <v>14 1 3 11 3 7 7 0 0 3204053</v>
          </cell>
        </row>
        <row r="24">
          <cell r="R24" t="str">
            <v>14 1 3 11 3 8 7 0 0 3204054</v>
          </cell>
        </row>
        <row r="25">
          <cell r="R25" t="str">
            <v>14 1 3 11 3 8 7 1 0 3204054</v>
          </cell>
        </row>
        <row r="26">
          <cell r="R26" t="str">
            <v>14 1 3 22 3 1 7 0 0 3204053</v>
          </cell>
        </row>
        <row r="27">
          <cell r="R27" t="str">
            <v>14 1 3 22 3 1 7 1 0 3204053</v>
          </cell>
        </row>
        <row r="28">
          <cell r="R28" t="str">
            <v>14 1 3 22 3 1 7 2 0 3204053</v>
          </cell>
        </row>
        <row r="29">
          <cell r="R29" t="str">
            <v>14 1 3 22 3 1 7 3 0 3204053</v>
          </cell>
        </row>
        <row r="30">
          <cell r="R30" t="str">
            <v>14 1 3 22 3 1 80 0 0 4501054</v>
          </cell>
        </row>
        <row r="31">
          <cell r="R31" t="str">
            <v>14 1 3 22 3 1 80 1 0 4501054</v>
          </cell>
        </row>
        <row r="32">
          <cell r="R32" t="str">
            <v>14 1 3 22 3 5 7 0 0 3204004</v>
          </cell>
        </row>
        <row r="33">
          <cell r="R33" t="str">
            <v>14 1 3 82 3 1 7 0 0 3204053</v>
          </cell>
        </row>
        <row r="34">
          <cell r="R34" t="str">
            <v>20 1 3 11 5 1 10 0 0 2302024</v>
          </cell>
        </row>
        <row r="35">
          <cell r="R35" t="str">
            <v>20 1 3 11 5 1 10 1 0 2302079</v>
          </cell>
        </row>
        <row r="36">
          <cell r="R36" t="str">
            <v>21 1 3 11 5 1 3 0 0 4599007</v>
          </cell>
        </row>
        <row r="37">
          <cell r="R37" t="str">
            <v>21 1 3 11 5 1 3 0 0 4599007</v>
          </cell>
        </row>
        <row r="38">
          <cell r="R38" t="str">
            <v>21 1 3 11 5 1 3 1 0 4599028</v>
          </cell>
        </row>
        <row r="39">
          <cell r="R39" t="str">
            <v>21 4 3 11 5 1 5 0 0 4599023</v>
          </cell>
        </row>
        <row r="40">
          <cell r="R40" t="str">
            <v>21 4 3 11 5 1 5 1 0 4599028</v>
          </cell>
        </row>
        <row r="41">
          <cell r="R41" t="str">
            <v>21 5 3 11 5 1 5 0 0 4599023</v>
          </cell>
        </row>
        <row r="42">
          <cell r="R42" t="str">
            <v>21 5 3 22 5 1 5 1 0 4599023</v>
          </cell>
        </row>
        <row r="43">
          <cell r="R43" t="str">
            <v>21 5 3 22 5 1 5 2 0 4599023</v>
          </cell>
        </row>
        <row r="44">
          <cell r="R44" t="str">
            <v>22 1 3 11 1 7 68 0 0 4599033</v>
          </cell>
        </row>
        <row r="45">
          <cell r="R45" t="str">
            <v>22 1 3 11 3 1 12 0 0 4002014</v>
          </cell>
        </row>
        <row r="46">
          <cell r="R46" t="str">
            <v>22 1 3 11 3 1 12 0 0 4002014</v>
          </cell>
        </row>
        <row r="47">
          <cell r="R47" t="str">
            <v>22 1 3 11 3 1 12 0 0 4002014</v>
          </cell>
        </row>
        <row r="48">
          <cell r="R48" t="str">
            <v>22 1 3 11 5 1 11 0 0 4002016</v>
          </cell>
        </row>
        <row r="49">
          <cell r="R49" t="str">
            <v>22 1 3 11 5 1 13 0 0 4599020</v>
          </cell>
        </row>
        <row r="50">
          <cell r="R50" t="str">
            <v>22 1 3 11 5 1 13 1 0 4599026</v>
          </cell>
        </row>
        <row r="51">
          <cell r="R51" t="str">
            <v>22 1 3 11 5 1 13 1 0 4599026</v>
          </cell>
        </row>
        <row r="52">
          <cell r="R52" t="str">
            <v>22 1 3 11 5 1 13 1 0 4599026</v>
          </cell>
        </row>
        <row r="53">
          <cell r="R53" t="str">
            <v>22 1 3 11 5 1 13 1 0 4599026</v>
          </cell>
        </row>
        <row r="54">
          <cell r="R54" t="str">
            <v>22 1 3 11 5 1 13 2 0 4599025</v>
          </cell>
        </row>
        <row r="55">
          <cell r="R55" t="str">
            <v>22 1 3 11 5 1 13 2 0 4599025</v>
          </cell>
        </row>
        <row r="56">
          <cell r="R56" t="str">
            <v>22 1 3 11 5 1 13 3 0 4599031</v>
          </cell>
        </row>
        <row r="57">
          <cell r="R57" t="str">
            <v>22 1 3 11 5 1 69 0 0 0401105</v>
          </cell>
        </row>
        <row r="58">
          <cell r="R58" t="str">
            <v>22 1 3 22 5 1 13 0 0 4599026</v>
          </cell>
        </row>
        <row r="59">
          <cell r="R59" t="str">
            <v>22 1 3 22 5 1 69 0 0 0401105</v>
          </cell>
        </row>
        <row r="60">
          <cell r="R60" t="str">
            <v>22 1 3 22 5 1 69 1 0 0401102</v>
          </cell>
        </row>
        <row r="61">
          <cell r="R61" t="str">
            <v>22 1 3 22 5 1 69 2 0 0401102</v>
          </cell>
        </row>
        <row r="62">
          <cell r="R62" t="str">
            <v>23 1 3 11 4 1 76 0 0 2408008</v>
          </cell>
        </row>
        <row r="63">
          <cell r="R63" t="str">
            <v>23 1 3 11 4 1 76 1 0 2408039</v>
          </cell>
        </row>
        <row r="64">
          <cell r="R64" t="str">
            <v>23 1 3 11 4 2 76 0 0 2408008</v>
          </cell>
        </row>
        <row r="65">
          <cell r="R65" t="str">
            <v>23 1 3 11 4 2 76 0 0 2408035</v>
          </cell>
        </row>
        <row r="66">
          <cell r="R66" t="str">
            <v>23 1 3 11 4 2 76 1 0 2408035</v>
          </cell>
        </row>
        <row r="67">
          <cell r="R67" t="str">
            <v>23 1 3 11 4 2 76 2 0 2408039</v>
          </cell>
        </row>
        <row r="68">
          <cell r="R68" t="str">
            <v>23 1 3 11 4 3 76 0 0 2408008</v>
          </cell>
        </row>
        <row r="69">
          <cell r="R69" t="str">
            <v>23 1 3 22 4 1 76 0 0 2408008</v>
          </cell>
        </row>
        <row r="70">
          <cell r="R70" t="str">
            <v>23 1 3 22 4 2 76 0 0 2408039</v>
          </cell>
        </row>
        <row r="71">
          <cell r="R71" t="str">
            <v>23 1 3 22 4 2 76 1 0 2408008</v>
          </cell>
        </row>
        <row r="72">
          <cell r="R72" t="str">
            <v>23 1 3 22 4 2 76 1 0 2408035</v>
          </cell>
        </row>
        <row r="73">
          <cell r="R73" t="str">
            <v>23 1 3 22 4 2 76 2 0 2408035</v>
          </cell>
        </row>
        <row r="74">
          <cell r="R74" t="str">
            <v>23 1 3 22 4 2 76 3 0 2408038</v>
          </cell>
        </row>
        <row r="75">
          <cell r="R75" t="str">
            <v>23 1 3 22 4 2 76 4 0 2408039</v>
          </cell>
        </row>
        <row r="76">
          <cell r="R76" t="str">
            <v>23 1 3 22 4 2 76 4 0 2408035</v>
          </cell>
        </row>
        <row r="77">
          <cell r="R77" t="str">
            <v>23 1 3 22 4 2 76 5 0 2408038</v>
          </cell>
        </row>
        <row r="78">
          <cell r="R78" t="str">
            <v>23 1 3 22 4 2 76 6 0 2408035</v>
          </cell>
        </row>
        <row r="79">
          <cell r="R79" t="str">
            <v>23 1 3 81 4 1 74 0 0 2408026</v>
          </cell>
        </row>
        <row r="80">
          <cell r="R80" t="str">
            <v>23 1 3 82 4 2 76 0 0 2408039</v>
          </cell>
        </row>
        <row r="81">
          <cell r="R81" t="str">
            <v>23 2 3 22 4 3 76 0 0 2408008</v>
          </cell>
        </row>
        <row r="82">
          <cell r="R82" t="str">
            <v>23 3 3 22 4 2 76 0 0 2408039</v>
          </cell>
        </row>
        <row r="83">
          <cell r="R83" t="str">
            <v>23 3 3 22 4 2 76 1 0 2408023</v>
          </cell>
        </row>
        <row r="84">
          <cell r="R84" t="str">
            <v>23 4 3 22 4 3 76 0 0 2408008</v>
          </cell>
        </row>
        <row r="85">
          <cell r="R85" t="str">
            <v>23 4 3 22 4 3 76 1 0 2408008</v>
          </cell>
        </row>
        <row r="86">
          <cell r="R86" t="str">
            <v>23 4 3 82 4 2 76 1 0 2408008</v>
          </cell>
        </row>
        <row r="87">
          <cell r="R87" t="str">
            <v>24 1 3 11 1 6 28 0 0 4102046</v>
          </cell>
        </row>
        <row r="88">
          <cell r="R88" t="str">
            <v>24 1 3 11 1 7 15 0 0 4502029</v>
          </cell>
        </row>
        <row r="89">
          <cell r="R89" t="str">
            <v>24 1 3 11 1 7 15 1 0 4502035</v>
          </cell>
        </row>
        <row r="90">
          <cell r="R90" t="str">
            <v>24 1 3 11 1 7 15 2 0 4502022</v>
          </cell>
        </row>
        <row r="91">
          <cell r="R91" t="str">
            <v>24 1 3 11 1 7 15 3 0 4502024</v>
          </cell>
        </row>
        <row r="92">
          <cell r="R92" t="str">
            <v>24 1 3 11 1 7 15 4 0 4502032</v>
          </cell>
        </row>
        <row r="93">
          <cell r="R93" t="str">
            <v>24 1 3 11 1 8 16 0 0 3205006</v>
          </cell>
        </row>
        <row r="94">
          <cell r="R94" t="str">
            <v>24 1 3 11 1 8 17 0 0 4501045</v>
          </cell>
        </row>
        <row r="95">
          <cell r="R95" t="str">
            <v>24 1 3 11 1 8 17 1 0 4501001</v>
          </cell>
        </row>
        <row r="96">
          <cell r="R96" t="str">
            <v>24 1 3 11 1 8 17 3 0 4501001</v>
          </cell>
        </row>
        <row r="97">
          <cell r="R97" t="str">
            <v>24 1 3 11 1 8 17 6 0 4501029</v>
          </cell>
        </row>
        <row r="98">
          <cell r="R98" t="str">
            <v>24 1 3 11 1 8 17 10 0 4501004</v>
          </cell>
        </row>
        <row r="99">
          <cell r="R99" t="str">
            <v>24 1 3 11 1 8 28 0 0 4102046</v>
          </cell>
        </row>
        <row r="100">
          <cell r="R100" t="str">
            <v>24 1 3 11 1 8 28 1 0 4102001</v>
          </cell>
        </row>
        <row r="101">
          <cell r="R101" t="str">
            <v>24 1 3 11 1 8 28 1 0 4102001</v>
          </cell>
        </row>
        <row r="102">
          <cell r="R102" t="str">
            <v>24 1 3 11 1 8 28 1 0 4102001</v>
          </cell>
        </row>
        <row r="103">
          <cell r="R103" t="str">
            <v>24 1 3 11 1 8 71 0 0 4501001</v>
          </cell>
        </row>
        <row r="104">
          <cell r="R104" t="str">
            <v>24 1 3 11 1 8 71 1 0 4501001</v>
          </cell>
        </row>
        <row r="105">
          <cell r="R105" t="str">
            <v>24 1 3 11 1 8 71 2 0 4501004</v>
          </cell>
        </row>
        <row r="106">
          <cell r="R106" t="str">
            <v>24 1 3 11 1 8 71 3 0 4501004</v>
          </cell>
        </row>
        <row r="107">
          <cell r="R107" t="str">
            <v>24 1 3 11 3 1 70 0 0 4002020</v>
          </cell>
        </row>
        <row r="108">
          <cell r="R108" t="str">
            <v>24 1 3 11 5 1 15 0 0 4502029</v>
          </cell>
        </row>
        <row r="109">
          <cell r="R109" t="str">
            <v>24 1 3 22 1 6 28 1 0 4102046</v>
          </cell>
        </row>
        <row r="110">
          <cell r="R110" t="str">
            <v>24 1 3 22 1 8 17 0 0 4501004</v>
          </cell>
        </row>
        <row r="111">
          <cell r="R111" t="str">
            <v>24 1 3 22 1 8 17 1 0 4501004</v>
          </cell>
        </row>
        <row r="112">
          <cell r="R112" t="str">
            <v>24 1 3 22 1 8 17 2 0 4501004</v>
          </cell>
        </row>
        <row r="113">
          <cell r="R113" t="str">
            <v>24 1 3 22 1 8 17 4 0 4501045</v>
          </cell>
        </row>
        <row r="114">
          <cell r="R114" t="str">
            <v>24 1 3 22 1 8 17 5 0 4501045</v>
          </cell>
        </row>
        <row r="115">
          <cell r="R115" t="str">
            <v>24 1 3 22 1 8 17 6 0 4501029</v>
          </cell>
        </row>
        <row r="116">
          <cell r="R116" t="str">
            <v>24 1 3 22 1 8 17 7 0 4501001</v>
          </cell>
        </row>
        <row r="117">
          <cell r="R117" t="str">
            <v>24 1 3 22 1 8 17 8 0 4501001</v>
          </cell>
        </row>
        <row r="118">
          <cell r="R118" t="str">
            <v>24 1 3 22 1 8 17 9 0 4501001</v>
          </cell>
        </row>
        <row r="119">
          <cell r="R119" t="str">
            <v>24 1 3 22 1 8 17 10 0 4501004</v>
          </cell>
        </row>
        <row r="120">
          <cell r="R120" t="str">
            <v>24 1 3 22 1 8 71 0 0 4501001</v>
          </cell>
        </row>
        <row r="121">
          <cell r="R121" t="str">
            <v>24 1 3 22 1 8 71 1 0 4501001</v>
          </cell>
        </row>
        <row r="122">
          <cell r="R122" t="str">
            <v>24 1 3 22 1 8 71 3 0 4501052</v>
          </cell>
        </row>
        <row r="123">
          <cell r="R123" t="str">
            <v>24 1 3 22 1 8 71 4 0 4501052</v>
          </cell>
        </row>
        <row r="124">
          <cell r="R124" t="str">
            <v>24 1 3 22 1 8 71 5 0 4501052</v>
          </cell>
        </row>
        <row r="125">
          <cell r="R125" t="str">
            <v>24 1 3 22 3 1 70 0 0 4002020</v>
          </cell>
        </row>
        <row r="126">
          <cell r="R126" t="str">
            <v>24 1 3 22 3 1 70 1 0 4002020</v>
          </cell>
        </row>
        <row r="127">
          <cell r="R127" t="str">
            <v>24 1 3 22 3 1 70 2 0 4002020</v>
          </cell>
        </row>
        <row r="128">
          <cell r="R128" t="str">
            <v>24 1 3 22 3 1 70 3 0 4002020</v>
          </cell>
        </row>
        <row r="129">
          <cell r="R129" t="str">
            <v>24 1 3 82 1 8 17 1 0 4501029</v>
          </cell>
        </row>
        <row r="130">
          <cell r="R130" t="str">
            <v>25 1 3 11 5 2 18 0 0 4599002</v>
          </cell>
        </row>
        <row r="131">
          <cell r="R131" t="str">
            <v>25 1 3 11 5 2 18 0 0 4599003</v>
          </cell>
        </row>
        <row r="132">
          <cell r="R132" t="str">
            <v>25 1 3 11 5 2 18 1 0 4599025</v>
          </cell>
        </row>
        <row r="133">
          <cell r="R133" t="str">
            <v>25 1 3 11 5 2 18 2 0 4599028</v>
          </cell>
        </row>
        <row r="134">
          <cell r="R134" t="str">
            <v>25 1 3 11 5 2 18 3 0 4599020</v>
          </cell>
        </row>
        <row r="135">
          <cell r="R135" t="str">
            <v>25 1 3 22 3 2 85 0 0 4003047</v>
          </cell>
        </row>
        <row r="136">
          <cell r="R136" t="str">
            <v>25 1 3 22 3 2 85 1 0 4003047</v>
          </cell>
        </row>
        <row r="137">
          <cell r="R137" t="str">
            <v>25 1 3 22 3 2 85 2 0 4003047</v>
          </cell>
        </row>
        <row r="138">
          <cell r="R138" t="str">
            <v>25 1 3 33 3 2 85 0 0 4003047</v>
          </cell>
        </row>
        <row r="139">
          <cell r="R139" t="str">
            <v>25 1 3 82 3 2 85 0 0 4003047</v>
          </cell>
        </row>
        <row r="140">
          <cell r="R140" t="str">
            <v>25 1 3 82 3 2 85 1 0 4003047</v>
          </cell>
        </row>
        <row r="141">
          <cell r="R141" t="str">
            <v>25 1 3 82 3 2 85 4 0 4003047</v>
          </cell>
        </row>
        <row r="142">
          <cell r="R142" t="str">
            <v>26 1 3 11 1 7 62 0 0 3302073</v>
          </cell>
        </row>
        <row r="143">
          <cell r="R143" t="str">
            <v>26 1 3 11 1 7 77 0 0 4599016</v>
          </cell>
        </row>
        <row r="144">
          <cell r="R144" t="str">
            <v>26 1 3 11 1 7 77 1 0 4599011</v>
          </cell>
        </row>
        <row r="145">
          <cell r="R145" t="str">
            <v>26 1 3 11 1 7 77 1 0 4599011</v>
          </cell>
        </row>
        <row r="146">
          <cell r="R146" t="str">
            <v>26 1 3 11 3 2 19 0 0 4001030</v>
          </cell>
        </row>
        <row r="147">
          <cell r="R147" t="str">
            <v>26 1 3 11 3 2 19 1 0 4001039</v>
          </cell>
        </row>
        <row r="148">
          <cell r="R148" t="str">
            <v>26 1 3 11 3 2 19 2 0 4001044</v>
          </cell>
        </row>
        <row r="149">
          <cell r="R149" t="str">
            <v>26 1 3 11 3 2 19 2 0 4001044</v>
          </cell>
        </row>
        <row r="150">
          <cell r="R150" t="str">
            <v>26 1 3 11 3 2 19 2 0 4001044</v>
          </cell>
        </row>
        <row r="151">
          <cell r="R151" t="str">
            <v>26 1 3 11 4 3 20 0 0 2402114</v>
          </cell>
        </row>
        <row r="152">
          <cell r="R152" t="str">
            <v>26 1 3 11 4 3 20 1 0 2402114</v>
          </cell>
        </row>
        <row r="153">
          <cell r="R153" t="str">
            <v>26 1 3 11 4 3 20 1 0 2402114</v>
          </cell>
        </row>
        <row r="154">
          <cell r="R154" t="str">
            <v>26 1 3 11 4 3 20 1 0 2402114</v>
          </cell>
        </row>
        <row r="155">
          <cell r="R155" t="str">
            <v>26 1 3 11 4 3 20 2 0 2402114</v>
          </cell>
        </row>
        <row r="156">
          <cell r="R156" t="str">
            <v>26 1 3 11 4 3 20 2 0 2402114</v>
          </cell>
        </row>
        <row r="157">
          <cell r="R157" t="str">
            <v>26 1 3 11 4 3 20 3 0 2402041</v>
          </cell>
        </row>
        <row r="158">
          <cell r="R158" t="str">
            <v>26 1 3 11 4 3 20 3 0 2402041</v>
          </cell>
        </row>
        <row r="159">
          <cell r="R159" t="str">
            <v>26 1 3 11 4 3 20 3 0 2402041</v>
          </cell>
        </row>
        <row r="160">
          <cell r="R160" t="str">
            <v>26 1 3 11 4 3 20 4 0 2402042</v>
          </cell>
        </row>
        <row r="161">
          <cell r="R161" t="str">
            <v>26 1 3 11 4 3 20 5 0 2402093</v>
          </cell>
        </row>
        <row r="162">
          <cell r="R162" t="str">
            <v>26 1 3 22 3 2 19 1 0 4001039</v>
          </cell>
        </row>
        <row r="163">
          <cell r="R163" t="str">
            <v>26 1 3 22 3 2 19 2 0 4001039</v>
          </cell>
        </row>
        <row r="164">
          <cell r="R164" t="str">
            <v>26 1 3 22 3 2 85 4 0 4003014</v>
          </cell>
        </row>
        <row r="165">
          <cell r="R165" t="str">
            <v>26 1 3 22 4 3 20 0 0 2402114</v>
          </cell>
        </row>
        <row r="166">
          <cell r="R166" t="str">
            <v>26 1 3 22 4 3 20 1 0 2402042</v>
          </cell>
        </row>
        <row r="167">
          <cell r="R167" t="str">
            <v>26 1 3 22 4 3 20 2 0 2402042</v>
          </cell>
        </row>
        <row r="168">
          <cell r="R168" t="str">
            <v>26 1 3 33 3 2 85 0 0 4003014</v>
          </cell>
        </row>
        <row r="169">
          <cell r="R169" t="str">
            <v>26 1 3 33 3 2 85 0 0 4003014</v>
          </cell>
        </row>
        <row r="170">
          <cell r="R170" t="str">
            <v>26 1 3 33 3 2 85 2 0 4003014</v>
          </cell>
        </row>
        <row r="171">
          <cell r="R171" t="str">
            <v>26 1 3 81 1 4 77 0 0 4599016</v>
          </cell>
        </row>
        <row r="172">
          <cell r="R172" t="str">
            <v>26 1 3 81 1 7 77 0 0 4599016</v>
          </cell>
        </row>
        <row r="173">
          <cell r="R173" t="str">
            <v>26 1 3 81 1 7 77 0 0 4599016</v>
          </cell>
        </row>
        <row r="174">
          <cell r="R174" t="str">
            <v>26 1 3 81 1 7 77 0 0 4599016</v>
          </cell>
        </row>
        <row r="175">
          <cell r="R175" t="str">
            <v>26 1 3 81 1 7 77 0 0 4599016</v>
          </cell>
        </row>
        <row r="176">
          <cell r="R176" t="str">
            <v>26 1 3 81 1 7 77 2 0 4599011</v>
          </cell>
        </row>
        <row r="177">
          <cell r="R177" t="str">
            <v>26 1 3 81 4 3 20 0 0 2402041</v>
          </cell>
        </row>
        <row r="178">
          <cell r="R178" t="str">
            <v>26 1 3 81 4 3 20 1 0 2402114</v>
          </cell>
        </row>
        <row r="179">
          <cell r="R179" t="str">
            <v>26 1 3 81 4 3 20 2 0 2402114</v>
          </cell>
        </row>
        <row r="180">
          <cell r="R180" t="str">
            <v>26 1 3 81 4 3 20 6 0 2402114</v>
          </cell>
        </row>
        <row r="181">
          <cell r="R181" t="str">
            <v>26 1 3 81 4 3 20 6 0 2402114</v>
          </cell>
        </row>
        <row r="182">
          <cell r="R182" t="str">
            <v>26 1 3 82 3 2 19 0 0 4001039</v>
          </cell>
        </row>
        <row r="183">
          <cell r="R183" t="str">
            <v>26 1 3 82 4 3 20 0 0 2402114</v>
          </cell>
        </row>
        <row r="184">
          <cell r="R184" t="str">
            <v>26 1 3 83 3 2 85 0 0 4003014</v>
          </cell>
        </row>
        <row r="185">
          <cell r="R185" t="str">
            <v>27 1 3 11 1 6 21 0 0 4502001</v>
          </cell>
        </row>
        <row r="186">
          <cell r="R186" t="str">
            <v>27 1 3 11 1 6 21 1 0 4502001</v>
          </cell>
        </row>
        <row r="187">
          <cell r="R187" t="str">
            <v>27 1 3 11 1 6 21 2 0 4502001</v>
          </cell>
        </row>
        <row r="188">
          <cell r="R188" t="str">
            <v>27 1 3 11 1 6 21 3 0 4502001</v>
          </cell>
        </row>
        <row r="189">
          <cell r="R189" t="str">
            <v>27 1 3 11 1 6 21 4 0 4502019</v>
          </cell>
        </row>
        <row r="190">
          <cell r="R190" t="str">
            <v>27 1 3 11 1 6 21 5 0 4502019</v>
          </cell>
        </row>
        <row r="191">
          <cell r="R191" t="str">
            <v>27 1 3 11 1 6 21 6 0 4502019</v>
          </cell>
        </row>
        <row r="192">
          <cell r="R192" t="str">
            <v>27 1 3 11 1 6 21 7 0 4502034</v>
          </cell>
        </row>
        <row r="193">
          <cell r="R193" t="str">
            <v>27 1 3 11 1 6 21 8 0 4502019</v>
          </cell>
        </row>
        <row r="194">
          <cell r="R194" t="str">
            <v>27 1 3 11 1 6 21 9 0 4502037</v>
          </cell>
        </row>
        <row r="195">
          <cell r="R195" t="str">
            <v>27 1 3 11 1 6 21 9 0 4502037</v>
          </cell>
        </row>
        <row r="196">
          <cell r="R196" t="str">
            <v>27 1 3 11 1 6 21 10 0 4502038</v>
          </cell>
        </row>
        <row r="197">
          <cell r="R197" t="str">
            <v>27 1 3 11 1 6 21 10 0 4502038</v>
          </cell>
        </row>
        <row r="198">
          <cell r="R198" t="str">
            <v>27 1 3 11 2 2 21 3 0 4502019</v>
          </cell>
        </row>
        <row r="199">
          <cell r="R199" t="str">
            <v>28 1 3 11 1 2 72 0 0 2201044</v>
          </cell>
        </row>
        <row r="200">
          <cell r="R200" t="str">
            <v>28 1 3 11 1 2 72 1 0 2201071</v>
          </cell>
        </row>
        <row r="201">
          <cell r="R201" t="str">
            <v>28 1 3 11 1 2 72 2 0 2201071</v>
          </cell>
        </row>
        <row r="202">
          <cell r="R202" t="str">
            <v>28 1 3 11 1 2 72 3 0 2201071</v>
          </cell>
        </row>
        <row r="203">
          <cell r="R203" t="str">
            <v>28 1 3 11 1 2 72 4 0 2201071</v>
          </cell>
        </row>
        <row r="204">
          <cell r="R204" t="str">
            <v>28 1 3 11 1 2 72 5 0 2201071</v>
          </cell>
        </row>
        <row r="205">
          <cell r="R205" t="str">
            <v>28 1 3 11 1 2 72 6 0 2201071</v>
          </cell>
        </row>
        <row r="206">
          <cell r="R206" t="str">
            <v>28 1 3 11 1 2 72 7 0 2201071</v>
          </cell>
        </row>
        <row r="207">
          <cell r="R207" t="str">
            <v>28 1 3 11 1 2 72 8 0 2201071</v>
          </cell>
        </row>
        <row r="208">
          <cell r="R208" t="str">
            <v>28 1 3 11 1 2 72 9 0 2201071</v>
          </cell>
        </row>
        <row r="209">
          <cell r="R209" t="str">
            <v>28 1 3 11 1 2 72 10 0 2201071</v>
          </cell>
        </row>
        <row r="210">
          <cell r="R210" t="str">
            <v>28 1 3 11 1 2 72 11 0 2201071</v>
          </cell>
        </row>
        <row r="211">
          <cell r="R211" t="str">
            <v>28 1 3 11 1 2 72 12 0 2201071</v>
          </cell>
        </row>
        <row r="212">
          <cell r="R212" t="str">
            <v>28 1 3 11 1 2 72 13 0 2201071</v>
          </cell>
        </row>
        <row r="213">
          <cell r="R213" t="str">
            <v>28 1 3 11 1 2 72 14 0 2201071</v>
          </cell>
        </row>
        <row r="214">
          <cell r="R214" t="str">
            <v>28 1 3 11 1 2 72 15 0 2201071</v>
          </cell>
        </row>
        <row r="215">
          <cell r="R215" t="str">
            <v>28 1 3 11 1 2 72 16 0 2201071</v>
          </cell>
        </row>
        <row r="216">
          <cell r="R216" t="str">
            <v>28 1 3 11 1 2 72 17 0 2201071</v>
          </cell>
        </row>
        <row r="217">
          <cell r="R217" t="str">
            <v>28 1 3 11 1 2 72 17 0 2201071</v>
          </cell>
        </row>
        <row r="218">
          <cell r="R218" t="str">
            <v>28 1 3 33 1 2 72 0 0 2201044</v>
          </cell>
        </row>
        <row r="219">
          <cell r="R219" t="str">
            <v>28 1 3 33 1 2 72 1 0 2201071</v>
          </cell>
        </row>
        <row r="220">
          <cell r="R220" t="str">
            <v>28 1 3 33 1 2 72 2 0 2201071</v>
          </cell>
        </row>
        <row r="221">
          <cell r="R221" t="str">
            <v>28 2 3 33 1 2 72 0 0 2201044</v>
          </cell>
        </row>
        <row r="222">
          <cell r="R222" t="str">
            <v>28 2 3 33 1 2 72 1 0 2201071</v>
          </cell>
        </row>
        <row r="223">
          <cell r="R223" t="str">
            <v>28 2 3 33 1 2 72 2 0 2201071</v>
          </cell>
        </row>
        <row r="224">
          <cell r="R224" t="str">
            <v>28 2 3 33 1 2 72 3 0 2201071</v>
          </cell>
        </row>
        <row r="225">
          <cell r="R225" t="str">
            <v>28 2 3 33 1 2 72 4 0 2201071</v>
          </cell>
        </row>
        <row r="226">
          <cell r="R226" t="str">
            <v>28 3 3 33 1 2 72 0 0 2201044</v>
          </cell>
        </row>
        <row r="227">
          <cell r="R227" t="str">
            <v>28 3 3 33 1 2 72 2 0 2201071</v>
          </cell>
        </row>
        <row r="228">
          <cell r="R228" t="str">
            <v>28 3 3 33 1 2 72 3 0 2201071</v>
          </cell>
        </row>
        <row r="229">
          <cell r="R229" t="str">
            <v>28 3 3 33 1 2 72 5 0 2201071</v>
          </cell>
        </row>
        <row r="230">
          <cell r="R230" t="str">
            <v>28 4 3 33 1 2 25 0 0 2201076</v>
          </cell>
        </row>
        <row r="231">
          <cell r="R231" t="str">
            <v>28 4 3 33 1 2 25 1 0 2201006</v>
          </cell>
        </row>
        <row r="232">
          <cell r="R232" t="str">
            <v>28 4 3 33 1 2 25 2 0 2201070</v>
          </cell>
        </row>
        <row r="233">
          <cell r="R233" t="str">
            <v>28 4 3 33 1 2 25 3 0 2201006</v>
          </cell>
        </row>
        <row r="234">
          <cell r="R234" t="str">
            <v>28 4 3 33 1 2 25 4 0 2201076</v>
          </cell>
        </row>
        <row r="235">
          <cell r="R235" t="str">
            <v>28 4 3 33 1 2 25 5 0 2201074</v>
          </cell>
        </row>
        <row r="236">
          <cell r="R236" t="str">
            <v>28 4 3 33 1 2 25 6 0 2201070</v>
          </cell>
        </row>
        <row r="237">
          <cell r="R237" t="str">
            <v>28 5 3 33 1 2 23 0 0 2201070</v>
          </cell>
        </row>
        <row r="238">
          <cell r="R238" t="str">
            <v>28 6 3 11 1 1 25 0 0 2201074</v>
          </cell>
        </row>
        <row r="239">
          <cell r="R239" t="str">
            <v>28 6 3 11 1 2 24 0 0 2201062</v>
          </cell>
        </row>
        <row r="240">
          <cell r="R240" t="str">
            <v>28 6 3 11 1 2 24 1 0 2201006</v>
          </cell>
        </row>
        <row r="241">
          <cell r="R241" t="str">
            <v>28 6 3 11 1 2 24 2 0 2201070</v>
          </cell>
        </row>
        <row r="242">
          <cell r="R242" t="str">
            <v>28 6 3 11 1 2 24 3 0 2201052</v>
          </cell>
        </row>
        <row r="243">
          <cell r="R243" t="str">
            <v>28 6 3 11 1 2 24 4 0 2201051</v>
          </cell>
        </row>
        <row r="244">
          <cell r="R244" t="str">
            <v>28 6 3 11 1 2 25 0 0 2201029</v>
          </cell>
        </row>
        <row r="245">
          <cell r="R245" t="str">
            <v>28 6 3 11 1 2 25 1 0 2201033</v>
          </cell>
        </row>
        <row r="246">
          <cell r="R246" t="str">
            <v>28 6 3 11 1 2 25 2 0 2201070</v>
          </cell>
        </row>
        <row r="247">
          <cell r="R247" t="str">
            <v>28 6 3 11 1 2 25 3 0 2201070</v>
          </cell>
        </row>
        <row r="248">
          <cell r="R248" t="str">
            <v>28 6 3 11 1 2 25 4 0 2201074</v>
          </cell>
        </row>
        <row r="249">
          <cell r="R249" t="str">
            <v>28 6 3 11 1 2 25 5 0 2201076</v>
          </cell>
        </row>
        <row r="250">
          <cell r="R250" t="str">
            <v>28 6 3 11 1 2 25 6 0 2201006</v>
          </cell>
        </row>
        <row r="251">
          <cell r="R251" t="str">
            <v>28 6 3 33 1 2 24 0 0 2201062</v>
          </cell>
        </row>
        <row r="252">
          <cell r="R252" t="str">
            <v>28 6 3 33 1 2 25 0 0 2201029</v>
          </cell>
        </row>
        <row r="253">
          <cell r="R253" t="str">
            <v>28 6 3 33 1 2 72 5 0 2201071</v>
          </cell>
        </row>
        <row r="254">
          <cell r="R254" t="str">
            <v>28 6 3 33 1 2 72 6 0 2201033</v>
          </cell>
        </row>
        <row r="255">
          <cell r="R255" t="str">
            <v>28 8 3 11 1 2 25 0 0 2201028</v>
          </cell>
        </row>
        <row r="256">
          <cell r="R256" t="str">
            <v>28 8 3 22 1 2 25 0 0 2201028</v>
          </cell>
        </row>
        <row r="257">
          <cell r="R257" t="str">
            <v>28 8 3 33 1 2 25 1 0 2201028</v>
          </cell>
        </row>
        <row r="258">
          <cell r="R258" t="str">
            <v>28 8 3 33 1 2 25 2 0 2201028</v>
          </cell>
        </row>
        <row r="259">
          <cell r="R259" t="str">
            <v>28 10 3 33 1 2 72 5 0 2201033</v>
          </cell>
        </row>
        <row r="260">
          <cell r="R260" t="str">
            <v>28 12 3 11 1 2 72 0 0 2201071</v>
          </cell>
        </row>
        <row r="261">
          <cell r="R261" t="str">
            <v>28 12 3 11 1 2 72 1 0 2201071</v>
          </cell>
        </row>
        <row r="262">
          <cell r="R262" t="str">
            <v>28 12 3 33 1 2 72 0 0 2201071</v>
          </cell>
        </row>
        <row r="263">
          <cell r="R263" t="str">
            <v>28 12 3 33 1 2 72 2 0 2201033</v>
          </cell>
        </row>
        <row r="264">
          <cell r="R264" t="str">
            <v>28 12 3 33 1 2 72 3 0 2201033</v>
          </cell>
        </row>
        <row r="265">
          <cell r="R265" t="str">
            <v>29 1 3 11 1 1 28 0 0 4102002</v>
          </cell>
        </row>
        <row r="266">
          <cell r="R266" t="str">
            <v>29 1 3 11 1 4 52 0 0 3301064</v>
          </cell>
        </row>
        <row r="267">
          <cell r="R267" t="str">
            <v>29 1 3 11 1 4 52 1 0 3301122</v>
          </cell>
        </row>
        <row r="268">
          <cell r="R268" t="str">
            <v>29 1 3 11 1 4 52 2 0 3301055</v>
          </cell>
        </row>
        <row r="269">
          <cell r="R269" t="str">
            <v>29 1 3 11 1 4 52 4 0 3301059</v>
          </cell>
        </row>
        <row r="270">
          <cell r="R270" t="str">
            <v>29 1 3 11 1 6 27 0 0 4103052</v>
          </cell>
        </row>
        <row r="271">
          <cell r="R271" t="str">
            <v>29 1 3 11 1 6 27 1 0 4103052</v>
          </cell>
        </row>
        <row r="272">
          <cell r="R272" t="str">
            <v>29 1 3 11 1 6 27 2 0 4103050</v>
          </cell>
        </row>
        <row r="273">
          <cell r="R273" t="str">
            <v>29 1 3 11 1 6 27 2 0 4103050</v>
          </cell>
        </row>
        <row r="274">
          <cell r="R274" t="str">
            <v>29 1 3 11 1 6 27 2 0 4103050</v>
          </cell>
        </row>
        <row r="275">
          <cell r="R275" t="str">
            <v>29 1 3 11 1 6 27 3 0 4103005</v>
          </cell>
        </row>
        <row r="276">
          <cell r="R276" t="str">
            <v>29 1 3 11 1 6 27 3 0 4103005</v>
          </cell>
        </row>
        <row r="277">
          <cell r="R277" t="str">
            <v>29 1 3 11 1 6 27 4 0 4103050</v>
          </cell>
        </row>
        <row r="278">
          <cell r="R278" t="str">
            <v>29 1 3 11 1 6 27 4 0 4103050</v>
          </cell>
        </row>
        <row r="279">
          <cell r="R279" t="str">
            <v>29 1 3 11 1 6 28 1 0 4102046</v>
          </cell>
        </row>
        <row r="280">
          <cell r="R280" t="str">
            <v>29 1 3 11 1 6 28 2 0 4102042</v>
          </cell>
        </row>
        <row r="281">
          <cell r="R281" t="str">
            <v>29 1 3 11 1 6 28 2 0 4102042</v>
          </cell>
        </row>
        <row r="282">
          <cell r="R282" t="str">
            <v>29 1 3 11 1 6 28 3 0 4102043</v>
          </cell>
        </row>
        <row r="283">
          <cell r="R283" t="str">
            <v>29 1 3 11 1 6 29 0 0 4103061</v>
          </cell>
        </row>
        <row r="284">
          <cell r="R284" t="str">
            <v>29 1 3 11 1 6 29 0 0 4103061</v>
          </cell>
        </row>
        <row r="285">
          <cell r="R285" t="str">
            <v>29 1 3 11 1 6 29 1 0 4103004</v>
          </cell>
        </row>
        <row r="286">
          <cell r="R286" t="str">
            <v>29 1 3 11 1 6 29 2 0 4103050</v>
          </cell>
        </row>
        <row r="287">
          <cell r="R287" t="str">
            <v>29 1 3 11 1 6 29 2 0 4103050</v>
          </cell>
        </row>
        <row r="288">
          <cell r="R288" t="str">
            <v>29 1 3 11 1 6 29 3 0 4103052</v>
          </cell>
        </row>
        <row r="289">
          <cell r="R289" t="str">
            <v>29 1 3 11 1 6 29 3 0 4103052</v>
          </cell>
        </row>
        <row r="290">
          <cell r="R290" t="str">
            <v>29 1 3 11 1 6 29 4 0 4103059</v>
          </cell>
        </row>
        <row r="291">
          <cell r="R291" t="str">
            <v>29 1 3 11 1 7 75 0 0 4103052</v>
          </cell>
        </row>
        <row r="292">
          <cell r="R292" t="str">
            <v>29 1 3 11 1 7 75 1 0 4103004</v>
          </cell>
        </row>
        <row r="293">
          <cell r="R293" t="str">
            <v>29 1 3 11 1 7 75 2 0 4103050</v>
          </cell>
        </row>
        <row r="294">
          <cell r="R294" t="str">
            <v>29 1 3 11 1 7 75 3 0 4103050</v>
          </cell>
        </row>
        <row r="295">
          <cell r="R295" t="str">
            <v>29 1 3 11 1 7 77 0 0 4599034</v>
          </cell>
        </row>
        <row r="296">
          <cell r="R296" t="str">
            <v>29 1 3 11 1 7 77 1 0 4599011</v>
          </cell>
        </row>
        <row r="297">
          <cell r="R297" t="str">
            <v>29 1 3 11 5 1 75 1 0 4103061</v>
          </cell>
        </row>
        <row r="298">
          <cell r="R298" t="str">
            <v>29 1 3 22 1 4 52 0 0 3301059</v>
          </cell>
        </row>
        <row r="299">
          <cell r="R299" t="str">
            <v>29 1 3 22 1 4 52 1 0 3301122</v>
          </cell>
        </row>
        <row r="300">
          <cell r="R300" t="str">
            <v>29 1 3 22 1 4 52 2 0 3301126</v>
          </cell>
        </row>
        <row r="301">
          <cell r="R301" t="str">
            <v>29 1 3 22 1 4 52 3 0 3301126</v>
          </cell>
        </row>
        <row r="302">
          <cell r="R302" t="str">
            <v>29 1 3 22 1 4 52 4 0 3301126</v>
          </cell>
        </row>
        <row r="303">
          <cell r="R303" t="str">
            <v>29 1 3 22 1 4 52 5 0 3301126</v>
          </cell>
        </row>
        <row r="304">
          <cell r="R304" t="str">
            <v>29 1 3 22 1 6 27 0 0 4103050</v>
          </cell>
        </row>
        <row r="305">
          <cell r="R305" t="str">
            <v>29 1 3 22 1 6 27 2 0 4103050</v>
          </cell>
        </row>
        <row r="306">
          <cell r="R306" t="str">
            <v>29 1 3 22 1 6 27 3 0 4103050</v>
          </cell>
        </row>
        <row r="307">
          <cell r="R307" t="str">
            <v>29 1 3 22 1 6 27 4 0 4103050</v>
          </cell>
        </row>
        <row r="308">
          <cell r="R308" t="str">
            <v>29 1 3 22 1 6 27 5 0 4103050</v>
          </cell>
        </row>
        <row r="309">
          <cell r="R309" t="str">
            <v>29 1 3 22 1 6 27 6 0 4103052</v>
          </cell>
        </row>
        <row r="310">
          <cell r="R310" t="str">
            <v>29 1 3 33 1 4 52 1 0 3301055</v>
          </cell>
        </row>
        <row r="311">
          <cell r="R311" t="str">
            <v>29 1 3 33 1 4 52 2 0 3301122</v>
          </cell>
        </row>
        <row r="312">
          <cell r="R312" t="str">
            <v>29 1 3 33 1 4 52 3 0 3301059</v>
          </cell>
        </row>
        <row r="313">
          <cell r="R313" t="str">
            <v>29 1 3 81 1 4 52 0 0 3301059</v>
          </cell>
        </row>
        <row r="314">
          <cell r="R314" t="str">
            <v>29 1 3 83 1 4 52 0 0 3301122</v>
          </cell>
        </row>
        <row r="315">
          <cell r="R315" t="str">
            <v>30 1 3 11 2 3 67 0 0 1702010</v>
          </cell>
        </row>
        <row r="316">
          <cell r="R316" t="str">
            <v>30 1 3 11 2 3 67 3 0 1702017</v>
          </cell>
        </row>
        <row r="317">
          <cell r="R317" t="str">
            <v>30 1 3 11 2 3 67 4 0 1702038</v>
          </cell>
        </row>
        <row r="318">
          <cell r="R318" t="str">
            <v>30 1 3 11 2 3 67 5 0 1702011</v>
          </cell>
        </row>
        <row r="319">
          <cell r="R319" t="str">
            <v>30 1 3 11 3 1 67 0 0 1702010</v>
          </cell>
        </row>
        <row r="320">
          <cell r="R320" t="str">
            <v>30 1 3 11 3 6 67 0 0 1702017</v>
          </cell>
        </row>
        <row r="321">
          <cell r="R321" t="str">
            <v>30 1 3 11 3 6 67 0 0 1702017</v>
          </cell>
        </row>
        <row r="322">
          <cell r="R322" t="str">
            <v>30 1 3 11 3 6 67 0 0 1702017</v>
          </cell>
        </row>
        <row r="323">
          <cell r="R323" t="str">
            <v>30 1 3 11 3 6 67 0 0 1702017</v>
          </cell>
        </row>
        <row r="324">
          <cell r="R324" t="str">
            <v>30 1 3 11 3 6 67 1 0 1702035</v>
          </cell>
        </row>
        <row r="325">
          <cell r="R325" t="str">
            <v>30 1 3 11 3 6 67 2 0 1702038</v>
          </cell>
        </row>
        <row r="326">
          <cell r="R326" t="str">
            <v>30 1 3 11 3 6 84 0 0 1708032</v>
          </cell>
        </row>
        <row r="327">
          <cell r="R327" t="str">
            <v>30 1 3 11 3 6 84 0 0 1708032</v>
          </cell>
        </row>
        <row r="328">
          <cell r="R328" t="str">
            <v>30 1 3 11 3 6 84 0 0 1708032</v>
          </cell>
        </row>
        <row r="329">
          <cell r="R329" t="str">
            <v>33 1 3 11 3 3 73 0 0 4503017</v>
          </cell>
        </row>
        <row r="330">
          <cell r="R330" t="str">
            <v>33 1 3 11 3 3 73 1 0 4503004</v>
          </cell>
        </row>
        <row r="331">
          <cell r="R331" t="str">
            <v>33 1 3 11 3 3 73 2 0 4503004</v>
          </cell>
        </row>
        <row r="332">
          <cell r="R332" t="str">
            <v>33 1 3 11 3 3 73 3 0 4503022</v>
          </cell>
        </row>
        <row r="333">
          <cell r="R333" t="str">
            <v>33 1 3 11 3 3 73 4 0 4503004</v>
          </cell>
        </row>
        <row r="334">
          <cell r="R334" t="str">
            <v>33 1 3 11 3 3 73 5 0 4503022</v>
          </cell>
        </row>
        <row r="335">
          <cell r="R335" t="str">
            <v>33 1 3 11 3 3 73 6 0 4503018</v>
          </cell>
        </row>
        <row r="336">
          <cell r="R336" t="str">
            <v>33 1 3 22 3 3 73 0 0 4503017</v>
          </cell>
        </row>
        <row r="337">
          <cell r="R337" t="str">
            <v>33 1 3 22 3 3 73 1 0 4503017</v>
          </cell>
        </row>
        <row r="338">
          <cell r="R338" t="str">
            <v>33 1 3 22 3 3 73 2 0 4503004</v>
          </cell>
        </row>
        <row r="339">
          <cell r="R339" t="str">
            <v>33 1 3 22 3 3 73 3 0 4503004</v>
          </cell>
        </row>
        <row r="340">
          <cell r="R340" t="str">
            <v>33 1 3 22 3 3 73 4 0 4503004</v>
          </cell>
        </row>
        <row r="341">
          <cell r="R341" t="str">
            <v>33 1 3 22 3 3 73 5 0 4503018</v>
          </cell>
        </row>
        <row r="342">
          <cell r="R342" t="str">
            <v>33 1 3 22 3 3 73 6 0 4503017</v>
          </cell>
        </row>
        <row r="343">
          <cell r="R343" t="str">
            <v>33 1 3 82 3 3 73 0 0 4503004</v>
          </cell>
        </row>
        <row r="344">
          <cell r="R344" t="str">
            <v>35 1 3 11 1 4 78 0 0 3502007</v>
          </cell>
        </row>
        <row r="345">
          <cell r="R345" t="str">
            <v>35 1 3 11 2 1 33 0 0 2301030</v>
          </cell>
        </row>
        <row r="346">
          <cell r="R346" t="str">
            <v>35 1 3 11 2 1 33 1 0 2301076</v>
          </cell>
        </row>
        <row r="347">
          <cell r="R347" t="str">
            <v>35 1 3 11 2 1 33 2 0 2301079</v>
          </cell>
        </row>
        <row r="348">
          <cell r="R348" t="str">
            <v>35 1 3 11 2 2 78 0 0 3502012</v>
          </cell>
        </row>
        <row r="349">
          <cell r="R349" t="str">
            <v>35 1 3 11 2 2 78 0 0 3502012</v>
          </cell>
        </row>
        <row r="350">
          <cell r="R350" t="str">
            <v>35 1 3 11 2 2 78 1 0 3502017</v>
          </cell>
        </row>
        <row r="351">
          <cell r="R351" t="str">
            <v>35 1 3 11 2 2 78 1 0 3502017</v>
          </cell>
        </row>
        <row r="352">
          <cell r="R352" t="str">
            <v>35 1 3 11 2 2 78 1 0 3502017</v>
          </cell>
        </row>
        <row r="353">
          <cell r="R353" t="str">
            <v>35 1 3 11 2 2 78 1 0 3502017</v>
          </cell>
        </row>
        <row r="354">
          <cell r="R354" t="str">
            <v>35 1 3 11 2 2 78 2 0 3502009</v>
          </cell>
        </row>
        <row r="355">
          <cell r="R355" t="str">
            <v>35 1 3 11 2 2 78 2 0 3502009</v>
          </cell>
        </row>
        <row r="356">
          <cell r="R356" t="str">
            <v>35 1 3 11 2 2 78 2 0 3502009</v>
          </cell>
        </row>
        <row r="357">
          <cell r="R357" t="str">
            <v>35 1 3 11 2 2 78 2 0 3502009</v>
          </cell>
        </row>
        <row r="358">
          <cell r="R358" t="str">
            <v>35 1 3 11 2 2 78 2 0 3502009</v>
          </cell>
        </row>
        <row r="359">
          <cell r="R359" t="str">
            <v>35 1 3 11 2 2 78 2 0 3502009</v>
          </cell>
        </row>
        <row r="360">
          <cell r="R360" t="str">
            <v>35 1 3 11 2 2 78 2 0 3502009</v>
          </cell>
        </row>
        <row r="361">
          <cell r="R361" t="str">
            <v>35 1 3 11 2 3 53 0 0 3502112</v>
          </cell>
        </row>
        <row r="362">
          <cell r="R362" t="str">
            <v>35 1 3 11 2 3 53 1 0 3502039</v>
          </cell>
        </row>
        <row r="363">
          <cell r="R363" t="str">
            <v>35 1 3 11 2 3 78 0 0 3502017</v>
          </cell>
        </row>
        <row r="364">
          <cell r="R364" t="str">
            <v>35 1 3 11 2 3 78 1 0 3502022</v>
          </cell>
        </row>
        <row r="365">
          <cell r="R365" t="str">
            <v>35 1 3 11 2 3 78 2 0 3502111</v>
          </cell>
        </row>
        <row r="366">
          <cell r="R366" t="str">
            <v>35 1 3 11 2 3 78 3 0 3502007</v>
          </cell>
        </row>
        <row r="367">
          <cell r="R367" t="str">
            <v>35 1 3 11 2 4 78 0 0 3502012</v>
          </cell>
        </row>
        <row r="368">
          <cell r="R368" t="str">
            <v>35 1 3 11 2 4 78 0 0 3502012</v>
          </cell>
        </row>
        <row r="369">
          <cell r="R369" t="str">
            <v>35 1 3 11 2 4 78 0 0 3502012</v>
          </cell>
        </row>
        <row r="370">
          <cell r="R370" t="str">
            <v>35 1 3 11 2 4 78 0 0 3502012</v>
          </cell>
        </row>
        <row r="371">
          <cell r="R371" t="str">
            <v>35 1 3 11 2 5 78 0 0 3502011</v>
          </cell>
        </row>
        <row r="372">
          <cell r="R372" t="str">
            <v>35 1 3 11 2 5 78 0 0 3502011</v>
          </cell>
        </row>
        <row r="373">
          <cell r="R373" t="str">
            <v>35 1 3 11 2 5 78 0 0 3502011</v>
          </cell>
        </row>
        <row r="374">
          <cell r="R374" t="str">
            <v>35 1 3 11 2 5 78 0 0 3502011</v>
          </cell>
        </row>
        <row r="375">
          <cell r="R375" t="str">
            <v>35 1 3 11 2 5 78 0 0 3502011</v>
          </cell>
        </row>
        <row r="376">
          <cell r="R376" t="str">
            <v>36 1 3 11 1 5 34 0 0 4301037</v>
          </cell>
        </row>
        <row r="377">
          <cell r="R377" t="str">
            <v>36 1 3 11 1 5 35 0 0 4301015</v>
          </cell>
        </row>
        <row r="378">
          <cell r="R378" t="str">
            <v>36 1 3 11 1 5 35 0 0 4301015</v>
          </cell>
        </row>
        <row r="379">
          <cell r="R379" t="str">
            <v>36 1 3 11 1 5 35 1 0 4301017</v>
          </cell>
        </row>
        <row r="380">
          <cell r="R380" t="str">
            <v>36 1 3 11 1 5 35 1 0 4301017</v>
          </cell>
        </row>
        <row r="381">
          <cell r="R381" t="str">
            <v>36 1 3 11 1 5 35 2 0 4301003</v>
          </cell>
        </row>
        <row r="382">
          <cell r="R382" t="str">
            <v>36 1 3 22 1 5 34 0 0 4301037</v>
          </cell>
        </row>
        <row r="383">
          <cell r="R383" t="str">
            <v>36 1 3 22 1 5 34 1 0 4301037</v>
          </cell>
        </row>
        <row r="384">
          <cell r="R384" t="str">
            <v>36 1 3 22 1 5 34 2 0 4301017</v>
          </cell>
        </row>
        <row r="385">
          <cell r="R385" t="str">
            <v>36 1 3 22 1 5 35 0 0 4301003</v>
          </cell>
        </row>
        <row r="386">
          <cell r="R386" t="str">
            <v>36 1 3 22 1 5 35 1 0 4301017</v>
          </cell>
        </row>
        <row r="387">
          <cell r="R387" t="str">
            <v>36 1 3 22 1 5 35 2 0 4301017</v>
          </cell>
        </row>
        <row r="388">
          <cell r="R388" t="str">
            <v>36 1 3 22 1 5 35 3 0 4301017</v>
          </cell>
        </row>
        <row r="389">
          <cell r="R389" t="str">
            <v>36 1 3 22 1 5 35 4 0 4301017</v>
          </cell>
        </row>
        <row r="390">
          <cell r="R390" t="str">
            <v>36 1 3 33 1 5 34 0 0 4301037</v>
          </cell>
        </row>
        <row r="391">
          <cell r="R391" t="str">
            <v>36 1 3 81 1 5 35 0 0 4301015</v>
          </cell>
        </row>
        <row r="392">
          <cell r="R392" t="str">
            <v>36 1 3 81 1 5 35 1 0 4301015</v>
          </cell>
        </row>
        <row r="393">
          <cell r="R393" t="str">
            <v>36 1 3 82 1 5 34 0 0 4301037</v>
          </cell>
        </row>
        <row r="394">
          <cell r="R394" t="str">
            <v>36 1 3 82 1 5 35 2 0 4301017</v>
          </cell>
        </row>
        <row r="395">
          <cell r="R395" t="str">
            <v>40 1 3 22 1 3 51 0 0 1906004</v>
          </cell>
        </row>
        <row r="396">
          <cell r="R396" t="str">
            <v>40 1 3 22 1 3 51 1 0 1906004</v>
          </cell>
        </row>
        <row r="397">
          <cell r="R397" t="str">
            <v>40 1 3 22 1 3 51 2 0 1906004</v>
          </cell>
        </row>
        <row r="398">
          <cell r="R398" t="str">
            <v>40 1 3 22 1 3 51 3 0 1906004</v>
          </cell>
        </row>
        <row r="399">
          <cell r="R399" t="str">
            <v>40 1 3 22 1 3 51 4 0 1906004</v>
          </cell>
        </row>
        <row r="400">
          <cell r="R400" t="str">
            <v>40 1 3 22 1 3 51 5 0 1906004</v>
          </cell>
        </row>
        <row r="401">
          <cell r="R401" t="str">
            <v>40 1 3 22 1 3 51 6 0 1906004</v>
          </cell>
        </row>
        <row r="402">
          <cell r="R402" t="str">
            <v>40 1 3 22 1 3 51 7 0 1906004</v>
          </cell>
        </row>
        <row r="403">
          <cell r="R403" t="str">
            <v>40 1 3 22 1 3 51 8 0 1906004</v>
          </cell>
        </row>
        <row r="404">
          <cell r="R404" t="str">
            <v>40 1 3 33 1 3 51 0 0 1906004</v>
          </cell>
        </row>
        <row r="405">
          <cell r="R405" t="str">
            <v>40 1 3 81 1 3 51 0 0 1906004</v>
          </cell>
        </row>
        <row r="406">
          <cell r="R406" t="str">
            <v>40 1 3 82 1 3 51 1 0 1906004</v>
          </cell>
        </row>
        <row r="407">
          <cell r="R407" t="str">
            <v>40 1 3 82 1 3 51 2 0 1906004</v>
          </cell>
        </row>
        <row r="408">
          <cell r="R408" t="str">
            <v>40 2 3 11 1 3 38 1 0 1905014</v>
          </cell>
        </row>
        <row r="409">
          <cell r="R409" t="str">
            <v>40 2 3 11 1 3 38 2 0 1905031</v>
          </cell>
        </row>
        <row r="410">
          <cell r="R410" t="str">
            <v>40 2 3 11 1 3 38 3 0 1905022</v>
          </cell>
        </row>
        <row r="411">
          <cell r="R411" t="str">
            <v>40 2 3 11 1 3 38 3 0 1905031</v>
          </cell>
        </row>
        <row r="412">
          <cell r="R412" t="str">
            <v>40 2 3 11 1 3 42 0 0 1905028</v>
          </cell>
        </row>
        <row r="413">
          <cell r="R413" t="str">
            <v>40 2 3 11 1 3 47 0 0 1905019</v>
          </cell>
        </row>
        <row r="414">
          <cell r="R414" t="str">
            <v>40 2 3 11 1 3 47 1 0 1905014</v>
          </cell>
        </row>
        <row r="415">
          <cell r="R415" t="str">
            <v>40 2 3 11 1 3 48 0 0 1905036</v>
          </cell>
        </row>
        <row r="416">
          <cell r="R416" t="str">
            <v>40 2 3 11 1 3 49 0 0 1905019</v>
          </cell>
        </row>
        <row r="417">
          <cell r="R417" t="str">
            <v>40 2 3 11 1 3 50 0 0 1905019</v>
          </cell>
        </row>
        <row r="418">
          <cell r="R418" t="str">
            <v>40 2 3 11 1 3 50 1 0 1905019</v>
          </cell>
        </row>
        <row r="419">
          <cell r="R419" t="str">
            <v>40 2 3 11 1 3 50 2 0 1905024</v>
          </cell>
        </row>
        <row r="420">
          <cell r="R420" t="str">
            <v>40 2 3 11 1 3 58 0 0 1905027</v>
          </cell>
        </row>
        <row r="421">
          <cell r="R421" t="str">
            <v>40 2 3 11 1 6 40 0 0 1905023</v>
          </cell>
        </row>
        <row r="422">
          <cell r="R422" t="str">
            <v>40 2 3 11 1 6 41 0 0 1903047</v>
          </cell>
        </row>
        <row r="423">
          <cell r="R423" t="str">
            <v>40 2 3 33 1 3 38 0 0 1905014</v>
          </cell>
        </row>
        <row r="424">
          <cell r="R424" t="str">
            <v>40 2 3 33 1 3 38 1 0 1905031</v>
          </cell>
        </row>
        <row r="425">
          <cell r="R425" t="str">
            <v>40 2 3 33 1 3 38 4 0 1905022</v>
          </cell>
        </row>
        <row r="426">
          <cell r="R426" t="str">
            <v>40 2 3 33 1 3 42 0 0 1905019</v>
          </cell>
        </row>
        <row r="428">
          <cell r="R428" t="str">
            <v>40 2 3 33 1 3 43 0 0 1905021</v>
          </cell>
        </row>
        <row r="429">
          <cell r="R429" t="str">
            <v>40 2 3 33 1 3 44 0 0 1903031</v>
          </cell>
        </row>
        <row r="430">
          <cell r="R430" t="str">
            <v>40 2 3 33 1 3 44 1 0 1903045</v>
          </cell>
        </row>
        <row r="431">
          <cell r="R431" t="str">
            <v>40 2 3 33 1 3 45 0 0 1905019</v>
          </cell>
        </row>
        <row r="432">
          <cell r="R432" t="str">
            <v>40 2 3 33 1 3 47 0 0 1905014</v>
          </cell>
        </row>
        <row r="433">
          <cell r="R433" t="str">
            <v>40 2 3 33 1 3 47 1 0 1905014</v>
          </cell>
        </row>
        <row r="434">
          <cell r="R434" t="str">
            <v>40 2 3 33 1 3 48 0 0 1905023</v>
          </cell>
        </row>
        <row r="435">
          <cell r="R435" t="str">
            <v>40 2 3 33 1 3 48 1 0 1905023</v>
          </cell>
        </row>
        <row r="436">
          <cell r="R436" t="str">
            <v>40 2 3 33 1 3 48 2 0 1905036</v>
          </cell>
        </row>
        <row r="437">
          <cell r="R437" t="str">
            <v>40 2 3 33 1 3 48 3 0 1905031</v>
          </cell>
        </row>
        <row r="438">
          <cell r="R438" t="str">
            <v>40 2 3 33 1 3 48 4 0 1905036</v>
          </cell>
        </row>
        <row r="439">
          <cell r="R439" t="str">
            <v>40 2 3 33 1 3 49 0 0 1905019</v>
          </cell>
        </row>
        <row r="440">
          <cell r="R440" t="str">
            <v>40 2 3 33 1 3 50 0 0 1905014</v>
          </cell>
        </row>
        <row r="441">
          <cell r="R441" t="str">
            <v>40 2 3 33 1 3 50 1 0 1905019</v>
          </cell>
        </row>
        <row r="442">
          <cell r="R442" t="str">
            <v>40 2 3 33 1 3 58 0 0 1905027</v>
          </cell>
        </row>
        <row r="443">
          <cell r="R443" t="str">
            <v>40 2 3 33 1 6 40 0 0 1905014</v>
          </cell>
        </row>
        <row r="444">
          <cell r="R444" t="str">
            <v>40 2 3 33 1 6 40 1 0 1905031</v>
          </cell>
        </row>
        <row r="445">
          <cell r="R445" t="str">
            <v>40 2 3 83 1 3 44 0 0 1903031</v>
          </cell>
        </row>
        <row r="446">
          <cell r="R446" t="str">
            <v>40 2 3 83 1 3 44 1 0 1903031</v>
          </cell>
        </row>
        <row r="447">
          <cell r="R447" t="str">
            <v>40 2 3 83 1 3 48 0 0 1905031</v>
          </cell>
        </row>
        <row r="448">
          <cell r="R448" t="str">
            <v>40 2 3 83 1 3 50 0 0 1905024</v>
          </cell>
        </row>
        <row r="449">
          <cell r="R449" t="str">
            <v>40 2 3 83 1 3 58 0 0 1905013</v>
          </cell>
        </row>
        <row r="450">
          <cell r="R450" t="str">
            <v>40 2 3 83 1 3 58 1 0 1905027</v>
          </cell>
        </row>
        <row r="451">
          <cell r="R451" t="str">
            <v>40 3 3 22 1 3 39 0 0 1906004</v>
          </cell>
        </row>
        <row r="452">
          <cell r="R452" t="str">
            <v>40 4 3 11 1 3 36 0 0 1906025</v>
          </cell>
        </row>
        <row r="453">
          <cell r="R453" t="str">
            <v>40 4 3 11 1 3 39 0 0 1906004</v>
          </cell>
        </row>
        <row r="454">
          <cell r="R454" t="str">
            <v>40 4 3 11 1 3 46 0 0 1905031</v>
          </cell>
        </row>
        <row r="455">
          <cell r="R455" t="str">
            <v>40 4 3 11 1 3 46 2 0 1905014</v>
          </cell>
        </row>
        <row r="456">
          <cell r="R456" t="str">
            <v>40 4 3 11 1 3 51 0 0 1906004</v>
          </cell>
        </row>
        <row r="457">
          <cell r="R457" t="str">
            <v>40 4 3 11 1 3 51 1 0 1906004</v>
          </cell>
        </row>
        <row r="458">
          <cell r="R458" t="str">
            <v>40 4 3 11 1 3 81 0 0 1905036</v>
          </cell>
        </row>
        <row r="459">
          <cell r="R459" t="str">
            <v>40 4 3 22 1 3 36 0 0 1906025</v>
          </cell>
        </row>
        <row r="460">
          <cell r="R460" t="str">
            <v>40 4 3 22 1 3 46 0 0 1905031</v>
          </cell>
        </row>
        <row r="461">
          <cell r="R461" t="str">
            <v>40 4 3 22 1 3 46 1 0 1905031</v>
          </cell>
        </row>
        <row r="462">
          <cell r="R462" t="str">
            <v>40 4 3 33 1 3 46 0 0 1905031</v>
          </cell>
        </row>
        <row r="463">
          <cell r="R463" t="str">
            <v>40 4 3 33 1 3 46 1 0 1905023</v>
          </cell>
        </row>
        <row r="464">
          <cell r="R464" t="str">
            <v>40 4 3 82 1 3 46 0 0 1905031</v>
          </cell>
        </row>
        <row r="465">
          <cell r="R465" t="str">
            <v>28 5 3 11 1 2 23 0 0 2201070</v>
          </cell>
        </row>
        <row r="466">
          <cell r="R466" t="str">
            <v>36 1 3 22 1 5 34 2 0 4301037</v>
          </cell>
        </row>
        <row r="467">
          <cell r="R467" t="str">
            <v>26 1 3 22 4 3 20 3 0 2402041</v>
          </cell>
        </row>
        <row r="468">
          <cell r="R468" t="str">
            <v>26 1 3 22 4 3 20 4 0 2402041</v>
          </cell>
        </row>
        <row r="469">
          <cell r="R469" t="str">
            <v>26 1 3 82 3 2 85 4 0 4003014</v>
          </cell>
        </row>
        <row r="470">
          <cell r="R470" t="str">
            <v>26 1 3 82 3 2 85 4 0 4003014</v>
          </cell>
        </row>
        <row r="471">
          <cell r="R471" t="str">
            <v>36 1 3 22 1 5 35 1 0 4301003</v>
          </cell>
        </row>
        <row r="472">
          <cell r="R472" t="str">
            <v>24 1 3 22 1 8 71 2 0 4501001</v>
          </cell>
        </row>
        <row r="473">
          <cell r="R473" t="str">
            <v>16 1 3 11 1 4 52 0 0 3301064</v>
          </cell>
        </row>
        <row r="474">
          <cell r="R474" t="str">
            <v>16 1 3 11 1 4 52 1 0 3301122</v>
          </cell>
        </row>
        <row r="475">
          <cell r="R475" t="str">
            <v>16 1 3 11 1 4 52 1 0 3301122</v>
          </cell>
        </row>
        <row r="476">
          <cell r="R476" t="str">
            <v>16 1 3 11 1 4 52 2 0 3301055</v>
          </cell>
        </row>
        <row r="477">
          <cell r="R477" t="str">
            <v>16 1 3 11 1 4 52 4 0 3301059</v>
          </cell>
        </row>
        <row r="478">
          <cell r="R478" t="str">
            <v>16 1 3 22 1 4 52 0 0 3301059</v>
          </cell>
        </row>
        <row r="479">
          <cell r="R479" t="str">
            <v>16 1 3 22 1 4 52 0 0 3301059</v>
          </cell>
        </row>
        <row r="480">
          <cell r="R480" t="str">
            <v>16 1 3 22 1 4 52 0 0 3301059</v>
          </cell>
        </row>
        <row r="481">
          <cell r="R481" t="str">
            <v>16 1 3 22 1 4 52 1 0 3301122</v>
          </cell>
        </row>
        <row r="482">
          <cell r="R482" t="str">
            <v>16 1 3 22 1 4 52 1 0 3301122</v>
          </cell>
        </row>
        <row r="483">
          <cell r="R483" t="str">
            <v>16 1 3 22 1 4 52 2 0 3301122</v>
          </cell>
        </row>
        <row r="484">
          <cell r="R484" t="str">
            <v>16 1 3 22 1 4 52 3 0 3301126</v>
          </cell>
        </row>
        <row r="485">
          <cell r="R485" t="str">
            <v>16 1 3 22 1 4 52 4 0 3301126</v>
          </cell>
        </row>
        <row r="486">
          <cell r="R486" t="str">
            <v>16 1 3 22 1 4 52 5 0 3301126</v>
          </cell>
        </row>
        <row r="487">
          <cell r="R487" t="str">
            <v>16 1 3 33 1 4 52 1 0 3301055</v>
          </cell>
        </row>
        <row r="488">
          <cell r="R488" t="str">
            <v>16 1 3 33 1 4 52 2 0 3301122</v>
          </cell>
        </row>
        <row r="489">
          <cell r="R489" t="str">
            <v>16 1 3 33 1 4 52 2 0 3301122</v>
          </cell>
        </row>
        <row r="490">
          <cell r="R490" t="str">
            <v>16 1 3 33 1 4 52 3 0 3301059</v>
          </cell>
        </row>
        <row r="491">
          <cell r="R491" t="str">
            <v>16 1 3 33 1 4 52 3 0 3301059</v>
          </cell>
        </row>
        <row r="492">
          <cell r="R492" t="str">
            <v>16 1 3 81 1 4 52 0 0 3301059</v>
          </cell>
        </row>
        <row r="493">
          <cell r="R493" t="str">
            <v>16 1 3 83 1 4 52 0 0 3301122</v>
          </cell>
        </row>
        <row r="494">
          <cell r="R494" t="str">
            <v>16 1 3 22 1 4 52 2 0 3301126</v>
          </cell>
        </row>
        <row r="495">
          <cell r="R495" t="str">
            <v>14 1 3 22 3 1 70 0 0 4002022</v>
          </cell>
        </row>
        <row r="496">
          <cell r="R496" t="str">
            <v>14 1 3 22 3 1 70 1 0 4002022</v>
          </cell>
        </row>
        <row r="497">
          <cell r="R497" t="str">
            <v>14 1 3 22 3 1 70 2 0 4002022</v>
          </cell>
        </row>
        <row r="498">
          <cell r="R498" t="str">
            <v>14 1 3 22 3 1 70 3 0 4002022</v>
          </cell>
        </row>
        <row r="499">
          <cell r="R499" t="str">
            <v>14 1 3 82 3 1 70 0 0 4002022</v>
          </cell>
        </row>
        <row r="500">
          <cell r="R500" t="str">
            <v>36 1 3 11 1 5 35 0 0 4301017</v>
          </cell>
        </row>
        <row r="501">
          <cell r="R501" t="str">
            <v>40 4 3 22 1 3 86 0 0 1906022</v>
          </cell>
        </row>
        <row r="502">
          <cell r="R502" t="str">
            <v>40 4 3 11 1 3 86 0 0 1906022</v>
          </cell>
        </row>
        <row r="503">
          <cell r="R503" t="str">
            <v>24 1 3 22 1 8 71 2 0 4501052</v>
          </cell>
        </row>
        <row r="504">
          <cell r="R504" t="str">
            <v>23 1 3 11 4 2 76 0 0 2408038</v>
          </cell>
        </row>
        <row r="505">
          <cell r="R505" t="str">
            <v>14 1 3 82 3 1 7 1 0 3204053</v>
          </cell>
        </row>
        <row r="506">
          <cell r="R506" t="str">
            <v>14 1 3 82 3 1 70 3 0 4002022</v>
          </cell>
        </row>
        <row r="507">
          <cell r="R507" t="str">
            <v>14 1 3 82 3 1 80 1 0 4501054</v>
          </cell>
        </row>
        <row r="508">
          <cell r="R508" t="str">
            <v>14 1 3 82 3 1 7 1 0 3204004</v>
          </cell>
        </row>
        <row r="509">
          <cell r="R509" t="str">
            <v>14 1 3 82 3 5 7 0 0 3204004</v>
          </cell>
        </row>
        <row r="510">
          <cell r="R510" t="str">
            <v>16 1 3 82 1 4 52 1 0 3301122</v>
          </cell>
        </row>
        <row r="511">
          <cell r="R511" t="str">
            <v>16 1 3 82 1 4 52 5 0 3301126</v>
          </cell>
        </row>
        <row r="512">
          <cell r="R512" t="str">
            <v>14 1 3 82 3 1 70 1 0 4002022</v>
          </cell>
        </row>
        <row r="513">
          <cell r="R513" t="str">
            <v>14 1 3 82 3 5 7 1 0 3204004</v>
          </cell>
        </row>
        <row r="514">
          <cell r="R514" t="str">
            <v>21 1 3 82 5 1 5 1 0 4599023</v>
          </cell>
        </row>
        <row r="515">
          <cell r="R515" t="str">
            <v>21 1 3 82 5 1 5 2 0 4599023</v>
          </cell>
        </row>
        <row r="516">
          <cell r="R516" t="str">
            <v>22 1 3 82 5 1 13 0 0 4599031</v>
          </cell>
        </row>
        <row r="517">
          <cell r="R517" t="str">
            <v>22 1 3 82 5 1 13 0 0 4599026</v>
          </cell>
        </row>
        <row r="518">
          <cell r="R518" t="str">
            <v>22 1 3 82 5 1 13 0 0 4599026</v>
          </cell>
        </row>
        <row r="519">
          <cell r="R519" t="str">
            <v>22 1 3 82 5 1 69 0 0 0401105</v>
          </cell>
        </row>
        <row r="520">
          <cell r="R520" t="str">
            <v>23 1 3 82 4 2 76 4 0 2408035</v>
          </cell>
        </row>
        <row r="521">
          <cell r="R521" t="str">
            <v>23 2 3 82 4 2 76 4 0 2408039</v>
          </cell>
        </row>
        <row r="522">
          <cell r="R522" t="str">
            <v>23 3 3 82 4 2 76 0 0 2408023</v>
          </cell>
        </row>
        <row r="523">
          <cell r="R523" t="str">
            <v>23 4 3 82 4 3 76 0 0 2408008</v>
          </cell>
        </row>
        <row r="524">
          <cell r="R524" t="str">
            <v>23 2 3 82 4 2 76 5 0 2408039</v>
          </cell>
        </row>
        <row r="525">
          <cell r="R525" t="str">
            <v>24 1 3 82 1 8 17 3 0 4501001</v>
          </cell>
        </row>
        <row r="526">
          <cell r="R526" t="str">
            <v>24 1 3 82 1 8 71 1 0 4501001</v>
          </cell>
        </row>
        <row r="527">
          <cell r="R527" t="str">
            <v>24 1 3 82 1 8 71 3 0 4501052</v>
          </cell>
        </row>
        <row r="528">
          <cell r="R528" t="str">
            <v>24 1 3 82 3 1 70 0 0 4002020</v>
          </cell>
        </row>
        <row r="529">
          <cell r="R529" t="str">
            <v>24 1 3 82 3 1 70 1 0 4002020</v>
          </cell>
        </row>
        <row r="530">
          <cell r="R530" t="str">
            <v>25 1 3 81 2 3 18 0 0 4599002</v>
          </cell>
        </row>
        <row r="531">
          <cell r="R531" t="str">
            <v>26 1 3 81 1 7 77 1 0 4599016</v>
          </cell>
        </row>
        <row r="532">
          <cell r="R532" t="str">
            <v>26 1 3 82 4 3 20 8 0 2402114</v>
          </cell>
        </row>
        <row r="533">
          <cell r="R533" t="str">
            <v>26 1 3 85 4 3 20 0 0 2402114</v>
          </cell>
        </row>
        <row r="534">
          <cell r="R534" t="str">
            <v>26 1 3 85 4 3 20 2 0 2402128</v>
          </cell>
        </row>
        <row r="535">
          <cell r="R535" t="str">
            <v>27 1 3 81 1 6 21 0 0 4502019</v>
          </cell>
        </row>
        <row r="536">
          <cell r="R536" t="str">
            <v>27 1 3 81 2 2 21 0 0 4502019</v>
          </cell>
        </row>
        <row r="537">
          <cell r="R537" t="str">
            <v>28 2 3 83 1 2 72 4 0 2201071</v>
          </cell>
        </row>
        <row r="538">
          <cell r="R538" t="str">
            <v>28 6 3 22 1 2 24 0 0 2201062</v>
          </cell>
        </row>
        <row r="539">
          <cell r="R539" t="str">
            <v>28 6 3 83 1 2 25 0 0 2201029</v>
          </cell>
        </row>
        <row r="540">
          <cell r="R540" t="str">
            <v>28 6 3 83 1 2 25 0 0 2201052</v>
          </cell>
        </row>
        <row r="541">
          <cell r="R541" t="str">
            <v>28 8 3 82 1 2 25 0 0 2201028</v>
          </cell>
        </row>
        <row r="542">
          <cell r="R542" t="str">
            <v>28 8 3 83 1 2 25 2 0 2201028</v>
          </cell>
        </row>
        <row r="543">
          <cell r="R543" t="str">
            <v>29 1 3 82 1 6 27 0 0 4103050</v>
          </cell>
        </row>
        <row r="544">
          <cell r="R544" t="str">
            <v>29 1 3 82 1 6 27 3 0 4103050</v>
          </cell>
        </row>
        <row r="545">
          <cell r="R545" t="str">
            <v>30 1 3 81 2 3 67 0 0 1702017</v>
          </cell>
        </row>
        <row r="546">
          <cell r="R546" t="str">
            <v>30 1 3 81 2 3 67 0 0 1702017</v>
          </cell>
        </row>
        <row r="547">
          <cell r="R547" t="str">
            <v>33 1 3 81 3 3 73 0 0 4503022</v>
          </cell>
        </row>
        <row r="548">
          <cell r="R548" t="str">
            <v>33 1 3 82 3 3 73 1 0 4503017</v>
          </cell>
        </row>
        <row r="549">
          <cell r="R549" t="str">
            <v>35 1 3 81 2 2 78 1 0 3502017</v>
          </cell>
        </row>
        <row r="550">
          <cell r="R550" t="str">
            <v>35 1 3 81 2 2 78 1 0 3502017</v>
          </cell>
        </row>
        <row r="551">
          <cell r="R551" t="str">
            <v>35 1 3 81 2 2 78 1 0 3502017</v>
          </cell>
        </row>
        <row r="552">
          <cell r="R552" t="str">
            <v>35 1 3 81 2 2 78 1 0 3502017</v>
          </cell>
        </row>
        <row r="553">
          <cell r="R553" t="str">
            <v>35 1 3 81 2 3 55 0 0 2102013</v>
          </cell>
        </row>
        <row r="554">
          <cell r="R554" t="str">
            <v>36 1 3 82 1 5 34 1 0 4301037</v>
          </cell>
        </row>
        <row r="555">
          <cell r="R555" t="str">
            <v>36 1 3 83 1 5 34 0 0 4301037</v>
          </cell>
        </row>
        <row r="556">
          <cell r="R556" t="str">
            <v>36 1 3 83 1 5 35 0 0 4301015</v>
          </cell>
        </row>
        <row r="557">
          <cell r="R557" t="str">
            <v>40 1 3 82 1 3 51 8 0 1906004</v>
          </cell>
        </row>
        <row r="558">
          <cell r="R558" t="str">
            <v>40 2 3 83 1 3 44 2 0 1903031</v>
          </cell>
        </row>
        <row r="559">
          <cell r="R559" t="str">
            <v>40 3 3 82 1 3 39 0 0 1906004</v>
          </cell>
        </row>
        <row r="560">
          <cell r="R560" t="str">
            <v>40 4 3 82 1 3 51 2 0 1906004</v>
          </cell>
        </row>
        <row r="561">
          <cell r="R561" t="str">
            <v>40 4 3 82 1 3 81 0 0 1903034</v>
          </cell>
        </row>
        <row r="562">
          <cell r="R562" t="str">
            <v>16 1 3 22 1 4 52 0 0 3301055</v>
          </cell>
        </row>
        <row r="563">
          <cell r="R563" t="str">
            <v>24 1 3 22 1 8 71 0 0 4501052</v>
          </cell>
        </row>
        <row r="564">
          <cell r="R564" t="str">
            <v>24 1 3 82 1 8 17 0 0 4501001</v>
          </cell>
        </row>
        <row r="565">
          <cell r="R565" t="str">
            <v>24 1 3 82 1 8 17 0 0 4501004</v>
          </cell>
        </row>
        <row r="566">
          <cell r="R566" t="str">
            <v>26 1 3 81 4 3 20 0 0 2402114</v>
          </cell>
        </row>
        <row r="567">
          <cell r="R567" t="str">
            <v>26 1 3 82 3 2 85 5 0 4003014</v>
          </cell>
        </row>
        <row r="568">
          <cell r="R568" t="str">
            <v>26 1 3 82 3 2 85 6 0 4003014</v>
          </cell>
        </row>
        <row r="569">
          <cell r="R569" t="str">
            <v>26 1 3 82 3 2 85 7 0 4003014</v>
          </cell>
        </row>
        <row r="570">
          <cell r="R570" t="str">
            <v>26 1 3 82 4 3 20 0 0 2402041</v>
          </cell>
        </row>
        <row r="571">
          <cell r="R571" t="str">
            <v>36 1 3 82 1 5 34 2 0 4301037</v>
          </cell>
        </row>
        <row r="572">
          <cell r="R572" t="str">
            <v>36 1 3 82 1 5 35 0 0 4301017</v>
          </cell>
        </row>
        <row r="573">
          <cell r="R573" t="str">
            <v>36 1 3 83 1 5 34 3 0 4301037</v>
          </cell>
        </row>
        <row r="574">
          <cell r="R574" t="str">
            <v>22 1 3 11 5 1 11 1 0 4002016</v>
          </cell>
        </row>
        <row r="575">
          <cell r="R575" t="str">
            <v>22 1 3 81 5 1 11 1 0 4002016</v>
          </cell>
        </row>
        <row r="576">
          <cell r="R576" t="str">
            <v>23 1 3 11 4 2 76 4 0 2408039</v>
          </cell>
        </row>
        <row r="577">
          <cell r="R577" t="str">
            <v>23 1 3 81 4 1 76 4 0 2408026</v>
          </cell>
        </row>
        <row r="578">
          <cell r="R578" t="str">
            <v>26 1 3 11 4 3 20 7 0 2402128</v>
          </cell>
        </row>
        <row r="579">
          <cell r="R579" t="str">
            <v>26 1 3 22 4 3 20 7 0 2402128</v>
          </cell>
        </row>
        <row r="580">
          <cell r="R580" t="str">
            <v>29 1 3 11 1 6 27 3 0 4103050</v>
          </cell>
        </row>
        <row r="581">
          <cell r="R581" t="str">
            <v>40 4 3 11 1 3 39 0 0 1906014</v>
          </cell>
        </row>
        <row r="582">
          <cell r="R582" t="str">
            <v>40 1 3 33 1 3 51 1 0 1906004</v>
          </cell>
        </row>
        <row r="583">
          <cell r="R583" t="str">
            <v>35 1 3 81 2 3 53 1 0 3502039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2" displayName="Tabla2" ref="A4:K331" totalsRowShown="0" headerRowDxfId="22" dataDxfId="21" headerRowBorderDxfId="19" tableBorderDxfId="20" dataCellStyle="Millares">
  <autoFilter ref="A4:K331"/>
  <tableColumns count="11">
    <tableColumn id="7" name="CODREN" dataDxfId="18"/>
    <tableColumn id="14" name="NOMREN" dataDxfId="17"/>
    <tableColumn id="15" name="PPTO_INICIAL" dataDxfId="15" totalsRowDxfId="16" dataCellStyle="Millares"/>
    <tableColumn id="16" name="ADICIONES" dataDxfId="13" totalsRowDxfId="14" dataCellStyle="Millares"/>
    <tableColumn id="17" name="REBAJAS" dataDxfId="11" totalsRowDxfId="12" dataCellStyle="Millares"/>
    <tableColumn id="18" name="CREDITOS" dataDxfId="9" totalsRowDxfId="10" dataCellStyle="Millares"/>
    <tableColumn id="19" name="CONTRACREDITOS" dataDxfId="7" totalsRowDxfId="8" dataCellStyle="Millares"/>
    <tableColumn id="20" name="PPTO_DEFINITIVO" dataDxfId="5" totalsRowDxfId="6" dataCellStyle="Millares"/>
    <tableColumn id="21" name="TOT_RECAUDADO" dataDxfId="3" totalsRowDxfId="4" dataCellStyle="Millares"/>
    <tableColumn id="22" name="PORC_RECAUDADO" dataDxfId="1" totalsRowDxfId="2" dataCellStyle="Porcentaje"/>
    <tableColumn id="23" name="SITF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F595"/>
  <sheetViews>
    <sheetView workbookViewId="0"/>
  </sheetViews>
  <sheetFormatPr baseColWidth="10" defaultColWidth="9.28515625" defaultRowHeight="15" x14ac:dyDescent="0.25"/>
  <cols>
    <col min="1" max="1" width="4.5703125" style="98" customWidth="1"/>
    <col min="2" max="3" width="3.28515625" style="98" customWidth="1"/>
    <col min="4" max="4" width="4.42578125" style="99" customWidth="1"/>
    <col min="5" max="6" width="3.28515625" style="98" customWidth="1"/>
    <col min="7" max="7" width="5.7109375" style="98" customWidth="1"/>
    <col min="8" max="8" width="3.28515625" style="98" customWidth="1"/>
    <col min="9" max="9" width="9.28515625" hidden="1" customWidth="1"/>
    <col min="10" max="10" width="19.7109375" hidden="1" customWidth="1"/>
    <col min="11" max="12" width="9.28515625" hidden="1" customWidth="1"/>
    <col min="13" max="13" width="9.28515625" customWidth="1"/>
    <col min="14" max="17" width="9.28515625" hidden="1" customWidth="1"/>
    <col min="18" max="18" width="26" customWidth="1"/>
    <col min="19" max="27" width="9.28515625" hidden="1" customWidth="1"/>
    <col min="28" max="28" width="18.28515625" hidden="1" customWidth="1"/>
    <col min="29" max="29" width="9.28515625" hidden="1" customWidth="1"/>
    <col min="30" max="30" width="35.28515625" hidden="1" customWidth="1"/>
    <col min="31" max="31" width="0.28515625" customWidth="1"/>
    <col min="32" max="32" width="35.28515625" hidden="1" customWidth="1"/>
    <col min="33" max="33" width="13.42578125" hidden="1" customWidth="1"/>
    <col min="34" max="34" width="41.7109375" hidden="1" customWidth="1"/>
    <col min="35" max="35" width="13.5703125" hidden="1" customWidth="1"/>
    <col min="36" max="36" width="25.42578125" hidden="1" customWidth="1"/>
    <col min="37" max="39" width="9.28515625" hidden="1" customWidth="1"/>
    <col min="40" max="40" width="11.28515625" customWidth="1"/>
    <col min="41" max="41" width="18.28515625" customWidth="1"/>
    <col min="42" max="42" width="23" hidden="1" customWidth="1"/>
    <col min="43" max="43" width="31.7109375" customWidth="1"/>
    <col min="44" max="48" width="17.7109375" style="64" hidden="1" customWidth="1"/>
    <col min="49" max="49" width="19.28515625" style="64" customWidth="1"/>
    <col min="50" max="50" width="20.28515625" style="64" customWidth="1"/>
    <col min="51" max="53" width="20.28515625" style="64" hidden="1" customWidth="1"/>
    <col min="54" max="54" width="19.28515625" style="64" customWidth="1"/>
    <col min="55" max="55" width="9.28515625" customWidth="1"/>
    <col min="57" max="57" width="15.28515625" style="64" hidden="1" customWidth="1"/>
    <col min="58" max="58" width="9.28515625" hidden="1" customWidth="1"/>
    <col min="59" max="59" width="17.42578125" style="64" hidden="1" customWidth="1"/>
    <col min="60" max="60" width="15.28515625" style="64" hidden="1" customWidth="1"/>
    <col min="61" max="63" width="5.5703125" style="64" customWidth="1"/>
    <col min="64" max="64" width="5.5703125" style="97" customWidth="1"/>
    <col min="65" max="65" width="6" style="64" customWidth="1"/>
    <col min="66" max="66" width="9.28515625" style="64" customWidth="1"/>
    <col min="67" max="67" width="5.5703125" style="64" customWidth="1"/>
    <col min="68" max="68" width="5.7109375" style="64" customWidth="1"/>
    <col min="69" max="69" width="17.42578125" style="96" customWidth="1"/>
    <col min="70" max="70" width="46.42578125" style="64" customWidth="1"/>
    <col min="71" max="71" width="21.7109375" style="64" customWidth="1"/>
    <col min="72" max="72" width="41.7109375" style="64" customWidth="1"/>
    <col min="73" max="73" width="33.28515625" customWidth="1"/>
    <col min="74" max="74" width="33.28515625" hidden="1" customWidth="1"/>
    <col min="75" max="75" width="68.28515625" hidden="1" customWidth="1"/>
    <col min="76" max="79" width="9.28515625" customWidth="1"/>
    <col min="80" max="80" width="38.28515625" customWidth="1"/>
  </cols>
  <sheetData>
    <row r="2" spans="1:84" s="165" customFormat="1" ht="35.25" customHeight="1" x14ac:dyDescent="0.25">
      <c r="A2" s="176" t="s">
        <v>213</v>
      </c>
      <c r="B2" s="176" t="s">
        <v>541</v>
      </c>
      <c r="C2" s="176" t="s">
        <v>542</v>
      </c>
      <c r="D2" s="177" t="s">
        <v>543</v>
      </c>
      <c r="E2" s="176" t="s">
        <v>313</v>
      </c>
      <c r="F2" s="176" t="s">
        <v>314</v>
      </c>
      <c r="G2" s="176" t="s">
        <v>544</v>
      </c>
      <c r="H2" s="176" t="s">
        <v>545</v>
      </c>
      <c r="I2" s="174" t="s">
        <v>546</v>
      </c>
      <c r="J2" s="174" t="s">
        <v>547</v>
      </c>
      <c r="K2" s="174" t="s">
        <v>548</v>
      </c>
      <c r="L2" s="174" t="s">
        <v>549</v>
      </c>
      <c r="M2" s="174" t="s">
        <v>550</v>
      </c>
      <c r="N2" s="174" t="s">
        <v>551</v>
      </c>
      <c r="O2" s="174" t="s">
        <v>552</v>
      </c>
      <c r="P2" s="174" t="s">
        <v>553</v>
      </c>
      <c r="Q2" s="174" t="s">
        <v>554</v>
      </c>
      <c r="R2" s="174" t="s">
        <v>555</v>
      </c>
      <c r="S2" s="174" t="s">
        <v>556</v>
      </c>
      <c r="T2" s="174" t="s">
        <v>557</v>
      </c>
      <c r="U2" s="174" t="s">
        <v>558</v>
      </c>
      <c r="V2" s="174" t="s">
        <v>559</v>
      </c>
      <c r="W2" s="174" t="s">
        <v>560</v>
      </c>
      <c r="X2" s="174" t="s">
        <v>561</v>
      </c>
      <c r="Y2" s="174" t="s">
        <v>562</v>
      </c>
      <c r="Z2" s="174" t="s">
        <v>563</v>
      </c>
      <c r="AA2" s="174" t="s">
        <v>564</v>
      </c>
      <c r="AB2" s="174" t="s">
        <v>565</v>
      </c>
      <c r="AC2" s="174" t="s">
        <v>566</v>
      </c>
      <c r="AD2" s="174" t="s">
        <v>567</v>
      </c>
      <c r="AE2" s="174" t="s">
        <v>568</v>
      </c>
      <c r="AF2" s="174" t="s">
        <v>569</v>
      </c>
      <c r="AG2" s="174" t="s">
        <v>570</v>
      </c>
      <c r="AH2" s="174" t="s">
        <v>571</v>
      </c>
      <c r="AI2" s="174" t="s">
        <v>572</v>
      </c>
      <c r="AJ2" s="174" t="s">
        <v>573</v>
      </c>
      <c r="AK2" s="174" t="s">
        <v>574</v>
      </c>
      <c r="AL2" s="174" t="s">
        <v>575</v>
      </c>
      <c r="AM2" s="174" t="s">
        <v>576</v>
      </c>
      <c r="AN2" s="174" t="s">
        <v>577</v>
      </c>
      <c r="AO2" s="174" t="s">
        <v>578</v>
      </c>
      <c r="AP2" s="174" t="s">
        <v>579</v>
      </c>
      <c r="AQ2" s="174" t="s">
        <v>580</v>
      </c>
      <c r="AR2" s="175" t="s">
        <v>581</v>
      </c>
      <c r="AS2" s="175" t="s">
        <v>582</v>
      </c>
      <c r="AT2" s="175" t="s">
        <v>583</v>
      </c>
      <c r="AU2" s="175" t="s">
        <v>584</v>
      </c>
      <c r="AV2" s="175" t="s">
        <v>585</v>
      </c>
      <c r="AW2" s="175" t="s">
        <v>586</v>
      </c>
      <c r="AX2" s="175" t="s">
        <v>0</v>
      </c>
      <c r="AY2" s="175" t="s">
        <v>587</v>
      </c>
      <c r="AZ2" s="175" t="s">
        <v>588</v>
      </c>
      <c r="BA2" s="175" t="s">
        <v>589</v>
      </c>
      <c r="BB2" s="175" t="s">
        <v>590</v>
      </c>
      <c r="BC2" s="51" t="s">
        <v>313</v>
      </c>
      <c r="BD2" s="51" t="s">
        <v>314</v>
      </c>
      <c r="BE2" s="175" t="s">
        <v>591</v>
      </c>
      <c r="BF2" s="174" t="s">
        <v>592</v>
      </c>
      <c r="BG2" s="173" t="s">
        <v>3601</v>
      </c>
      <c r="BH2" s="172" t="s">
        <v>0</v>
      </c>
      <c r="BI2" s="168" t="s">
        <v>3600</v>
      </c>
      <c r="BJ2" s="168" t="s">
        <v>3599</v>
      </c>
      <c r="BK2" s="168" t="s">
        <v>3598</v>
      </c>
      <c r="BL2" s="171" t="s">
        <v>3597</v>
      </c>
      <c r="BM2" s="170" t="s">
        <v>308</v>
      </c>
      <c r="BN2" s="170" t="s">
        <v>309</v>
      </c>
      <c r="BO2" s="168" t="s">
        <v>3596</v>
      </c>
      <c r="BP2" s="170" t="s">
        <v>3595</v>
      </c>
      <c r="BQ2" s="169" t="s">
        <v>577</v>
      </c>
      <c r="BR2" s="168" t="s">
        <v>3594</v>
      </c>
      <c r="BS2" s="168"/>
      <c r="BT2" s="168" t="s">
        <v>3593</v>
      </c>
      <c r="BU2" s="167" t="s">
        <v>3531</v>
      </c>
      <c r="BV2" s="166" t="s">
        <v>494</v>
      </c>
      <c r="BW2" s="165" t="s">
        <v>3592</v>
      </c>
      <c r="BY2" s="51" t="s">
        <v>313</v>
      </c>
      <c r="BZ2" s="51" t="s">
        <v>314</v>
      </c>
    </row>
    <row r="3" spans="1:84" ht="14.45" customHeight="1" x14ac:dyDescent="0.25">
      <c r="A3" s="98">
        <v>14</v>
      </c>
      <c r="B3" s="98">
        <v>1</v>
      </c>
      <c r="C3" s="98">
        <v>3</v>
      </c>
      <c r="D3" s="116">
        <v>11</v>
      </c>
      <c r="E3" s="98">
        <v>3</v>
      </c>
      <c r="F3" s="98">
        <v>1</v>
      </c>
      <c r="G3" s="98">
        <v>7</v>
      </c>
      <c r="H3" s="98">
        <v>0</v>
      </c>
      <c r="I3">
        <v>1</v>
      </c>
      <c r="J3" t="s">
        <v>597</v>
      </c>
      <c r="K3">
        <v>0</v>
      </c>
      <c r="L3" t="s">
        <v>597</v>
      </c>
      <c r="M3">
        <v>11101</v>
      </c>
      <c r="N3" t="s">
        <v>598</v>
      </c>
      <c r="O3">
        <v>0</v>
      </c>
      <c r="P3">
        <v>0</v>
      </c>
      <c r="Q3" t="s">
        <v>599</v>
      </c>
      <c r="R3" t="s">
        <v>600</v>
      </c>
      <c r="S3" t="s">
        <v>593</v>
      </c>
      <c r="T3" t="s">
        <v>215</v>
      </c>
      <c r="U3" t="s">
        <v>601</v>
      </c>
      <c r="V3" t="s">
        <v>419</v>
      </c>
      <c r="W3" t="s">
        <v>594</v>
      </c>
      <c r="X3" t="s">
        <v>602</v>
      </c>
      <c r="Y3" t="s">
        <v>596</v>
      </c>
      <c r="Z3" t="s">
        <v>597</v>
      </c>
      <c r="AA3" t="s">
        <v>595</v>
      </c>
      <c r="AB3" t="s">
        <v>234</v>
      </c>
      <c r="AC3" t="s">
        <v>603</v>
      </c>
      <c r="AD3" t="s">
        <v>246</v>
      </c>
      <c r="AE3" t="s">
        <v>604</v>
      </c>
      <c r="AF3" t="s">
        <v>247</v>
      </c>
      <c r="AG3" t="s">
        <v>605</v>
      </c>
      <c r="AH3" t="s">
        <v>606</v>
      </c>
      <c r="AI3" t="s">
        <v>607</v>
      </c>
      <c r="AJ3" t="s">
        <v>608</v>
      </c>
      <c r="AK3" t="s">
        <v>609</v>
      </c>
      <c r="AL3" t="s">
        <v>610</v>
      </c>
      <c r="AM3" t="s">
        <v>611</v>
      </c>
      <c r="AN3" t="s">
        <v>612</v>
      </c>
      <c r="AO3" t="s">
        <v>613</v>
      </c>
      <c r="AP3" t="s">
        <v>614</v>
      </c>
      <c r="AQ3" t="s">
        <v>1</v>
      </c>
      <c r="AR3" s="64">
        <v>570000000</v>
      </c>
      <c r="AS3" s="64">
        <v>0</v>
      </c>
      <c r="AT3" s="64">
        <v>0</v>
      </c>
      <c r="AU3" s="64">
        <v>0</v>
      </c>
      <c r="AV3" s="64">
        <v>90000000</v>
      </c>
      <c r="AW3" s="64">
        <v>480000000</v>
      </c>
      <c r="AX3" s="64">
        <v>80731840</v>
      </c>
      <c r="AY3" s="64">
        <v>80731840</v>
      </c>
      <c r="AZ3" s="64">
        <v>3334216</v>
      </c>
      <c r="BA3" s="64">
        <v>1634216</v>
      </c>
      <c r="BB3" s="64">
        <v>399268160</v>
      </c>
      <c r="BC3" s="101">
        <v>3</v>
      </c>
      <c r="BD3" s="101">
        <v>101</v>
      </c>
      <c r="BE3" s="64">
        <v>0</v>
      </c>
      <c r="BF3" t="s">
        <v>615</v>
      </c>
      <c r="BG3" s="107" t="e">
        <f>+SUMIF('[4]CDP - NO CANCELAR '!$A$2:$A$152,R3,'[4]CDP - NO CANCELAR '!$Q$2:$Q$152)</f>
        <v>#VALUE!</v>
      </c>
      <c r="BH3" s="64">
        <v>80731840</v>
      </c>
      <c r="BI3" s="104">
        <v>14</v>
      </c>
      <c r="BJ3" s="104">
        <v>1</v>
      </c>
      <c r="BK3" s="104">
        <v>3</v>
      </c>
      <c r="BL3" s="106">
        <v>11</v>
      </c>
      <c r="BM3" s="104">
        <v>3</v>
      </c>
      <c r="BN3" s="104">
        <v>101</v>
      </c>
      <c r="BO3" s="104">
        <v>7</v>
      </c>
      <c r="BP3" s="104">
        <v>40</v>
      </c>
      <c r="BQ3" s="105">
        <v>3204053</v>
      </c>
      <c r="BR3" s="104" t="s">
        <v>3591</v>
      </c>
      <c r="BS3" s="104">
        <v>269800000</v>
      </c>
      <c r="BT3" s="103" t="str">
        <f>+VLOOKUP('EJECUCIONGASTOS ARMONIZADO'!BU3,[4]ARMONIZACION!$I$5:$N$53,6,FALSE)</f>
        <v>DESARROLLO FÍSICO Y AMBIENTAL</v>
      </c>
      <c r="BU3" s="102" t="s">
        <v>419</v>
      </c>
      <c r="BV3" s="102"/>
      <c r="BY3" s="101">
        <v>3</v>
      </c>
      <c r="BZ3" s="101">
        <v>101</v>
      </c>
      <c r="CA3" t="e">
        <f>+COUNTIF([4]ARMONIZACION!$D$5:$D$53,'EJECUCIONGASTOS ARMONIZADO'!CB3)</f>
        <v>#VALUE!</v>
      </c>
      <c r="CB3" t="str">
        <f t="shared" ref="CB3:CB66" si="0">+CONCATENATE(AF3," - ",BU3)</f>
        <v>MANIZALES + VERDE - MEDIO AMBIENTE</v>
      </c>
      <c r="CC3">
        <f t="shared" ref="CC3:CC66" si="1">_xlfn.NUMBERVALUE(MID(BN3,1,1))</f>
        <v>1</v>
      </c>
      <c r="CD3" t="str">
        <f t="shared" ref="CD3:CD66" si="2">+CONCATENATE(BM3,CC3)</f>
        <v>31</v>
      </c>
      <c r="CE3" t="str">
        <f t="shared" ref="CE3:CE66" si="3">+CONCATENATE(BI3," ",BJ3," ",BK3," ",BL3," ",BM3," ",BN3," ",BO3," ",BP3," ",BQ3)</f>
        <v>14 1 3 11 3 101 7 40 3204053</v>
      </c>
      <c r="CF3">
        <f t="shared" ref="CF3:CF66" si="4">+COUNTIF($CE$3:$CE$583,CE3)</f>
        <v>1</v>
      </c>
    </row>
    <row r="4" spans="1:84" ht="15" customHeight="1" x14ac:dyDescent="0.25">
      <c r="A4" s="113">
        <v>14</v>
      </c>
      <c r="B4" s="113">
        <v>1</v>
      </c>
      <c r="C4" s="113">
        <v>3</v>
      </c>
      <c r="D4" s="113">
        <v>11</v>
      </c>
      <c r="E4" s="113">
        <v>3</v>
      </c>
      <c r="F4" s="113">
        <v>1</v>
      </c>
      <c r="G4" s="113">
        <v>7</v>
      </c>
      <c r="H4" s="113">
        <v>0</v>
      </c>
      <c r="I4" s="132">
        <v>1</v>
      </c>
      <c r="J4" s="132" t="s">
        <v>597</v>
      </c>
      <c r="K4" s="132">
        <v>0</v>
      </c>
      <c r="L4" s="132" t="s">
        <v>597</v>
      </c>
      <c r="M4" s="113">
        <v>11101</v>
      </c>
      <c r="N4" s="132" t="s">
        <v>598</v>
      </c>
      <c r="O4" s="132">
        <v>0</v>
      </c>
      <c r="P4" s="132">
        <v>0</v>
      </c>
      <c r="Q4" s="132" t="s">
        <v>599</v>
      </c>
      <c r="R4" s="113" t="s">
        <v>600</v>
      </c>
      <c r="S4" s="132" t="s">
        <v>593</v>
      </c>
      <c r="T4" s="132" t="s">
        <v>215</v>
      </c>
      <c r="U4" s="132" t="s">
        <v>601</v>
      </c>
      <c r="V4" s="132" t="s">
        <v>419</v>
      </c>
      <c r="W4" s="132" t="s">
        <v>594</v>
      </c>
      <c r="X4" s="132" t="s">
        <v>602</v>
      </c>
      <c r="Y4" s="132" t="s">
        <v>596</v>
      </c>
      <c r="Z4" s="132" t="s">
        <v>597</v>
      </c>
      <c r="AA4" s="132" t="s">
        <v>595</v>
      </c>
      <c r="AB4" s="132" t="s">
        <v>234</v>
      </c>
      <c r="AC4" s="132" t="s">
        <v>603</v>
      </c>
      <c r="AD4" s="132" t="s">
        <v>246</v>
      </c>
      <c r="AE4" s="132" t="s">
        <v>604</v>
      </c>
      <c r="AF4" s="132" t="s">
        <v>247</v>
      </c>
      <c r="AG4" s="113" t="s">
        <v>605</v>
      </c>
      <c r="AH4" s="132" t="s">
        <v>606</v>
      </c>
      <c r="AI4" s="132" t="s">
        <v>607</v>
      </c>
      <c r="AJ4" s="132" t="s">
        <v>608</v>
      </c>
      <c r="AK4" s="132" t="s">
        <v>609</v>
      </c>
      <c r="AL4" s="132" t="s">
        <v>610</v>
      </c>
      <c r="AM4" s="132" t="s">
        <v>611</v>
      </c>
      <c r="AN4" s="113" t="s">
        <v>612</v>
      </c>
      <c r="AO4" s="113" t="s">
        <v>613</v>
      </c>
      <c r="AP4" s="132" t="s">
        <v>614</v>
      </c>
      <c r="AQ4" s="113" t="s">
        <v>1</v>
      </c>
      <c r="AR4" s="75"/>
      <c r="AS4"/>
      <c r="AT4"/>
      <c r="AU4"/>
      <c r="AV4"/>
      <c r="AW4" s="75"/>
      <c r="AX4" s="75"/>
      <c r="AY4" s="75"/>
      <c r="AZ4"/>
      <c r="BA4"/>
      <c r="BB4" s="75"/>
      <c r="BC4" s="101">
        <v>3</v>
      </c>
      <c r="BD4" s="101">
        <v>106</v>
      </c>
      <c r="BG4" s="107"/>
      <c r="BI4" s="104">
        <v>14</v>
      </c>
      <c r="BJ4" s="104">
        <v>1</v>
      </c>
      <c r="BK4" s="104">
        <v>3</v>
      </c>
      <c r="BL4" s="106">
        <v>11</v>
      </c>
      <c r="BM4" s="104">
        <v>3</v>
      </c>
      <c r="BN4" s="104">
        <v>106</v>
      </c>
      <c r="BO4" s="104">
        <v>70</v>
      </c>
      <c r="BP4" s="104">
        <v>40</v>
      </c>
      <c r="BQ4" s="105">
        <v>4002022</v>
      </c>
      <c r="BR4" s="104" t="s">
        <v>2928</v>
      </c>
      <c r="BS4" s="104">
        <v>129468160</v>
      </c>
      <c r="BT4" s="103" t="str">
        <f>+VLOOKUP('EJECUCIONGASTOS ARMONIZADO'!BU4,[4]ARMONIZACION!$I$5:$N$53,6,FALSE)</f>
        <v>DESARROLLO FÍSICO Y AMBIENTAL</v>
      </c>
      <c r="BU4" s="102" t="s">
        <v>419</v>
      </c>
      <c r="BV4" s="102"/>
      <c r="BY4" s="101">
        <v>3</v>
      </c>
      <c r="BZ4" s="101">
        <v>106</v>
      </c>
      <c r="CA4" t="e">
        <f>+COUNTIF([4]ARMONIZACION!$D$5:$D$53,'EJECUCIONGASTOS ARMONIZADO'!CB4)</f>
        <v>#VALUE!</v>
      </c>
      <c r="CB4" t="str">
        <f t="shared" si="0"/>
        <v>MANIZALES + VERDE - MEDIO AMBIENTE</v>
      </c>
      <c r="CC4">
        <f t="shared" si="1"/>
        <v>1</v>
      </c>
      <c r="CD4" t="str">
        <f t="shared" si="2"/>
        <v>31</v>
      </c>
      <c r="CE4" t="str">
        <f t="shared" si="3"/>
        <v>14 1 3 11 3 106 70 40 4002022</v>
      </c>
      <c r="CF4">
        <f t="shared" si="4"/>
        <v>7</v>
      </c>
    </row>
    <row r="5" spans="1:84" ht="15" customHeight="1" x14ac:dyDescent="0.25">
      <c r="A5" s="98">
        <v>14</v>
      </c>
      <c r="B5" s="98">
        <v>1</v>
      </c>
      <c r="C5" s="98">
        <v>3</v>
      </c>
      <c r="D5" s="164">
        <v>11</v>
      </c>
      <c r="E5" s="98">
        <v>3</v>
      </c>
      <c r="F5" s="98">
        <v>1</v>
      </c>
      <c r="G5" s="98">
        <v>7</v>
      </c>
      <c r="H5" s="98">
        <v>1</v>
      </c>
      <c r="I5">
        <v>1</v>
      </c>
      <c r="J5" t="s">
        <v>597</v>
      </c>
      <c r="K5">
        <v>0</v>
      </c>
      <c r="L5" t="s">
        <v>597</v>
      </c>
      <c r="M5">
        <v>11101</v>
      </c>
      <c r="N5" t="s">
        <v>598</v>
      </c>
      <c r="O5">
        <v>1</v>
      </c>
      <c r="P5">
        <v>1</v>
      </c>
      <c r="Q5" t="s">
        <v>616</v>
      </c>
      <c r="R5" t="s">
        <v>617</v>
      </c>
      <c r="S5" t="s">
        <v>593</v>
      </c>
      <c r="T5" t="s">
        <v>215</v>
      </c>
      <c r="U5" t="s">
        <v>601</v>
      </c>
      <c r="V5" t="s">
        <v>419</v>
      </c>
      <c r="W5" t="s">
        <v>594</v>
      </c>
      <c r="X5" t="s">
        <v>602</v>
      </c>
      <c r="Y5" t="s">
        <v>596</v>
      </c>
      <c r="Z5" t="s">
        <v>597</v>
      </c>
      <c r="AA5" t="s">
        <v>595</v>
      </c>
      <c r="AB5" t="s">
        <v>234</v>
      </c>
      <c r="AC5" t="s">
        <v>603</v>
      </c>
      <c r="AD5" t="s">
        <v>246</v>
      </c>
      <c r="AE5" t="s">
        <v>604</v>
      </c>
      <c r="AF5" t="s">
        <v>247</v>
      </c>
      <c r="AG5" t="s">
        <v>605</v>
      </c>
      <c r="AH5" t="s">
        <v>606</v>
      </c>
      <c r="AI5" t="s">
        <v>607</v>
      </c>
      <c r="AJ5" t="s">
        <v>608</v>
      </c>
      <c r="AK5" t="s">
        <v>609</v>
      </c>
      <c r="AL5" t="s">
        <v>610</v>
      </c>
      <c r="AM5" t="s">
        <v>611</v>
      </c>
      <c r="AN5" t="s">
        <v>612</v>
      </c>
      <c r="AO5" t="s">
        <v>613</v>
      </c>
      <c r="AP5" t="s">
        <v>618</v>
      </c>
      <c r="AQ5" t="s">
        <v>2</v>
      </c>
      <c r="AR5" s="64">
        <v>2895584814</v>
      </c>
      <c r="AS5" s="64">
        <v>0</v>
      </c>
      <c r="AT5" s="64">
        <v>0</v>
      </c>
      <c r="AU5" s="64">
        <v>0</v>
      </c>
      <c r="AV5" s="64">
        <v>0</v>
      </c>
      <c r="AW5" s="64">
        <v>2895584814</v>
      </c>
      <c r="AX5" s="64">
        <v>0</v>
      </c>
      <c r="AY5" s="64">
        <v>0</v>
      </c>
      <c r="AZ5" s="64">
        <v>0</v>
      </c>
      <c r="BA5" s="64">
        <v>0</v>
      </c>
      <c r="BB5" s="64">
        <v>2895584814</v>
      </c>
      <c r="BC5" s="101">
        <v>3</v>
      </c>
      <c r="BD5" s="101">
        <v>101</v>
      </c>
      <c r="BE5" s="64">
        <v>0</v>
      </c>
      <c r="BF5" t="s">
        <v>615</v>
      </c>
      <c r="BG5" s="107" t="e">
        <f>+SUMIF('[4]CDP - NO CANCELAR '!$A$2:$A$152,R5,'[4]CDP - NO CANCELAR '!$Q$2:$Q$152)</f>
        <v>#VALUE!</v>
      </c>
      <c r="BH5" s="64">
        <v>1853429615</v>
      </c>
      <c r="BI5" s="104">
        <v>14</v>
      </c>
      <c r="BJ5" s="104">
        <v>1</v>
      </c>
      <c r="BK5" s="104">
        <v>3</v>
      </c>
      <c r="BL5" s="106">
        <v>22</v>
      </c>
      <c r="BM5" s="104">
        <v>3</v>
      </c>
      <c r="BN5" s="104">
        <v>101</v>
      </c>
      <c r="BO5" s="104">
        <v>7</v>
      </c>
      <c r="BP5" s="104">
        <v>41</v>
      </c>
      <c r="BQ5" s="105">
        <v>3204053</v>
      </c>
      <c r="BR5" s="104" t="s">
        <v>2932</v>
      </c>
      <c r="BS5" s="104">
        <f>+BB5</f>
        <v>2895584814</v>
      </c>
      <c r="BT5" s="103" t="str">
        <f>+VLOOKUP('EJECUCIONGASTOS ARMONIZADO'!BU5,[4]ARMONIZACION!$I$5:$N$53,6,FALSE)</f>
        <v>DESARROLLO FÍSICO Y AMBIENTAL</v>
      </c>
      <c r="BU5" s="102" t="s">
        <v>419</v>
      </c>
      <c r="BV5" s="102"/>
      <c r="BY5" s="101">
        <v>3</v>
      </c>
      <c r="BZ5" s="101">
        <v>101</v>
      </c>
      <c r="CA5" t="e">
        <f>+COUNTIF([4]ARMONIZACION!$D$5:$D$53,'EJECUCIONGASTOS ARMONIZADO'!CB5)</f>
        <v>#VALUE!</v>
      </c>
      <c r="CB5" t="str">
        <f t="shared" si="0"/>
        <v>MANIZALES + VERDE - MEDIO AMBIENTE</v>
      </c>
      <c r="CC5">
        <f t="shared" si="1"/>
        <v>1</v>
      </c>
      <c r="CD5" t="str">
        <f t="shared" si="2"/>
        <v>31</v>
      </c>
      <c r="CE5" t="str">
        <f t="shared" si="3"/>
        <v>14 1 3 22 3 101 7 41 3204053</v>
      </c>
      <c r="CF5">
        <f t="shared" si="4"/>
        <v>1</v>
      </c>
    </row>
    <row r="6" spans="1:84" ht="15" customHeight="1" x14ac:dyDescent="0.25">
      <c r="A6" s="98">
        <v>14</v>
      </c>
      <c r="B6" s="98">
        <v>1</v>
      </c>
      <c r="C6" s="98">
        <v>3</v>
      </c>
      <c r="D6" s="116">
        <v>11</v>
      </c>
      <c r="E6" s="98">
        <v>3</v>
      </c>
      <c r="F6" s="98">
        <v>1</v>
      </c>
      <c r="G6" s="98">
        <v>70</v>
      </c>
      <c r="H6" s="98">
        <v>0</v>
      </c>
      <c r="I6">
        <v>1</v>
      </c>
      <c r="J6" t="s">
        <v>597</v>
      </c>
      <c r="K6">
        <v>0</v>
      </c>
      <c r="L6" t="s">
        <v>597</v>
      </c>
      <c r="M6">
        <v>11101</v>
      </c>
      <c r="N6" t="s">
        <v>598</v>
      </c>
      <c r="O6">
        <v>0</v>
      </c>
      <c r="P6">
        <v>0</v>
      </c>
      <c r="Q6" t="s">
        <v>619</v>
      </c>
      <c r="R6" t="s">
        <v>620</v>
      </c>
      <c r="S6" t="s">
        <v>593</v>
      </c>
      <c r="T6" t="s">
        <v>215</v>
      </c>
      <c r="U6" t="s">
        <v>601</v>
      </c>
      <c r="V6" t="s">
        <v>419</v>
      </c>
      <c r="W6" t="s">
        <v>594</v>
      </c>
      <c r="X6" t="s">
        <v>602</v>
      </c>
      <c r="Y6" t="s">
        <v>596</v>
      </c>
      <c r="Z6" t="s">
        <v>597</v>
      </c>
      <c r="AA6" t="s">
        <v>595</v>
      </c>
      <c r="AB6" t="s">
        <v>234</v>
      </c>
      <c r="AC6" t="s">
        <v>603</v>
      </c>
      <c r="AD6" t="s">
        <v>246</v>
      </c>
      <c r="AE6" t="s">
        <v>604</v>
      </c>
      <c r="AF6" t="s">
        <v>247</v>
      </c>
      <c r="AG6" t="s">
        <v>621</v>
      </c>
      <c r="AH6" t="s">
        <v>622</v>
      </c>
      <c r="AI6" t="s">
        <v>623</v>
      </c>
      <c r="AJ6" t="s">
        <v>624</v>
      </c>
      <c r="AK6" t="s">
        <v>609</v>
      </c>
      <c r="AL6" t="s">
        <v>610</v>
      </c>
      <c r="AM6" t="s">
        <v>611</v>
      </c>
      <c r="AN6" t="s">
        <v>625</v>
      </c>
      <c r="AO6" t="s">
        <v>626</v>
      </c>
      <c r="AP6" t="s">
        <v>627</v>
      </c>
      <c r="AQ6" t="s">
        <v>3</v>
      </c>
      <c r="AR6" s="64">
        <v>4186000000</v>
      </c>
      <c r="AS6" s="64">
        <v>0</v>
      </c>
      <c r="AT6" s="64">
        <v>0</v>
      </c>
      <c r="AU6" s="64">
        <v>0</v>
      </c>
      <c r="AV6" s="64">
        <v>890285000</v>
      </c>
      <c r="AW6" s="64">
        <v>3295715000</v>
      </c>
      <c r="AX6" s="64">
        <v>3204076695.8000002</v>
      </c>
      <c r="AY6" s="64">
        <v>3204076695.8000002</v>
      </c>
      <c r="AZ6" s="64">
        <v>824733260</v>
      </c>
      <c r="BA6" s="64">
        <v>824733260</v>
      </c>
      <c r="BB6" s="64">
        <v>91638304.200000003</v>
      </c>
      <c r="BC6" s="101">
        <v>3</v>
      </c>
      <c r="BD6" s="101">
        <v>106</v>
      </c>
      <c r="BE6" s="64">
        <v>0</v>
      </c>
      <c r="BF6" t="s">
        <v>615</v>
      </c>
      <c r="BG6" s="107" t="e">
        <f>+SUMIF('[4]CDP - NO CANCELAR '!$A$2:$A$152,R6,'[4]CDP - NO CANCELAR '!$Q$2:$Q$152)</f>
        <v>#VALUE!</v>
      </c>
      <c r="BH6" s="64">
        <v>3204208695.8000002</v>
      </c>
      <c r="BI6" s="104">
        <v>14</v>
      </c>
      <c r="BJ6" s="104">
        <v>1</v>
      </c>
      <c r="BK6" s="104">
        <v>3</v>
      </c>
      <c r="BL6" s="106">
        <v>11</v>
      </c>
      <c r="BM6" s="104">
        <v>3</v>
      </c>
      <c r="BN6" s="104">
        <v>106</v>
      </c>
      <c r="BO6" s="104">
        <v>70</v>
      </c>
      <c r="BP6" s="104">
        <v>40</v>
      </c>
      <c r="BQ6" s="105">
        <v>4002022</v>
      </c>
      <c r="BR6" s="104" t="s">
        <v>2928</v>
      </c>
      <c r="BS6" s="104">
        <f>+BB6</f>
        <v>91638304.200000003</v>
      </c>
      <c r="BT6" s="103" t="str">
        <f>+VLOOKUP('EJECUCIONGASTOS ARMONIZADO'!BU6,[4]ARMONIZACION!$I$5:$N$53,6,FALSE)</f>
        <v>DESARROLLO FÍSICO Y AMBIENTAL</v>
      </c>
      <c r="BU6" s="102" t="s">
        <v>419</v>
      </c>
      <c r="BV6" s="102"/>
      <c r="BY6" s="101">
        <v>3</v>
      </c>
      <c r="BZ6" s="101">
        <v>106</v>
      </c>
      <c r="CA6" t="e">
        <f>+COUNTIF([4]ARMONIZACION!$D$5:$D$53,'EJECUCIONGASTOS ARMONIZADO'!CB6)</f>
        <v>#VALUE!</v>
      </c>
      <c r="CB6" t="str">
        <f t="shared" si="0"/>
        <v>MANIZALES + VERDE - MEDIO AMBIENTE</v>
      </c>
      <c r="CC6">
        <f t="shared" si="1"/>
        <v>1</v>
      </c>
      <c r="CD6" t="str">
        <f t="shared" si="2"/>
        <v>31</v>
      </c>
      <c r="CE6" t="str">
        <f t="shared" si="3"/>
        <v>14 1 3 11 3 106 70 40 4002022</v>
      </c>
      <c r="CF6">
        <f t="shared" si="4"/>
        <v>7</v>
      </c>
    </row>
    <row r="7" spans="1:84" ht="15" customHeight="1" x14ac:dyDescent="0.25">
      <c r="A7" s="53">
        <v>14</v>
      </c>
      <c r="B7" s="53">
        <v>1</v>
      </c>
      <c r="C7" s="53">
        <v>3</v>
      </c>
      <c r="D7" s="114">
        <v>11</v>
      </c>
      <c r="E7" s="53">
        <v>3</v>
      </c>
      <c r="F7" s="53">
        <v>1</v>
      </c>
      <c r="G7" s="53">
        <v>70</v>
      </c>
      <c r="H7" s="53">
        <v>1</v>
      </c>
      <c r="I7">
        <v>1</v>
      </c>
      <c r="J7" t="s">
        <v>597</v>
      </c>
      <c r="K7">
        <v>0</v>
      </c>
      <c r="L7" t="s">
        <v>597</v>
      </c>
      <c r="M7" s="53">
        <v>11101</v>
      </c>
      <c r="N7" t="s">
        <v>598</v>
      </c>
      <c r="O7">
        <v>1</v>
      </c>
      <c r="P7">
        <v>1</v>
      </c>
      <c r="Q7" t="s">
        <v>628</v>
      </c>
      <c r="R7" s="53" t="s">
        <v>629</v>
      </c>
      <c r="S7" t="s">
        <v>593</v>
      </c>
      <c r="T7" t="s">
        <v>215</v>
      </c>
      <c r="U7" t="s">
        <v>601</v>
      </c>
      <c r="V7" t="s">
        <v>419</v>
      </c>
      <c r="W7" t="s">
        <v>594</v>
      </c>
      <c r="X7" t="s">
        <v>602</v>
      </c>
      <c r="Y7" t="s">
        <v>596</v>
      </c>
      <c r="Z7" t="s">
        <v>597</v>
      </c>
      <c r="AA7" t="s">
        <v>595</v>
      </c>
      <c r="AB7" t="s">
        <v>234</v>
      </c>
      <c r="AC7" t="s">
        <v>603</v>
      </c>
      <c r="AD7" t="s">
        <v>246</v>
      </c>
      <c r="AE7" t="s">
        <v>604</v>
      </c>
      <c r="AF7" t="s">
        <v>247</v>
      </c>
      <c r="AG7" s="53" t="s">
        <v>621</v>
      </c>
      <c r="AH7" t="s">
        <v>622</v>
      </c>
      <c r="AI7" t="s">
        <v>623</v>
      </c>
      <c r="AJ7" t="s">
        <v>624</v>
      </c>
      <c r="AK7" t="s">
        <v>609</v>
      </c>
      <c r="AL7" t="s">
        <v>610</v>
      </c>
      <c r="AM7" t="s">
        <v>611</v>
      </c>
      <c r="AN7" s="53" t="s">
        <v>630</v>
      </c>
      <c r="AO7" s="53" t="s">
        <v>631</v>
      </c>
      <c r="AP7" t="s">
        <v>632</v>
      </c>
      <c r="AQ7" s="53" t="s">
        <v>3</v>
      </c>
      <c r="AR7" s="75">
        <v>500000000</v>
      </c>
      <c r="AS7">
        <v>0</v>
      </c>
      <c r="AT7">
        <v>0</v>
      </c>
      <c r="AU7">
        <v>4805000000</v>
      </c>
      <c r="AV7">
        <v>0</v>
      </c>
      <c r="AW7" s="75">
        <v>4184103535</v>
      </c>
      <c r="AX7" s="75">
        <v>1475000000</v>
      </c>
      <c r="AY7" s="75">
        <v>0</v>
      </c>
      <c r="AZ7">
        <v>0</v>
      </c>
      <c r="BA7">
        <v>0</v>
      </c>
      <c r="BB7" s="75">
        <f>AW7-AX7</f>
        <v>2709103535</v>
      </c>
      <c r="BC7" s="101">
        <v>3</v>
      </c>
      <c r="BD7" s="101">
        <v>106</v>
      </c>
      <c r="BE7" s="64">
        <v>1475000000</v>
      </c>
      <c r="BF7" t="s">
        <v>615</v>
      </c>
      <c r="BG7" s="107" t="e">
        <f>+SUMIF('[4]CDP - NO CANCELAR '!$A$2:$A$152,R7,'[4]CDP - NO CANCELAR '!$Q$2:$Q$152)</f>
        <v>#VALUE!</v>
      </c>
      <c r="BH7" s="64">
        <v>1475000000</v>
      </c>
      <c r="BI7" s="104">
        <v>14</v>
      </c>
      <c r="BJ7" s="104">
        <v>1</v>
      </c>
      <c r="BK7" s="104">
        <v>3</v>
      </c>
      <c r="BL7" s="106">
        <v>11</v>
      </c>
      <c r="BM7" s="104">
        <v>3</v>
      </c>
      <c r="BN7" s="104">
        <v>106</v>
      </c>
      <c r="BO7" s="104">
        <v>70</v>
      </c>
      <c r="BP7" s="104">
        <v>40</v>
      </c>
      <c r="BQ7" s="105">
        <v>4002023</v>
      </c>
      <c r="BR7" s="104" t="s">
        <v>2930</v>
      </c>
      <c r="BS7" s="104">
        <v>922167663</v>
      </c>
      <c r="BT7" s="103" t="str">
        <f>+VLOOKUP('EJECUCIONGASTOS ARMONIZADO'!BU7,[4]ARMONIZACION!$I$5:$N$53,6,FALSE)</f>
        <v>DESARROLLO FÍSICO Y AMBIENTAL</v>
      </c>
      <c r="BU7" s="102" t="s">
        <v>419</v>
      </c>
      <c r="BV7" s="102"/>
      <c r="BY7" s="101">
        <v>3</v>
      </c>
      <c r="BZ7" s="101">
        <v>106</v>
      </c>
      <c r="CA7" t="e">
        <f>+COUNTIF([4]ARMONIZACION!$D$5:$D$53,'EJECUCIONGASTOS ARMONIZADO'!CB7)</f>
        <v>#VALUE!</v>
      </c>
      <c r="CB7" t="str">
        <f t="shared" si="0"/>
        <v>MANIZALES + VERDE - MEDIO AMBIENTE</v>
      </c>
      <c r="CC7">
        <f t="shared" si="1"/>
        <v>1</v>
      </c>
      <c r="CD7" t="str">
        <f t="shared" si="2"/>
        <v>31</v>
      </c>
      <c r="CE7" t="str">
        <f t="shared" si="3"/>
        <v>14 1 3 11 3 106 70 40 4002023</v>
      </c>
      <c r="CF7">
        <f t="shared" si="4"/>
        <v>1</v>
      </c>
    </row>
    <row r="8" spans="1:84" ht="15" customHeight="1" x14ac:dyDescent="0.25">
      <c r="A8" s="113">
        <v>14</v>
      </c>
      <c r="B8" s="113">
        <v>1</v>
      </c>
      <c r="C8" s="113">
        <v>3</v>
      </c>
      <c r="D8" s="113">
        <v>11</v>
      </c>
      <c r="E8" s="113">
        <v>3</v>
      </c>
      <c r="F8" s="113">
        <v>1</v>
      </c>
      <c r="G8" s="113">
        <v>70</v>
      </c>
      <c r="H8" s="113">
        <v>1</v>
      </c>
      <c r="I8" s="132">
        <v>1</v>
      </c>
      <c r="J8" s="132" t="s">
        <v>597</v>
      </c>
      <c r="K8" s="132">
        <v>0</v>
      </c>
      <c r="L8" s="132" t="s">
        <v>597</v>
      </c>
      <c r="M8" s="113">
        <v>11101</v>
      </c>
      <c r="N8" s="132" t="s">
        <v>598</v>
      </c>
      <c r="O8" s="132">
        <v>1</v>
      </c>
      <c r="P8" s="132">
        <v>1</v>
      </c>
      <c r="Q8" s="132" t="s">
        <v>628</v>
      </c>
      <c r="R8" s="113" t="s">
        <v>629</v>
      </c>
      <c r="S8" s="132" t="s">
        <v>593</v>
      </c>
      <c r="T8" s="132" t="s">
        <v>215</v>
      </c>
      <c r="U8" s="132" t="s">
        <v>601</v>
      </c>
      <c r="V8" s="132" t="s">
        <v>419</v>
      </c>
      <c r="W8" s="132" t="s">
        <v>594</v>
      </c>
      <c r="X8" s="132" t="s">
        <v>602</v>
      </c>
      <c r="Y8" s="132" t="s">
        <v>596</v>
      </c>
      <c r="Z8" s="132" t="s">
        <v>597</v>
      </c>
      <c r="AA8" s="132" t="s">
        <v>595</v>
      </c>
      <c r="AB8" s="132" t="s">
        <v>234</v>
      </c>
      <c r="AC8" s="132" t="s">
        <v>603</v>
      </c>
      <c r="AD8" s="132" t="s">
        <v>246</v>
      </c>
      <c r="AE8" s="132" t="s">
        <v>604</v>
      </c>
      <c r="AF8" s="132" t="s">
        <v>247</v>
      </c>
      <c r="AG8" s="113" t="s">
        <v>621</v>
      </c>
      <c r="AH8" s="132" t="s">
        <v>622</v>
      </c>
      <c r="AI8" s="132" t="s">
        <v>623</v>
      </c>
      <c r="AJ8" s="132" t="s">
        <v>624</v>
      </c>
      <c r="AK8" s="132" t="s">
        <v>609</v>
      </c>
      <c r="AL8" s="132" t="s">
        <v>610</v>
      </c>
      <c r="AM8" s="132" t="s">
        <v>611</v>
      </c>
      <c r="AN8" s="113" t="s">
        <v>630</v>
      </c>
      <c r="AO8" s="113" t="s">
        <v>631</v>
      </c>
      <c r="AP8" s="132" t="s">
        <v>632</v>
      </c>
      <c r="AQ8" s="113" t="s">
        <v>3</v>
      </c>
      <c r="AR8" s="75"/>
      <c r="AS8"/>
      <c r="AT8"/>
      <c r="AU8"/>
      <c r="AV8"/>
      <c r="AW8" s="75"/>
      <c r="AX8" s="75"/>
      <c r="AY8" s="75"/>
      <c r="AZ8"/>
      <c r="BA8"/>
      <c r="BB8" s="75"/>
      <c r="BC8" s="101">
        <v>3</v>
      </c>
      <c r="BD8" s="101">
        <v>106</v>
      </c>
      <c r="BG8" s="107"/>
      <c r="BI8" s="104">
        <v>14</v>
      </c>
      <c r="BJ8" s="104">
        <v>1</v>
      </c>
      <c r="BK8" s="104">
        <v>3</v>
      </c>
      <c r="BL8" s="106">
        <v>11</v>
      </c>
      <c r="BM8" s="104">
        <v>3</v>
      </c>
      <c r="BN8" s="104">
        <v>106</v>
      </c>
      <c r="BO8" s="104">
        <v>70</v>
      </c>
      <c r="BP8" s="104">
        <v>40</v>
      </c>
      <c r="BQ8" s="105">
        <v>4002022</v>
      </c>
      <c r="BR8" s="104" t="s">
        <v>2928</v>
      </c>
      <c r="BS8" s="104">
        <v>1786935872</v>
      </c>
      <c r="BT8" s="103" t="str">
        <f>+VLOOKUP('EJECUCIONGASTOS ARMONIZADO'!BU8,[4]ARMONIZACION!$I$5:$N$53,6,FALSE)</f>
        <v>DESARROLLO FÍSICO Y AMBIENTAL</v>
      </c>
      <c r="BU8" s="102" t="s">
        <v>419</v>
      </c>
      <c r="BV8" s="102"/>
      <c r="BY8" s="101">
        <v>3</v>
      </c>
      <c r="BZ8" s="101">
        <v>106</v>
      </c>
      <c r="CA8" t="e">
        <f>+COUNTIF([4]ARMONIZACION!$D$5:$D$53,'EJECUCIONGASTOS ARMONIZADO'!CB8)</f>
        <v>#VALUE!</v>
      </c>
      <c r="CB8" t="str">
        <f t="shared" si="0"/>
        <v>MANIZALES + VERDE - MEDIO AMBIENTE</v>
      </c>
      <c r="CC8">
        <f t="shared" si="1"/>
        <v>1</v>
      </c>
      <c r="CD8" t="str">
        <f t="shared" si="2"/>
        <v>31</v>
      </c>
      <c r="CE8" t="str">
        <f t="shared" si="3"/>
        <v>14 1 3 11 3 106 70 40 4002022</v>
      </c>
      <c r="CF8">
        <f t="shared" si="4"/>
        <v>7</v>
      </c>
    </row>
    <row r="9" spans="1:84" ht="15" customHeight="1" x14ac:dyDescent="0.25">
      <c r="A9" s="95">
        <v>14</v>
      </c>
      <c r="B9" s="95">
        <v>1</v>
      </c>
      <c r="C9" s="95">
        <v>3</v>
      </c>
      <c r="D9" s="99">
        <v>11</v>
      </c>
      <c r="E9" s="95">
        <v>3</v>
      </c>
      <c r="F9" s="95">
        <v>1</v>
      </c>
      <c r="G9" s="95">
        <v>70</v>
      </c>
      <c r="H9" s="95">
        <v>1</v>
      </c>
      <c r="I9" s="95">
        <v>1</v>
      </c>
      <c r="J9" s="95" t="s">
        <v>597</v>
      </c>
      <c r="K9" s="95">
        <v>0</v>
      </c>
      <c r="L9" s="95" t="s">
        <v>597</v>
      </c>
      <c r="M9" s="95">
        <v>11101</v>
      </c>
      <c r="N9" s="95" t="s">
        <v>598</v>
      </c>
      <c r="O9" s="95">
        <v>1</v>
      </c>
      <c r="P9" s="95">
        <v>1</v>
      </c>
      <c r="Q9" s="95" t="s">
        <v>628</v>
      </c>
      <c r="R9" s="95" t="s">
        <v>629</v>
      </c>
      <c r="S9" s="95" t="s">
        <v>593</v>
      </c>
      <c r="T9" s="95" t="s">
        <v>215</v>
      </c>
      <c r="U9" s="95" t="s">
        <v>601</v>
      </c>
      <c r="V9" s="95" t="s">
        <v>419</v>
      </c>
      <c r="W9" s="95" t="s">
        <v>594</v>
      </c>
      <c r="X9" s="95" t="s">
        <v>602</v>
      </c>
      <c r="Y9" s="95" t="s">
        <v>596</v>
      </c>
      <c r="Z9" s="95" t="s">
        <v>597</v>
      </c>
      <c r="AA9" s="95" t="s">
        <v>595</v>
      </c>
      <c r="AB9" s="95" t="s">
        <v>234</v>
      </c>
      <c r="AC9" s="95" t="s">
        <v>603</v>
      </c>
      <c r="AD9" s="95" t="s">
        <v>246</v>
      </c>
      <c r="AE9" s="95" t="s">
        <v>604</v>
      </c>
      <c r="AF9" s="95" t="s">
        <v>247</v>
      </c>
      <c r="AG9" s="95" t="s">
        <v>621</v>
      </c>
      <c r="AH9" s="95" t="s">
        <v>622</v>
      </c>
      <c r="AI9" s="95" t="s">
        <v>623</v>
      </c>
      <c r="AJ9" s="95" t="s">
        <v>624</v>
      </c>
      <c r="AK9" s="95" t="s">
        <v>609</v>
      </c>
      <c r="AL9" s="95" t="s">
        <v>610</v>
      </c>
      <c r="AM9" s="95" t="s">
        <v>611</v>
      </c>
      <c r="AN9" s="95" t="s">
        <v>630</v>
      </c>
      <c r="AO9" s="95" t="s">
        <v>631</v>
      </c>
      <c r="AP9" s="95" t="s">
        <v>632</v>
      </c>
      <c r="AQ9" s="95" t="s">
        <v>3</v>
      </c>
      <c r="AR9" s="136"/>
      <c r="AS9" s="136"/>
      <c r="AT9" s="136"/>
      <c r="AU9" s="136"/>
      <c r="AV9" s="136"/>
      <c r="AW9" s="136">
        <v>1120896465</v>
      </c>
      <c r="AX9" s="156"/>
      <c r="AY9" s="156"/>
      <c r="AZ9" s="156"/>
      <c r="BA9" s="156"/>
      <c r="BB9" s="156">
        <f>AW9</f>
        <v>1120896465</v>
      </c>
      <c r="BC9" s="101">
        <v>4</v>
      </c>
      <c r="BD9" s="101">
        <v>101</v>
      </c>
      <c r="BG9" s="107">
        <v>0</v>
      </c>
      <c r="BI9" s="104">
        <v>22</v>
      </c>
      <c r="BJ9" s="104">
        <v>1</v>
      </c>
      <c r="BK9" s="104">
        <v>3</v>
      </c>
      <c r="BL9" s="106">
        <v>11</v>
      </c>
      <c r="BM9" s="104">
        <v>4</v>
      </c>
      <c r="BN9" s="104">
        <v>101</v>
      </c>
      <c r="BO9" s="104">
        <v>12</v>
      </c>
      <c r="BP9" s="104">
        <v>40</v>
      </c>
      <c r="BQ9" s="105">
        <v>4002014</v>
      </c>
      <c r="BR9" s="104" t="s">
        <v>3016</v>
      </c>
      <c r="BS9" s="104">
        <v>1120896465</v>
      </c>
      <c r="BT9" s="103" t="str">
        <f>+VLOOKUP('EJECUCIONGASTOS ARMONIZADO'!BU9,[4]ARMONIZACION!$I$5:$N$53,6,FALSE)</f>
        <v>GOBERNANZA Y DESARROLLO INSTITUCIONAL</v>
      </c>
      <c r="BU9" s="102" t="s">
        <v>471</v>
      </c>
      <c r="BV9" s="102"/>
      <c r="BY9" s="101">
        <v>4</v>
      </c>
      <c r="BZ9" s="101">
        <v>101</v>
      </c>
      <c r="CA9" t="e">
        <f>+COUNTIF([4]ARMONIZACION!$D$5:$D$53,'EJECUCIONGASTOS ARMONIZADO'!CB9)</f>
        <v>#VALUE!</v>
      </c>
      <c r="CB9" t="str">
        <f t="shared" si="0"/>
        <v>MANIZALES + VERDE - PLANEACIÓN Y ORDENAMIENTO TERRITORIAL</v>
      </c>
      <c r="CC9">
        <f t="shared" si="1"/>
        <v>1</v>
      </c>
      <c r="CD9" t="str">
        <f t="shared" si="2"/>
        <v>41</v>
      </c>
      <c r="CE9" t="str">
        <f t="shared" si="3"/>
        <v>22 1 3 11 4 101 12 40 4002014</v>
      </c>
      <c r="CF9">
        <f t="shared" si="4"/>
        <v>2</v>
      </c>
    </row>
    <row r="10" spans="1:84" ht="15" customHeight="1" x14ac:dyDescent="0.25">
      <c r="A10" s="98">
        <v>14</v>
      </c>
      <c r="B10" s="98">
        <v>1</v>
      </c>
      <c r="C10" s="98">
        <v>3</v>
      </c>
      <c r="D10" s="116">
        <v>11</v>
      </c>
      <c r="E10" s="98">
        <v>3</v>
      </c>
      <c r="F10" s="98">
        <v>1</v>
      </c>
      <c r="G10" s="98">
        <v>70</v>
      </c>
      <c r="H10" s="98">
        <v>3</v>
      </c>
      <c r="I10">
        <v>1</v>
      </c>
      <c r="J10" t="s">
        <v>597</v>
      </c>
      <c r="K10">
        <v>0</v>
      </c>
      <c r="L10" t="s">
        <v>597</v>
      </c>
      <c r="M10">
        <v>11101</v>
      </c>
      <c r="N10" t="s">
        <v>598</v>
      </c>
      <c r="O10">
        <v>3</v>
      </c>
      <c r="P10">
        <v>3</v>
      </c>
      <c r="Q10" t="s">
        <v>633</v>
      </c>
      <c r="R10" t="s">
        <v>634</v>
      </c>
      <c r="S10" t="s">
        <v>593</v>
      </c>
      <c r="T10" t="s">
        <v>215</v>
      </c>
      <c r="U10" t="s">
        <v>601</v>
      </c>
      <c r="V10" t="s">
        <v>419</v>
      </c>
      <c r="W10" t="s">
        <v>594</v>
      </c>
      <c r="X10" t="s">
        <v>602</v>
      </c>
      <c r="Y10" t="s">
        <v>596</v>
      </c>
      <c r="Z10" t="s">
        <v>597</v>
      </c>
      <c r="AA10" t="s">
        <v>595</v>
      </c>
      <c r="AB10" t="s">
        <v>234</v>
      </c>
      <c r="AC10" t="s">
        <v>603</v>
      </c>
      <c r="AD10" t="s">
        <v>246</v>
      </c>
      <c r="AE10" t="s">
        <v>604</v>
      </c>
      <c r="AF10" t="s">
        <v>247</v>
      </c>
      <c r="AG10" t="s">
        <v>621</v>
      </c>
      <c r="AH10" t="s">
        <v>622</v>
      </c>
      <c r="AI10" t="s">
        <v>623</v>
      </c>
      <c r="AJ10" t="s">
        <v>624</v>
      </c>
      <c r="AK10" t="s">
        <v>609</v>
      </c>
      <c r="AL10" t="s">
        <v>610</v>
      </c>
      <c r="AM10" t="s">
        <v>611</v>
      </c>
      <c r="AN10" t="s">
        <v>635</v>
      </c>
      <c r="AO10" t="s">
        <v>636</v>
      </c>
      <c r="AP10" t="s">
        <v>637</v>
      </c>
      <c r="AQ10" t="s">
        <v>3</v>
      </c>
      <c r="AR10" s="64">
        <v>287000000</v>
      </c>
      <c r="AS10" s="64">
        <v>0</v>
      </c>
      <c r="AT10" s="64">
        <v>0</v>
      </c>
      <c r="AU10" s="64">
        <v>0</v>
      </c>
      <c r="AV10" s="64">
        <v>209715000</v>
      </c>
      <c r="AW10" s="64">
        <v>77285000</v>
      </c>
      <c r="AX10" s="64">
        <v>77285000</v>
      </c>
      <c r="AY10" s="64">
        <v>77285000</v>
      </c>
      <c r="AZ10" s="64">
        <v>14742500</v>
      </c>
      <c r="BA10" s="64">
        <v>14742500</v>
      </c>
      <c r="BB10" s="64">
        <v>0</v>
      </c>
      <c r="BC10" s="109">
        <v>3</v>
      </c>
      <c r="BD10" s="109">
        <v>101</v>
      </c>
      <c r="BE10" s="64">
        <v>0</v>
      </c>
      <c r="BF10" t="s">
        <v>615</v>
      </c>
      <c r="BG10" s="107" t="e">
        <f>+SUMIF('[4]CDP - NO CANCELAR '!$A$2:$A$152,R10,'[4]CDP - NO CANCELAR '!$Q$2:$Q$152)</f>
        <v>#VALUE!</v>
      </c>
      <c r="BH10" s="64">
        <v>77285000</v>
      </c>
      <c r="BI10" s="104">
        <f>+A10</f>
        <v>14</v>
      </c>
      <c r="BJ10" s="104">
        <f>+B10</f>
        <v>1</v>
      </c>
      <c r="BK10" s="104">
        <f>+C10</f>
        <v>3</v>
      </c>
      <c r="BL10" s="106">
        <f>+D10</f>
        <v>11</v>
      </c>
      <c r="BM10" s="104">
        <f>+VALUE(VLOOKUP(BT10,'[4]ESTRUCTURA PDM'!$D$1:$J$48,7,FALSE))</f>
        <v>3</v>
      </c>
      <c r="BN10" s="104">
        <f>IFERROR(VALUE(CONCATENATE((VLOOKUP(BU10,'[4]ESTRUCTURA PDM'!$E$1:$L$48,7,FALSE)),0,(VLOOKUP(BV10,'[4]ESTRUCTURA PDM'!$F$1:$L$48,7,FALSE)))),)</f>
        <v>0</v>
      </c>
      <c r="BO10" s="104">
        <f>+G10</f>
        <v>70</v>
      </c>
      <c r="BP10" s="104"/>
      <c r="BQ10" s="105"/>
      <c r="BR10" s="104"/>
      <c r="BS10" s="104">
        <f>+BB10</f>
        <v>0</v>
      </c>
      <c r="BT10" s="103" t="str">
        <f>+VLOOKUP('EJECUCIONGASTOS ARMONIZADO'!BU10,[4]ARMONIZACION!$I$5:$N$53,6,FALSE)</f>
        <v>DESARROLLO FÍSICO Y AMBIENTAL</v>
      </c>
      <c r="BU10" s="102" t="s">
        <v>419</v>
      </c>
      <c r="BV10" s="102"/>
      <c r="BY10" s="101">
        <v>3</v>
      </c>
      <c r="BZ10" s="101">
        <v>0</v>
      </c>
      <c r="CA10" t="e">
        <f>+COUNTIF([4]ARMONIZACION!$D$5:$D$53,'EJECUCIONGASTOS ARMONIZADO'!CB10)</f>
        <v>#VALUE!</v>
      </c>
      <c r="CB10" t="str">
        <f t="shared" si="0"/>
        <v>MANIZALES + VERDE - MEDIO AMBIENTE</v>
      </c>
      <c r="CC10">
        <f t="shared" si="1"/>
        <v>0</v>
      </c>
      <c r="CD10" t="str">
        <f t="shared" si="2"/>
        <v>30</v>
      </c>
      <c r="CE10" t="str">
        <f t="shared" si="3"/>
        <v xml:space="preserve">14 1 3 11 3 0 70  </v>
      </c>
      <c r="CF10">
        <f t="shared" si="4"/>
        <v>1</v>
      </c>
    </row>
    <row r="11" spans="1:84" ht="15" customHeight="1" x14ac:dyDescent="0.25">
      <c r="A11">
        <v>14</v>
      </c>
      <c r="B11" s="53">
        <v>1</v>
      </c>
      <c r="C11" s="53">
        <v>3</v>
      </c>
      <c r="D11" s="114">
        <v>11</v>
      </c>
      <c r="E11" s="53">
        <v>3</v>
      </c>
      <c r="F11" s="53">
        <v>1</v>
      </c>
      <c r="G11" s="53">
        <v>70</v>
      </c>
      <c r="H11" s="53">
        <v>4</v>
      </c>
      <c r="I11">
        <v>1</v>
      </c>
      <c r="J11" t="s">
        <v>597</v>
      </c>
      <c r="K11">
        <v>0</v>
      </c>
      <c r="L11" t="s">
        <v>597</v>
      </c>
      <c r="M11" s="53">
        <v>11101</v>
      </c>
      <c r="N11" t="s">
        <v>598</v>
      </c>
      <c r="O11">
        <v>4</v>
      </c>
      <c r="P11">
        <v>4</v>
      </c>
      <c r="Q11" t="s">
        <v>638</v>
      </c>
      <c r="R11" s="53" t="s">
        <v>639</v>
      </c>
      <c r="S11" t="s">
        <v>593</v>
      </c>
      <c r="T11" t="s">
        <v>215</v>
      </c>
      <c r="U11" t="s">
        <v>601</v>
      </c>
      <c r="V11" t="s">
        <v>419</v>
      </c>
      <c r="W11" t="s">
        <v>594</v>
      </c>
      <c r="X11" t="s">
        <v>602</v>
      </c>
      <c r="Y11" t="s">
        <v>596</v>
      </c>
      <c r="Z11" t="s">
        <v>597</v>
      </c>
      <c r="AA11" t="s">
        <v>595</v>
      </c>
      <c r="AB11" t="s">
        <v>234</v>
      </c>
      <c r="AC11" t="s">
        <v>603</v>
      </c>
      <c r="AD11" t="s">
        <v>246</v>
      </c>
      <c r="AE11" t="s">
        <v>604</v>
      </c>
      <c r="AF11" t="s">
        <v>247</v>
      </c>
      <c r="AG11" s="53" t="s">
        <v>621</v>
      </c>
      <c r="AH11" t="s">
        <v>622</v>
      </c>
      <c r="AI11" t="s">
        <v>623</v>
      </c>
      <c r="AJ11" t="s">
        <v>624</v>
      </c>
      <c r="AK11" t="s">
        <v>609</v>
      </c>
      <c r="AL11" t="s">
        <v>610</v>
      </c>
      <c r="AM11" t="s">
        <v>611</v>
      </c>
      <c r="AN11" s="53" t="s">
        <v>640</v>
      </c>
      <c r="AO11" s="53" t="s">
        <v>641</v>
      </c>
      <c r="AP11" t="s">
        <v>642</v>
      </c>
      <c r="AQ11" s="53" t="s">
        <v>3</v>
      </c>
      <c r="AR11" s="75">
        <v>424500000</v>
      </c>
      <c r="AS11">
        <v>0</v>
      </c>
      <c r="AT11">
        <v>0</v>
      </c>
      <c r="AU11">
        <v>0</v>
      </c>
      <c r="AV11">
        <v>0</v>
      </c>
      <c r="AW11" s="75">
        <v>424500000</v>
      </c>
      <c r="AX11" s="75">
        <v>408446756</v>
      </c>
      <c r="AY11" s="75">
        <v>408446756</v>
      </c>
      <c r="AZ11">
        <v>14086573</v>
      </c>
      <c r="BA11">
        <v>14086573</v>
      </c>
      <c r="BB11" s="75">
        <v>16053244</v>
      </c>
      <c r="BC11" s="101">
        <v>3</v>
      </c>
      <c r="BD11" s="101">
        <v>106</v>
      </c>
      <c r="BE11" s="64">
        <v>0</v>
      </c>
      <c r="BF11" t="s">
        <v>615</v>
      </c>
      <c r="BG11" s="107" t="e">
        <f>+SUMIF('[4]CDP - NO CANCELAR '!$A$2:$A$152,R11,'[4]CDP - NO CANCELAR '!$Q$2:$Q$152)</f>
        <v>#VALUE!</v>
      </c>
      <c r="BH11" s="64">
        <v>408446756</v>
      </c>
      <c r="BI11" s="104">
        <v>14</v>
      </c>
      <c r="BJ11" s="104">
        <v>1</v>
      </c>
      <c r="BK11" s="104">
        <v>3</v>
      </c>
      <c r="BL11" s="106">
        <v>11</v>
      </c>
      <c r="BM11" s="104">
        <v>3</v>
      </c>
      <c r="BN11" s="104">
        <v>106</v>
      </c>
      <c r="BO11" s="104">
        <v>70</v>
      </c>
      <c r="BP11" s="104">
        <v>40</v>
      </c>
      <c r="BQ11" s="105">
        <v>4002022</v>
      </c>
      <c r="BR11" s="104" t="s">
        <v>2928</v>
      </c>
      <c r="BS11" s="104">
        <v>1053244</v>
      </c>
      <c r="BT11" s="103" t="str">
        <f>+VLOOKUP('EJECUCIONGASTOS ARMONIZADO'!BU11,[4]ARMONIZACION!$I$5:$N$53,6,FALSE)</f>
        <v>DESARROLLO FÍSICO Y AMBIENTAL</v>
      </c>
      <c r="BU11" s="102" t="s">
        <v>419</v>
      </c>
      <c r="BV11" s="102"/>
      <c r="BY11" s="101">
        <v>3</v>
      </c>
      <c r="BZ11" s="101">
        <v>106</v>
      </c>
      <c r="CA11" t="e">
        <f>+COUNTIF([4]ARMONIZACION!$D$5:$D$53,'EJECUCIONGASTOS ARMONIZADO'!CB11)</f>
        <v>#VALUE!</v>
      </c>
      <c r="CB11" t="str">
        <f t="shared" si="0"/>
        <v>MANIZALES + VERDE - MEDIO AMBIENTE</v>
      </c>
      <c r="CC11">
        <f t="shared" si="1"/>
        <v>1</v>
      </c>
      <c r="CD11" t="str">
        <f t="shared" si="2"/>
        <v>31</v>
      </c>
      <c r="CE11" t="str">
        <f t="shared" si="3"/>
        <v>14 1 3 11 3 106 70 40 4002022</v>
      </c>
      <c r="CF11">
        <f t="shared" si="4"/>
        <v>7</v>
      </c>
    </row>
    <row r="12" spans="1:84" ht="15" customHeight="1" x14ac:dyDescent="0.25">
      <c r="A12" s="132">
        <v>14</v>
      </c>
      <c r="B12" s="113">
        <v>1</v>
      </c>
      <c r="C12" s="113">
        <v>3</v>
      </c>
      <c r="D12" s="113">
        <v>11</v>
      </c>
      <c r="E12" s="113">
        <v>3</v>
      </c>
      <c r="F12" s="113">
        <v>1</v>
      </c>
      <c r="G12" s="113">
        <v>70</v>
      </c>
      <c r="H12" s="113">
        <v>4</v>
      </c>
      <c r="I12" s="132">
        <v>1</v>
      </c>
      <c r="J12" s="132" t="s">
        <v>597</v>
      </c>
      <c r="K12" s="132">
        <v>0</v>
      </c>
      <c r="L12" s="132" t="s">
        <v>597</v>
      </c>
      <c r="M12" s="113">
        <v>11101</v>
      </c>
      <c r="N12" s="132" t="s">
        <v>598</v>
      </c>
      <c r="O12" s="132">
        <v>4</v>
      </c>
      <c r="P12" s="132">
        <v>4</v>
      </c>
      <c r="Q12" s="132" t="s">
        <v>638</v>
      </c>
      <c r="R12" s="113" t="s">
        <v>639</v>
      </c>
      <c r="S12" s="132" t="s">
        <v>593</v>
      </c>
      <c r="T12" s="132" t="s">
        <v>215</v>
      </c>
      <c r="U12" s="132" t="s">
        <v>601</v>
      </c>
      <c r="V12" s="132" t="s">
        <v>419</v>
      </c>
      <c r="W12" s="132" t="s">
        <v>594</v>
      </c>
      <c r="X12" s="132" t="s">
        <v>602</v>
      </c>
      <c r="Y12" s="132" t="s">
        <v>596</v>
      </c>
      <c r="Z12" s="132" t="s">
        <v>597</v>
      </c>
      <c r="AA12" s="132" t="s">
        <v>595</v>
      </c>
      <c r="AB12" s="132" t="s">
        <v>234</v>
      </c>
      <c r="AC12" s="132" t="s">
        <v>603</v>
      </c>
      <c r="AD12" s="132" t="s">
        <v>246</v>
      </c>
      <c r="AE12" s="132" t="s">
        <v>604</v>
      </c>
      <c r="AF12" s="132" t="s">
        <v>247</v>
      </c>
      <c r="AG12" s="113" t="s">
        <v>621</v>
      </c>
      <c r="AH12" s="132" t="s">
        <v>622</v>
      </c>
      <c r="AI12" s="132" t="s">
        <v>623</v>
      </c>
      <c r="AJ12" s="132" t="s">
        <v>624</v>
      </c>
      <c r="AK12" s="132" t="s">
        <v>609</v>
      </c>
      <c r="AL12" s="132" t="s">
        <v>610</v>
      </c>
      <c r="AM12" s="132" t="s">
        <v>611</v>
      </c>
      <c r="AN12" s="113" t="s">
        <v>640</v>
      </c>
      <c r="AO12" s="113" t="s">
        <v>641</v>
      </c>
      <c r="AP12" s="132" t="s">
        <v>642</v>
      </c>
      <c r="AQ12" s="113" t="s">
        <v>3</v>
      </c>
      <c r="AR12" s="75"/>
      <c r="AS12"/>
      <c r="AT12"/>
      <c r="AU12"/>
      <c r="AV12"/>
      <c r="AW12" s="75"/>
      <c r="AX12" s="75"/>
      <c r="AY12" s="75"/>
      <c r="AZ12"/>
      <c r="BA12"/>
      <c r="BB12" s="75"/>
      <c r="BC12" s="101">
        <v>3</v>
      </c>
      <c r="BD12" s="101">
        <v>104</v>
      </c>
      <c r="BG12" s="107"/>
      <c r="BI12" s="104">
        <v>14</v>
      </c>
      <c r="BJ12" s="104">
        <v>1</v>
      </c>
      <c r="BK12" s="104">
        <v>3</v>
      </c>
      <c r="BL12" s="106">
        <v>11</v>
      </c>
      <c r="BM12" s="104">
        <v>3</v>
      </c>
      <c r="BN12" s="104">
        <v>104</v>
      </c>
      <c r="BO12" s="104">
        <v>7</v>
      </c>
      <c r="BP12" s="104">
        <v>40</v>
      </c>
      <c r="BQ12" s="105">
        <v>3204046</v>
      </c>
      <c r="BR12" s="104" t="s">
        <v>2919</v>
      </c>
      <c r="BS12" s="104">
        <v>15000000</v>
      </c>
      <c r="BT12" s="103" t="str">
        <f>+VLOOKUP('EJECUCIONGASTOS ARMONIZADO'!BU12,[4]ARMONIZACION!$I$5:$N$53,6,FALSE)</f>
        <v>DESARROLLO FÍSICO Y AMBIENTAL</v>
      </c>
      <c r="BU12" s="102" t="s">
        <v>419</v>
      </c>
      <c r="BV12" s="102"/>
      <c r="BY12" s="101">
        <v>3</v>
      </c>
      <c r="BZ12" s="101">
        <v>104</v>
      </c>
      <c r="CA12" t="e">
        <f>+COUNTIF([4]ARMONIZACION!$D$5:$D$53,'EJECUCIONGASTOS ARMONIZADO'!CB12)</f>
        <v>#VALUE!</v>
      </c>
      <c r="CB12" t="str">
        <f t="shared" si="0"/>
        <v>MANIZALES + VERDE - MEDIO AMBIENTE</v>
      </c>
      <c r="CC12">
        <f t="shared" si="1"/>
        <v>1</v>
      </c>
      <c r="CD12" t="str">
        <f t="shared" si="2"/>
        <v>31</v>
      </c>
      <c r="CE12" t="str">
        <f t="shared" si="3"/>
        <v>14 1 3 11 3 104 7 40 3204046</v>
      </c>
      <c r="CF12">
        <f t="shared" si="4"/>
        <v>4</v>
      </c>
    </row>
    <row r="13" spans="1:84" ht="15" customHeight="1" x14ac:dyDescent="0.25">
      <c r="A13" s="98">
        <v>14</v>
      </c>
      <c r="B13" s="98">
        <v>1</v>
      </c>
      <c r="C13" s="98">
        <v>3</v>
      </c>
      <c r="D13" s="116">
        <v>11</v>
      </c>
      <c r="E13" s="98">
        <v>3</v>
      </c>
      <c r="F13" s="98">
        <v>1</v>
      </c>
      <c r="G13" s="98">
        <v>80</v>
      </c>
      <c r="H13" s="98">
        <v>0</v>
      </c>
      <c r="I13">
        <v>1</v>
      </c>
      <c r="J13" t="s">
        <v>597</v>
      </c>
      <c r="K13">
        <v>0</v>
      </c>
      <c r="L13" t="s">
        <v>597</v>
      </c>
      <c r="M13">
        <v>11101</v>
      </c>
      <c r="N13" t="s">
        <v>598</v>
      </c>
      <c r="O13">
        <v>0</v>
      </c>
      <c r="P13">
        <v>0</v>
      </c>
      <c r="Q13" t="s">
        <v>643</v>
      </c>
      <c r="R13" t="s">
        <v>644</v>
      </c>
      <c r="S13" t="s">
        <v>593</v>
      </c>
      <c r="T13" t="s">
        <v>215</v>
      </c>
      <c r="U13" t="s">
        <v>601</v>
      </c>
      <c r="V13" t="s">
        <v>419</v>
      </c>
      <c r="W13" t="s">
        <v>594</v>
      </c>
      <c r="X13" t="s">
        <v>602</v>
      </c>
      <c r="Y13" t="s">
        <v>596</v>
      </c>
      <c r="Z13" t="s">
        <v>597</v>
      </c>
      <c r="AA13" t="s">
        <v>595</v>
      </c>
      <c r="AB13" t="s">
        <v>234</v>
      </c>
      <c r="AC13" t="s">
        <v>603</v>
      </c>
      <c r="AD13" t="s">
        <v>246</v>
      </c>
      <c r="AE13" t="s">
        <v>604</v>
      </c>
      <c r="AF13" t="s">
        <v>247</v>
      </c>
      <c r="AG13" t="s">
        <v>645</v>
      </c>
      <c r="AH13" t="s">
        <v>646</v>
      </c>
      <c r="AI13" t="s">
        <v>647</v>
      </c>
      <c r="AJ13" t="s">
        <v>648</v>
      </c>
      <c r="AK13" t="s">
        <v>609</v>
      </c>
      <c r="AL13" t="s">
        <v>610</v>
      </c>
      <c r="AM13" t="s">
        <v>611</v>
      </c>
      <c r="AN13" t="s">
        <v>649</v>
      </c>
      <c r="AO13" t="s">
        <v>650</v>
      </c>
      <c r="AP13" t="s">
        <v>651</v>
      </c>
      <c r="AQ13" t="s">
        <v>4</v>
      </c>
      <c r="AR13" s="64">
        <v>155000000</v>
      </c>
      <c r="AS13" s="64">
        <v>0</v>
      </c>
      <c r="AT13" s="64">
        <v>0</v>
      </c>
      <c r="AU13" s="64">
        <v>0</v>
      </c>
      <c r="AV13" s="64">
        <v>0</v>
      </c>
      <c r="AW13" s="64">
        <v>155000000</v>
      </c>
      <c r="AX13" s="64">
        <v>44000000</v>
      </c>
      <c r="AY13" s="64">
        <v>44000000</v>
      </c>
      <c r="AZ13" s="64">
        <v>0</v>
      </c>
      <c r="BA13" s="64">
        <v>0</v>
      </c>
      <c r="BB13" s="64">
        <v>111000000</v>
      </c>
      <c r="BC13" s="101">
        <v>3</v>
      </c>
      <c r="BD13" s="101">
        <v>106</v>
      </c>
      <c r="BE13" s="64">
        <v>0</v>
      </c>
      <c r="BF13" t="s">
        <v>615</v>
      </c>
      <c r="BG13" s="107" t="e">
        <f>+SUMIF('[4]CDP - NO CANCELAR '!$A$2:$A$152,R13,'[4]CDP - NO CANCELAR '!$Q$2:$Q$152)</f>
        <v>#VALUE!</v>
      </c>
      <c r="BH13" s="64">
        <v>44000000</v>
      </c>
      <c r="BI13" s="104">
        <v>14</v>
      </c>
      <c r="BJ13" s="104">
        <v>1</v>
      </c>
      <c r="BK13" s="104">
        <v>3</v>
      </c>
      <c r="BL13" s="106">
        <v>11</v>
      </c>
      <c r="BM13" s="104">
        <v>3</v>
      </c>
      <c r="BN13" s="104">
        <v>106</v>
      </c>
      <c r="BO13" s="104">
        <v>70</v>
      </c>
      <c r="BP13" s="104">
        <v>40</v>
      </c>
      <c r="BQ13" s="105">
        <v>4002022</v>
      </c>
      <c r="BR13" s="104" t="s">
        <v>2928</v>
      </c>
      <c r="BS13" s="104">
        <f>+BB13</f>
        <v>111000000</v>
      </c>
      <c r="BT13" s="103" t="str">
        <f>+VLOOKUP('EJECUCIONGASTOS ARMONIZADO'!BU13,[4]ARMONIZACION!$I$5:$N$53,6,FALSE)</f>
        <v>DESARROLLO FÍSICO Y AMBIENTAL</v>
      </c>
      <c r="BU13" s="102" t="s">
        <v>419</v>
      </c>
      <c r="BV13" s="102"/>
      <c r="BY13" s="101">
        <v>3</v>
      </c>
      <c r="BZ13" s="101">
        <v>106</v>
      </c>
      <c r="CA13" t="e">
        <f>+COUNTIF([4]ARMONIZACION!$D$5:$D$53,'EJECUCIONGASTOS ARMONIZADO'!CB13)</f>
        <v>#VALUE!</v>
      </c>
      <c r="CB13" t="str">
        <f t="shared" si="0"/>
        <v>MANIZALES + VERDE - MEDIO AMBIENTE</v>
      </c>
      <c r="CC13">
        <f t="shared" si="1"/>
        <v>1</v>
      </c>
      <c r="CD13" t="str">
        <f t="shared" si="2"/>
        <v>31</v>
      </c>
      <c r="CE13" t="str">
        <f t="shared" si="3"/>
        <v>14 1 3 11 3 106 70 40 4002022</v>
      </c>
      <c r="CF13">
        <f t="shared" si="4"/>
        <v>7</v>
      </c>
    </row>
    <row r="14" spans="1:84" ht="15" customHeight="1" x14ac:dyDescent="0.25">
      <c r="A14" s="53">
        <v>14</v>
      </c>
      <c r="B14" s="53">
        <v>1</v>
      </c>
      <c r="C14" s="53">
        <v>3</v>
      </c>
      <c r="D14" s="114">
        <v>11</v>
      </c>
      <c r="E14" s="53">
        <v>3</v>
      </c>
      <c r="F14" s="53">
        <v>1</v>
      </c>
      <c r="G14" s="53">
        <v>80</v>
      </c>
      <c r="H14" s="53">
        <v>1</v>
      </c>
      <c r="I14" s="53">
        <v>1</v>
      </c>
      <c r="J14" s="53" t="s">
        <v>597</v>
      </c>
      <c r="K14" s="53">
        <v>0</v>
      </c>
      <c r="L14" s="53" t="s">
        <v>597</v>
      </c>
      <c r="M14" s="53">
        <v>11101</v>
      </c>
      <c r="N14" s="53" t="s">
        <v>598</v>
      </c>
      <c r="O14" s="53">
        <v>1</v>
      </c>
      <c r="P14" s="53">
        <v>1</v>
      </c>
      <c r="Q14" s="53" t="s">
        <v>652</v>
      </c>
      <c r="R14" s="53" t="s">
        <v>653</v>
      </c>
      <c r="S14" s="53" t="s">
        <v>593</v>
      </c>
      <c r="T14" s="53" t="s">
        <v>215</v>
      </c>
      <c r="U14" s="53" t="s">
        <v>601</v>
      </c>
      <c r="V14" s="53" t="s">
        <v>419</v>
      </c>
      <c r="W14" s="53" t="s">
        <v>594</v>
      </c>
      <c r="X14" s="53" t="s">
        <v>602</v>
      </c>
      <c r="Y14" s="53" t="s">
        <v>596</v>
      </c>
      <c r="Z14" s="53" t="s">
        <v>597</v>
      </c>
      <c r="AA14" s="53" t="s">
        <v>595</v>
      </c>
      <c r="AB14" s="53" t="s">
        <v>234</v>
      </c>
      <c r="AC14" s="53" t="s">
        <v>603</v>
      </c>
      <c r="AD14" s="53" t="s">
        <v>246</v>
      </c>
      <c r="AE14" s="53" t="s">
        <v>604</v>
      </c>
      <c r="AF14" s="53" t="s">
        <v>247</v>
      </c>
      <c r="AG14" s="53" t="s">
        <v>645</v>
      </c>
      <c r="AH14" s="53" t="s">
        <v>646</v>
      </c>
      <c r="AI14" s="53" t="s">
        <v>647</v>
      </c>
      <c r="AJ14" s="53" t="s">
        <v>648</v>
      </c>
      <c r="AK14" s="53" t="s">
        <v>609</v>
      </c>
      <c r="AL14" s="53" t="s">
        <v>610</v>
      </c>
      <c r="AM14" s="53" t="s">
        <v>611</v>
      </c>
      <c r="AN14" s="53" t="s">
        <v>654</v>
      </c>
      <c r="AO14" s="53" t="s">
        <v>655</v>
      </c>
      <c r="AP14" s="53" t="s">
        <v>656</v>
      </c>
      <c r="AQ14" s="53" t="s">
        <v>4</v>
      </c>
      <c r="AR14" s="75">
        <v>2189000000</v>
      </c>
      <c r="AS14" s="53">
        <v>0</v>
      </c>
      <c r="AT14" s="53">
        <v>0</v>
      </c>
      <c r="AU14" s="53">
        <v>0</v>
      </c>
      <c r="AV14" s="53">
        <v>0</v>
      </c>
      <c r="AW14" s="75">
        <v>2189000000</v>
      </c>
      <c r="AX14" s="75">
        <v>1450333219</v>
      </c>
      <c r="AY14" s="163">
        <v>1100333219</v>
      </c>
      <c r="AZ14" s="53">
        <v>238515748.24000001</v>
      </c>
      <c r="BA14" s="53">
        <v>225491249.41999999</v>
      </c>
      <c r="BB14" s="75">
        <v>738666781</v>
      </c>
      <c r="BC14" s="101">
        <v>3</v>
      </c>
      <c r="BD14" s="101">
        <v>103</v>
      </c>
      <c r="BE14" s="64">
        <v>350000000</v>
      </c>
      <c r="BF14" t="s">
        <v>615</v>
      </c>
      <c r="BG14" s="107" t="e">
        <f>+SUMIF('[4]CDP - NO CANCELAR '!$A$2:$A$152,R14,'[4]CDP - NO CANCELAR '!$Q$2:$Q$152)</f>
        <v>#VALUE!</v>
      </c>
      <c r="BH14" s="64">
        <v>1805946321</v>
      </c>
      <c r="BI14" s="104">
        <v>14</v>
      </c>
      <c r="BJ14" s="104">
        <v>1</v>
      </c>
      <c r="BK14" s="104">
        <v>3</v>
      </c>
      <c r="BL14" s="106">
        <v>11</v>
      </c>
      <c r="BM14" s="104">
        <v>3</v>
      </c>
      <c r="BN14" s="104">
        <v>103</v>
      </c>
      <c r="BO14" s="104">
        <v>80</v>
      </c>
      <c r="BP14" s="104">
        <v>40</v>
      </c>
      <c r="BQ14" s="105">
        <v>4501054</v>
      </c>
      <c r="BR14" s="104" t="s">
        <v>2915</v>
      </c>
      <c r="BS14" s="104">
        <v>721307781</v>
      </c>
      <c r="BT14" s="103" t="str">
        <f>+VLOOKUP('EJECUCIONGASTOS ARMONIZADO'!BU14,[4]ARMONIZACION!$I$5:$N$53,6,FALSE)</f>
        <v>DESARROLLO FÍSICO Y AMBIENTAL</v>
      </c>
      <c r="BU14" s="102" t="s">
        <v>419</v>
      </c>
      <c r="BV14" s="102"/>
      <c r="BY14" s="101">
        <v>3</v>
      </c>
      <c r="BZ14" s="101">
        <v>103</v>
      </c>
      <c r="CA14" t="e">
        <f>+COUNTIF([4]ARMONIZACION!$D$5:$D$53,'EJECUCIONGASTOS ARMONIZADO'!CB14)</f>
        <v>#VALUE!</v>
      </c>
      <c r="CB14" t="str">
        <f t="shared" si="0"/>
        <v>MANIZALES + VERDE - MEDIO AMBIENTE</v>
      </c>
      <c r="CC14">
        <f t="shared" si="1"/>
        <v>1</v>
      </c>
      <c r="CD14" t="str">
        <f t="shared" si="2"/>
        <v>31</v>
      </c>
      <c r="CE14" t="str">
        <f t="shared" si="3"/>
        <v>14 1 3 11 3 103 80 40 4501054</v>
      </c>
      <c r="CF14">
        <f t="shared" si="4"/>
        <v>1</v>
      </c>
    </row>
    <row r="15" spans="1:84" ht="15" customHeight="1" x14ac:dyDescent="0.25">
      <c r="A15" s="113">
        <v>14</v>
      </c>
      <c r="B15" s="113">
        <v>1</v>
      </c>
      <c r="C15" s="113">
        <v>3</v>
      </c>
      <c r="D15" s="113">
        <v>11</v>
      </c>
      <c r="E15" s="113">
        <v>3</v>
      </c>
      <c r="F15" s="113">
        <v>1</v>
      </c>
      <c r="G15" s="113">
        <v>80</v>
      </c>
      <c r="H15" s="113">
        <v>1</v>
      </c>
      <c r="I15" s="113">
        <v>1</v>
      </c>
      <c r="J15" s="113" t="s">
        <v>597</v>
      </c>
      <c r="K15" s="113">
        <v>0</v>
      </c>
      <c r="L15" s="113" t="s">
        <v>597</v>
      </c>
      <c r="M15" s="113">
        <v>11101</v>
      </c>
      <c r="N15" s="113" t="s">
        <v>598</v>
      </c>
      <c r="O15" s="113">
        <v>1</v>
      </c>
      <c r="P15" s="113">
        <v>1</v>
      </c>
      <c r="Q15" s="113" t="s">
        <v>652</v>
      </c>
      <c r="R15" s="113" t="s">
        <v>653</v>
      </c>
      <c r="S15" s="113" t="s">
        <v>593</v>
      </c>
      <c r="T15" s="113" t="s">
        <v>215</v>
      </c>
      <c r="U15" s="113" t="s">
        <v>601</v>
      </c>
      <c r="V15" s="113" t="s">
        <v>419</v>
      </c>
      <c r="W15" s="113" t="s">
        <v>594</v>
      </c>
      <c r="X15" s="113" t="s">
        <v>602</v>
      </c>
      <c r="Y15" s="113" t="s">
        <v>596</v>
      </c>
      <c r="Z15" s="113" t="s">
        <v>597</v>
      </c>
      <c r="AA15" s="113" t="s">
        <v>595</v>
      </c>
      <c r="AB15" s="113" t="s">
        <v>234</v>
      </c>
      <c r="AC15" s="113" t="s">
        <v>603</v>
      </c>
      <c r="AD15" s="113" t="s">
        <v>246</v>
      </c>
      <c r="AE15" s="113" t="s">
        <v>604</v>
      </c>
      <c r="AF15" s="113" t="s">
        <v>247</v>
      </c>
      <c r="AG15" s="113" t="s">
        <v>645</v>
      </c>
      <c r="AH15" s="113" t="s">
        <v>646</v>
      </c>
      <c r="AI15" s="113" t="s">
        <v>647</v>
      </c>
      <c r="AJ15" s="113" t="s">
        <v>648</v>
      </c>
      <c r="AK15" s="113" t="s">
        <v>609</v>
      </c>
      <c r="AL15" s="113" t="s">
        <v>610</v>
      </c>
      <c r="AM15" s="113" t="s">
        <v>611</v>
      </c>
      <c r="AN15" s="113" t="s">
        <v>654</v>
      </c>
      <c r="AO15" s="113" t="s">
        <v>655</v>
      </c>
      <c r="AP15" s="113" t="s">
        <v>656</v>
      </c>
      <c r="AQ15" s="113" t="s">
        <v>4</v>
      </c>
      <c r="AR15" s="75"/>
      <c r="AS15" s="53"/>
      <c r="AT15" s="53"/>
      <c r="AU15" s="53"/>
      <c r="AV15" s="53"/>
      <c r="AW15" s="75"/>
      <c r="AX15" s="75"/>
      <c r="AY15" s="163"/>
      <c r="AZ15" s="53"/>
      <c r="BA15" s="53"/>
      <c r="BB15" s="75"/>
      <c r="BC15" s="101">
        <v>3</v>
      </c>
      <c r="BD15" s="101">
        <v>106</v>
      </c>
      <c r="BG15" s="107"/>
      <c r="BI15" s="104">
        <v>14</v>
      </c>
      <c r="BJ15" s="104">
        <v>1</v>
      </c>
      <c r="BK15" s="104">
        <v>3</v>
      </c>
      <c r="BL15" s="106">
        <v>11</v>
      </c>
      <c r="BM15" s="104">
        <v>3</v>
      </c>
      <c r="BN15" s="104">
        <v>106</v>
      </c>
      <c r="BO15" s="104">
        <v>70</v>
      </c>
      <c r="BP15" s="104">
        <v>40</v>
      </c>
      <c r="BQ15" s="105">
        <v>4002022</v>
      </c>
      <c r="BR15" s="104" t="s">
        <v>2928</v>
      </c>
      <c r="BS15" s="104">
        <v>17359000</v>
      </c>
      <c r="BT15" s="103" t="str">
        <f>+VLOOKUP('EJECUCIONGASTOS ARMONIZADO'!BU15,[4]ARMONIZACION!$I$5:$N$53,6,FALSE)</f>
        <v>DESARROLLO FÍSICO Y AMBIENTAL</v>
      </c>
      <c r="BU15" s="102" t="s">
        <v>419</v>
      </c>
      <c r="BV15" s="102"/>
      <c r="BY15" s="101">
        <v>3</v>
      </c>
      <c r="BZ15" s="101">
        <v>106</v>
      </c>
      <c r="CA15" t="e">
        <f>+COUNTIF([4]ARMONIZACION!$D$5:$D$53,'EJECUCIONGASTOS ARMONIZADO'!CB15)</f>
        <v>#VALUE!</v>
      </c>
      <c r="CB15" t="str">
        <f t="shared" si="0"/>
        <v>MANIZALES + VERDE - MEDIO AMBIENTE</v>
      </c>
      <c r="CC15">
        <f t="shared" si="1"/>
        <v>1</v>
      </c>
      <c r="CD15" t="str">
        <f t="shared" si="2"/>
        <v>31</v>
      </c>
      <c r="CE15" t="str">
        <f t="shared" si="3"/>
        <v>14 1 3 11 3 106 70 40 4002022</v>
      </c>
      <c r="CF15">
        <f t="shared" si="4"/>
        <v>7</v>
      </c>
    </row>
    <row r="16" spans="1:84" ht="15" customHeight="1" x14ac:dyDescent="0.25">
      <c r="A16" s="98">
        <v>14</v>
      </c>
      <c r="B16" s="98">
        <v>1</v>
      </c>
      <c r="C16" s="98">
        <v>3</v>
      </c>
      <c r="D16" s="116">
        <v>11</v>
      </c>
      <c r="E16" s="98">
        <v>3</v>
      </c>
      <c r="F16" s="98">
        <v>4</v>
      </c>
      <c r="G16" s="98">
        <v>7</v>
      </c>
      <c r="H16" s="98">
        <v>0</v>
      </c>
      <c r="I16">
        <v>1</v>
      </c>
      <c r="J16" t="s">
        <v>597</v>
      </c>
      <c r="K16">
        <v>0</v>
      </c>
      <c r="L16" t="s">
        <v>597</v>
      </c>
      <c r="M16">
        <v>11101</v>
      </c>
      <c r="N16" t="s">
        <v>598</v>
      </c>
      <c r="O16">
        <v>0</v>
      </c>
      <c r="P16">
        <v>0</v>
      </c>
      <c r="Q16" t="s">
        <v>657</v>
      </c>
      <c r="R16" t="s">
        <v>658</v>
      </c>
      <c r="S16" t="s">
        <v>593</v>
      </c>
      <c r="T16" t="s">
        <v>215</v>
      </c>
      <c r="U16" t="s">
        <v>601</v>
      </c>
      <c r="V16" t="s">
        <v>419</v>
      </c>
      <c r="W16" t="s">
        <v>594</v>
      </c>
      <c r="X16" t="s">
        <v>602</v>
      </c>
      <c r="Y16" t="s">
        <v>596</v>
      </c>
      <c r="Z16" t="s">
        <v>597</v>
      </c>
      <c r="AA16" t="s">
        <v>595</v>
      </c>
      <c r="AB16" t="s">
        <v>234</v>
      </c>
      <c r="AC16" t="s">
        <v>603</v>
      </c>
      <c r="AD16" t="s">
        <v>246</v>
      </c>
      <c r="AE16" t="s">
        <v>659</v>
      </c>
      <c r="AF16" t="s">
        <v>660</v>
      </c>
      <c r="AG16" t="s">
        <v>661</v>
      </c>
      <c r="AH16" t="s">
        <v>606</v>
      </c>
      <c r="AI16" t="s">
        <v>607</v>
      </c>
      <c r="AJ16" t="s">
        <v>608</v>
      </c>
      <c r="AK16" t="s">
        <v>609</v>
      </c>
      <c r="AL16" t="s">
        <v>610</v>
      </c>
      <c r="AM16" t="s">
        <v>611</v>
      </c>
      <c r="AN16" t="s">
        <v>662</v>
      </c>
      <c r="AO16" t="s">
        <v>663</v>
      </c>
      <c r="AP16" t="s">
        <v>664</v>
      </c>
      <c r="AQ16" t="s">
        <v>1</v>
      </c>
      <c r="AR16" s="64">
        <v>60000000</v>
      </c>
      <c r="AS16" s="64">
        <v>0</v>
      </c>
      <c r="AT16" s="64">
        <v>0</v>
      </c>
      <c r="AU16" s="64">
        <v>0</v>
      </c>
      <c r="AV16" s="64">
        <v>0</v>
      </c>
      <c r="AW16" s="64">
        <v>60000000</v>
      </c>
      <c r="AX16" s="64">
        <v>0</v>
      </c>
      <c r="AY16" s="64">
        <v>0</v>
      </c>
      <c r="AZ16" s="64">
        <v>0</v>
      </c>
      <c r="BA16" s="64">
        <v>0</v>
      </c>
      <c r="BB16" s="64">
        <v>60000000</v>
      </c>
      <c r="BC16" s="101">
        <v>3</v>
      </c>
      <c r="BD16" s="101">
        <v>104</v>
      </c>
      <c r="BE16" s="64">
        <v>0</v>
      </c>
      <c r="BF16" t="s">
        <v>615</v>
      </c>
      <c r="BG16" s="107" t="e">
        <f>+SUMIF('[4]CDP - NO CANCELAR '!$A$2:$A$152,R16,'[4]CDP - NO CANCELAR '!$Q$2:$Q$152)</f>
        <v>#VALUE!</v>
      </c>
      <c r="BH16" s="64">
        <v>0</v>
      </c>
      <c r="BI16" s="104">
        <v>14</v>
      </c>
      <c r="BJ16" s="104">
        <v>1</v>
      </c>
      <c r="BK16" s="104">
        <v>3</v>
      </c>
      <c r="BL16" s="106">
        <v>11</v>
      </c>
      <c r="BM16" s="104">
        <v>3</v>
      </c>
      <c r="BN16" s="104">
        <v>104</v>
      </c>
      <c r="BO16" s="104">
        <v>7</v>
      </c>
      <c r="BP16" s="104">
        <v>40</v>
      </c>
      <c r="BQ16" s="105">
        <v>3204046</v>
      </c>
      <c r="BR16" s="104" t="s">
        <v>2919</v>
      </c>
      <c r="BS16" s="104">
        <f>+BB16</f>
        <v>60000000</v>
      </c>
      <c r="BT16" s="103" t="str">
        <f>+VLOOKUP('EJECUCIONGASTOS ARMONIZADO'!BU16,[4]ARMONIZACION!$I$5:$N$53,6,FALSE)</f>
        <v>DESARROLLO FÍSICO Y AMBIENTAL</v>
      </c>
      <c r="BU16" s="102" t="s">
        <v>419</v>
      </c>
      <c r="BV16" s="102"/>
      <c r="BY16" s="101">
        <v>3</v>
      </c>
      <c r="BZ16" s="101">
        <v>104</v>
      </c>
      <c r="CA16" t="e">
        <f>+COUNTIF([4]ARMONIZACION!$D$5:$D$53,'EJECUCIONGASTOS ARMONIZADO'!CB16)</f>
        <v>#VALUE!</v>
      </c>
      <c r="CB16" t="str">
        <f t="shared" si="0"/>
        <v>ADAPTACION AL CAMBIO CLIMATICO - MEDIO AMBIENTE</v>
      </c>
      <c r="CC16">
        <f t="shared" si="1"/>
        <v>1</v>
      </c>
      <c r="CD16" t="str">
        <f t="shared" si="2"/>
        <v>31</v>
      </c>
      <c r="CE16" t="str">
        <f t="shared" si="3"/>
        <v>14 1 3 11 3 104 7 40 3204046</v>
      </c>
      <c r="CF16">
        <f t="shared" si="4"/>
        <v>4</v>
      </c>
    </row>
    <row r="17" spans="1:84" ht="15" customHeight="1" x14ac:dyDescent="0.25">
      <c r="A17" s="98">
        <v>14</v>
      </c>
      <c r="B17" s="98">
        <v>1</v>
      </c>
      <c r="C17" s="98">
        <v>3</v>
      </c>
      <c r="D17" s="116">
        <v>11</v>
      </c>
      <c r="E17" s="98">
        <v>3</v>
      </c>
      <c r="F17" s="98">
        <v>4</v>
      </c>
      <c r="G17" s="98">
        <v>7</v>
      </c>
      <c r="H17" s="98">
        <v>1</v>
      </c>
      <c r="I17">
        <v>1</v>
      </c>
      <c r="J17" t="s">
        <v>597</v>
      </c>
      <c r="K17">
        <v>0</v>
      </c>
      <c r="L17" t="s">
        <v>597</v>
      </c>
      <c r="M17">
        <v>11101</v>
      </c>
      <c r="N17" t="s">
        <v>598</v>
      </c>
      <c r="O17">
        <v>1</v>
      </c>
      <c r="P17">
        <v>1</v>
      </c>
      <c r="Q17" t="s">
        <v>665</v>
      </c>
      <c r="R17" t="s">
        <v>666</v>
      </c>
      <c r="S17" t="s">
        <v>593</v>
      </c>
      <c r="T17" t="s">
        <v>215</v>
      </c>
      <c r="U17" t="s">
        <v>601</v>
      </c>
      <c r="V17" t="s">
        <v>419</v>
      </c>
      <c r="W17" t="s">
        <v>594</v>
      </c>
      <c r="X17" t="s">
        <v>602</v>
      </c>
      <c r="Y17" t="s">
        <v>596</v>
      </c>
      <c r="Z17" t="s">
        <v>597</v>
      </c>
      <c r="AA17" t="s">
        <v>595</v>
      </c>
      <c r="AB17" t="s">
        <v>234</v>
      </c>
      <c r="AC17" t="s">
        <v>603</v>
      </c>
      <c r="AD17" t="s">
        <v>246</v>
      </c>
      <c r="AE17" t="s">
        <v>659</v>
      </c>
      <c r="AF17" t="s">
        <v>660</v>
      </c>
      <c r="AG17" t="s">
        <v>661</v>
      </c>
      <c r="AH17" t="s">
        <v>606</v>
      </c>
      <c r="AI17" t="s">
        <v>607</v>
      </c>
      <c r="AJ17" t="s">
        <v>608</v>
      </c>
      <c r="AK17" t="s">
        <v>609</v>
      </c>
      <c r="AL17" t="s">
        <v>610</v>
      </c>
      <c r="AM17" t="s">
        <v>611</v>
      </c>
      <c r="AN17" t="s">
        <v>662</v>
      </c>
      <c r="AO17" t="s">
        <v>663</v>
      </c>
      <c r="AP17" t="s">
        <v>667</v>
      </c>
      <c r="AQ17" t="s">
        <v>1</v>
      </c>
      <c r="AR17" s="64">
        <v>2199000000</v>
      </c>
      <c r="AS17" s="64">
        <v>0</v>
      </c>
      <c r="AT17" s="64">
        <v>0</v>
      </c>
      <c r="AU17" s="64">
        <v>0</v>
      </c>
      <c r="AV17" s="64">
        <v>1705000000</v>
      </c>
      <c r="AW17" s="64">
        <v>494000000</v>
      </c>
      <c r="AX17" s="64">
        <v>0</v>
      </c>
      <c r="AY17" s="64">
        <v>0</v>
      </c>
      <c r="AZ17" s="64">
        <v>0</v>
      </c>
      <c r="BA17" s="64">
        <v>0</v>
      </c>
      <c r="BB17" s="64">
        <v>494000000</v>
      </c>
      <c r="BC17" s="101">
        <v>3</v>
      </c>
      <c r="BD17" s="101">
        <v>104</v>
      </c>
      <c r="BE17" s="64">
        <v>0</v>
      </c>
      <c r="BF17" t="s">
        <v>615</v>
      </c>
      <c r="BG17" s="107" t="e">
        <f>+SUMIF('[4]CDP - NO CANCELAR '!$A$2:$A$152,R17,'[4]CDP - NO CANCELAR '!$Q$2:$Q$152)</f>
        <v>#VALUE!</v>
      </c>
      <c r="BH17" s="64">
        <v>0</v>
      </c>
      <c r="BI17" s="104">
        <v>14</v>
      </c>
      <c r="BJ17" s="104">
        <v>1</v>
      </c>
      <c r="BK17" s="104">
        <v>3</v>
      </c>
      <c r="BL17" s="106">
        <v>11</v>
      </c>
      <c r="BM17" s="104">
        <v>3</v>
      </c>
      <c r="BN17" s="104">
        <v>104</v>
      </c>
      <c r="BO17" s="104">
        <v>7</v>
      </c>
      <c r="BP17" s="104">
        <v>40</v>
      </c>
      <c r="BQ17" s="105">
        <v>3204046</v>
      </c>
      <c r="BR17" s="104" t="s">
        <v>2919</v>
      </c>
      <c r="BS17" s="104">
        <f>+BB17</f>
        <v>494000000</v>
      </c>
      <c r="BT17" s="103" t="str">
        <f>+VLOOKUP('EJECUCIONGASTOS ARMONIZADO'!BU17,[4]ARMONIZACION!$I$5:$N$53,6,FALSE)</f>
        <v>DESARROLLO FÍSICO Y AMBIENTAL</v>
      </c>
      <c r="BU17" s="102" t="s">
        <v>419</v>
      </c>
      <c r="BV17" s="102"/>
      <c r="BY17" s="101">
        <v>3</v>
      </c>
      <c r="BZ17" s="101">
        <v>104</v>
      </c>
      <c r="CA17" t="e">
        <f>+COUNTIF([4]ARMONIZACION!$D$5:$D$53,'EJECUCIONGASTOS ARMONIZADO'!CB17)</f>
        <v>#VALUE!</v>
      </c>
      <c r="CB17" t="str">
        <f t="shared" si="0"/>
        <v>ADAPTACION AL CAMBIO CLIMATICO - MEDIO AMBIENTE</v>
      </c>
      <c r="CC17">
        <f t="shared" si="1"/>
        <v>1</v>
      </c>
      <c r="CD17" t="str">
        <f t="shared" si="2"/>
        <v>31</v>
      </c>
      <c r="CE17" t="str">
        <f t="shared" si="3"/>
        <v>14 1 3 11 3 104 7 40 3204046</v>
      </c>
      <c r="CF17">
        <f t="shared" si="4"/>
        <v>4</v>
      </c>
    </row>
    <row r="18" spans="1:84" ht="15" customHeight="1" x14ac:dyDescent="0.25">
      <c r="A18" s="98">
        <v>14</v>
      </c>
      <c r="B18" s="98">
        <v>1</v>
      </c>
      <c r="C18" s="98">
        <v>3</v>
      </c>
      <c r="D18" s="116">
        <v>11</v>
      </c>
      <c r="E18" s="98">
        <v>3</v>
      </c>
      <c r="F18" s="98">
        <v>4</v>
      </c>
      <c r="G18" s="98">
        <v>7</v>
      </c>
      <c r="H18" s="98">
        <v>2</v>
      </c>
      <c r="I18">
        <v>1</v>
      </c>
      <c r="J18" t="s">
        <v>597</v>
      </c>
      <c r="K18">
        <v>0</v>
      </c>
      <c r="L18" t="s">
        <v>597</v>
      </c>
      <c r="M18">
        <v>11101</v>
      </c>
      <c r="N18" t="s">
        <v>598</v>
      </c>
      <c r="O18">
        <v>2</v>
      </c>
      <c r="P18">
        <v>2</v>
      </c>
      <c r="Q18" t="s">
        <v>668</v>
      </c>
      <c r="R18" t="s">
        <v>669</v>
      </c>
      <c r="S18" t="s">
        <v>593</v>
      </c>
      <c r="T18" t="s">
        <v>215</v>
      </c>
      <c r="U18" t="s">
        <v>601</v>
      </c>
      <c r="V18" t="s">
        <v>419</v>
      </c>
      <c r="W18" t="s">
        <v>594</v>
      </c>
      <c r="X18" t="s">
        <v>602</v>
      </c>
      <c r="Y18" t="s">
        <v>596</v>
      </c>
      <c r="Z18" t="s">
        <v>597</v>
      </c>
      <c r="AA18" t="s">
        <v>595</v>
      </c>
      <c r="AB18" t="s">
        <v>234</v>
      </c>
      <c r="AC18" t="s">
        <v>603</v>
      </c>
      <c r="AD18" t="s">
        <v>246</v>
      </c>
      <c r="AE18" t="s">
        <v>659</v>
      </c>
      <c r="AF18" t="s">
        <v>660</v>
      </c>
      <c r="AG18" t="s">
        <v>661</v>
      </c>
      <c r="AH18" t="s">
        <v>606</v>
      </c>
      <c r="AI18" t="s">
        <v>607</v>
      </c>
      <c r="AJ18" t="s">
        <v>608</v>
      </c>
      <c r="AK18" t="s">
        <v>609</v>
      </c>
      <c r="AL18" t="s">
        <v>610</v>
      </c>
      <c r="AM18" t="s">
        <v>611</v>
      </c>
      <c r="AN18" t="s">
        <v>662</v>
      </c>
      <c r="AO18" t="s">
        <v>663</v>
      </c>
      <c r="AP18" t="s">
        <v>670</v>
      </c>
      <c r="AQ18" t="s">
        <v>1</v>
      </c>
      <c r="AR18" s="64">
        <v>5000000</v>
      </c>
      <c r="AS18" s="64">
        <v>0</v>
      </c>
      <c r="AT18" s="64">
        <v>0</v>
      </c>
      <c r="AU18" s="64">
        <v>0</v>
      </c>
      <c r="AV18" s="64">
        <v>0</v>
      </c>
      <c r="AW18" s="64">
        <v>5000000</v>
      </c>
      <c r="AX18" s="64">
        <v>0</v>
      </c>
      <c r="AY18" s="64">
        <v>0</v>
      </c>
      <c r="AZ18" s="64">
        <v>0</v>
      </c>
      <c r="BA18" s="64">
        <v>0</v>
      </c>
      <c r="BB18" s="64">
        <v>5000000</v>
      </c>
      <c r="BC18" s="101">
        <v>3</v>
      </c>
      <c r="BD18" s="101">
        <v>104</v>
      </c>
      <c r="BE18" s="64">
        <v>0</v>
      </c>
      <c r="BF18" t="s">
        <v>615</v>
      </c>
      <c r="BG18" s="107" t="e">
        <f>+SUMIF('[4]CDP - NO CANCELAR '!$A$2:$A$152,R18,'[4]CDP - NO CANCELAR '!$Q$2:$Q$152)</f>
        <v>#VALUE!</v>
      </c>
      <c r="BH18" s="64">
        <v>0</v>
      </c>
      <c r="BI18" s="104">
        <v>14</v>
      </c>
      <c r="BJ18" s="104">
        <v>1</v>
      </c>
      <c r="BK18" s="104">
        <v>3</v>
      </c>
      <c r="BL18" s="106">
        <v>11</v>
      </c>
      <c r="BM18" s="104">
        <v>3</v>
      </c>
      <c r="BN18" s="104">
        <v>104</v>
      </c>
      <c r="BO18" s="104">
        <v>7</v>
      </c>
      <c r="BP18" s="104">
        <v>40</v>
      </c>
      <c r="BQ18" s="105">
        <v>3204046</v>
      </c>
      <c r="BR18" s="104" t="s">
        <v>2919</v>
      </c>
      <c r="BS18" s="104">
        <f>+BB18</f>
        <v>5000000</v>
      </c>
      <c r="BT18" s="103" t="str">
        <f>+VLOOKUP('EJECUCIONGASTOS ARMONIZADO'!BU18,[4]ARMONIZACION!$I$5:$N$53,6,FALSE)</f>
        <v>DESARROLLO FÍSICO Y AMBIENTAL</v>
      </c>
      <c r="BU18" s="102" t="s">
        <v>419</v>
      </c>
      <c r="BV18" s="102"/>
      <c r="BY18" s="101">
        <v>3</v>
      </c>
      <c r="BZ18" s="101">
        <v>104</v>
      </c>
      <c r="CA18" t="e">
        <f>+COUNTIF([4]ARMONIZACION!$D$5:$D$53,'EJECUCIONGASTOS ARMONIZADO'!CB18)</f>
        <v>#VALUE!</v>
      </c>
      <c r="CB18" t="str">
        <f t="shared" si="0"/>
        <v>ADAPTACION AL CAMBIO CLIMATICO - MEDIO AMBIENTE</v>
      </c>
      <c r="CC18">
        <f t="shared" si="1"/>
        <v>1</v>
      </c>
      <c r="CD18" t="str">
        <f t="shared" si="2"/>
        <v>31</v>
      </c>
      <c r="CE18" t="str">
        <f t="shared" si="3"/>
        <v>14 1 3 11 3 104 7 40 3204046</v>
      </c>
      <c r="CF18">
        <f t="shared" si="4"/>
        <v>4</v>
      </c>
    </row>
    <row r="19" spans="1:84" ht="15" customHeight="1" x14ac:dyDescent="0.25">
      <c r="A19" s="53">
        <v>14</v>
      </c>
      <c r="B19" s="53">
        <v>1</v>
      </c>
      <c r="C19" s="53">
        <v>3</v>
      </c>
      <c r="D19" s="114">
        <v>11</v>
      </c>
      <c r="E19" s="53">
        <v>3</v>
      </c>
      <c r="F19" s="53">
        <v>5</v>
      </c>
      <c r="G19" s="53">
        <v>7</v>
      </c>
      <c r="H19" s="53">
        <v>0</v>
      </c>
      <c r="I19" s="53">
        <v>1</v>
      </c>
      <c r="J19" s="53" t="s">
        <v>597</v>
      </c>
      <c r="K19" s="53">
        <v>0</v>
      </c>
      <c r="L19" s="53" t="s">
        <v>597</v>
      </c>
      <c r="M19" s="53">
        <v>11101</v>
      </c>
      <c r="N19" s="53" t="s">
        <v>598</v>
      </c>
      <c r="O19" s="53">
        <v>0</v>
      </c>
      <c r="P19" s="53">
        <v>0</v>
      </c>
      <c r="Q19" s="53" t="s">
        <v>671</v>
      </c>
      <c r="R19" s="53" t="s">
        <v>672</v>
      </c>
      <c r="S19" s="53" t="s">
        <v>593</v>
      </c>
      <c r="T19" s="53" t="s">
        <v>215</v>
      </c>
      <c r="U19" s="53" t="s">
        <v>601</v>
      </c>
      <c r="V19" s="53" t="s">
        <v>419</v>
      </c>
      <c r="W19" s="53" t="s">
        <v>594</v>
      </c>
      <c r="X19" s="53" t="s">
        <v>602</v>
      </c>
      <c r="Y19" s="53" t="s">
        <v>596</v>
      </c>
      <c r="Z19" s="53" t="s">
        <v>597</v>
      </c>
      <c r="AA19" s="53" t="s">
        <v>595</v>
      </c>
      <c r="AB19" s="53" t="s">
        <v>234</v>
      </c>
      <c r="AC19" s="53" t="s">
        <v>603</v>
      </c>
      <c r="AD19" s="53" t="s">
        <v>246</v>
      </c>
      <c r="AE19" s="53" t="s">
        <v>673</v>
      </c>
      <c r="AF19" s="53" t="s">
        <v>249</v>
      </c>
      <c r="AG19" s="53" t="s">
        <v>675</v>
      </c>
      <c r="AH19" s="53" t="s">
        <v>606</v>
      </c>
      <c r="AI19" s="53" t="s">
        <v>607</v>
      </c>
      <c r="AJ19" s="53" t="s">
        <v>608</v>
      </c>
      <c r="AK19" s="53" t="s">
        <v>609</v>
      </c>
      <c r="AL19" s="53" t="s">
        <v>610</v>
      </c>
      <c r="AM19" s="53" t="s">
        <v>611</v>
      </c>
      <c r="AN19" s="53" t="s">
        <v>676</v>
      </c>
      <c r="AO19" s="53" t="s">
        <v>677</v>
      </c>
      <c r="AP19" s="53" t="s">
        <v>678</v>
      </c>
      <c r="AQ19" s="53" t="s">
        <v>1</v>
      </c>
      <c r="AR19" s="75">
        <v>645000000</v>
      </c>
      <c r="AS19" s="53">
        <v>0</v>
      </c>
      <c r="AT19" s="53">
        <v>0</v>
      </c>
      <c r="AU19" s="53">
        <v>0</v>
      </c>
      <c r="AV19" s="53">
        <v>112054771</v>
      </c>
      <c r="AW19" s="75">
        <v>532945229</v>
      </c>
      <c r="AX19" s="75">
        <v>41934009</v>
      </c>
      <c r="AY19" s="75">
        <v>41934009</v>
      </c>
      <c r="AZ19" s="53">
        <v>971296</v>
      </c>
      <c r="BA19" s="53">
        <v>971296</v>
      </c>
      <c r="BB19" s="75">
        <v>491011220</v>
      </c>
      <c r="BC19" s="101">
        <v>3</v>
      </c>
      <c r="BD19" s="101">
        <v>102</v>
      </c>
      <c r="BE19" s="64">
        <v>0</v>
      </c>
      <c r="BF19" t="s">
        <v>615</v>
      </c>
      <c r="BG19" s="107" t="e">
        <f>+SUMIF('[4]CDP - NO CANCELAR '!$A$2:$A$152,R19,'[4]CDP - NO CANCELAR '!$Q$2:$Q$152)</f>
        <v>#VALUE!</v>
      </c>
      <c r="BH19" s="64">
        <v>59934009</v>
      </c>
      <c r="BI19" s="104">
        <v>14</v>
      </c>
      <c r="BJ19" s="104">
        <v>1</v>
      </c>
      <c r="BK19" s="104">
        <v>3</v>
      </c>
      <c r="BL19" s="106">
        <v>11</v>
      </c>
      <c r="BM19" s="104">
        <v>3</v>
      </c>
      <c r="BN19" s="104">
        <v>102</v>
      </c>
      <c r="BO19" s="104">
        <v>7</v>
      </c>
      <c r="BP19" s="104">
        <v>40</v>
      </c>
      <c r="BQ19" s="105">
        <v>3204004</v>
      </c>
      <c r="BR19" s="104" t="s">
        <v>2911</v>
      </c>
      <c r="BS19" s="104">
        <v>50000000</v>
      </c>
      <c r="BT19" s="103" t="str">
        <f>+VLOOKUP('EJECUCIONGASTOS ARMONIZADO'!BU19,[4]ARMONIZACION!$I$5:$N$53,6,FALSE)</f>
        <v>DESARROLLO FÍSICO Y AMBIENTAL</v>
      </c>
      <c r="BU19" s="102" t="s">
        <v>419</v>
      </c>
      <c r="BV19" s="102"/>
      <c r="BY19" s="101">
        <v>3</v>
      </c>
      <c r="BZ19" s="101">
        <v>102</v>
      </c>
      <c r="CA19" t="e">
        <f>+COUNTIF([4]ARMONIZACION!$D$5:$D$53,'EJECUCIONGASTOS ARMONIZADO'!CB19)</f>
        <v>#VALUE!</v>
      </c>
      <c r="CB19" t="str">
        <f t="shared" si="0"/>
        <v>ECONOMÍA CIRCULAR - MEDIO AMBIENTE</v>
      </c>
      <c r="CC19">
        <f t="shared" si="1"/>
        <v>1</v>
      </c>
      <c r="CD19" t="str">
        <f t="shared" si="2"/>
        <v>31</v>
      </c>
      <c r="CE19" t="str">
        <f t="shared" si="3"/>
        <v>14 1 3 11 3 102 7 40 3204004</v>
      </c>
      <c r="CF19">
        <f t="shared" si="4"/>
        <v>1</v>
      </c>
    </row>
    <row r="20" spans="1:84" ht="15" customHeight="1" x14ac:dyDescent="0.25">
      <c r="A20" s="113">
        <v>14</v>
      </c>
      <c r="B20" s="113">
        <v>1</v>
      </c>
      <c r="C20" s="113">
        <v>3</v>
      </c>
      <c r="D20" s="113">
        <v>11</v>
      </c>
      <c r="E20" s="113">
        <v>3</v>
      </c>
      <c r="F20" s="113">
        <v>5</v>
      </c>
      <c r="G20" s="113">
        <v>7</v>
      </c>
      <c r="H20" s="113">
        <v>0</v>
      </c>
      <c r="I20" s="113">
        <v>1</v>
      </c>
      <c r="J20" s="113" t="s">
        <v>597</v>
      </c>
      <c r="K20" s="113">
        <v>0</v>
      </c>
      <c r="L20" s="113" t="s">
        <v>597</v>
      </c>
      <c r="M20" s="113">
        <v>11101</v>
      </c>
      <c r="N20" s="113" t="s">
        <v>598</v>
      </c>
      <c r="O20" s="113">
        <v>0</v>
      </c>
      <c r="P20" s="113">
        <v>0</v>
      </c>
      <c r="Q20" s="113" t="s">
        <v>671</v>
      </c>
      <c r="R20" s="113" t="s">
        <v>672</v>
      </c>
      <c r="S20" s="113" t="s">
        <v>593</v>
      </c>
      <c r="T20" s="113" t="s">
        <v>215</v>
      </c>
      <c r="U20" s="113" t="s">
        <v>601</v>
      </c>
      <c r="V20" s="113" t="s">
        <v>419</v>
      </c>
      <c r="W20" s="113" t="s">
        <v>594</v>
      </c>
      <c r="X20" s="113" t="s">
        <v>602</v>
      </c>
      <c r="Y20" s="113" t="s">
        <v>596</v>
      </c>
      <c r="Z20" s="113" t="s">
        <v>597</v>
      </c>
      <c r="AA20" s="113" t="s">
        <v>595</v>
      </c>
      <c r="AB20" s="113" t="s">
        <v>234</v>
      </c>
      <c r="AC20" s="113" t="s">
        <v>603</v>
      </c>
      <c r="AD20" s="113" t="s">
        <v>246</v>
      </c>
      <c r="AE20" s="113" t="s">
        <v>673</v>
      </c>
      <c r="AF20" s="53" t="s">
        <v>249</v>
      </c>
      <c r="AG20" s="113" t="s">
        <v>675</v>
      </c>
      <c r="AH20" s="113" t="s">
        <v>606</v>
      </c>
      <c r="AI20" s="113" t="s">
        <v>607</v>
      </c>
      <c r="AJ20" s="113" t="s">
        <v>608</v>
      </c>
      <c r="AK20" s="113" t="s">
        <v>609</v>
      </c>
      <c r="AL20" s="113" t="s">
        <v>610</v>
      </c>
      <c r="AM20" s="113" t="s">
        <v>611</v>
      </c>
      <c r="AN20" s="113" t="s">
        <v>676</v>
      </c>
      <c r="AO20" s="113" t="s">
        <v>677</v>
      </c>
      <c r="AP20" s="113" t="s">
        <v>678</v>
      </c>
      <c r="AQ20" s="113" t="s">
        <v>1</v>
      </c>
      <c r="AR20" s="75"/>
      <c r="AS20" s="53"/>
      <c r="AT20" s="53"/>
      <c r="AU20" s="53"/>
      <c r="AV20" s="53"/>
      <c r="AW20" s="75"/>
      <c r="AX20" s="75"/>
      <c r="AY20" s="75"/>
      <c r="AZ20" s="53"/>
      <c r="BA20" s="53"/>
      <c r="BB20" s="75"/>
      <c r="BC20" s="101">
        <v>3</v>
      </c>
      <c r="BD20" s="101">
        <v>105</v>
      </c>
      <c r="BG20" s="107"/>
      <c r="BI20" s="104">
        <v>14</v>
      </c>
      <c r="BJ20" s="104">
        <v>1</v>
      </c>
      <c r="BK20" s="104">
        <v>3</v>
      </c>
      <c r="BL20" s="106">
        <v>11</v>
      </c>
      <c r="BM20" s="104">
        <v>3</v>
      </c>
      <c r="BN20" s="104">
        <v>105</v>
      </c>
      <c r="BO20" s="104">
        <v>7</v>
      </c>
      <c r="BP20" s="104">
        <v>40</v>
      </c>
      <c r="BQ20" s="105">
        <v>3204054</v>
      </c>
      <c r="BR20" s="104" t="s">
        <v>2923</v>
      </c>
      <c r="BS20" s="104">
        <v>60500000</v>
      </c>
      <c r="BT20" s="103" t="str">
        <f>+VLOOKUP('EJECUCIONGASTOS ARMONIZADO'!BU20,[4]ARMONIZACION!$I$5:$N$53,6,FALSE)</f>
        <v>DESARROLLO FÍSICO Y AMBIENTAL</v>
      </c>
      <c r="BU20" s="102" t="s">
        <v>419</v>
      </c>
      <c r="BV20" s="102"/>
      <c r="BY20" s="101">
        <v>3</v>
      </c>
      <c r="BZ20" s="101">
        <v>105</v>
      </c>
      <c r="CA20" t="e">
        <f>+COUNTIF([4]ARMONIZACION!$D$5:$D$53,'EJECUCIONGASTOS ARMONIZADO'!CB20)</f>
        <v>#VALUE!</v>
      </c>
      <c r="CB20" t="str">
        <f t="shared" si="0"/>
        <v>ECONOMÍA CIRCULAR - MEDIO AMBIENTE</v>
      </c>
      <c r="CC20">
        <f t="shared" si="1"/>
        <v>1</v>
      </c>
      <c r="CD20" t="str">
        <f t="shared" si="2"/>
        <v>31</v>
      </c>
      <c r="CE20" t="str">
        <f t="shared" si="3"/>
        <v>14 1 3 11 3 105 7 40 3204054</v>
      </c>
      <c r="CF20">
        <f t="shared" si="4"/>
        <v>4</v>
      </c>
    </row>
    <row r="21" spans="1:84" ht="15" customHeight="1" x14ac:dyDescent="0.25">
      <c r="A21" s="113">
        <v>14</v>
      </c>
      <c r="B21" s="113">
        <v>1</v>
      </c>
      <c r="C21" s="113">
        <v>3</v>
      </c>
      <c r="D21" s="113">
        <v>11</v>
      </c>
      <c r="E21" s="113">
        <v>3</v>
      </c>
      <c r="F21" s="113">
        <v>5</v>
      </c>
      <c r="G21" s="113">
        <v>7</v>
      </c>
      <c r="H21" s="113">
        <v>0</v>
      </c>
      <c r="I21" s="113">
        <v>1</v>
      </c>
      <c r="J21" s="113" t="s">
        <v>597</v>
      </c>
      <c r="K21" s="113">
        <v>0</v>
      </c>
      <c r="L21" s="113" t="s">
        <v>597</v>
      </c>
      <c r="M21" s="113">
        <v>11101</v>
      </c>
      <c r="N21" s="113" t="s">
        <v>598</v>
      </c>
      <c r="O21" s="113">
        <v>0</v>
      </c>
      <c r="P21" s="113">
        <v>0</v>
      </c>
      <c r="Q21" s="113" t="s">
        <v>671</v>
      </c>
      <c r="R21" s="113" t="s">
        <v>672</v>
      </c>
      <c r="S21" s="113" t="s">
        <v>593</v>
      </c>
      <c r="T21" s="113" t="s">
        <v>215</v>
      </c>
      <c r="U21" s="113" t="s">
        <v>601</v>
      </c>
      <c r="V21" s="113" t="s">
        <v>419</v>
      </c>
      <c r="W21" s="113" t="s">
        <v>594</v>
      </c>
      <c r="X21" s="113" t="s">
        <v>602</v>
      </c>
      <c r="Y21" s="113" t="s">
        <v>596</v>
      </c>
      <c r="Z21" s="113" t="s">
        <v>597</v>
      </c>
      <c r="AA21" s="113" t="s">
        <v>595</v>
      </c>
      <c r="AB21" s="113" t="s">
        <v>234</v>
      </c>
      <c r="AC21" s="113" t="s">
        <v>603</v>
      </c>
      <c r="AD21" s="113" t="s">
        <v>246</v>
      </c>
      <c r="AE21" s="113" t="s">
        <v>673</v>
      </c>
      <c r="AF21" s="53" t="s">
        <v>249</v>
      </c>
      <c r="AG21" s="113" t="s">
        <v>675</v>
      </c>
      <c r="AH21" s="113" t="s">
        <v>606</v>
      </c>
      <c r="AI21" s="113" t="s">
        <v>607</v>
      </c>
      <c r="AJ21" s="113" t="s">
        <v>608</v>
      </c>
      <c r="AK21" s="113" t="s">
        <v>609</v>
      </c>
      <c r="AL21" s="113" t="s">
        <v>610</v>
      </c>
      <c r="AM21" s="113" t="s">
        <v>611</v>
      </c>
      <c r="AN21" s="113" t="s">
        <v>676</v>
      </c>
      <c r="AO21" s="113" t="s">
        <v>677</v>
      </c>
      <c r="AP21" s="113" t="s">
        <v>678</v>
      </c>
      <c r="AQ21" s="113" t="s">
        <v>1</v>
      </c>
      <c r="AR21" s="75"/>
      <c r="AS21" s="53"/>
      <c r="AT21" s="53"/>
      <c r="AU21" s="53"/>
      <c r="AV21" s="53"/>
      <c r="AW21" s="75"/>
      <c r="AX21" s="75"/>
      <c r="AY21" s="75"/>
      <c r="AZ21" s="53"/>
      <c r="BA21" s="53"/>
      <c r="BB21" s="75"/>
      <c r="BC21" s="101">
        <v>3</v>
      </c>
      <c r="BD21" s="101">
        <v>106</v>
      </c>
      <c r="BG21" s="107"/>
      <c r="BI21" s="104">
        <v>14</v>
      </c>
      <c r="BJ21" s="104">
        <v>1</v>
      </c>
      <c r="BK21" s="104">
        <v>3</v>
      </c>
      <c r="BL21" s="106">
        <v>11</v>
      </c>
      <c r="BM21" s="104">
        <v>3</v>
      </c>
      <c r="BN21" s="104">
        <v>106</v>
      </c>
      <c r="BO21" s="104">
        <v>70</v>
      </c>
      <c r="BP21" s="104">
        <v>40</v>
      </c>
      <c r="BQ21" s="105">
        <v>4002022</v>
      </c>
      <c r="BR21" s="104" t="s">
        <v>2928</v>
      </c>
      <c r="BS21" s="104">
        <v>380511220</v>
      </c>
      <c r="BT21" s="103" t="str">
        <f>+VLOOKUP('EJECUCIONGASTOS ARMONIZADO'!BU21,[4]ARMONIZACION!$I$5:$N$53,6,FALSE)</f>
        <v>DESARROLLO FÍSICO Y AMBIENTAL</v>
      </c>
      <c r="BU21" s="102" t="s">
        <v>419</v>
      </c>
      <c r="BV21" s="102"/>
      <c r="BY21" s="101">
        <v>3</v>
      </c>
      <c r="BZ21" s="101">
        <v>106</v>
      </c>
      <c r="CA21" t="e">
        <f>+COUNTIF([4]ARMONIZACION!$D$5:$D$53,'EJECUCIONGASTOS ARMONIZADO'!CB21)</f>
        <v>#VALUE!</v>
      </c>
      <c r="CB21" t="str">
        <f t="shared" si="0"/>
        <v>ECONOMÍA CIRCULAR - MEDIO AMBIENTE</v>
      </c>
      <c r="CC21">
        <f t="shared" si="1"/>
        <v>1</v>
      </c>
      <c r="CD21" t="str">
        <f t="shared" si="2"/>
        <v>31</v>
      </c>
      <c r="CE21" t="str">
        <f t="shared" si="3"/>
        <v>14 1 3 11 3 106 70 40 4002022</v>
      </c>
      <c r="CF21">
        <f t="shared" si="4"/>
        <v>7</v>
      </c>
    </row>
    <row r="22" spans="1:84" ht="15" customHeight="1" x14ac:dyDescent="0.25">
      <c r="A22" s="53">
        <v>14</v>
      </c>
      <c r="B22" s="53">
        <v>1</v>
      </c>
      <c r="C22" s="53">
        <v>3</v>
      </c>
      <c r="D22" s="53">
        <v>11</v>
      </c>
      <c r="E22" s="53">
        <v>3</v>
      </c>
      <c r="F22" s="53">
        <v>7</v>
      </c>
      <c r="G22" s="53">
        <v>7</v>
      </c>
      <c r="H22" s="53">
        <v>0</v>
      </c>
      <c r="I22" s="53">
        <v>1</v>
      </c>
      <c r="J22" s="53" t="s">
        <v>597</v>
      </c>
      <c r="K22" s="53">
        <v>0</v>
      </c>
      <c r="L22" s="53" t="s">
        <v>597</v>
      </c>
      <c r="M22" s="53">
        <v>11101</v>
      </c>
      <c r="N22" s="53" t="s">
        <v>598</v>
      </c>
      <c r="O22" s="53">
        <v>0</v>
      </c>
      <c r="P22" s="53">
        <v>0</v>
      </c>
      <c r="Q22" s="53" t="s">
        <v>679</v>
      </c>
      <c r="R22" s="53" t="s">
        <v>680</v>
      </c>
      <c r="S22" s="53" t="s">
        <v>593</v>
      </c>
      <c r="T22" s="53" t="s">
        <v>215</v>
      </c>
      <c r="U22" s="53" t="s">
        <v>601</v>
      </c>
      <c r="V22" s="53" t="s">
        <v>419</v>
      </c>
      <c r="W22" s="53" t="s">
        <v>594</v>
      </c>
      <c r="X22" s="53" t="s">
        <v>602</v>
      </c>
      <c r="Y22" s="53" t="s">
        <v>596</v>
      </c>
      <c r="Z22" s="53" t="s">
        <v>597</v>
      </c>
      <c r="AA22" s="53" t="s">
        <v>595</v>
      </c>
      <c r="AB22" s="53" t="s">
        <v>234</v>
      </c>
      <c r="AC22" s="53" t="s">
        <v>603</v>
      </c>
      <c r="AD22" s="53" t="s">
        <v>246</v>
      </c>
      <c r="AE22" s="53" t="s">
        <v>681</v>
      </c>
      <c r="AF22" s="53" t="s">
        <v>251</v>
      </c>
      <c r="AG22" s="53" t="s">
        <v>682</v>
      </c>
      <c r="AH22" s="53" t="s">
        <v>606</v>
      </c>
      <c r="AI22" s="53" t="s">
        <v>607</v>
      </c>
      <c r="AJ22" s="53" t="s">
        <v>608</v>
      </c>
      <c r="AK22" s="53" t="s">
        <v>609</v>
      </c>
      <c r="AL22" s="53" t="s">
        <v>610</v>
      </c>
      <c r="AM22" s="53" t="s">
        <v>611</v>
      </c>
      <c r="AN22" s="53" t="s">
        <v>612</v>
      </c>
      <c r="AO22" s="53" t="s">
        <v>613</v>
      </c>
      <c r="AP22" s="53" t="s">
        <v>683</v>
      </c>
      <c r="AQ22" s="53" t="s">
        <v>1</v>
      </c>
      <c r="AR22" s="94">
        <v>50000000</v>
      </c>
      <c r="AS22" s="53">
        <v>0</v>
      </c>
      <c r="AT22" s="53">
        <v>0</v>
      </c>
      <c r="AU22" s="53">
        <v>0</v>
      </c>
      <c r="AV22" s="53">
        <v>0</v>
      </c>
      <c r="AW22" s="94">
        <v>50000000</v>
      </c>
      <c r="AX22" s="94">
        <v>33750000</v>
      </c>
      <c r="AY22" s="94">
        <v>33750000</v>
      </c>
      <c r="AZ22" s="53">
        <v>0</v>
      </c>
      <c r="BA22" s="53">
        <v>0</v>
      </c>
      <c r="BB22" s="94">
        <v>16250000</v>
      </c>
      <c r="BC22" s="101">
        <v>3</v>
      </c>
      <c r="BD22" s="101">
        <v>105</v>
      </c>
      <c r="BE22" s="64">
        <v>0</v>
      </c>
      <c r="BF22" t="s">
        <v>615</v>
      </c>
      <c r="BG22" s="107" t="e">
        <f>+SUMIF('[4]CDP - NO CANCELAR '!$A$2:$A$152,R22,'[4]CDP - NO CANCELAR '!$Q$2:$Q$152)</f>
        <v>#VALUE!</v>
      </c>
      <c r="BH22" s="64">
        <v>38250000</v>
      </c>
      <c r="BI22" s="104">
        <v>14</v>
      </c>
      <c r="BJ22" s="104">
        <v>1</v>
      </c>
      <c r="BK22" s="104">
        <v>3</v>
      </c>
      <c r="BL22" s="106">
        <v>11</v>
      </c>
      <c r="BM22" s="104">
        <v>3</v>
      </c>
      <c r="BN22" s="104">
        <v>105</v>
      </c>
      <c r="BO22" s="104">
        <v>7</v>
      </c>
      <c r="BP22" s="104">
        <v>40</v>
      </c>
      <c r="BQ22" s="105">
        <v>3204054</v>
      </c>
      <c r="BR22" s="104" t="s">
        <v>2923</v>
      </c>
      <c r="BS22" s="104">
        <v>10000000</v>
      </c>
      <c r="BT22" s="103" t="str">
        <f>+VLOOKUP('EJECUCIONGASTOS ARMONIZADO'!BU22,[4]ARMONIZACION!$I$5:$N$53,6,FALSE)</f>
        <v>DESARROLLO FÍSICO Y AMBIENTAL</v>
      </c>
      <c r="BU22" s="102" t="s">
        <v>419</v>
      </c>
      <c r="BV22" s="102"/>
      <c r="BY22" s="101">
        <v>3</v>
      </c>
      <c r="BZ22" s="101">
        <v>105</v>
      </c>
      <c r="CA22" t="e">
        <f>+COUNTIF([4]ARMONIZACION!$D$5:$D$53,'EJECUCIONGASTOS ARMONIZADO'!CB22)</f>
        <v>#VALUE!</v>
      </c>
      <c r="CB22" t="str">
        <f t="shared" si="0"/>
        <v>SISTEMAS PRODUCTIVOS SOSTENIBLES - MEDIO AMBIENTE</v>
      </c>
      <c r="CC22">
        <f t="shared" si="1"/>
        <v>1</v>
      </c>
      <c r="CD22" t="str">
        <f t="shared" si="2"/>
        <v>31</v>
      </c>
      <c r="CE22" t="str">
        <f t="shared" si="3"/>
        <v>14 1 3 11 3 105 7 40 3204054</v>
      </c>
      <c r="CF22">
        <f t="shared" si="4"/>
        <v>4</v>
      </c>
    </row>
    <row r="23" spans="1:84" ht="15" customHeight="1" x14ac:dyDescent="0.25">
      <c r="A23" s="113">
        <v>14</v>
      </c>
      <c r="B23" s="113">
        <v>1</v>
      </c>
      <c r="C23" s="113">
        <v>3</v>
      </c>
      <c r="D23" s="113">
        <v>11</v>
      </c>
      <c r="E23" s="113">
        <v>3</v>
      </c>
      <c r="F23" s="113">
        <v>7</v>
      </c>
      <c r="G23" s="113">
        <v>7</v>
      </c>
      <c r="H23" s="113">
        <v>0</v>
      </c>
      <c r="I23" s="113">
        <v>1</v>
      </c>
      <c r="J23" s="113" t="s">
        <v>597</v>
      </c>
      <c r="K23" s="113">
        <v>0</v>
      </c>
      <c r="L23" s="113" t="s">
        <v>597</v>
      </c>
      <c r="M23" s="113">
        <v>11101</v>
      </c>
      <c r="N23" s="113" t="s">
        <v>598</v>
      </c>
      <c r="O23" s="113">
        <v>0</v>
      </c>
      <c r="P23" s="113">
        <v>0</v>
      </c>
      <c r="Q23" s="113" t="s">
        <v>679</v>
      </c>
      <c r="R23" s="113" t="s">
        <v>680</v>
      </c>
      <c r="S23" s="113" t="s">
        <v>593</v>
      </c>
      <c r="T23" s="113" t="s">
        <v>215</v>
      </c>
      <c r="U23" s="113" t="s">
        <v>601</v>
      </c>
      <c r="V23" s="113" t="s">
        <v>419</v>
      </c>
      <c r="W23" s="113" t="s">
        <v>594</v>
      </c>
      <c r="X23" s="113" t="s">
        <v>602</v>
      </c>
      <c r="Y23" s="113" t="s">
        <v>596</v>
      </c>
      <c r="Z23" s="113" t="s">
        <v>597</v>
      </c>
      <c r="AA23" s="113" t="s">
        <v>595</v>
      </c>
      <c r="AB23" s="113" t="s">
        <v>234</v>
      </c>
      <c r="AC23" s="113" t="s">
        <v>603</v>
      </c>
      <c r="AD23" s="113" t="s">
        <v>246</v>
      </c>
      <c r="AE23" s="113" t="s">
        <v>681</v>
      </c>
      <c r="AF23" s="113" t="s">
        <v>251</v>
      </c>
      <c r="AG23" s="113" t="s">
        <v>682</v>
      </c>
      <c r="AH23" s="113" t="s">
        <v>606</v>
      </c>
      <c r="AI23" s="113" t="s">
        <v>607</v>
      </c>
      <c r="AJ23" s="113" t="s">
        <v>608</v>
      </c>
      <c r="AK23" s="113" t="s">
        <v>609</v>
      </c>
      <c r="AL23" s="113" t="s">
        <v>610</v>
      </c>
      <c r="AM23" s="113" t="s">
        <v>611</v>
      </c>
      <c r="AN23" s="113" t="s">
        <v>612</v>
      </c>
      <c r="AO23" s="113" t="s">
        <v>613</v>
      </c>
      <c r="AP23" s="113" t="s">
        <v>683</v>
      </c>
      <c r="AQ23" s="113" t="s">
        <v>1</v>
      </c>
      <c r="AR23" s="94"/>
      <c r="AS23" s="53"/>
      <c r="AT23" s="53"/>
      <c r="AU23" s="53"/>
      <c r="AV23" s="53"/>
      <c r="AW23" s="94"/>
      <c r="AX23" s="94"/>
      <c r="AY23" s="94"/>
      <c r="AZ23" s="53"/>
      <c r="BA23" s="53"/>
      <c r="BB23" s="94"/>
      <c r="BC23" s="101">
        <v>3</v>
      </c>
      <c r="BD23" s="101">
        <v>105</v>
      </c>
      <c r="BG23" s="107"/>
      <c r="BI23" s="104">
        <v>14</v>
      </c>
      <c r="BJ23" s="104">
        <v>1</v>
      </c>
      <c r="BK23" s="104">
        <v>3</v>
      </c>
      <c r="BL23" s="106">
        <v>11</v>
      </c>
      <c r="BM23" s="104">
        <v>3</v>
      </c>
      <c r="BN23" s="104">
        <v>105</v>
      </c>
      <c r="BO23" s="104">
        <v>7</v>
      </c>
      <c r="BP23" s="104">
        <v>40</v>
      </c>
      <c r="BQ23" s="105">
        <v>3204053</v>
      </c>
      <c r="BR23" s="104" t="s">
        <v>2923</v>
      </c>
      <c r="BS23" s="104">
        <v>6250000</v>
      </c>
      <c r="BT23" s="103" t="str">
        <f>+VLOOKUP('EJECUCIONGASTOS ARMONIZADO'!BU23,[4]ARMONIZACION!$I$5:$N$53,6,FALSE)</f>
        <v>DESARROLLO FÍSICO Y AMBIENTAL</v>
      </c>
      <c r="BU23" s="102" t="s">
        <v>419</v>
      </c>
      <c r="BV23" s="102"/>
      <c r="BY23" s="101">
        <v>3</v>
      </c>
      <c r="BZ23" s="101">
        <v>105</v>
      </c>
      <c r="CA23" t="e">
        <f>+COUNTIF([4]ARMONIZACION!$D$5:$D$53,'EJECUCIONGASTOS ARMONIZADO'!CB23)</f>
        <v>#VALUE!</v>
      </c>
      <c r="CB23" t="str">
        <f t="shared" si="0"/>
        <v>SISTEMAS PRODUCTIVOS SOSTENIBLES - MEDIO AMBIENTE</v>
      </c>
      <c r="CC23">
        <f t="shared" si="1"/>
        <v>1</v>
      </c>
      <c r="CD23" t="str">
        <f t="shared" si="2"/>
        <v>31</v>
      </c>
      <c r="CE23" t="str">
        <f t="shared" si="3"/>
        <v>14 1 3 11 3 105 7 40 3204053</v>
      </c>
      <c r="CF23">
        <f t="shared" si="4"/>
        <v>1</v>
      </c>
    </row>
    <row r="24" spans="1:84" ht="15" customHeight="1" x14ac:dyDescent="0.25">
      <c r="A24" s="98">
        <v>14</v>
      </c>
      <c r="B24" s="98">
        <v>1</v>
      </c>
      <c r="C24" s="98">
        <v>3</v>
      </c>
      <c r="D24" s="116">
        <v>11</v>
      </c>
      <c r="E24" s="98">
        <v>3</v>
      </c>
      <c r="F24" s="98">
        <v>8</v>
      </c>
      <c r="G24" s="98">
        <v>7</v>
      </c>
      <c r="H24" s="98">
        <v>0</v>
      </c>
      <c r="I24">
        <v>1</v>
      </c>
      <c r="J24" t="s">
        <v>597</v>
      </c>
      <c r="K24">
        <v>0</v>
      </c>
      <c r="L24" t="s">
        <v>597</v>
      </c>
      <c r="M24">
        <v>11101</v>
      </c>
      <c r="N24" t="s">
        <v>598</v>
      </c>
      <c r="O24">
        <v>0</v>
      </c>
      <c r="P24">
        <v>0</v>
      </c>
      <c r="Q24" t="s">
        <v>684</v>
      </c>
      <c r="R24" t="s">
        <v>685</v>
      </c>
      <c r="S24" t="s">
        <v>593</v>
      </c>
      <c r="T24" t="s">
        <v>215</v>
      </c>
      <c r="U24" t="s">
        <v>601</v>
      </c>
      <c r="V24" t="s">
        <v>419</v>
      </c>
      <c r="W24" t="s">
        <v>594</v>
      </c>
      <c r="X24" t="s">
        <v>602</v>
      </c>
      <c r="Y24" t="s">
        <v>596</v>
      </c>
      <c r="Z24" t="s">
        <v>597</v>
      </c>
      <c r="AA24" t="s">
        <v>595</v>
      </c>
      <c r="AB24" t="s">
        <v>234</v>
      </c>
      <c r="AC24" t="s">
        <v>603</v>
      </c>
      <c r="AD24" t="s">
        <v>246</v>
      </c>
      <c r="AE24" t="s">
        <v>686</v>
      </c>
      <c r="AF24" t="s">
        <v>3541</v>
      </c>
      <c r="AG24" t="s">
        <v>688</v>
      </c>
      <c r="AH24" t="s">
        <v>606</v>
      </c>
      <c r="AI24" t="s">
        <v>607</v>
      </c>
      <c r="AJ24" t="s">
        <v>608</v>
      </c>
      <c r="AK24" t="s">
        <v>609</v>
      </c>
      <c r="AL24" t="s">
        <v>610</v>
      </c>
      <c r="AM24" t="s">
        <v>611</v>
      </c>
      <c r="AN24" t="s">
        <v>689</v>
      </c>
      <c r="AO24" t="s">
        <v>690</v>
      </c>
      <c r="AP24" t="s">
        <v>691</v>
      </c>
      <c r="AQ24" t="s">
        <v>1</v>
      </c>
      <c r="AR24" s="64">
        <v>250000000</v>
      </c>
      <c r="AS24" s="64">
        <v>0</v>
      </c>
      <c r="AT24" s="64">
        <v>0</v>
      </c>
      <c r="AU24" s="64">
        <v>0</v>
      </c>
      <c r="AV24" s="64">
        <v>100000000</v>
      </c>
      <c r="AW24" s="64">
        <v>150000000</v>
      </c>
      <c r="AX24" s="64">
        <v>100000000</v>
      </c>
      <c r="AY24" s="64">
        <v>100000000</v>
      </c>
      <c r="AZ24" s="64">
        <v>6097525</v>
      </c>
      <c r="BA24" s="64">
        <v>6097525</v>
      </c>
      <c r="BB24" s="64">
        <v>50000000</v>
      </c>
      <c r="BC24" s="101">
        <v>3</v>
      </c>
      <c r="BD24" s="101">
        <v>105</v>
      </c>
      <c r="BE24" s="64">
        <v>0</v>
      </c>
      <c r="BF24" t="s">
        <v>615</v>
      </c>
      <c r="BG24" s="107" t="e">
        <f>+SUMIF('[4]CDP - NO CANCELAR '!$A$2:$A$152,R24,'[4]CDP - NO CANCELAR '!$Q$2:$Q$152)</f>
        <v>#VALUE!</v>
      </c>
      <c r="BH24" s="64">
        <v>100000000</v>
      </c>
      <c r="BI24" s="104">
        <v>14</v>
      </c>
      <c r="BJ24" s="104">
        <v>1</v>
      </c>
      <c r="BK24" s="104">
        <v>3</v>
      </c>
      <c r="BL24" s="106">
        <v>11</v>
      </c>
      <c r="BM24" s="104">
        <v>3</v>
      </c>
      <c r="BN24" s="104">
        <v>105</v>
      </c>
      <c r="BO24" s="104">
        <v>7</v>
      </c>
      <c r="BP24" s="104">
        <v>40</v>
      </c>
      <c r="BQ24" s="105">
        <v>3204054</v>
      </c>
      <c r="BR24" s="104" t="s">
        <v>2923</v>
      </c>
      <c r="BS24" s="104">
        <f t="shared" ref="BS24:BS35" si="5">+BB24</f>
        <v>50000000</v>
      </c>
      <c r="BT24" s="103" t="str">
        <f>+VLOOKUP('EJECUCIONGASTOS ARMONIZADO'!BU24,[4]ARMONIZACION!$I$5:$N$53,6,FALSE)</f>
        <v>DESARROLLO FÍSICO Y AMBIENTAL</v>
      </c>
      <c r="BU24" s="102" t="s">
        <v>419</v>
      </c>
      <c r="BV24" s="102"/>
      <c r="BY24" s="101">
        <v>3</v>
      </c>
      <c r="BZ24" s="101">
        <v>105</v>
      </c>
      <c r="CA24" t="e">
        <f>+COUNTIF([4]ARMONIZACION!$D$5:$D$53,'EJECUCIONGASTOS ARMONIZADO'!CB24)</f>
        <v>#VALUE!</v>
      </c>
      <c r="CB24" t="str">
        <f t="shared" si="0"/>
        <v>EDUCACIÓN Y PARTICIPACIÓN AMBIENTAL - MEDIO AMBIENTE</v>
      </c>
      <c r="CC24">
        <f t="shared" si="1"/>
        <v>1</v>
      </c>
      <c r="CD24" t="str">
        <f t="shared" si="2"/>
        <v>31</v>
      </c>
      <c r="CE24" t="str">
        <f t="shared" si="3"/>
        <v>14 1 3 11 3 105 7 40 3204054</v>
      </c>
      <c r="CF24">
        <f t="shared" si="4"/>
        <v>4</v>
      </c>
    </row>
    <row r="25" spans="1:84" ht="15" customHeight="1" x14ac:dyDescent="0.25">
      <c r="A25" s="98">
        <v>14</v>
      </c>
      <c r="B25" s="98">
        <v>1</v>
      </c>
      <c r="C25" s="98">
        <v>3</v>
      </c>
      <c r="D25" s="116">
        <v>11</v>
      </c>
      <c r="E25" s="98">
        <v>3</v>
      </c>
      <c r="F25" s="98">
        <v>8</v>
      </c>
      <c r="G25" s="98">
        <v>7</v>
      </c>
      <c r="H25" s="98">
        <v>1</v>
      </c>
      <c r="I25">
        <v>1</v>
      </c>
      <c r="J25" t="s">
        <v>597</v>
      </c>
      <c r="K25">
        <v>0</v>
      </c>
      <c r="L25" t="s">
        <v>597</v>
      </c>
      <c r="M25">
        <v>11101</v>
      </c>
      <c r="N25" t="s">
        <v>598</v>
      </c>
      <c r="O25">
        <v>1</v>
      </c>
      <c r="P25">
        <v>1</v>
      </c>
      <c r="Q25" t="s">
        <v>692</v>
      </c>
      <c r="R25" t="s">
        <v>693</v>
      </c>
      <c r="S25" t="s">
        <v>593</v>
      </c>
      <c r="T25" t="s">
        <v>215</v>
      </c>
      <c r="U25" t="s">
        <v>601</v>
      </c>
      <c r="V25" t="s">
        <v>419</v>
      </c>
      <c r="W25" t="s">
        <v>594</v>
      </c>
      <c r="X25" t="s">
        <v>602</v>
      </c>
      <c r="Y25" t="s">
        <v>596</v>
      </c>
      <c r="Z25" t="s">
        <v>597</v>
      </c>
      <c r="AA25" t="s">
        <v>595</v>
      </c>
      <c r="AB25" t="s">
        <v>234</v>
      </c>
      <c r="AC25" t="s">
        <v>603</v>
      </c>
      <c r="AD25" t="s">
        <v>246</v>
      </c>
      <c r="AE25" t="s">
        <v>686</v>
      </c>
      <c r="AF25" t="s">
        <v>3541</v>
      </c>
      <c r="AG25" t="s">
        <v>688</v>
      </c>
      <c r="AH25" t="s">
        <v>606</v>
      </c>
      <c r="AI25" t="s">
        <v>607</v>
      </c>
      <c r="AJ25" t="s">
        <v>608</v>
      </c>
      <c r="AK25" t="s">
        <v>609</v>
      </c>
      <c r="AL25" t="s">
        <v>610</v>
      </c>
      <c r="AM25" t="s">
        <v>611</v>
      </c>
      <c r="AN25" t="s">
        <v>689</v>
      </c>
      <c r="AO25" t="s">
        <v>690</v>
      </c>
      <c r="AP25" t="s">
        <v>694</v>
      </c>
      <c r="AQ25" t="s">
        <v>1</v>
      </c>
      <c r="AR25" s="64">
        <v>537000000</v>
      </c>
      <c r="AS25" s="64">
        <v>0</v>
      </c>
      <c r="AT25" s="64">
        <v>0</v>
      </c>
      <c r="AU25" s="64">
        <v>0</v>
      </c>
      <c r="AV25" s="64">
        <v>287000000</v>
      </c>
      <c r="AW25" s="64">
        <v>250000000</v>
      </c>
      <c r="AX25" s="64">
        <v>70531840</v>
      </c>
      <c r="AY25" s="64">
        <v>70531840</v>
      </c>
      <c r="AZ25" s="64">
        <v>1634216</v>
      </c>
      <c r="BA25" s="64">
        <v>1634216</v>
      </c>
      <c r="BB25" s="64">
        <v>179468160</v>
      </c>
      <c r="BC25" s="101">
        <v>3</v>
      </c>
      <c r="BD25" s="101">
        <v>105</v>
      </c>
      <c r="BE25" s="64">
        <v>0</v>
      </c>
      <c r="BF25" t="s">
        <v>615</v>
      </c>
      <c r="BG25" s="107" t="e">
        <f>+SUMIF('[4]CDP - NO CANCELAR '!$A$2:$A$152,R25,'[4]CDP - NO CANCELAR '!$Q$2:$Q$152)</f>
        <v>#VALUE!</v>
      </c>
      <c r="BH25" s="64">
        <v>70531840</v>
      </c>
      <c r="BI25" s="104">
        <v>14</v>
      </c>
      <c r="BJ25" s="104">
        <v>1</v>
      </c>
      <c r="BK25" s="104">
        <v>3</v>
      </c>
      <c r="BL25" s="106">
        <v>11</v>
      </c>
      <c r="BM25" s="104">
        <v>3</v>
      </c>
      <c r="BN25" s="104">
        <v>105</v>
      </c>
      <c r="BO25" s="104">
        <v>7</v>
      </c>
      <c r="BP25" s="104">
        <v>40</v>
      </c>
      <c r="BQ25" s="105">
        <v>3204054</v>
      </c>
      <c r="BR25" s="104" t="s">
        <v>2923</v>
      </c>
      <c r="BS25" s="104">
        <f t="shared" si="5"/>
        <v>179468160</v>
      </c>
      <c r="BT25" s="103" t="str">
        <f>+VLOOKUP('EJECUCIONGASTOS ARMONIZADO'!BU25,[4]ARMONIZACION!$I$5:$N$53,6,FALSE)</f>
        <v>DESARROLLO FÍSICO Y AMBIENTAL</v>
      </c>
      <c r="BU25" s="102" t="s">
        <v>419</v>
      </c>
      <c r="BV25" s="102"/>
      <c r="BY25" s="101">
        <v>3</v>
      </c>
      <c r="BZ25" s="101">
        <v>105</v>
      </c>
      <c r="CA25" t="e">
        <f>+COUNTIF([4]ARMONIZACION!$D$5:$D$53,'EJECUCIONGASTOS ARMONIZADO'!CB25)</f>
        <v>#VALUE!</v>
      </c>
      <c r="CB25" t="str">
        <f t="shared" si="0"/>
        <v>EDUCACIÓN Y PARTICIPACIÓN AMBIENTAL - MEDIO AMBIENTE</v>
      </c>
      <c r="CC25">
        <f t="shared" si="1"/>
        <v>1</v>
      </c>
      <c r="CD25" t="str">
        <f t="shared" si="2"/>
        <v>31</v>
      </c>
      <c r="CE25" t="str">
        <f t="shared" si="3"/>
        <v>14 1 3 11 3 105 7 40 3204054</v>
      </c>
      <c r="CF25">
        <f t="shared" si="4"/>
        <v>4</v>
      </c>
    </row>
    <row r="26" spans="1:84" ht="15" customHeight="1" x14ac:dyDescent="0.25">
      <c r="A26" s="98">
        <v>14</v>
      </c>
      <c r="B26" s="98">
        <v>1</v>
      </c>
      <c r="C26" s="98">
        <v>3</v>
      </c>
      <c r="D26" s="116">
        <v>22</v>
      </c>
      <c r="E26" s="98">
        <v>3</v>
      </c>
      <c r="F26" s="98">
        <v>1</v>
      </c>
      <c r="G26" s="98">
        <v>7</v>
      </c>
      <c r="H26" s="98">
        <v>0</v>
      </c>
      <c r="I26">
        <v>2</v>
      </c>
      <c r="J26" t="s">
        <v>235</v>
      </c>
      <c r="K26" t="s">
        <v>593</v>
      </c>
      <c r="L26" t="s">
        <v>215</v>
      </c>
      <c r="M26">
        <v>12611</v>
      </c>
      <c r="N26" t="s">
        <v>697</v>
      </c>
      <c r="O26">
        <v>0</v>
      </c>
      <c r="P26">
        <v>0</v>
      </c>
      <c r="Q26" t="s">
        <v>698</v>
      </c>
      <c r="R26" t="s">
        <v>699</v>
      </c>
      <c r="S26" t="s">
        <v>593</v>
      </c>
      <c r="T26" t="s">
        <v>215</v>
      </c>
      <c r="U26" t="s">
        <v>601</v>
      </c>
      <c r="V26" t="s">
        <v>419</v>
      </c>
      <c r="W26" t="s">
        <v>594</v>
      </c>
      <c r="X26" t="s">
        <v>602</v>
      </c>
      <c r="Y26" t="s">
        <v>696</v>
      </c>
      <c r="Z26" t="s">
        <v>235</v>
      </c>
      <c r="AA26" t="s">
        <v>695</v>
      </c>
      <c r="AB26" t="s">
        <v>235</v>
      </c>
      <c r="AC26" t="s">
        <v>603</v>
      </c>
      <c r="AD26" t="s">
        <v>246</v>
      </c>
      <c r="AE26" t="s">
        <v>604</v>
      </c>
      <c r="AF26" t="s">
        <v>247</v>
      </c>
      <c r="AG26" t="s">
        <v>605</v>
      </c>
      <c r="AH26" t="s">
        <v>606</v>
      </c>
      <c r="AI26" t="s">
        <v>607</v>
      </c>
      <c r="AJ26" t="s">
        <v>608</v>
      </c>
      <c r="AK26" t="s">
        <v>609</v>
      </c>
      <c r="AL26" t="s">
        <v>610</v>
      </c>
      <c r="AM26" t="s">
        <v>611</v>
      </c>
      <c r="AN26" t="s">
        <v>612</v>
      </c>
      <c r="AO26" t="s">
        <v>613</v>
      </c>
      <c r="AP26" t="s">
        <v>700</v>
      </c>
      <c r="AQ26" t="s">
        <v>5</v>
      </c>
      <c r="AR26" s="64">
        <v>570960000</v>
      </c>
      <c r="AS26" s="64">
        <v>0</v>
      </c>
      <c r="AT26" s="64">
        <v>0</v>
      </c>
      <c r="AU26" s="64">
        <v>0</v>
      </c>
      <c r="AV26" s="64">
        <v>570960000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101">
        <v>3</v>
      </c>
      <c r="BD26" s="101">
        <v>105</v>
      </c>
      <c r="BE26" s="64">
        <v>0</v>
      </c>
      <c r="BF26" t="s">
        <v>615</v>
      </c>
      <c r="BG26" s="107" t="e">
        <f>+SUMIF('[4]CDP - NO CANCELAR '!$A$2:$A$152,R26,'[4]CDP - NO CANCELAR '!$Q$2:$Q$152)</f>
        <v>#VALUE!</v>
      </c>
      <c r="BH26" s="64">
        <v>0</v>
      </c>
      <c r="BI26" s="104">
        <f t="shared" ref="BI26:BL29" si="6">+A26</f>
        <v>14</v>
      </c>
      <c r="BJ26" s="104">
        <f t="shared" si="6"/>
        <v>1</v>
      </c>
      <c r="BK26" s="104">
        <f t="shared" si="6"/>
        <v>3</v>
      </c>
      <c r="BL26" s="106">
        <f t="shared" si="6"/>
        <v>22</v>
      </c>
      <c r="BM26" s="104">
        <f>+VALUE(VLOOKUP(BT26,'[4]ESTRUCTURA PDM'!$D$1:$J$48,7,FALSE))</f>
        <v>3</v>
      </c>
      <c r="BN26" s="104">
        <f>IFERROR(VALUE(CONCATENATE((VLOOKUP(BU26,'[4]ESTRUCTURA PDM'!$E$1:$L$48,7,FALSE)),0,(VLOOKUP(BV26,'[4]ESTRUCTURA PDM'!$F$1:$L$48,7,FALSE)))),)</f>
        <v>0</v>
      </c>
      <c r="BO26" s="104">
        <f>+G26</f>
        <v>7</v>
      </c>
      <c r="BP26" s="104"/>
      <c r="BQ26" s="105"/>
      <c r="BR26" s="104"/>
      <c r="BS26" s="104">
        <f t="shared" si="5"/>
        <v>0</v>
      </c>
      <c r="BT26" s="103" t="str">
        <f>+VLOOKUP('EJECUCIONGASTOS ARMONIZADO'!BU26,[4]ARMONIZACION!$I$5:$N$53,6,FALSE)</f>
        <v>DESARROLLO FÍSICO Y AMBIENTAL</v>
      </c>
      <c r="BU26" s="102" t="s">
        <v>419</v>
      </c>
      <c r="BV26" s="102"/>
      <c r="BY26" s="101">
        <v>3</v>
      </c>
      <c r="BZ26" s="101">
        <v>0</v>
      </c>
      <c r="CA26" t="e">
        <f>+COUNTIF([4]ARMONIZACION!$D$5:$D$53,'EJECUCIONGASTOS ARMONIZADO'!CB26)</f>
        <v>#VALUE!</v>
      </c>
      <c r="CB26" t="str">
        <f t="shared" si="0"/>
        <v>MANIZALES + VERDE - MEDIO AMBIENTE</v>
      </c>
      <c r="CC26">
        <f t="shared" si="1"/>
        <v>0</v>
      </c>
      <c r="CD26" t="str">
        <f t="shared" si="2"/>
        <v>30</v>
      </c>
      <c r="CE26" t="str">
        <f t="shared" si="3"/>
        <v xml:space="preserve">14 1 3 22 3 0 7  </v>
      </c>
      <c r="CF26">
        <f t="shared" si="4"/>
        <v>4</v>
      </c>
    </row>
    <row r="27" spans="1:84" ht="15" customHeight="1" x14ac:dyDescent="0.25">
      <c r="A27" s="98">
        <v>14</v>
      </c>
      <c r="B27" s="98">
        <v>1</v>
      </c>
      <c r="C27" s="98">
        <v>3</v>
      </c>
      <c r="D27" s="116">
        <v>22</v>
      </c>
      <c r="E27" s="98">
        <v>3</v>
      </c>
      <c r="F27" s="98">
        <v>1</v>
      </c>
      <c r="G27" s="98">
        <v>7</v>
      </c>
      <c r="H27" s="98">
        <v>1</v>
      </c>
      <c r="I27">
        <v>2</v>
      </c>
      <c r="J27" t="s">
        <v>235</v>
      </c>
      <c r="K27" t="s">
        <v>593</v>
      </c>
      <c r="L27" t="s">
        <v>215</v>
      </c>
      <c r="M27">
        <v>22318</v>
      </c>
      <c r="N27" t="s">
        <v>701</v>
      </c>
      <c r="O27">
        <v>1</v>
      </c>
      <c r="P27">
        <v>1</v>
      </c>
      <c r="Q27" t="s">
        <v>702</v>
      </c>
      <c r="R27" t="s">
        <v>703</v>
      </c>
      <c r="S27" t="s">
        <v>593</v>
      </c>
      <c r="T27" t="s">
        <v>215</v>
      </c>
      <c r="U27" t="s">
        <v>601</v>
      </c>
      <c r="V27" t="s">
        <v>419</v>
      </c>
      <c r="W27" t="s">
        <v>594</v>
      </c>
      <c r="X27" t="s">
        <v>602</v>
      </c>
      <c r="Y27" t="s">
        <v>696</v>
      </c>
      <c r="Z27" t="s">
        <v>235</v>
      </c>
      <c r="AA27" t="s">
        <v>695</v>
      </c>
      <c r="AB27" t="s">
        <v>235</v>
      </c>
      <c r="AC27" t="s">
        <v>603</v>
      </c>
      <c r="AD27" t="s">
        <v>246</v>
      </c>
      <c r="AE27" t="s">
        <v>604</v>
      </c>
      <c r="AF27" t="s">
        <v>247</v>
      </c>
      <c r="AG27" t="s">
        <v>605</v>
      </c>
      <c r="AH27" t="s">
        <v>606</v>
      </c>
      <c r="AI27" t="s">
        <v>607</v>
      </c>
      <c r="AJ27" t="s">
        <v>608</v>
      </c>
      <c r="AK27" t="s">
        <v>609</v>
      </c>
      <c r="AL27" t="s">
        <v>610</v>
      </c>
      <c r="AM27" t="s">
        <v>611</v>
      </c>
      <c r="AN27" t="s">
        <v>612</v>
      </c>
      <c r="AO27" t="s">
        <v>613</v>
      </c>
      <c r="AP27" t="s">
        <v>704</v>
      </c>
      <c r="AQ27" t="s">
        <v>6</v>
      </c>
      <c r="AR27" s="64">
        <v>45000000</v>
      </c>
      <c r="AS27" s="64">
        <v>0</v>
      </c>
      <c r="AT27" s="64">
        <v>0</v>
      </c>
      <c r="AU27" s="64">
        <v>0</v>
      </c>
      <c r="AV27" s="64">
        <v>45000000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101">
        <v>3</v>
      </c>
      <c r="BD27" s="101">
        <v>105</v>
      </c>
      <c r="BE27" s="64">
        <v>0</v>
      </c>
      <c r="BF27" t="s">
        <v>615</v>
      </c>
      <c r="BG27" s="107" t="e">
        <f>+SUMIF('[4]CDP - NO CANCELAR '!$A$2:$A$152,R27,'[4]CDP - NO CANCELAR '!$Q$2:$Q$152)</f>
        <v>#VALUE!</v>
      </c>
      <c r="BH27" s="64">
        <v>0</v>
      </c>
      <c r="BI27" s="104">
        <f t="shared" si="6"/>
        <v>14</v>
      </c>
      <c r="BJ27" s="104">
        <f t="shared" si="6"/>
        <v>1</v>
      </c>
      <c r="BK27" s="104">
        <f t="shared" si="6"/>
        <v>3</v>
      </c>
      <c r="BL27" s="106">
        <f t="shared" si="6"/>
        <v>22</v>
      </c>
      <c r="BM27" s="104">
        <f>+VALUE(VLOOKUP(BT27,'[4]ESTRUCTURA PDM'!$D$1:$J$48,7,FALSE))</f>
        <v>3</v>
      </c>
      <c r="BN27" s="104">
        <f>IFERROR(VALUE(CONCATENATE((VLOOKUP(BU27,'[4]ESTRUCTURA PDM'!$E$1:$L$48,7,FALSE)),0,(VLOOKUP(BV27,'[4]ESTRUCTURA PDM'!$F$1:$L$48,7,FALSE)))),)</f>
        <v>0</v>
      </c>
      <c r="BO27" s="104">
        <f>+G27</f>
        <v>7</v>
      </c>
      <c r="BP27" s="104"/>
      <c r="BQ27" s="105"/>
      <c r="BR27" s="104"/>
      <c r="BS27" s="104">
        <f t="shared" si="5"/>
        <v>0</v>
      </c>
      <c r="BT27" s="103" t="str">
        <f>+VLOOKUP('EJECUCIONGASTOS ARMONIZADO'!BU27,[4]ARMONIZACION!$I$5:$N$53,6,FALSE)</f>
        <v>DESARROLLO FÍSICO Y AMBIENTAL</v>
      </c>
      <c r="BU27" s="102" t="s">
        <v>419</v>
      </c>
      <c r="BV27" s="102"/>
      <c r="BY27" s="101">
        <v>3</v>
      </c>
      <c r="BZ27" s="101">
        <v>0</v>
      </c>
      <c r="CA27" t="e">
        <f>+COUNTIF([4]ARMONIZACION!$D$5:$D$53,'EJECUCIONGASTOS ARMONIZADO'!CB27)</f>
        <v>#VALUE!</v>
      </c>
      <c r="CB27" t="str">
        <f t="shared" si="0"/>
        <v>MANIZALES + VERDE - MEDIO AMBIENTE</v>
      </c>
      <c r="CC27">
        <f t="shared" si="1"/>
        <v>0</v>
      </c>
      <c r="CD27" t="str">
        <f t="shared" si="2"/>
        <v>30</v>
      </c>
      <c r="CE27" t="str">
        <f t="shared" si="3"/>
        <v xml:space="preserve">14 1 3 22 3 0 7  </v>
      </c>
      <c r="CF27">
        <f t="shared" si="4"/>
        <v>4</v>
      </c>
    </row>
    <row r="28" spans="1:84" ht="15" customHeight="1" x14ac:dyDescent="0.25">
      <c r="A28" s="98">
        <v>14</v>
      </c>
      <c r="B28" s="98">
        <v>1</v>
      </c>
      <c r="C28" s="98">
        <v>3</v>
      </c>
      <c r="D28" s="116">
        <v>22</v>
      </c>
      <c r="E28" s="98">
        <v>3</v>
      </c>
      <c r="F28" s="98">
        <v>1</v>
      </c>
      <c r="G28" s="98">
        <v>7</v>
      </c>
      <c r="H28" s="98">
        <v>2</v>
      </c>
      <c r="I28">
        <v>2</v>
      </c>
      <c r="J28" t="s">
        <v>235</v>
      </c>
      <c r="K28" t="s">
        <v>593</v>
      </c>
      <c r="L28" t="s">
        <v>215</v>
      </c>
      <c r="M28">
        <v>22311</v>
      </c>
      <c r="N28" t="s">
        <v>705</v>
      </c>
      <c r="O28">
        <v>2</v>
      </c>
      <c r="P28">
        <v>2</v>
      </c>
      <c r="Q28" t="s">
        <v>706</v>
      </c>
      <c r="R28" t="s">
        <v>707</v>
      </c>
      <c r="S28" t="s">
        <v>593</v>
      </c>
      <c r="T28" t="s">
        <v>215</v>
      </c>
      <c r="U28" t="s">
        <v>601</v>
      </c>
      <c r="V28" t="s">
        <v>419</v>
      </c>
      <c r="W28" t="s">
        <v>594</v>
      </c>
      <c r="X28" t="s">
        <v>602</v>
      </c>
      <c r="Y28" t="s">
        <v>696</v>
      </c>
      <c r="Z28" t="s">
        <v>235</v>
      </c>
      <c r="AA28" t="s">
        <v>695</v>
      </c>
      <c r="AB28" t="s">
        <v>235</v>
      </c>
      <c r="AC28" t="s">
        <v>603</v>
      </c>
      <c r="AD28" t="s">
        <v>246</v>
      </c>
      <c r="AE28" t="s">
        <v>604</v>
      </c>
      <c r="AF28" t="s">
        <v>247</v>
      </c>
      <c r="AG28" t="s">
        <v>605</v>
      </c>
      <c r="AH28" t="s">
        <v>606</v>
      </c>
      <c r="AI28" t="s">
        <v>607</v>
      </c>
      <c r="AJ28" t="s">
        <v>608</v>
      </c>
      <c r="AK28" t="s">
        <v>609</v>
      </c>
      <c r="AL28" t="s">
        <v>610</v>
      </c>
      <c r="AM28" t="s">
        <v>611</v>
      </c>
      <c r="AN28" t="s">
        <v>612</v>
      </c>
      <c r="AO28" t="s">
        <v>613</v>
      </c>
      <c r="AP28" t="s">
        <v>708</v>
      </c>
      <c r="AQ28" t="s">
        <v>7</v>
      </c>
      <c r="AR28" s="64">
        <v>345000</v>
      </c>
      <c r="AS28" s="64">
        <v>0</v>
      </c>
      <c r="AT28" s="64">
        <v>0</v>
      </c>
      <c r="AU28" s="64">
        <v>0</v>
      </c>
      <c r="AV28" s="64">
        <v>345000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101">
        <v>3</v>
      </c>
      <c r="BD28" s="101">
        <v>105</v>
      </c>
      <c r="BE28" s="64">
        <v>0</v>
      </c>
      <c r="BF28" t="s">
        <v>615</v>
      </c>
      <c r="BG28" s="107" t="e">
        <f>+SUMIF('[4]CDP - NO CANCELAR '!$A$2:$A$152,R28,'[4]CDP - NO CANCELAR '!$Q$2:$Q$152)</f>
        <v>#VALUE!</v>
      </c>
      <c r="BH28" s="64">
        <v>0</v>
      </c>
      <c r="BI28" s="104">
        <f t="shared" si="6"/>
        <v>14</v>
      </c>
      <c r="BJ28" s="104">
        <f t="shared" si="6"/>
        <v>1</v>
      </c>
      <c r="BK28" s="104">
        <f t="shared" si="6"/>
        <v>3</v>
      </c>
      <c r="BL28" s="106">
        <f t="shared" si="6"/>
        <v>22</v>
      </c>
      <c r="BM28" s="104">
        <f>+VALUE(VLOOKUP(BT28,'[4]ESTRUCTURA PDM'!$D$1:$J$48,7,FALSE))</f>
        <v>3</v>
      </c>
      <c r="BN28" s="104">
        <f>IFERROR(VALUE(CONCATENATE((VLOOKUP(BU28,'[4]ESTRUCTURA PDM'!$E$1:$L$48,7,FALSE)),0,(VLOOKUP(BV28,'[4]ESTRUCTURA PDM'!$F$1:$L$48,7,FALSE)))),)</f>
        <v>0</v>
      </c>
      <c r="BO28" s="104">
        <f>+G28</f>
        <v>7</v>
      </c>
      <c r="BP28" s="104"/>
      <c r="BQ28" s="105"/>
      <c r="BR28" s="104"/>
      <c r="BS28" s="104">
        <f t="shared" si="5"/>
        <v>0</v>
      </c>
      <c r="BT28" s="103" t="str">
        <f>+VLOOKUP('EJECUCIONGASTOS ARMONIZADO'!BU28,[4]ARMONIZACION!$I$5:$N$53,6,FALSE)</f>
        <v>DESARROLLO FÍSICO Y AMBIENTAL</v>
      </c>
      <c r="BU28" s="102" t="s">
        <v>419</v>
      </c>
      <c r="BV28" s="102"/>
      <c r="BY28" s="101">
        <v>3</v>
      </c>
      <c r="BZ28" s="101">
        <v>0</v>
      </c>
      <c r="CA28" t="e">
        <f>+COUNTIF([4]ARMONIZACION!$D$5:$D$53,'EJECUCIONGASTOS ARMONIZADO'!CB28)</f>
        <v>#VALUE!</v>
      </c>
      <c r="CB28" t="str">
        <f t="shared" si="0"/>
        <v>MANIZALES + VERDE - MEDIO AMBIENTE</v>
      </c>
      <c r="CC28">
        <f t="shared" si="1"/>
        <v>0</v>
      </c>
      <c r="CD28" t="str">
        <f t="shared" si="2"/>
        <v>30</v>
      </c>
      <c r="CE28" t="str">
        <f t="shared" si="3"/>
        <v xml:space="preserve">14 1 3 22 3 0 7  </v>
      </c>
      <c r="CF28">
        <f t="shared" si="4"/>
        <v>4</v>
      </c>
    </row>
    <row r="29" spans="1:84" ht="15" customHeight="1" x14ac:dyDescent="0.25">
      <c r="A29" s="98">
        <v>14</v>
      </c>
      <c r="B29" s="98">
        <v>1</v>
      </c>
      <c r="C29" s="98">
        <v>3</v>
      </c>
      <c r="D29" s="116">
        <v>22</v>
      </c>
      <c r="E29" s="98">
        <v>3</v>
      </c>
      <c r="F29" s="98">
        <v>1</v>
      </c>
      <c r="G29" s="98">
        <v>7</v>
      </c>
      <c r="H29" s="98">
        <v>3</v>
      </c>
      <c r="I29">
        <v>2</v>
      </c>
      <c r="J29" t="s">
        <v>235</v>
      </c>
      <c r="K29" t="s">
        <v>593</v>
      </c>
      <c r="L29" t="s">
        <v>215</v>
      </c>
      <c r="M29">
        <v>22310</v>
      </c>
      <c r="N29" t="s">
        <v>709</v>
      </c>
      <c r="O29">
        <v>3</v>
      </c>
      <c r="P29">
        <v>3</v>
      </c>
      <c r="Q29" t="s">
        <v>710</v>
      </c>
      <c r="R29" t="s">
        <v>711</v>
      </c>
      <c r="S29" t="s">
        <v>593</v>
      </c>
      <c r="T29" t="s">
        <v>215</v>
      </c>
      <c r="U29" t="s">
        <v>601</v>
      </c>
      <c r="V29" t="s">
        <v>419</v>
      </c>
      <c r="W29" t="s">
        <v>594</v>
      </c>
      <c r="X29" t="s">
        <v>602</v>
      </c>
      <c r="Y29" t="s">
        <v>696</v>
      </c>
      <c r="Z29" t="s">
        <v>235</v>
      </c>
      <c r="AA29" t="s">
        <v>695</v>
      </c>
      <c r="AB29" t="s">
        <v>235</v>
      </c>
      <c r="AC29" t="s">
        <v>603</v>
      </c>
      <c r="AD29" t="s">
        <v>246</v>
      </c>
      <c r="AE29" t="s">
        <v>604</v>
      </c>
      <c r="AF29" t="s">
        <v>247</v>
      </c>
      <c r="AG29" t="s">
        <v>605</v>
      </c>
      <c r="AH29" t="s">
        <v>606</v>
      </c>
      <c r="AI29" t="s">
        <v>607</v>
      </c>
      <c r="AJ29" t="s">
        <v>608</v>
      </c>
      <c r="AK29" t="s">
        <v>609</v>
      </c>
      <c r="AL29" t="s">
        <v>610</v>
      </c>
      <c r="AM29" t="s">
        <v>611</v>
      </c>
      <c r="AN29" t="s">
        <v>612</v>
      </c>
      <c r="AO29" t="s">
        <v>613</v>
      </c>
      <c r="AP29" t="s">
        <v>712</v>
      </c>
      <c r="AQ29" t="s">
        <v>8</v>
      </c>
      <c r="AR29" s="64">
        <v>147000</v>
      </c>
      <c r="AS29" s="64">
        <v>0</v>
      </c>
      <c r="AT29" s="64">
        <v>0</v>
      </c>
      <c r="AU29" s="64">
        <v>0</v>
      </c>
      <c r="AV29" s="64">
        <v>147000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101">
        <v>3</v>
      </c>
      <c r="BD29" s="101">
        <v>105</v>
      </c>
      <c r="BE29" s="64">
        <v>0</v>
      </c>
      <c r="BF29" t="s">
        <v>615</v>
      </c>
      <c r="BG29" s="107" t="e">
        <f>+SUMIF('[4]CDP - NO CANCELAR '!$A$2:$A$152,R29,'[4]CDP - NO CANCELAR '!$Q$2:$Q$152)</f>
        <v>#VALUE!</v>
      </c>
      <c r="BH29" s="64">
        <v>0</v>
      </c>
      <c r="BI29" s="104">
        <f t="shared" si="6"/>
        <v>14</v>
      </c>
      <c r="BJ29" s="104">
        <f t="shared" si="6"/>
        <v>1</v>
      </c>
      <c r="BK29" s="104">
        <f t="shared" si="6"/>
        <v>3</v>
      </c>
      <c r="BL29" s="106">
        <f t="shared" si="6"/>
        <v>22</v>
      </c>
      <c r="BM29" s="104">
        <f>+VALUE(VLOOKUP(BT29,'[4]ESTRUCTURA PDM'!$D$1:$J$48,7,FALSE))</f>
        <v>3</v>
      </c>
      <c r="BN29" s="104">
        <f>IFERROR(VALUE(CONCATENATE((VLOOKUP(BU29,'[4]ESTRUCTURA PDM'!$E$1:$L$48,7,FALSE)),0,(VLOOKUP(BV29,'[4]ESTRUCTURA PDM'!$F$1:$L$48,7,FALSE)))),)</f>
        <v>0</v>
      </c>
      <c r="BO29" s="104">
        <f>+G29</f>
        <v>7</v>
      </c>
      <c r="BP29" s="104"/>
      <c r="BQ29" s="105"/>
      <c r="BR29" s="104"/>
      <c r="BS29" s="104">
        <f t="shared" si="5"/>
        <v>0</v>
      </c>
      <c r="BT29" s="103" t="str">
        <f>+VLOOKUP('EJECUCIONGASTOS ARMONIZADO'!BU29,[4]ARMONIZACION!$I$5:$N$53,6,FALSE)</f>
        <v>DESARROLLO FÍSICO Y AMBIENTAL</v>
      </c>
      <c r="BU29" s="102" t="s">
        <v>419</v>
      </c>
      <c r="BV29" s="102"/>
      <c r="BY29" s="101">
        <v>3</v>
      </c>
      <c r="BZ29" s="101">
        <v>0</v>
      </c>
      <c r="CA29" t="e">
        <f>+COUNTIF([4]ARMONIZACION!$D$5:$D$53,'EJECUCIONGASTOS ARMONIZADO'!CB29)</f>
        <v>#VALUE!</v>
      </c>
      <c r="CB29" t="str">
        <f t="shared" si="0"/>
        <v>MANIZALES + VERDE - MEDIO AMBIENTE</v>
      </c>
      <c r="CC29">
        <f t="shared" si="1"/>
        <v>0</v>
      </c>
      <c r="CD29" t="str">
        <f t="shared" si="2"/>
        <v>30</v>
      </c>
      <c r="CE29" t="str">
        <f t="shared" si="3"/>
        <v xml:space="preserve">14 1 3 22 3 0 7  </v>
      </c>
      <c r="CF29">
        <f t="shared" si="4"/>
        <v>4</v>
      </c>
    </row>
    <row r="30" spans="1:84" ht="15" customHeight="1" x14ac:dyDescent="0.25">
      <c r="A30" s="98">
        <v>14</v>
      </c>
      <c r="B30" s="98">
        <v>1</v>
      </c>
      <c r="C30" s="98">
        <v>3</v>
      </c>
      <c r="D30" s="116">
        <v>22</v>
      </c>
      <c r="E30" s="98">
        <v>3</v>
      </c>
      <c r="F30" s="98">
        <v>1</v>
      </c>
      <c r="G30" s="98">
        <v>80</v>
      </c>
      <c r="H30" s="98">
        <v>0</v>
      </c>
      <c r="I30">
        <v>2</v>
      </c>
      <c r="J30" t="s">
        <v>235</v>
      </c>
      <c r="K30" t="s">
        <v>593</v>
      </c>
      <c r="L30" t="s">
        <v>215</v>
      </c>
      <c r="M30">
        <v>22330</v>
      </c>
      <c r="N30" t="s">
        <v>713</v>
      </c>
      <c r="O30">
        <v>0</v>
      </c>
      <c r="P30">
        <v>0</v>
      </c>
      <c r="Q30" t="s">
        <v>714</v>
      </c>
      <c r="R30" t="s">
        <v>715</v>
      </c>
      <c r="S30" t="s">
        <v>593</v>
      </c>
      <c r="T30" t="s">
        <v>215</v>
      </c>
      <c r="U30" t="s">
        <v>601</v>
      </c>
      <c r="V30" t="s">
        <v>419</v>
      </c>
      <c r="W30" t="s">
        <v>594</v>
      </c>
      <c r="X30" t="s">
        <v>602</v>
      </c>
      <c r="Y30" t="s">
        <v>696</v>
      </c>
      <c r="Z30" t="s">
        <v>235</v>
      </c>
      <c r="AA30" t="s">
        <v>695</v>
      </c>
      <c r="AB30" t="s">
        <v>235</v>
      </c>
      <c r="AC30" t="s">
        <v>603</v>
      </c>
      <c r="AD30" t="s">
        <v>246</v>
      </c>
      <c r="AE30" t="s">
        <v>604</v>
      </c>
      <c r="AF30" t="s">
        <v>247</v>
      </c>
      <c r="AG30" t="s">
        <v>645</v>
      </c>
      <c r="AH30" t="s">
        <v>646</v>
      </c>
      <c r="AI30" t="s">
        <v>647</v>
      </c>
      <c r="AJ30" t="s">
        <v>648</v>
      </c>
      <c r="AK30" t="s">
        <v>609</v>
      </c>
      <c r="AL30" t="s">
        <v>610</v>
      </c>
      <c r="AM30" t="s">
        <v>611</v>
      </c>
      <c r="AN30" t="s">
        <v>654</v>
      </c>
      <c r="AO30" t="s">
        <v>655</v>
      </c>
      <c r="AP30" t="s">
        <v>716</v>
      </c>
      <c r="AQ30" t="s">
        <v>9</v>
      </c>
      <c r="AR30" s="64">
        <v>10000</v>
      </c>
      <c r="AS30" s="64">
        <v>0</v>
      </c>
      <c r="AT30" s="64">
        <v>0</v>
      </c>
      <c r="AU30" s="64">
        <v>0</v>
      </c>
      <c r="AV30" s="64">
        <v>0</v>
      </c>
      <c r="AW30" s="64">
        <v>10000</v>
      </c>
      <c r="AX30" s="64">
        <v>0</v>
      </c>
      <c r="AY30" s="64">
        <v>0</v>
      </c>
      <c r="AZ30" s="64">
        <v>0</v>
      </c>
      <c r="BA30" s="64">
        <v>0</v>
      </c>
      <c r="BB30" s="64">
        <v>10000</v>
      </c>
      <c r="BC30" s="101">
        <v>3</v>
      </c>
      <c r="BD30" s="101">
        <v>103</v>
      </c>
      <c r="BE30" s="64">
        <v>0</v>
      </c>
      <c r="BF30" t="s">
        <v>615</v>
      </c>
      <c r="BG30" s="107" t="e">
        <f>+SUMIF('[4]CDP - NO CANCELAR '!$A$2:$A$152,R30,'[4]CDP - NO CANCELAR '!$Q$2:$Q$152)</f>
        <v>#VALUE!</v>
      </c>
      <c r="BH30" s="64">
        <v>0</v>
      </c>
      <c r="BI30" s="104">
        <v>14</v>
      </c>
      <c r="BJ30" s="104">
        <v>1</v>
      </c>
      <c r="BK30" s="104">
        <v>3</v>
      </c>
      <c r="BL30" s="106">
        <v>22</v>
      </c>
      <c r="BM30" s="104">
        <v>3</v>
      </c>
      <c r="BN30" s="104">
        <v>103</v>
      </c>
      <c r="BO30" s="104">
        <v>80</v>
      </c>
      <c r="BP30" s="104">
        <v>54</v>
      </c>
      <c r="BQ30" s="105">
        <v>4501049</v>
      </c>
      <c r="BR30" s="104" t="s">
        <v>2936</v>
      </c>
      <c r="BS30" s="104">
        <f t="shared" si="5"/>
        <v>10000</v>
      </c>
      <c r="BT30" s="103" t="str">
        <f>+VLOOKUP('EJECUCIONGASTOS ARMONIZADO'!BU30,[4]ARMONIZACION!$I$5:$N$53,6,FALSE)</f>
        <v>DESARROLLO FÍSICO Y AMBIENTAL</v>
      </c>
      <c r="BU30" s="102" t="s">
        <v>419</v>
      </c>
      <c r="BV30" s="102"/>
      <c r="BY30" s="101">
        <v>3</v>
      </c>
      <c r="BZ30" s="101">
        <v>103</v>
      </c>
      <c r="CA30" t="e">
        <f>+COUNTIF([4]ARMONIZACION!$D$5:$D$53,'EJECUCIONGASTOS ARMONIZADO'!CB30)</f>
        <v>#VALUE!</v>
      </c>
      <c r="CB30" t="str">
        <f t="shared" si="0"/>
        <v>MANIZALES + VERDE - MEDIO AMBIENTE</v>
      </c>
      <c r="CC30">
        <f t="shared" si="1"/>
        <v>1</v>
      </c>
      <c r="CD30" t="str">
        <f t="shared" si="2"/>
        <v>31</v>
      </c>
      <c r="CE30" t="str">
        <f t="shared" si="3"/>
        <v>14 1 3 22 3 103 80 54 4501049</v>
      </c>
      <c r="CF30">
        <f t="shared" si="4"/>
        <v>1</v>
      </c>
    </row>
    <row r="31" spans="1:84" ht="15" customHeight="1" x14ac:dyDescent="0.25">
      <c r="A31" s="98">
        <v>14</v>
      </c>
      <c r="B31" s="98">
        <v>1</v>
      </c>
      <c r="C31" s="98">
        <v>3</v>
      </c>
      <c r="D31" s="116">
        <v>22</v>
      </c>
      <c r="E31" s="98">
        <v>3</v>
      </c>
      <c r="F31" s="98">
        <v>1</v>
      </c>
      <c r="G31" s="98">
        <v>80</v>
      </c>
      <c r="H31" s="98">
        <v>1</v>
      </c>
      <c r="I31">
        <v>2</v>
      </c>
      <c r="J31" t="s">
        <v>235</v>
      </c>
      <c r="K31" t="s">
        <v>593</v>
      </c>
      <c r="L31" t="s">
        <v>215</v>
      </c>
      <c r="M31">
        <v>12212</v>
      </c>
      <c r="N31" t="s">
        <v>717</v>
      </c>
      <c r="O31">
        <v>1</v>
      </c>
      <c r="P31">
        <v>1</v>
      </c>
      <c r="Q31" t="s">
        <v>718</v>
      </c>
      <c r="R31" t="s">
        <v>719</v>
      </c>
      <c r="S31" t="s">
        <v>593</v>
      </c>
      <c r="T31" t="s">
        <v>215</v>
      </c>
      <c r="U31" t="s">
        <v>601</v>
      </c>
      <c r="V31" t="s">
        <v>419</v>
      </c>
      <c r="W31" t="s">
        <v>594</v>
      </c>
      <c r="X31" t="s">
        <v>602</v>
      </c>
      <c r="Y31" t="s">
        <v>696</v>
      </c>
      <c r="Z31" t="s">
        <v>235</v>
      </c>
      <c r="AA31" t="s">
        <v>695</v>
      </c>
      <c r="AB31" t="s">
        <v>235</v>
      </c>
      <c r="AC31" t="s">
        <v>603</v>
      </c>
      <c r="AD31" t="s">
        <v>246</v>
      </c>
      <c r="AE31" t="s">
        <v>604</v>
      </c>
      <c r="AF31" t="s">
        <v>247</v>
      </c>
      <c r="AG31" t="s">
        <v>645</v>
      </c>
      <c r="AH31" t="s">
        <v>646</v>
      </c>
      <c r="AI31" t="s">
        <v>647</v>
      </c>
      <c r="AJ31" t="s">
        <v>648</v>
      </c>
      <c r="AK31" t="s">
        <v>609</v>
      </c>
      <c r="AL31" t="s">
        <v>610</v>
      </c>
      <c r="AM31" t="s">
        <v>611</v>
      </c>
      <c r="AN31" t="s">
        <v>654</v>
      </c>
      <c r="AO31" t="s">
        <v>655</v>
      </c>
      <c r="AP31" t="s">
        <v>720</v>
      </c>
      <c r="AQ31" t="s">
        <v>10</v>
      </c>
      <c r="AR31" s="64">
        <v>3549000</v>
      </c>
      <c r="AS31" s="64">
        <v>0</v>
      </c>
      <c r="AT31" s="64">
        <v>0</v>
      </c>
      <c r="AU31" s="64">
        <v>0</v>
      </c>
      <c r="AV31" s="64">
        <v>0</v>
      </c>
      <c r="AW31" s="64">
        <v>3549000</v>
      </c>
      <c r="AX31" s="64">
        <v>0</v>
      </c>
      <c r="AY31" s="64">
        <v>0</v>
      </c>
      <c r="AZ31" s="64">
        <v>0</v>
      </c>
      <c r="BA31" s="64">
        <v>0</v>
      </c>
      <c r="BB31" s="64">
        <v>3549000</v>
      </c>
      <c r="BC31" s="101">
        <v>3</v>
      </c>
      <c r="BD31" s="101">
        <v>103</v>
      </c>
      <c r="BE31" s="64">
        <v>0</v>
      </c>
      <c r="BF31" t="s">
        <v>615</v>
      </c>
      <c r="BG31" s="107" t="e">
        <f>+SUMIF('[4]CDP - NO CANCELAR '!$A$2:$A$152,R31,'[4]CDP - NO CANCELAR '!$Q$2:$Q$152)</f>
        <v>#VALUE!</v>
      </c>
      <c r="BH31" s="64">
        <v>0</v>
      </c>
      <c r="BI31" s="104">
        <v>14</v>
      </c>
      <c r="BJ31" s="104">
        <v>1</v>
      </c>
      <c r="BK31" s="104">
        <v>3</v>
      </c>
      <c r="BL31" s="106">
        <v>22</v>
      </c>
      <c r="BM31" s="104">
        <v>3</v>
      </c>
      <c r="BN31" s="104">
        <v>103</v>
      </c>
      <c r="BO31" s="104">
        <v>80</v>
      </c>
      <c r="BP31" s="104">
        <v>53</v>
      </c>
      <c r="BQ31" s="105">
        <v>4501049</v>
      </c>
      <c r="BR31" s="104" t="s">
        <v>2936</v>
      </c>
      <c r="BS31" s="104">
        <f t="shared" si="5"/>
        <v>3549000</v>
      </c>
      <c r="BT31" s="103" t="str">
        <f>+VLOOKUP('EJECUCIONGASTOS ARMONIZADO'!BU31,[4]ARMONIZACION!$I$5:$N$53,6,FALSE)</f>
        <v>DESARROLLO FÍSICO Y AMBIENTAL</v>
      </c>
      <c r="BU31" s="102" t="s">
        <v>419</v>
      </c>
      <c r="BV31" s="102"/>
      <c r="BY31" s="101">
        <v>3</v>
      </c>
      <c r="BZ31" s="101">
        <v>103</v>
      </c>
      <c r="CA31" t="e">
        <f>+COUNTIF([4]ARMONIZACION!$D$5:$D$53,'EJECUCIONGASTOS ARMONIZADO'!CB31)</f>
        <v>#VALUE!</v>
      </c>
      <c r="CB31" t="str">
        <f t="shared" si="0"/>
        <v>MANIZALES + VERDE - MEDIO AMBIENTE</v>
      </c>
      <c r="CC31">
        <f t="shared" si="1"/>
        <v>1</v>
      </c>
      <c r="CD31" t="str">
        <f t="shared" si="2"/>
        <v>31</v>
      </c>
      <c r="CE31" t="str">
        <f t="shared" si="3"/>
        <v>14 1 3 22 3 103 80 53 4501049</v>
      </c>
      <c r="CF31">
        <f t="shared" si="4"/>
        <v>1</v>
      </c>
    </row>
    <row r="32" spans="1:84" ht="15" customHeight="1" x14ac:dyDescent="0.25">
      <c r="A32" s="98">
        <v>14</v>
      </c>
      <c r="B32" s="98">
        <v>1</v>
      </c>
      <c r="C32" s="98">
        <v>3</v>
      </c>
      <c r="D32" s="116">
        <v>22</v>
      </c>
      <c r="E32" s="98">
        <v>3</v>
      </c>
      <c r="F32" s="98">
        <v>5</v>
      </c>
      <c r="G32" s="98">
        <v>7</v>
      </c>
      <c r="H32" s="98">
        <v>0</v>
      </c>
      <c r="I32">
        <v>2</v>
      </c>
      <c r="J32" t="s">
        <v>235</v>
      </c>
      <c r="K32" t="s">
        <v>593</v>
      </c>
      <c r="L32" t="s">
        <v>215</v>
      </c>
      <c r="M32">
        <v>12603</v>
      </c>
      <c r="N32" t="s">
        <v>721</v>
      </c>
      <c r="O32">
        <v>0</v>
      </c>
      <c r="P32">
        <v>0</v>
      </c>
      <c r="Q32" t="s">
        <v>722</v>
      </c>
      <c r="R32" t="s">
        <v>723</v>
      </c>
      <c r="S32" t="s">
        <v>593</v>
      </c>
      <c r="T32" t="s">
        <v>215</v>
      </c>
      <c r="U32" t="s">
        <v>601</v>
      </c>
      <c r="V32" t="s">
        <v>419</v>
      </c>
      <c r="W32" t="s">
        <v>594</v>
      </c>
      <c r="X32" t="s">
        <v>602</v>
      </c>
      <c r="Y32" t="s">
        <v>696</v>
      </c>
      <c r="Z32" t="s">
        <v>235</v>
      </c>
      <c r="AA32" t="s">
        <v>695</v>
      </c>
      <c r="AB32" t="s">
        <v>235</v>
      </c>
      <c r="AC32" t="s">
        <v>603</v>
      </c>
      <c r="AD32" t="s">
        <v>246</v>
      </c>
      <c r="AE32" t="s">
        <v>673</v>
      </c>
      <c r="AF32" s="53" t="s">
        <v>249</v>
      </c>
      <c r="AG32" t="s">
        <v>675</v>
      </c>
      <c r="AH32" t="s">
        <v>606</v>
      </c>
      <c r="AI32" t="s">
        <v>607</v>
      </c>
      <c r="AJ32" t="s">
        <v>608</v>
      </c>
      <c r="AK32" t="s">
        <v>609</v>
      </c>
      <c r="AL32" t="s">
        <v>610</v>
      </c>
      <c r="AM32" t="s">
        <v>611</v>
      </c>
      <c r="AN32" t="s">
        <v>676</v>
      </c>
      <c r="AO32" t="s">
        <v>677</v>
      </c>
      <c r="AP32" t="s">
        <v>724</v>
      </c>
      <c r="AQ32" t="s">
        <v>11</v>
      </c>
      <c r="AR32" s="64">
        <v>168422740</v>
      </c>
      <c r="AS32" s="64">
        <v>0</v>
      </c>
      <c r="AT32" s="64">
        <v>0</v>
      </c>
      <c r="AU32" s="64">
        <v>0</v>
      </c>
      <c r="AV32" s="64">
        <v>0</v>
      </c>
      <c r="AW32" s="64">
        <v>168422740</v>
      </c>
      <c r="AX32" s="64">
        <v>0</v>
      </c>
      <c r="AY32" s="64">
        <v>0</v>
      </c>
      <c r="AZ32" s="64">
        <v>0</v>
      </c>
      <c r="BA32" s="64">
        <v>0</v>
      </c>
      <c r="BB32" s="64">
        <v>168422740</v>
      </c>
      <c r="BC32" s="101">
        <v>3</v>
      </c>
      <c r="BD32" s="101">
        <v>102</v>
      </c>
      <c r="BE32" s="64">
        <v>0</v>
      </c>
      <c r="BF32" t="s">
        <v>615</v>
      </c>
      <c r="BG32" s="107" t="e">
        <f>+SUMIF('[4]CDP - NO CANCELAR '!$A$2:$A$152,R32,'[4]CDP - NO CANCELAR '!$Q$2:$Q$152)</f>
        <v>#VALUE!</v>
      </c>
      <c r="BH32" s="64">
        <v>60000000</v>
      </c>
      <c r="BI32" s="104">
        <v>14</v>
      </c>
      <c r="BJ32" s="104">
        <v>1</v>
      </c>
      <c r="BK32" s="104">
        <v>3</v>
      </c>
      <c r="BL32" s="106">
        <v>22</v>
      </c>
      <c r="BM32" s="104">
        <v>3</v>
      </c>
      <c r="BN32" s="104">
        <v>102</v>
      </c>
      <c r="BO32" s="104">
        <v>7</v>
      </c>
      <c r="BP32" s="104">
        <v>43</v>
      </c>
      <c r="BQ32" s="105">
        <v>3204004</v>
      </c>
      <c r="BR32" s="104" t="s">
        <v>2934</v>
      </c>
      <c r="BS32" s="104">
        <f t="shared" si="5"/>
        <v>168422740</v>
      </c>
      <c r="BT32" s="103" t="str">
        <f>+VLOOKUP('EJECUCIONGASTOS ARMONIZADO'!BU32,[4]ARMONIZACION!$I$5:$N$53,6,FALSE)</f>
        <v>DESARROLLO FÍSICO Y AMBIENTAL</v>
      </c>
      <c r="BU32" s="102" t="s">
        <v>419</v>
      </c>
      <c r="BV32" s="102"/>
      <c r="BY32" s="101">
        <v>3</v>
      </c>
      <c r="BZ32" s="101">
        <v>102</v>
      </c>
      <c r="CA32" t="e">
        <f>+COUNTIF([4]ARMONIZACION!$D$5:$D$53,'EJECUCIONGASTOS ARMONIZADO'!CB32)</f>
        <v>#VALUE!</v>
      </c>
      <c r="CB32" t="str">
        <f t="shared" si="0"/>
        <v>ECONOMÍA CIRCULAR - MEDIO AMBIENTE</v>
      </c>
      <c r="CC32">
        <f t="shared" si="1"/>
        <v>1</v>
      </c>
      <c r="CD32" t="str">
        <f t="shared" si="2"/>
        <v>31</v>
      </c>
      <c r="CE32" t="str">
        <f t="shared" si="3"/>
        <v>14 1 3 22 3 102 7 43 3204004</v>
      </c>
      <c r="CF32">
        <f t="shared" si="4"/>
        <v>1</v>
      </c>
    </row>
    <row r="33" spans="1:84" ht="15" customHeight="1" x14ac:dyDescent="0.25">
      <c r="A33" s="98">
        <v>14</v>
      </c>
      <c r="B33" s="98">
        <v>1</v>
      </c>
      <c r="C33" s="98">
        <v>3</v>
      </c>
      <c r="D33" s="116">
        <v>82</v>
      </c>
      <c r="E33" s="98">
        <v>3</v>
      </c>
      <c r="F33" s="98">
        <v>1</v>
      </c>
      <c r="G33" s="98">
        <v>7</v>
      </c>
      <c r="H33" s="98">
        <v>0</v>
      </c>
      <c r="I33">
        <v>2</v>
      </c>
      <c r="J33" t="s">
        <v>235</v>
      </c>
      <c r="K33" t="s">
        <v>593</v>
      </c>
      <c r="L33" t="s">
        <v>215</v>
      </c>
      <c r="M33">
        <v>25357</v>
      </c>
      <c r="N33" t="s">
        <v>726</v>
      </c>
      <c r="O33">
        <v>0</v>
      </c>
      <c r="P33">
        <v>0</v>
      </c>
      <c r="Q33" t="s">
        <v>727</v>
      </c>
      <c r="R33" t="s">
        <v>728</v>
      </c>
      <c r="S33" t="s">
        <v>593</v>
      </c>
      <c r="T33" t="s">
        <v>215</v>
      </c>
      <c r="U33" t="s">
        <v>601</v>
      </c>
      <c r="V33" t="s">
        <v>419</v>
      </c>
      <c r="W33" t="s">
        <v>594</v>
      </c>
      <c r="X33" t="s">
        <v>602</v>
      </c>
      <c r="Y33" t="s">
        <v>696</v>
      </c>
      <c r="Z33" t="s">
        <v>235</v>
      </c>
      <c r="AA33" t="s">
        <v>725</v>
      </c>
      <c r="AB33" t="s">
        <v>729</v>
      </c>
      <c r="AC33" t="s">
        <v>603</v>
      </c>
      <c r="AD33" t="s">
        <v>246</v>
      </c>
      <c r="AE33" t="s">
        <v>604</v>
      </c>
      <c r="AF33" t="s">
        <v>247</v>
      </c>
      <c r="AG33" t="s">
        <v>605</v>
      </c>
      <c r="AH33" t="s">
        <v>606</v>
      </c>
      <c r="AI33" t="s">
        <v>607</v>
      </c>
      <c r="AJ33" t="s">
        <v>608</v>
      </c>
      <c r="AK33" t="s">
        <v>609</v>
      </c>
      <c r="AL33" t="s">
        <v>610</v>
      </c>
      <c r="AM33" t="s">
        <v>611</v>
      </c>
      <c r="AN33" t="s">
        <v>612</v>
      </c>
      <c r="AO33" t="s">
        <v>613</v>
      </c>
      <c r="AP33" t="s">
        <v>730</v>
      </c>
      <c r="AQ33" t="s">
        <v>12</v>
      </c>
      <c r="AR33" s="64">
        <v>501510000</v>
      </c>
      <c r="AS33" s="64">
        <v>0</v>
      </c>
      <c r="AT33" s="64">
        <v>0</v>
      </c>
      <c r="AU33" s="64">
        <v>0</v>
      </c>
      <c r="AV33" s="64">
        <v>501510000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101">
        <v>3</v>
      </c>
      <c r="BD33" s="101">
        <v>102</v>
      </c>
      <c r="BE33" s="64">
        <v>0</v>
      </c>
      <c r="BF33" t="s">
        <v>615</v>
      </c>
      <c r="BG33" s="107" t="e">
        <f>+SUMIF('[4]CDP - NO CANCELAR '!$A$2:$A$152,R33,'[4]CDP - NO CANCELAR '!$Q$2:$Q$152)</f>
        <v>#VALUE!</v>
      </c>
      <c r="BH33" s="64">
        <v>0</v>
      </c>
      <c r="BI33" s="104">
        <f>+A33</f>
        <v>14</v>
      </c>
      <c r="BJ33" s="104">
        <f>+B33</f>
        <v>1</v>
      </c>
      <c r="BK33" s="104">
        <f>+C33</f>
        <v>3</v>
      </c>
      <c r="BL33" s="106">
        <f>+D33</f>
        <v>82</v>
      </c>
      <c r="BM33" s="104">
        <f>+VALUE(VLOOKUP(BT33,'[4]ESTRUCTURA PDM'!$D$1:$J$48,7,FALSE))</f>
        <v>3</v>
      </c>
      <c r="BN33" s="104">
        <f>IFERROR(VALUE(CONCATENATE((VLOOKUP(BU33,'[4]ESTRUCTURA PDM'!$E$1:$L$48,7,FALSE)),0,(VLOOKUP(BV33,'[4]ESTRUCTURA PDM'!$F$1:$L$48,7,FALSE)))),)</f>
        <v>0</v>
      </c>
      <c r="BO33" s="104">
        <f>+G33</f>
        <v>7</v>
      </c>
      <c r="BP33" s="104"/>
      <c r="BQ33" s="105"/>
      <c r="BR33" s="104"/>
      <c r="BS33" s="104">
        <f t="shared" si="5"/>
        <v>0</v>
      </c>
      <c r="BT33" s="103" t="str">
        <f>+VLOOKUP('EJECUCIONGASTOS ARMONIZADO'!BU33,[4]ARMONIZACION!$I$5:$N$53,6,FALSE)</f>
        <v>DESARROLLO FÍSICO Y AMBIENTAL</v>
      </c>
      <c r="BU33" s="102" t="s">
        <v>419</v>
      </c>
      <c r="BV33" s="102"/>
      <c r="BY33" s="101">
        <v>3</v>
      </c>
      <c r="BZ33" s="101">
        <v>0</v>
      </c>
      <c r="CA33" t="e">
        <f>+COUNTIF([4]ARMONIZACION!$D$5:$D$53,'EJECUCIONGASTOS ARMONIZADO'!CB33)</f>
        <v>#VALUE!</v>
      </c>
      <c r="CB33" t="str">
        <f t="shared" si="0"/>
        <v>MANIZALES + VERDE - MEDIO AMBIENTE</v>
      </c>
      <c r="CC33">
        <f t="shared" si="1"/>
        <v>0</v>
      </c>
      <c r="CD33" t="str">
        <f t="shared" si="2"/>
        <v>30</v>
      </c>
      <c r="CE33" t="str">
        <f t="shared" si="3"/>
        <v xml:space="preserve">14 1 3 82 3 0 7  </v>
      </c>
      <c r="CF33">
        <f t="shared" si="4"/>
        <v>2</v>
      </c>
    </row>
    <row r="34" spans="1:84" ht="15" customHeight="1" x14ac:dyDescent="0.25">
      <c r="A34">
        <v>20</v>
      </c>
      <c r="B34">
        <v>1</v>
      </c>
      <c r="C34">
        <v>3</v>
      </c>
      <c r="D34" s="99">
        <v>11</v>
      </c>
      <c r="E34">
        <v>5</v>
      </c>
      <c r="F34">
        <v>1</v>
      </c>
      <c r="G34">
        <v>10</v>
      </c>
      <c r="H34">
        <v>0</v>
      </c>
      <c r="I34">
        <v>1</v>
      </c>
      <c r="J34" t="s">
        <v>597</v>
      </c>
      <c r="K34">
        <v>0</v>
      </c>
      <c r="L34" t="s">
        <v>597</v>
      </c>
      <c r="M34">
        <v>11101</v>
      </c>
      <c r="N34" t="s">
        <v>598</v>
      </c>
      <c r="O34">
        <v>0</v>
      </c>
      <c r="P34">
        <v>0</v>
      </c>
      <c r="Q34" t="s">
        <v>732</v>
      </c>
      <c r="R34" t="s">
        <v>733</v>
      </c>
      <c r="S34" t="s">
        <v>731</v>
      </c>
      <c r="T34" t="s">
        <v>216</v>
      </c>
      <c r="U34" t="s">
        <v>734</v>
      </c>
      <c r="V34" t="s">
        <v>216</v>
      </c>
      <c r="W34" t="s">
        <v>594</v>
      </c>
      <c r="X34" t="s">
        <v>602</v>
      </c>
      <c r="Y34" t="s">
        <v>596</v>
      </c>
      <c r="Z34" t="s">
        <v>597</v>
      </c>
      <c r="AA34" t="s">
        <v>595</v>
      </c>
      <c r="AB34" t="s">
        <v>234</v>
      </c>
      <c r="AC34" t="s">
        <v>735</v>
      </c>
      <c r="AD34" t="s">
        <v>254</v>
      </c>
      <c r="AE34" t="s">
        <v>736</v>
      </c>
      <c r="AF34" t="s">
        <v>255</v>
      </c>
      <c r="AG34" t="s">
        <v>737</v>
      </c>
      <c r="AH34" t="s">
        <v>738</v>
      </c>
      <c r="AI34" t="s">
        <v>739</v>
      </c>
      <c r="AJ34" t="s">
        <v>740</v>
      </c>
      <c r="AK34" t="s">
        <v>609</v>
      </c>
      <c r="AL34" t="s">
        <v>610</v>
      </c>
      <c r="AM34" t="s">
        <v>611</v>
      </c>
      <c r="AN34" t="s">
        <v>741</v>
      </c>
      <c r="AO34" t="s">
        <v>742</v>
      </c>
      <c r="AP34" t="s">
        <v>743</v>
      </c>
      <c r="AQ34" t="s">
        <v>20</v>
      </c>
      <c r="AR34" s="64">
        <v>946065000</v>
      </c>
      <c r="AS34" s="64">
        <v>0</v>
      </c>
      <c r="AT34" s="64">
        <v>0</v>
      </c>
      <c r="AU34" s="64">
        <v>0</v>
      </c>
      <c r="AV34" s="64">
        <v>0</v>
      </c>
      <c r="AW34" s="64">
        <v>946065000</v>
      </c>
      <c r="AX34" s="64">
        <v>813850000</v>
      </c>
      <c r="AY34" s="64">
        <v>813850000</v>
      </c>
      <c r="AZ34" s="64">
        <v>212183333</v>
      </c>
      <c r="BA34" s="64">
        <v>207183333</v>
      </c>
      <c r="BB34" s="64">
        <v>132215000</v>
      </c>
      <c r="BC34" s="101">
        <v>4</v>
      </c>
      <c r="BD34" s="101">
        <v>202</v>
      </c>
      <c r="BE34" s="64">
        <v>0</v>
      </c>
      <c r="BF34" t="s">
        <v>615</v>
      </c>
      <c r="BG34" s="107" t="e">
        <f>+SUMIF('[4]CDP - NO CANCELAR '!$A$2:$A$152,R34,'[4]CDP - NO CANCELAR '!$Q$2:$Q$152)</f>
        <v>#VALUE!</v>
      </c>
      <c r="BH34" s="64">
        <v>842350000</v>
      </c>
      <c r="BI34" s="104">
        <v>20</v>
      </c>
      <c r="BJ34" s="104">
        <v>1</v>
      </c>
      <c r="BK34" s="104">
        <v>3</v>
      </c>
      <c r="BL34" s="106">
        <v>11</v>
      </c>
      <c r="BM34" s="104">
        <v>4</v>
      </c>
      <c r="BN34" s="104">
        <v>202</v>
      </c>
      <c r="BO34" s="104">
        <v>10</v>
      </c>
      <c r="BP34" s="104">
        <v>40</v>
      </c>
      <c r="BQ34" s="105">
        <v>2302024</v>
      </c>
      <c r="BR34" s="104" t="s">
        <v>2988</v>
      </c>
      <c r="BS34" s="104">
        <f t="shared" si="5"/>
        <v>132215000</v>
      </c>
      <c r="BT34" s="103" t="str">
        <f>+VLOOKUP('EJECUCIONGASTOS ARMONIZADO'!BU34,[4]ARMONIZACION!$I$5:$N$53,6,FALSE)</f>
        <v>GOBERNANZA Y DESARROLLO INSTITUCIONAL</v>
      </c>
      <c r="BU34" s="102" t="s">
        <v>477</v>
      </c>
      <c r="BV34" s="102"/>
      <c r="BY34" s="101">
        <v>4</v>
      </c>
      <c r="BZ34" s="101">
        <v>202</v>
      </c>
      <c r="CA34" t="e">
        <f>+COUNTIF([4]ARMONIZACION!$D$5:$D$53,'EJECUCIONGASTOS ARMONIZADO'!CB34)</f>
        <v>#VALUE!</v>
      </c>
      <c r="CB34" t="str">
        <f t="shared" si="0"/>
        <v>TRANSPARENCIA Y EFECTIVIDAD DE RESULTADOS - BUEN GOBIERNO</v>
      </c>
      <c r="CC34">
        <f t="shared" si="1"/>
        <v>2</v>
      </c>
      <c r="CD34" t="str">
        <f t="shared" si="2"/>
        <v>42</v>
      </c>
      <c r="CE34" t="str">
        <f t="shared" si="3"/>
        <v>20 1 3 11 4 202 10 40 2302024</v>
      </c>
      <c r="CF34">
        <f t="shared" si="4"/>
        <v>1</v>
      </c>
    </row>
    <row r="35" spans="1:84" ht="15" customHeight="1" x14ac:dyDescent="0.25">
      <c r="A35">
        <v>20</v>
      </c>
      <c r="B35">
        <v>1</v>
      </c>
      <c r="C35">
        <v>3</v>
      </c>
      <c r="D35" s="99">
        <v>11</v>
      </c>
      <c r="E35">
        <v>5</v>
      </c>
      <c r="F35">
        <v>1</v>
      </c>
      <c r="G35">
        <v>10</v>
      </c>
      <c r="H35">
        <v>1</v>
      </c>
      <c r="I35">
        <v>1</v>
      </c>
      <c r="J35" t="s">
        <v>597</v>
      </c>
      <c r="K35">
        <v>0</v>
      </c>
      <c r="L35" t="s">
        <v>597</v>
      </c>
      <c r="M35">
        <v>11101</v>
      </c>
      <c r="N35" t="s">
        <v>598</v>
      </c>
      <c r="O35">
        <v>1</v>
      </c>
      <c r="P35">
        <v>1</v>
      </c>
      <c r="Q35" t="s">
        <v>744</v>
      </c>
      <c r="R35" t="s">
        <v>745</v>
      </c>
      <c r="S35" t="s">
        <v>731</v>
      </c>
      <c r="T35" t="s">
        <v>216</v>
      </c>
      <c r="U35" t="s">
        <v>734</v>
      </c>
      <c r="V35" t="s">
        <v>216</v>
      </c>
      <c r="W35" t="s">
        <v>594</v>
      </c>
      <c r="X35" t="s">
        <v>602</v>
      </c>
      <c r="Y35" t="s">
        <v>596</v>
      </c>
      <c r="Z35" t="s">
        <v>597</v>
      </c>
      <c r="AA35" t="s">
        <v>595</v>
      </c>
      <c r="AB35" t="s">
        <v>234</v>
      </c>
      <c r="AC35" t="s">
        <v>735</v>
      </c>
      <c r="AD35" t="s">
        <v>254</v>
      </c>
      <c r="AE35" t="s">
        <v>736</v>
      </c>
      <c r="AF35" t="s">
        <v>255</v>
      </c>
      <c r="AG35" t="s">
        <v>737</v>
      </c>
      <c r="AH35" t="s">
        <v>738</v>
      </c>
      <c r="AI35" t="s">
        <v>739</v>
      </c>
      <c r="AJ35" t="s">
        <v>740</v>
      </c>
      <c r="AK35" t="s">
        <v>609</v>
      </c>
      <c r="AL35" t="s">
        <v>610</v>
      </c>
      <c r="AM35" t="s">
        <v>611</v>
      </c>
      <c r="AN35" t="s">
        <v>746</v>
      </c>
      <c r="AO35" t="s">
        <v>747</v>
      </c>
      <c r="AP35" t="s">
        <v>748</v>
      </c>
      <c r="AQ35" t="s">
        <v>20</v>
      </c>
      <c r="AR35" s="64">
        <v>53935000</v>
      </c>
      <c r="AS35" s="64">
        <v>0</v>
      </c>
      <c r="AT35" s="64">
        <v>0</v>
      </c>
      <c r="AU35" s="64">
        <v>0</v>
      </c>
      <c r="AV35" s="64">
        <v>0</v>
      </c>
      <c r="AW35" s="64">
        <v>53935000</v>
      </c>
      <c r="AX35" s="64">
        <v>0</v>
      </c>
      <c r="AY35" s="64">
        <v>0</v>
      </c>
      <c r="AZ35" s="64">
        <v>0</v>
      </c>
      <c r="BA35" s="64">
        <v>0</v>
      </c>
      <c r="BB35" s="64">
        <v>53935000</v>
      </c>
      <c r="BC35" s="101">
        <v>4</v>
      </c>
      <c r="BD35" s="101">
        <v>202</v>
      </c>
      <c r="BE35" s="64">
        <v>0</v>
      </c>
      <c r="BF35" t="s">
        <v>615</v>
      </c>
      <c r="BG35" s="107" t="e">
        <f>+SUMIF('[4]CDP - NO CANCELAR '!$A$2:$A$152,R35,'[4]CDP - NO CANCELAR '!$Q$2:$Q$152)</f>
        <v>#VALUE!</v>
      </c>
      <c r="BH35" s="64">
        <v>0</v>
      </c>
      <c r="BI35" s="104">
        <v>20</v>
      </c>
      <c r="BJ35" s="104">
        <v>1</v>
      </c>
      <c r="BK35" s="104">
        <v>3</v>
      </c>
      <c r="BL35" s="106">
        <v>11</v>
      </c>
      <c r="BM35" s="104">
        <v>4</v>
      </c>
      <c r="BN35" s="104">
        <v>202</v>
      </c>
      <c r="BO35" s="104">
        <v>10</v>
      </c>
      <c r="BP35" s="104">
        <v>40</v>
      </c>
      <c r="BQ35" s="105">
        <v>2302079</v>
      </c>
      <c r="BR35" s="104" t="s">
        <v>2990</v>
      </c>
      <c r="BS35" s="104">
        <f t="shared" si="5"/>
        <v>53935000</v>
      </c>
      <c r="BT35" s="103" t="str">
        <f>+VLOOKUP('EJECUCIONGASTOS ARMONIZADO'!BU35,[4]ARMONIZACION!$I$5:$N$53,6,FALSE)</f>
        <v>GOBERNANZA Y DESARROLLO INSTITUCIONAL</v>
      </c>
      <c r="BU35" s="102" t="s">
        <v>477</v>
      </c>
      <c r="BV35" s="102"/>
      <c r="BY35" s="101">
        <v>4</v>
      </c>
      <c r="BZ35" s="101">
        <v>202</v>
      </c>
      <c r="CA35" t="e">
        <f>+COUNTIF([4]ARMONIZACION!$D$5:$D$53,'EJECUCIONGASTOS ARMONIZADO'!CB35)</f>
        <v>#VALUE!</v>
      </c>
      <c r="CB35" t="str">
        <f t="shared" si="0"/>
        <v>TRANSPARENCIA Y EFECTIVIDAD DE RESULTADOS - BUEN GOBIERNO</v>
      </c>
      <c r="CC35">
        <f t="shared" si="1"/>
        <v>2</v>
      </c>
      <c r="CD35" t="str">
        <f t="shared" si="2"/>
        <v>42</v>
      </c>
      <c r="CE35" t="str">
        <f t="shared" si="3"/>
        <v>20 1 3 11 4 202 10 40 2302079</v>
      </c>
      <c r="CF35">
        <f t="shared" si="4"/>
        <v>1</v>
      </c>
    </row>
    <row r="36" spans="1:84" ht="15" customHeight="1" x14ac:dyDescent="0.25">
      <c r="A36" s="53">
        <v>21</v>
      </c>
      <c r="B36" s="53">
        <v>1</v>
      </c>
      <c r="C36" s="53">
        <v>3</v>
      </c>
      <c r="D36" s="53">
        <v>11</v>
      </c>
      <c r="E36" s="53">
        <v>5</v>
      </c>
      <c r="F36" s="53">
        <v>1</v>
      </c>
      <c r="G36" s="53">
        <v>3</v>
      </c>
      <c r="H36" s="53">
        <v>0</v>
      </c>
      <c r="I36" s="53">
        <v>1</v>
      </c>
      <c r="J36" s="53" t="s">
        <v>597</v>
      </c>
      <c r="K36" s="53">
        <v>0</v>
      </c>
      <c r="L36" s="53" t="s">
        <v>597</v>
      </c>
      <c r="M36" s="53">
        <v>11101</v>
      </c>
      <c r="N36" s="53" t="s">
        <v>598</v>
      </c>
      <c r="O36" s="53">
        <v>0</v>
      </c>
      <c r="P36" s="53">
        <v>0</v>
      </c>
      <c r="Q36" s="53" t="s">
        <v>750</v>
      </c>
      <c r="R36" s="53" t="s">
        <v>751</v>
      </c>
      <c r="S36" s="53" t="s">
        <v>749</v>
      </c>
      <c r="T36" s="53" t="s">
        <v>217</v>
      </c>
      <c r="U36" s="53" t="s">
        <v>752</v>
      </c>
      <c r="V36" s="53" t="s">
        <v>753</v>
      </c>
      <c r="W36" s="53" t="s">
        <v>594</v>
      </c>
      <c r="X36" s="53" t="s">
        <v>602</v>
      </c>
      <c r="Y36" s="53" t="s">
        <v>596</v>
      </c>
      <c r="Z36" s="53" t="s">
        <v>597</v>
      </c>
      <c r="AA36" s="53" t="s">
        <v>595</v>
      </c>
      <c r="AB36" s="53" t="s">
        <v>234</v>
      </c>
      <c r="AC36" s="53" t="s">
        <v>735</v>
      </c>
      <c r="AD36" s="53" t="s">
        <v>254</v>
      </c>
      <c r="AE36" s="53" t="s">
        <v>736</v>
      </c>
      <c r="AF36" s="53" t="s">
        <v>255</v>
      </c>
      <c r="AG36" s="53" t="s">
        <v>754</v>
      </c>
      <c r="AH36" s="53" t="s">
        <v>755</v>
      </c>
      <c r="AI36" s="53" t="s">
        <v>756</v>
      </c>
      <c r="AJ36" s="53" t="s">
        <v>757</v>
      </c>
      <c r="AK36" s="53" t="s">
        <v>609</v>
      </c>
      <c r="AL36" s="53" t="s">
        <v>610</v>
      </c>
      <c r="AM36" s="53" t="s">
        <v>611</v>
      </c>
      <c r="AN36" s="53" t="s">
        <v>758</v>
      </c>
      <c r="AO36" s="53" t="s">
        <v>759</v>
      </c>
      <c r="AP36" s="53" t="s">
        <v>760</v>
      </c>
      <c r="AQ36" s="53" t="s">
        <v>21</v>
      </c>
      <c r="AR36" s="94">
        <v>1138000000</v>
      </c>
      <c r="AS36" s="53">
        <v>0</v>
      </c>
      <c r="AT36" s="53">
        <v>0</v>
      </c>
      <c r="AU36" s="53">
        <v>0</v>
      </c>
      <c r="AV36" s="53">
        <v>0</v>
      </c>
      <c r="AW36" s="94">
        <v>1138000000</v>
      </c>
      <c r="AX36" s="94">
        <v>709682547</v>
      </c>
      <c r="AY36" s="94">
        <v>195682547</v>
      </c>
      <c r="AZ36" s="53">
        <v>53232776</v>
      </c>
      <c r="BA36" s="53">
        <v>39924582</v>
      </c>
      <c r="BB36" s="94">
        <v>428317453</v>
      </c>
      <c r="BC36" s="101">
        <v>4</v>
      </c>
      <c r="BD36" s="101">
        <v>204</v>
      </c>
      <c r="BE36" s="64">
        <v>514000000</v>
      </c>
      <c r="BF36" t="s">
        <v>615</v>
      </c>
      <c r="BG36" s="107" t="e">
        <f>+SUMIF('[4]CDP - NO CANCELAR '!$A$2:$A$152,R36,'[4]CDP - NO CANCELAR '!$Q$2:$Q$152)</f>
        <v>#VALUE!</v>
      </c>
      <c r="BH36" s="64">
        <v>1014232845</v>
      </c>
      <c r="BI36" s="104">
        <v>21</v>
      </c>
      <c r="BJ36" s="104">
        <v>1</v>
      </c>
      <c r="BK36" s="104">
        <v>3</v>
      </c>
      <c r="BL36" s="106">
        <v>11</v>
      </c>
      <c r="BM36" s="104">
        <v>4</v>
      </c>
      <c r="BN36" s="104">
        <v>204</v>
      </c>
      <c r="BO36" s="104">
        <v>3</v>
      </c>
      <c r="BP36" s="104">
        <v>40</v>
      </c>
      <c r="BQ36" s="105">
        <v>4599007</v>
      </c>
      <c r="BR36" s="104" t="s">
        <v>21</v>
      </c>
      <c r="BS36" s="104">
        <v>352317453</v>
      </c>
      <c r="BT36" s="103" t="str">
        <f>+VLOOKUP('EJECUCIONGASTOS ARMONIZADO'!BU36,[4]ARMONIZACION!$I$5:$N$53,6,FALSE)</f>
        <v>GOBERNANZA Y DESARROLLO INSTITUCIONAL</v>
      </c>
      <c r="BU36" s="102" t="s">
        <v>477</v>
      </c>
      <c r="BV36" s="102"/>
      <c r="BY36" s="101">
        <v>4</v>
      </c>
      <c r="BZ36" s="101">
        <v>204</v>
      </c>
      <c r="CA36" t="e">
        <f>+COUNTIF([4]ARMONIZACION!$D$5:$D$53,'EJECUCIONGASTOS ARMONIZADO'!CB36)</f>
        <v>#VALUE!</v>
      </c>
      <c r="CB36" t="str">
        <f t="shared" si="0"/>
        <v>TRANSPARENCIA Y EFECTIVIDAD DE RESULTADOS - BUEN GOBIERNO</v>
      </c>
      <c r="CC36">
        <f t="shared" si="1"/>
        <v>2</v>
      </c>
      <c r="CD36" t="str">
        <f t="shared" si="2"/>
        <v>42</v>
      </c>
      <c r="CE36" t="str">
        <f t="shared" si="3"/>
        <v>21 1 3 11 4 204 3 40 4599007</v>
      </c>
      <c r="CF36">
        <f t="shared" si="4"/>
        <v>1</v>
      </c>
    </row>
    <row r="37" spans="1:84" ht="15" customHeight="1" x14ac:dyDescent="0.25">
      <c r="A37" s="113">
        <v>21</v>
      </c>
      <c r="B37" s="113">
        <v>1</v>
      </c>
      <c r="C37" s="113">
        <v>3</v>
      </c>
      <c r="D37" s="113">
        <v>11</v>
      </c>
      <c r="E37" s="113">
        <v>5</v>
      </c>
      <c r="F37" s="113">
        <v>1</v>
      </c>
      <c r="G37" s="113">
        <v>3</v>
      </c>
      <c r="H37" s="113">
        <v>0</v>
      </c>
      <c r="I37" s="113">
        <v>1</v>
      </c>
      <c r="J37" s="113" t="s">
        <v>597</v>
      </c>
      <c r="K37" s="113">
        <v>0</v>
      </c>
      <c r="L37" s="113" t="s">
        <v>597</v>
      </c>
      <c r="M37" s="113">
        <v>11101</v>
      </c>
      <c r="N37" s="113" t="s">
        <v>598</v>
      </c>
      <c r="O37" s="113">
        <v>0</v>
      </c>
      <c r="P37" s="113">
        <v>0</v>
      </c>
      <c r="Q37" s="113" t="s">
        <v>750</v>
      </c>
      <c r="R37" s="113" t="s">
        <v>751</v>
      </c>
      <c r="S37" s="113" t="s">
        <v>749</v>
      </c>
      <c r="T37" s="113" t="s">
        <v>217</v>
      </c>
      <c r="U37" s="113" t="s">
        <v>752</v>
      </c>
      <c r="V37" s="113" t="s">
        <v>753</v>
      </c>
      <c r="W37" s="113" t="s">
        <v>594</v>
      </c>
      <c r="X37" s="113" t="s">
        <v>602</v>
      </c>
      <c r="Y37" s="113" t="s">
        <v>596</v>
      </c>
      <c r="Z37" s="113" t="s">
        <v>597</v>
      </c>
      <c r="AA37" s="113" t="s">
        <v>595</v>
      </c>
      <c r="AB37" s="113" t="s">
        <v>234</v>
      </c>
      <c r="AC37" s="113" t="s">
        <v>735</v>
      </c>
      <c r="AD37" s="113" t="s">
        <v>254</v>
      </c>
      <c r="AE37" s="113" t="s">
        <v>736</v>
      </c>
      <c r="AF37" s="113" t="s">
        <v>255</v>
      </c>
      <c r="AG37" s="113" t="s">
        <v>754</v>
      </c>
      <c r="AH37" s="113" t="s">
        <v>755</v>
      </c>
      <c r="AI37" s="113" t="s">
        <v>756</v>
      </c>
      <c r="AJ37" s="113" t="s">
        <v>757</v>
      </c>
      <c r="AK37" s="113" t="s">
        <v>609</v>
      </c>
      <c r="AL37" s="113" t="s">
        <v>610</v>
      </c>
      <c r="AM37" s="113" t="s">
        <v>611</v>
      </c>
      <c r="AN37" s="113" t="s">
        <v>758</v>
      </c>
      <c r="AO37" s="113" t="s">
        <v>759</v>
      </c>
      <c r="AP37" s="113" t="s">
        <v>760</v>
      </c>
      <c r="AQ37" s="113" t="s">
        <v>21</v>
      </c>
      <c r="AR37" s="94"/>
      <c r="AS37" s="53"/>
      <c r="AT37" s="53"/>
      <c r="AU37" s="53"/>
      <c r="AV37" s="53"/>
      <c r="AW37" s="94"/>
      <c r="AX37" s="94"/>
      <c r="AY37" s="94"/>
      <c r="AZ37" s="53"/>
      <c r="BA37" s="53"/>
      <c r="BB37" s="94"/>
      <c r="BC37" s="101">
        <v>4</v>
      </c>
      <c r="BD37" s="101">
        <v>204</v>
      </c>
      <c r="BG37" s="107"/>
      <c r="BI37" s="104">
        <v>21</v>
      </c>
      <c r="BJ37" s="104">
        <v>1</v>
      </c>
      <c r="BK37" s="104">
        <v>3</v>
      </c>
      <c r="BL37" s="106">
        <v>11</v>
      </c>
      <c r="BM37" s="104">
        <v>4</v>
      </c>
      <c r="BN37" s="104">
        <v>204</v>
      </c>
      <c r="BO37" s="104">
        <v>3</v>
      </c>
      <c r="BP37" s="104">
        <v>41</v>
      </c>
      <c r="BQ37" s="105">
        <v>4599007</v>
      </c>
      <c r="BR37" s="104" t="s">
        <v>21</v>
      </c>
      <c r="BS37" s="104">
        <v>76000000</v>
      </c>
      <c r="BT37" s="103" t="str">
        <f>+VLOOKUP('EJECUCIONGASTOS ARMONIZADO'!BU37,[4]ARMONIZACION!$I$5:$N$53,6,FALSE)</f>
        <v>GOBERNANZA Y DESARROLLO INSTITUCIONAL</v>
      </c>
      <c r="BU37" s="102" t="s">
        <v>477</v>
      </c>
      <c r="BV37" s="102"/>
      <c r="BY37" s="101">
        <v>4</v>
      </c>
      <c r="BZ37" s="101">
        <v>204</v>
      </c>
      <c r="CA37" t="e">
        <f>+COUNTIF([4]ARMONIZACION!$D$5:$D$53,'EJECUCIONGASTOS ARMONIZADO'!CB37)</f>
        <v>#VALUE!</v>
      </c>
      <c r="CB37" t="str">
        <f t="shared" si="0"/>
        <v>TRANSPARENCIA Y EFECTIVIDAD DE RESULTADOS - BUEN GOBIERNO</v>
      </c>
      <c r="CC37">
        <f t="shared" si="1"/>
        <v>2</v>
      </c>
      <c r="CD37" t="str">
        <f t="shared" si="2"/>
        <v>42</v>
      </c>
      <c r="CE37" t="str">
        <f t="shared" si="3"/>
        <v>21 1 3 11 4 204 3 41 4599007</v>
      </c>
      <c r="CF37">
        <f t="shared" si="4"/>
        <v>1</v>
      </c>
    </row>
    <row r="38" spans="1:84" ht="15" customHeight="1" x14ac:dyDescent="0.25">
      <c r="A38">
        <v>21</v>
      </c>
      <c r="B38">
        <v>1</v>
      </c>
      <c r="C38">
        <v>3</v>
      </c>
      <c r="D38">
        <v>11</v>
      </c>
      <c r="E38">
        <v>5</v>
      </c>
      <c r="F38">
        <v>1</v>
      </c>
      <c r="G38">
        <v>3</v>
      </c>
      <c r="H38">
        <v>1</v>
      </c>
      <c r="I38">
        <v>1</v>
      </c>
      <c r="J38" t="s">
        <v>597</v>
      </c>
      <c r="K38">
        <v>0</v>
      </c>
      <c r="L38" t="s">
        <v>597</v>
      </c>
      <c r="M38">
        <v>11101</v>
      </c>
      <c r="N38" t="s">
        <v>598</v>
      </c>
      <c r="O38">
        <v>1</v>
      </c>
      <c r="P38">
        <v>1</v>
      </c>
      <c r="Q38" t="s">
        <v>761</v>
      </c>
      <c r="R38" t="s">
        <v>762</v>
      </c>
      <c r="S38" t="s">
        <v>749</v>
      </c>
      <c r="T38" t="s">
        <v>217</v>
      </c>
      <c r="U38" t="s">
        <v>752</v>
      </c>
      <c r="V38" t="s">
        <v>753</v>
      </c>
      <c r="W38" t="s">
        <v>594</v>
      </c>
      <c r="X38" t="s">
        <v>602</v>
      </c>
      <c r="Y38" t="s">
        <v>596</v>
      </c>
      <c r="Z38" t="s">
        <v>597</v>
      </c>
      <c r="AA38" t="s">
        <v>595</v>
      </c>
      <c r="AB38" t="s">
        <v>234</v>
      </c>
      <c r="AC38" t="s">
        <v>735</v>
      </c>
      <c r="AD38" t="s">
        <v>254</v>
      </c>
      <c r="AE38" t="s">
        <v>736</v>
      </c>
      <c r="AF38" t="s">
        <v>255</v>
      </c>
      <c r="AG38" t="s">
        <v>754</v>
      </c>
      <c r="AH38" t="s">
        <v>755</v>
      </c>
      <c r="AI38" t="s">
        <v>756</v>
      </c>
      <c r="AJ38" t="s">
        <v>757</v>
      </c>
      <c r="AK38" t="s">
        <v>609</v>
      </c>
      <c r="AL38" t="s">
        <v>610</v>
      </c>
      <c r="AM38" t="s">
        <v>611</v>
      </c>
      <c r="AN38" t="s">
        <v>763</v>
      </c>
      <c r="AO38" t="s">
        <v>764</v>
      </c>
      <c r="AP38" t="s">
        <v>765</v>
      </c>
      <c r="AQ38" t="s">
        <v>21</v>
      </c>
      <c r="AR38" s="64">
        <v>62000000</v>
      </c>
      <c r="AS38" s="64">
        <v>0</v>
      </c>
      <c r="AT38" s="64">
        <v>0</v>
      </c>
      <c r="AU38" s="64">
        <v>0</v>
      </c>
      <c r="AV38" s="64">
        <v>0</v>
      </c>
      <c r="AW38" s="64">
        <v>62000000</v>
      </c>
      <c r="AX38" s="64">
        <v>0</v>
      </c>
      <c r="AY38" s="64">
        <v>0</v>
      </c>
      <c r="AZ38" s="64">
        <v>0</v>
      </c>
      <c r="BA38" s="64">
        <v>0</v>
      </c>
      <c r="BB38" s="64">
        <v>62000000</v>
      </c>
      <c r="BC38" s="101">
        <v>4</v>
      </c>
      <c r="BD38" s="101">
        <v>204</v>
      </c>
      <c r="BE38" s="64">
        <v>0</v>
      </c>
      <c r="BF38" t="s">
        <v>615</v>
      </c>
      <c r="BG38" s="107" t="e">
        <f>+SUMIF('[4]CDP - NO CANCELAR '!$A$2:$A$152,R38,'[4]CDP - NO CANCELAR '!$Q$2:$Q$152)</f>
        <v>#VALUE!</v>
      </c>
      <c r="BH38" s="64">
        <v>0</v>
      </c>
      <c r="BI38" s="104">
        <v>21</v>
      </c>
      <c r="BJ38" s="104">
        <v>1</v>
      </c>
      <c r="BK38" s="104">
        <v>3</v>
      </c>
      <c r="BL38" s="106">
        <v>11</v>
      </c>
      <c r="BM38" s="104">
        <v>4</v>
      </c>
      <c r="BN38" s="104">
        <v>204</v>
      </c>
      <c r="BO38" s="104">
        <v>3</v>
      </c>
      <c r="BP38" s="104">
        <v>42</v>
      </c>
      <c r="BQ38" s="105">
        <v>4599028</v>
      </c>
      <c r="BR38" s="104" t="s">
        <v>21</v>
      </c>
      <c r="BS38" s="104">
        <f t="shared" ref="BS38:BS44" si="7">+BB38</f>
        <v>62000000</v>
      </c>
      <c r="BT38" s="103" t="str">
        <f>+VLOOKUP('EJECUCIONGASTOS ARMONIZADO'!BU38,[4]ARMONIZACION!$I$5:$N$53,6,FALSE)</f>
        <v>GOBERNANZA Y DESARROLLO INSTITUCIONAL</v>
      </c>
      <c r="BU38" s="102" t="s">
        <v>477</v>
      </c>
      <c r="BV38" s="102"/>
      <c r="BY38" s="101">
        <v>4</v>
      </c>
      <c r="BZ38" s="101">
        <v>204</v>
      </c>
      <c r="CA38" t="e">
        <f>+COUNTIF([4]ARMONIZACION!$D$5:$D$53,'EJECUCIONGASTOS ARMONIZADO'!CB38)</f>
        <v>#VALUE!</v>
      </c>
      <c r="CB38" t="str">
        <f t="shared" si="0"/>
        <v>TRANSPARENCIA Y EFECTIVIDAD DE RESULTADOS - BUEN GOBIERNO</v>
      </c>
      <c r="CC38">
        <f t="shared" si="1"/>
        <v>2</v>
      </c>
      <c r="CD38" t="str">
        <f t="shared" si="2"/>
        <v>42</v>
      </c>
      <c r="CE38" t="str">
        <f t="shared" si="3"/>
        <v>21 1 3 11 4 204 3 42 4599028</v>
      </c>
      <c r="CF38">
        <f t="shared" si="4"/>
        <v>1</v>
      </c>
    </row>
    <row r="39" spans="1:84" ht="15" customHeight="1" x14ac:dyDescent="0.25">
      <c r="A39">
        <v>21</v>
      </c>
      <c r="B39">
        <v>4</v>
      </c>
      <c r="C39">
        <v>3</v>
      </c>
      <c r="D39">
        <v>11</v>
      </c>
      <c r="E39">
        <v>5</v>
      </c>
      <c r="F39">
        <v>1</v>
      </c>
      <c r="G39">
        <v>5</v>
      </c>
      <c r="H39">
        <v>0</v>
      </c>
      <c r="I39">
        <v>1</v>
      </c>
      <c r="J39" t="s">
        <v>597</v>
      </c>
      <c r="K39">
        <v>0</v>
      </c>
      <c r="L39" t="s">
        <v>597</v>
      </c>
      <c r="M39">
        <v>11101</v>
      </c>
      <c r="N39" t="s">
        <v>598</v>
      </c>
      <c r="O39">
        <v>0</v>
      </c>
      <c r="P39">
        <v>0</v>
      </c>
      <c r="Q39" t="s">
        <v>766</v>
      </c>
      <c r="R39" t="s">
        <v>767</v>
      </c>
      <c r="S39" t="s">
        <v>749</v>
      </c>
      <c r="T39" t="s">
        <v>217</v>
      </c>
      <c r="U39" t="s">
        <v>768</v>
      </c>
      <c r="V39" t="s">
        <v>769</v>
      </c>
      <c r="W39" t="s">
        <v>594</v>
      </c>
      <c r="X39" t="s">
        <v>602</v>
      </c>
      <c r="Y39" t="s">
        <v>596</v>
      </c>
      <c r="Z39" t="s">
        <v>597</v>
      </c>
      <c r="AA39" t="s">
        <v>595</v>
      </c>
      <c r="AB39" t="s">
        <v>234</v>
      </c>
      <c r="AC39" t="s">
        <v>735</v>
      </c>
      <c r="AD39" t="s">
        <v>254</v>
      </c>
      <c r="AE39" t="s">
        <v>736</v>
      </c>
      <c r="AF39" t="s">
        <v>255</v>
      </c>
      <c r="AG39" t="s">
        <v>770</v>
      </c>
      <c r="AH39" t="s">
        <v>771</v>
      </c>
      <c r="AI39" t="s">
        <v>772</v>
      </c>
      <c r="AJ39" t="s">
        <v>773</v>
      </c>
      <c r="AK39" t="s">
        <v>609</v>
      </c>
      <c r="AL39" t="s">
        <v>610</v>
      </c>
      <c r="AM39" t="s">
        <v>611</v>
      </c>
      <c r="AN39" t="s">
        <v>774</v>
      </c>
      <c r="AO39" t="s">
        <v>775</v>
      </c>
      <c r="AP39" t="s">
        <v>776</v>
      </c>
      <c r="AQ39" t="s">
        <v>22</v>
      </c>
      <c r="AR39" s="64">
        <v>370000000</v>
      </c>
      <c r="AS39" s="64">
        <v>0</v>
      </c>
      <c r="AT39" s="64">
        <v>0</v>
      </c>
      <c r="AU39" s="64">
        <v>90000000</v>
      </c>
      <c r="AV39" s="64">
        <v>0</v>
      </c>
      <c r="AW39" s="64">
        <v>460000000</v>
      </c>
      <c r="AX39" s="64">
        <v>460000000</v>
      </c>
      <c r="AY39" s="64">
        <v>460000000</v>
      </c>
      <c r="AZ39" s="64">
        <v>0</v>
      </c>
      <c r="BA39" s="64">
        <v>0</v>
      </c>
      <c r="BB39" s="64">
        <v>0</v>
      </c>
      <c r="BC39" s="101">
        <v>4</v>
      </c>
      <c r="BD39" s="101">
        <v>204</v>
      </c>
      <c r="BE39" s="64">
        <v>0</v>
      </c>
      <c r="BF39" t="s">
        <v>615</v>
      </c>
      <c r="BG39" s="107" t="e">
        <f>+SUMIF('[4]CDP - NO CANCELAR '!$A$2:$A$152,R39,'[4]CDP - NO CANCELAR '!$Q$2:$Q$152)</f>
        <v>#VALUE!</v>
      </c>
      <c r="BH39" s="64">
        <v>460000000</v>
      </c>
      <c r="BI39" s="104">
        <f>+A39</f>
        <v>21</v>
      </c>
      <c r="BJ39" s="104">
        <f>+B39</f>
        <v>4</v>
      </c>
      <c r="BK39" s="104">
        <f>+C39</f>
        <v>3</v>
      </c>
      <c r="BL39" s="106">
        <f>+D39</f>
        <v>11</v>
      </c>
      <c r="BM39" s="104">
        <f>+VALUE(VLOOKUP(BT39,'[4]ESTRUCTURA PDM'!$D$1:$J$48,7,FALSE))</f>
        <v>4</v>
      </c>
      <c r="BN39" s="104">
        <f>IFERROR(VALUE(CONCATENATE((VLOOKUP(BU39,'[4]ESTRUCTURA PDM'!$E$1:$L$48,7,FALSE)),0,(VLOOKUP(BV39,'[4]ESTRUCTURA PDM'!$F$1:$L$48,7,FALSE)))),)</f>
        <v>0</v>
      </c>
      <c r="BO39" s="104">
        <f>+G39</f>
        <v>5</v>
      </c>
      <c r="BP39" s="104"/>
      <c r="BQ39" s="105"/>
      <c r="BR39" s="104"/>
      <c r="BS39" s="104">
        <f t="shared" si="7"/>
        <v>0</v>
      </c>
      <c r="BT39" s="103" t="str">
        <f>+VLOOKUP('EJECUCIONGASTOS ARMONIZADO'!BU39,[4]ARMONIZACION!$I$5:$N$53,6,FALSE)</f>
        <v>GOBERNANZA Y DESARROLLO INSTITUCIONAL</v>
      </c>
      <c r="BU39" s="102" t="s">
        <v>477</v>
      </c>
      <c r="BV39" s="102"/>
      <c r="BY39" s="101">
        <v>4</v>
      </c>
      <c r="BZ39" s="101">
        <v>0</v>
      </c>
      <c r="CA39" t="e">
        <f>+COUNTIF([4]ARMONIZACION!$D$5:$D$53,'EJECUCIONGASTOS ARMONIZADO'!CB39)</f>
        <v>#VALUE!</v>
      </c>
      <c r="CB39" t="str">
        <f t="shared" si="0"/>
        <v>TRANSPARENCIA Y EFECTIVIDAD DE RESULTADOS - BUEN GOBIERNO</v>
      </c>
      <c r="CC39">
        <f t="shared" si="1"/>
        <v>0</v>
      </c>
      <c r="CD39" t="str">
        <f t="shared" si="2"/>
        <v>40</v>
      </c>
      <c r="CE39" t="str">
        <f t="shared" si="3"/>
        <v xml:space="preserve">21 4 3 11 4 0 5  </v>
      </c>
      <c r="CF39">
        <f t="shared" si="4"/>
        <v>1</v>
      </c>
    </row>
    <row r="40" spans="1:84" ht="15" customHeight="1" x14ac:dyDescent="0.25">
      <c r="A40">
        <v>21</v>
      </c>
      <c r="B40">
        <v>4</v>
      </c>
      <c r="C40">
        <v>3</v>
      </c>
      <c r="D40">
        <v>11</v>
      </c>
      <c r="E40">
        <v>5</v>
      </c>
      <c r="F40">
        <v>1</v>
      </c>
      <c r="G40">
        <v>5</v>
      </c>
      <c r="H40">
        <v>1</v>
      </c>
      <c r="I40">
        <v>1</v>
      </c>
      <c r="J40" t="s">
        <v>597</v>
      </c>
      <c r="K40">
        <v>0</v>
      </c>
      <c r="L40" t="s">
        <v>597</v>
      </c>
      <c r="M40">
        <v>11101</v>
      </c>
      <c r="N40" t="s">
        <v>598</v>
      </c>
      <c r="O40">
        <v>1</v>
      </c>
      <c r="P40">
        <v>1</v>
      </c>
      <c r="Q40" t="s">
        <v>777</v>
      </c>
      <c r="R40" t="s">
        <v>778</v>
      </c>
      <c r="S40" t="s">
        <v>749</v>
      </c>
      <c r="T40" t="s">
        <v>217</v>
      </c>
      <c r="U40" t="s">
        <v>768</v>
      </c>
      <c r="V40" t="s">
        <v>769</v>
      </c>
      <c r="W40" t="s">
        <v>594</v>
      </c>
      <c r="X40" t="s">
        <v>602</v>
      </c>
      <c r="Y40" t="s">
        <v>596</v>
      </c>
      <c r="Z40" t="s">
        <v>597</v>
      </c>
      <c r="AA40" t="s">
        <v>595</v>
      </c>
      <c r="AB40" t="s">
        <v>234</v>
      </c>
      <c r="AC40" t="s">
        <v>735</v>
      </c>
      <c r="AD40" t="s">
        <v>254</v>
      </c>
      <c r="AE40" t="s">
        <v>736</v>
      </c>
      <c r="AF40" t="s">
        <v>255</v>
      </c>
      <c r="AG40" t="s">
        <v>770</v>
      </c>
      <c r="AH40" t="s">
        <v>771</v>
      </c>
      <c r="AI40" t="s">
        <v>772</v>
      </c>
      <c r="AJ40" t="s">
        <v>773</v>
      </c>
      <c r="AK40" t="s">
        <v>609</v>
      </c>
      <c r="AL40" t="s">
        <v>610</v>
      </c>
      <c r="AM40" t="s">
        <v>611</v>
      </c>
      <c r="AN40" t="s">
        <v>763</v>
      </c>
      <c r="AO40" t="s">
        <v>764</v>
      </c>
      <c r="AP40" t="s">
        <v>779</v>
      </c>
      <c r="AQ40" t="s">
        <v>22</v>
      </c>
      <c r="AR40" s="64">
        <v>100000000</v>
      </c>
      <c r="AS40" s="64">
        <v>0</v>
      </c>
      <c r="AT40" s="64">
        <v>0</v>
      </c>
      <c r="AU40" s="64">
        <v>0</v>
      </c>
      <c r="AV40" s="64">
        <v>0</v>
      </c>
      <c r="AW40" s="64">
        <v>100000000</v>
      </c>
      <c r="AX40" s="64">
        <v>90000000</v>
      </c>
      <c r="AY40" s="64">
        <v>90000000</v>
      </c>
      <c r="AZ40" s="64">
        <v>0</v>
      </c>
      <c r="BA40" s="64">
        <v>0</v>
      </c>
      <c r="BB40" s="64">
        <v>10000000</v>
      </c>
      <c r="BC40" s="101">
        <v>4</v>
      </c>
      <c r="BD40" s="101">
        <v>203</v>
      </c>
      <c r="BE40" s="64">
        <v>0</v>
      </c>
      <c r="BF40" t="s">
        <v>615</v>
      </c>
      <c r="BG40" s="107" t="e">
        <f>+SUMIF('[4]CDP - NO CANCELAR '!$A$2:$A$152,R40,'[4]CDP - NO CANCELAR '!$Q$2:$Q$152)</f>
        <v>#VALUE!</v>
      </c>
      <c r="BH40" s="64">
        <v>90000000</v>
      </c>
      <c r="BI40" s="104">
        <v>21</v>
      </c>
      <c r="BJ40" s="104">
        <v>4</v>
      </c>
      <c r="BK40" s="104">
        <v>3</v>
      </c>
      <c r="BL40" s="106">
        <v>11</v>
      </c>
      <c r="BM40" s="104">
        <v>4</v>
      </c>
      <c r="BN40" s="104">
        <v>203</v>
      </c>
      <c r="BO40" s="104">
        <v>5</v>
      </c>
      <c r="BP40" s="104">
        <v>41</v>
      </c>
      <c r="BQ40" s="105">
        <v>4599028</v>
      </c>
      <c r="BR40" s="104" t="s">
        <v>3004</v>
      </c>
      <c r="BS40" s="104">
        <f t="shared" si="7"/>
        <v>10000000</v>
      </c>
      <c r="BT40" s="103" t="str">
        <f>+VLOOKUP('EJECUCIONGASTOS ARMONIZADO'!BU40,[4]ARMONIZACION!$I$5:$N$53,6,FALSE)</f>
        <v>GOBERNANZA Y DESARROLLO INSTITUCIONAL</v>
      </c>
      <c r="BU40" s="102" t="s">
        <v>477</v>
      </c>
      <c r="BV40" s="102"/>
      <c r="BY40" s="101">
        <v>4</v>
      </c>
      <c r="BZ40" s="101">
        <v>203</v>
      </c>
      <c r="CA40" t="e">
        <f>+COUNTIF([4]ARMONIZACION!$D$5:$D$53,'EJECUCIONGASTOS ARMONIZADO'!CB40)</f>
        <v>#VALUE!</v>
      </c>
      <c r="CB40" t="str">
        <f t="shared" si="0"/>
        <v>TRANSPARENCIA Y EFECTIVIDAD DE RESULTADOS - BUEN GOBIERNO</v>
      </c>
      <c r="CC40">
        <f t="shared" si="1"/>
        <v>2</v>
      </c>
      <c r="CD40" t="str">
        <f t="shared" si="2"/>
        <v>42</v>
      </c>
      <c r="CE40" t="str">
        <f t="shared" si="3"/>
        <v>21 4 3 11 4 203 5 41 4599028</v>
      </c>
      <c r="CF40">
        <f t="shared" si="4"/>
        <v>1</v>
      </c>
    </row>
    <row r="41" spans="1:84" ht="15" customHeight="1" x14ac:dyDescent="0.25">
      <c r="A41">
        <v>21</v>
      </c>
      <c r="B41">
        <v>5</v>
      </c>
      <c r="C41">
        <v>3</v>
      </c>
      <c r="D41">
        <v>11</v>
      </c>
      <c r="E41">
        <v>5</v>
      </c>
      <c r="F41">
        <v>1</v>
      </c>
      <c r="G41">
        <v>5</v>
      </c>
      <c r="H41">
        <v>0</v>
      </c>
      <c r="I41">
        <v>1</v>
      </c>
      <c r="J41" t="s">
        <v>597</v>
      </c>
      <c r="K41">
        <v>0</v>
      </c>
      <c r="L41" t="s">
        <v>597</v>
      </c>
      <c r="M41">
        <v>11101</v>
      </c>
      <c r="N41" t="s">
        <v>598</v>
      </c>
      <c r="O41">
        <v>0</v>
      </c>
      <c r="P41">
        <v>0</v>
      </c>
      <c r="Q41" t="s">
        <v>780</v>
      </c>
      <c r="R41" t="s">
        <v>781</v>
      </c>
      <c r="S41" t="s">
        <v>749</v>
      </c>
      <c r="T41" t="s">
        <v>217</v>
      </c>
      <c r="U41" t="s">
        <v>782</v>
      </c>
      <c r="V41" t="s">
        <v>783</v>
      </c>
      <c r="W41" t="s">
        <v>594</v>
      </c>
      <c r="X41" t="s">
        <v>602</v>
      </c>
      <c r="Y41" t="s">
        <v>596</v>
      </c>
      <c r="Z41" t="s">
        <v>597</v>
      </c>
      <c r="AA41" t="s">
        <v>595</v>
      </c>
      <c r="AB41" t="s">
        <v>234</v>
      </c>
      <c r="AC41" t="s">
        <v>735</v>
      </c>
      <c r="AD41" t="s">
        <v>254</v>
      </c>
      <c r="AE41" t="s">
        <v>736</v>
      </c>
      <c r="AF41" t="s">
        <v>255</v>
      </c>
      <c r="AG41" t="s">
        <v>770</v>
      </c>
      <c r="AH41" t="s">
        <v>771</v>
      </c>
      <c r="AI41" t="s">
        <v>772</v>
      </c>
      <c r="AJ41" t="s">
        <v>773</v>
      </c>
      <c r="AK41" t="s">
        <v>609</v>
      </c>
      <c r="AL41" t="s">
        <v>610</v>
      </c>
      <c r="AM41" t="s">
        <v>611</v>
      </c>
      <c r="AN41" t="s">
        <v>774</v>
      </c>
      <c r="AO41" t="s">
        <v>775</v>
      </c>
      <c r="AP41" t="s">
        <v>784</v>
      </c>
      <c r="AQ41" t="s">
        <v>22</v>
      </c>
      <c r="AR41" s="64">
        <v>260000000</v>
      </c>
      <c r="AS41" s="64">
        <v>0</v>
      </c>
      <c r="AT41" s="64">
        <v>0</v>
      </c>
      <c r="AU41" s="64">
        <v>0</v>
      </c>
      <c r="AV41" s="64">
        <v>0</v>
      </c>
      <c r="AW41" s="64">
        <v>260000000</v>
      </c>
      <c r="AX41" s="64">
        <v>161136000</v>
      </c>
      <c r="AY41" s="64">
        <v>111960000</v>
      </c>
      <c r="AZ41" s="64">
        <v>7955000</v>
      </c>
      <c r="BA41" s="64">
        <v>7955000</v>
      </c>
      <c r="BB41" s="64">
        <v>98864000</v>
      </c>
      <c r="BC41" s="101">
        <v>4</v>
      </c>
      <c r="BD41" s="101">
        <v>203</v>
      </c>
      <c r="BE41" s="64">
        <v>49176000</v>
      </c>
      <c r="BF41" t="s">
        <v>615</v>
      </c>
      <c r="BG41" s="107" t="e">
        <f>+SUMIF('[4]CDP - NO CANCELAR '!$A$2:$A$152,R41,'[4]CDP - NO CANCELAR '!$Q$2:$Q$152)</f>
        <v>#VALUE!</v>
      </c>
      <c r="BH41" s="64">
        <v>161136000</v>
      </c>
      <c r="BI41" s="104">
        <v>21</v>
      </c>
      <c r="BJ41" s="104">
        <v>5</v>
      </c>
      <c r="BK41" s="104">
        <v>3</v>
      </c>
      <c r="BL41" s="106">
        <v>11</v>
      </c>
      <c r="BM41" s="104">
        <v>4</v>
      </c>
      <c r="BN41" s="104">
        <v>203</v>
      </c>
      <c r="BO41" s="104">
        <v>5</v>
      </c>
      <c r="BP41" s="104">
        <v>42</v>
      </c>
      <c r="BQ41" s="105">
        <v>4599023</v>
      </c>
      <c r="BR41" s="104" t="s">
        <v>3590</v>
      </c>
      <c r="BS41" s="104">
        <f t="shared" si="7"/>
        <v>98864000</v>
      </c>
      <c r="BT41" s="103" t="str">
        <f>+VLOOKUP('EJECUCIONGASTOS ARMONIZADO'!BU41,[4]ARMONIZACION!$I$5:$N$53,6,FALSE)</f>
        <v>GOBERNANZA Y DESARROLLO INSTITUCIONAL</v>
      </c>
      <c r="BU41" s="102" t="s">
        <v>477</v>
      </c>
      <c r="BV41" s="102"/>
      <c r="BY41" s="101">
        <v>4</v>
      </c>
      <c r="BZ41" s="101">
        <v>203</v>
      </c>
      <c r="CA41" t="e">
        <f>+COUNTIF([4]ARMONIZACION!$D$5:$D$53,'EJECUCIONGASTOS ARMONIZADO'!CB41)</f>
        <v>#VALUE!</v>
      </c>
      <c r="CB41" t="str">
        <f t="shared" si="0"/>
        <v>TRANSPARENCIA Y EFECTIVIDAD DE RESULTADOS - BUEN GOBIERNO</v>
      </c>
      <c r="CC41">
        <f t="shared" si="1"/>
        <v>2</v>
      </c>
      <c r="CD41" t="str">
        <f t="shared" si="2"/>
        <v>42</v>
      </c>
      <c r="CE41" t="str">
        <f t="shared" si="3"/>
        <v>21 5 3 11 4 203 5 42 4599023</v>
      </c>
      <c r="CF41">
        <f t="shared" si="4"/>
        <v>1</v>
      </c>
    </row>
    <row r="42" spans="1:84" ht="15" customHeight="1" x14ac:dyDescent="0.25">
      <c r="A42">
        <v>21</v>
      </c>
      <c r="B42">
        <v>5</v>
      </c>
      <c r="C42">
        <v>3</v>
      </c>
      <c r="D42">
        <v>22</v>
      </c>
      <c r="E42">
        <v>5</v>
      </c>
      <c r="F42">
        <v>1</v>
      </c>
      <c r="G42">
        <v>5</v>
      </c>
      <c r="H42">
        <v>1</v>
      </c>
      <c r="I42">
        <v>2</v>
      </c>
      <c r="J42" t="s">
        <v>235</v>
      </c>
      <c r="K42" t="s">
        <v>749</v>
      </c>
      <c r="L42" t="s">
        <v>217</v>
      </c>
      <c r="M42">
        <v>12205</v>
      </c>
      <c r="N42" t="s">
        <v>785</v>
      </c>
      <c r="O42">
        <v>1</v>
      </c>
      <c r="P42">
        <v>1</v>
      </c>
      <c r="Q42" t="s">
        <v>786</v>
      </c>
      <c r="R42" t="s">
        <v>787</v>
      </c>
      <c r="S42" t="s">
        <v>749</v>
      </c>
      <c r="T42" t="s">
        <v>217</v>
      </c>
      <c r="U42" t="s">
        <v>782</v>
      </c>
      <c r="V42" t="s">
        <v>783</v>
      </c>
      <c r="W42" t="s">
        <v>594</v>
      </c>
      <c r="X42" t="s">
        <v>602</v>
      </c>
      <c r="Y42" t="s">
        <v>696</v>
      </c>
      <c r="Z42" t="s">
        <v>235</v>
      </c>
      <c r="AA42" t="s">
        <v>695</v>
      </c>
      <c r="AB42" t="s">
        <v>235</v>
      </c>
      <c r="AC42" t="s">
        <v>735</v>
      </c>
      <c r="AD42" t="s">
        <v>254</v>
      </c>
      <c r="AE42" t="s">
        <v>736</v>
      </c>
      <c r="AF42" t="s">
        <v>255</v>
      </c>
      <c r="AG42" t="s">
        <v>770</v>
      </c>
      <c r="AH42" t="s">
        <v>771</v>
      </c>
      <c r="AI42" t="s">
        <v>772</v>
      </c>
      <c r="AJ42" t="s">
        <v>773</v>
      </c>
      <c r="AK42" t="s">
        <v>609</v>
      </c>
      <c r="AL42" t="s">
        <v>610</v>
      </c>
      <c r="AM42" t="s">
        <v>611</v>
      </c>
      <c r="AN42" t="s">
        <v>774</v>
      </c>
      <c r="AO42" t="s">
        <v>775</v>
      </c>
      <c r="AP42" t="s">
        <v>788</v>
      </c>
      <c r="AQ42" t="s">
        <v>23</v>
      </c>
      <c r="AR42" s="64">
        <v>2819734</v>
      </c>
      <c r="AS42" s="64">
        <v>0</v>
      </c>
      <c r="AT42" s="64">
        <v>0</v>
      </c>
      <c r="AU42" s="64">
        <v>0</v>
      </c>
      <c r="AV42" s="64">
        <v>0</v>
      </c>
      <c r="AW42" s="64">
        <v>2819734</v>
      </c>
      <c r="AX42" s="64">
        <v>0</v>
      </c>
      <c r="AY42" s="64">
        <v>0</v>
      </c>
      <c r="AZ42" s="64">
        <v>0</v>
      </c>
      <c r="BA42" s="64">
        <v>0</v>
      </c>
      <c r="BB42" s="64">
        <v>2819734</v>
      </c>
      <c r="BC42" s="101">
        <v>4</v>
      </c>
      <c r="BD42" s="101">
        <v>203</v>
      </c>
      <c r="BE42" s="64">
        <v>0</v>
      </c>
      <c r="BF42" t="s">
        <v>615</v>
      </c>
      <c r="BG42" s="107" t="e">
        <f>+SUMIF('[4]CDP - NO CANCELAR '!$A$2:$A$152,R42,'[4]CDP - NO CANCELAR '!$Q$2:$Q$152)</f>
        <v>#VALUE!</v>
      </c>
      <c r="BH42" s="64">
        <v>0</v>
      </c>
      <c r="BI42" s="104">
        <v>21</v>
      </c>
      <c r="BJ42" s="104">
        <v>5</v>
      </c>
      <c r="BK42" s="104">
        <v>3</v>
      </c>
      <c r="BL42" s="106">
        <v>22</v>
      </c>
      <c r="BM42" s="104">
        <v>4</v>
      </c>
      <c r="BN42" s="104">
        <v>203</v>
      </c>
      <c r="BO42" s="104">
        <v>5</v>
      </c>
      <c r="BP42" s="104">
        <v>43</v>
      </c>
      <c r="BQ42" s="105">
        <v>4599023</v>
      </c>
      <c r="BR42" s="104" t="s">
        <v>23</v>
      </c>
      <c r="BS42" s="104">
        <f t="shared" si="7"/>
        <v>2819734</v>
      </c>
      <c r="BT42" s="103" t="str">
        <f>+VLOOKUP('EJECUCIONGASTOS ARMONIZADO'!BU42,[4]ARMONIZACION!$I$5:$N$53,6,FALSE)</f>
        <v>GOBERNANZA Y DESARROLLO INSTITUCIONAL</v>
      </c>
      <c r="BU42" s="102" t="s">
        <v>477</v>
      </c>
      <c r="BV42" s="102"/>
      <c r="BY42" s="101">
        <v>4</v>
      </c>
      <c r="BZ42" s="101">
        <v>203</v>
      </c>
      <c r="CA42" t="e">
        <f>+COUNTIF([4]ARMONIZACION!$D$5:$D$53,'EJECUCIONGASTOS ARMONIZADO'!CB42)</f>
        <v>#VALUE!</v>
      </c>
      <c r="CB42" t="str">
        <f t="shared" si="0"/>
        <v>TRANSPARENCIA Y EFECTIVIDAD DE RESULTADOS - BUEN GOBIERNO</v>
      </c>
      <c r="CC42">
        <f t="shared" si="1"/>
        <v>2</v>
      </c>
      <c r="CD42" t="str">
        <f t="shared" si="2"/>
        <v>42</v>
      </c>
      <c r="CE42" t="str">
        <f t="shared" si="3"/>
        <v>21 5 3 22 4 203 5 43 4599023</v>
      </c>
      <c r="CF42">
        <f t="shared" si="4"/>
        <v>1</v>
      </c>
    </row>
    <row r="43" spans="1:84" ht="15" customHeight="1" x14ac:dyDescent="0.25">
      <c r="A43">
        <v>21</v>
      </c>
      <c r="B43">
        <v>5</v>
      </c>
      <c r="C43">
        <v>3</v>
      </c>
      <c r="D43">
        <v>22</v>
      </c>
      <c r="E43">
        <v>5</v>
      </c>
      <c r="F43">
        <v>1</v>
      </c>
      <c r="G43">
        <v>5</v>
      </c>
      <c r="H43">
        <v>2</v>
      </c>
      <c r="I43">
        <v>2</v>
      </c>
      <c r="J43" t="s">
        <v>235</v>
      </c>
      <c r="K43" t="s">
        <v>749</v>
      </c>
      <c r="L43" t="s">
        <v>217</v>
      </c>
      <c r="M43">
        <v>21301</v>
      </c>
      <c r="N43" t="s">
        <v>789</v>
      </c>
      <c r="O43">
        <v>2</v>
      </c>
      <c r="P43">
        <v>2</v>
      </c>
      <c r="Q43" t="s">
        <v>790</v>
      </c>
      <c r="R43" t="s">
        <v>791</v>
      </c>
      <c r="S43" t="s">
        <v>749</v>
      </c>
      <c r="T43" t="s">
        <v>217</v>
      </c>
      <c r="U43" t="s">
        <v>782</v>
      </c>
      <c r="V43" t="s">
        <v>783</v>
      </c>
      <c r="W43" t="s">
        <v>594</v>
      </c>
      <c r="X43" t="s">
        <v>602</v>
      </c>
      <c r="Y43" t="s">
        <v>696</v>
      </c>
      <c r="Z43" t="s">
        <v>235</v>
      </c>
      <c r="AA43" t="s">
        <v>695</v>
      </c>
      <c r="AB43" t="s">
        <v>235</v>
      </c>
      <c r="AC43" t="s">
        <v>735</v>
      </c>
      <c r="AD43" t="s">
        <v>254</v>
      </c>
      <c r="AE43" t="s">
        <v>736</v>
      </c>
      <c r="AF43" t="s">
        <v>255</v>
      </c>
      <c r="AG43" t="s">
        <v>770</v>
      </c>
      <c r="AH43" t="s">
        <v>771</v>
      </c>
      <c r="AI43" t="s">
        <v>772</v>
      </c>
      <c r="AJ43" t="s">
        <v>773</v>
      </c>
      <c r="AK43" t="s">
        <v>609</v>
      </c>
      <c r="AL43" t="s">
        <v>610</v>
      </c>
      <c r="AM43" t="s">
        <v>611</v>
      </c>
      <c r="AN43" t="s">
        <v>774</v>
      </c>
      <c r="AO43" t="s">
        <v>775</v>
      </c>
      <c r="AP43" t="s">
        <v>792</v>
      </c>
      <c r="AQ43" t="s">
        <v>24</v>
      </c>
      <c r="AR43" s="64">
        <v>66955790</v>
      </c>
      <c r="AS43" s="64">
        <v>254713790</v>
      </c>
      <c r="AT43" s="64">
        <v>0</v>
      </c>
      <c r="AU43" s="64">
        <v>0</v>
      </c>
      <c r="AV43" s="64">
        <v>0</v>
      </c>
      <c r="AW43" s="64">
        <v>321669580</v>
      </c>
      <c r="AX43" s="64">
        <v>952000</v>
      </c>
      <c r="AY43" s="64">
        <v>952000</v>
      </c>
      <c r="AZ43" s="64">
        <v>952000</v>
      </c>
      <c r="BA43" s="64">
        <v>952000</v>
      </c>
      <c r="BB43" s="64">
        <v>320717580</v>
      </c>
      <c r="BC43" s="101">
        <v>4</v>
      </c>
      <c r="BD43" s="101">
        <v>203</v>
      </c>
      <c r="BE43" s="64">
        <v>0</v>
      </c>
      <c r="BF43" t="s">
        <v>615</v>
      </c>
      <c r="BG43" s="107" t="e">
        <f>+SUMIF('[4]CDP - NO CANCELAR '!$A$2:$A$152,R43,'[4]CDP - NO CANCELAR '!$Q$2:$Q$152)</f>
        <v>#VALUE!</v>
      </c>
      <c r="BH43" s="64">
        <v>3094000</v>
      </c>
      <c r="BI43" s="104">
        <v>21</v>
      </c>
      <c r="BJ43" s="104">
        <v>5</v>
      </c>
      <c r="BK43" s="104">
        <v>3</v>
      </c>
      <c r="BL43" s="106">
        <v>22</v>
      </c>
      <c r="BM43" s="104">
        <v>4</v>
      </c>
      <c r="BN43" s="104">
        <v>203</v>
      </c>
      <c r="BO43" s="104">
        <v>5</v>
      </c>
      <c r="BP43" s="104">
        <v>44</v>
      </c>
      <c r="BQ43" s="105">
        <v>4599023</v>
      </c>
      <c r="BR43" s="104" t="s">
        <v>3589</v>
      </c>
      <c r="BS43" s="104">
        <f t="shared" si="7"/>
        <v>320717580</v>
      </c>
      <c r="BT43" s="103" t="str">
        <f>+VLOOKUP('EJECUCIONGASTOS ARMONIZADO'!BU43,[4]ARMONIZACION!$I$5:$N$53,6,FALSE)</f>
        <v>GOBERNANZA Y DESARROLLO INSTITUCIONAL</v>
      </c>
      <c r="BU43" s="102" t="s">
        <v>477</v>
      </c>
      <c r="BV43" s="102"/>
      <c r="BY43" s="101">
        <v>4</v>
      </c>
      <c r="BZ43" s="101">
        <v>203</v>
      </c>
      <c r="CA43" t="e">
        <f>+COUNTIF([4]ARMONIZACION!$D$5:$D$53,'EJECUCIONGASTOS ARMONIZADO'!CB43)</f>
        <v>#VALUE!</v>
      </c>
      <c r="CB43" t="str">
        <f t="shared" si="0"/>
        <v>TRANSPARENCIA Y EFECTIVIDAD DE RESULTADOS - BUEN GOBIERNO</v>
      </c>
      <c r="CC43">
        <f t="shared" si="1"/>
        <v>2</v>
      </c>
      <c r="CD43" t="str">
        <f t="shared" si="2"/>
        <v>42</v>
      </c>
      <c r="CE43" t="str">
        <f t="shared" si="3"/>
        <v>21 5 3 22 4 203 5 44 4599023</v>
      </c>
      <c r="CF43">
        <f t="shared" si="4"/>
        <v>1</v>
      </c>
    </row>
    <row r="44" spans="1:84" ht="15" customHeight="1" x14ac:dyDescent="0.25">
      <c r="A44">
        <v>22</v>
      </c>
      <c r="B44">
        <v>1</v>
      </c>
      <c r="C44">
        <v>3</v>
      </c>
      <c r="D44" s="99">
        <v>11</v>
      </c>
      <c r="E44">
        <v>1</v>
      </c>
      <c r="F44">
        <v>7</v>
      </c>
      <c r="G44">
        <v>68</v>
      </c>
      <c r="H44">
        <v>0</v>
      </c>
      <c r="I44">
        <v>1</v>
      </c>
      <c r="J44" t="s">
        <v>597</v>
      </c>
      <c r="K44">
        <v>0</v>
      </c>
      <c r="L44" t="s">
        <v>597</v>
      </c>
      <c r="M44">
        <v>11101</v>
      </c>
      <c r="N44" t="s">
        <v>598</v>
      </c>
      <c r="O44">
        <v>0</v>
      </c>
      <c r="P44">
        <v>0</v>
      </c>
      <c r="Q44" t="s">
        <v>793</v>
      </c>
      <c r="R44" t="s">
        <v>794</v>
      </c>
      <c r="S44" t="s">
        <v>695</v>
      </c>
      <c r="T44" t="s">
        <v>218</v>
      </c>
      <c r="U44" t="s">
        <v>795</v>
      </c>
      <c r="V44" t="s">
        <v>796</v>
      </c>
      <c r="W44" t="s">
        <v>594</v>
      </c>
      <c r="X44" t="s">
        <v>602</v>
      </c>
      <c r="Y44" t="s">
        <v>596</v>
      </c>
      <c r="Z44" t="s">
        <v>597</v>
      </c>
      <c r="AA44" t="s">
        <v>595</v>
      </c>
      <c r="AB44" t="s">
        <v>234</v>
      </c>
      <c r="AC44" t="s">
        <v>797</v>
      </c>
      <c r="AD44" t="s">
        <v>239</v>
      </c>
      <c r="AE44" t="s">
        <v>798</v>
      </c>
      <c r="AF44" t="s">
        <v>243</v>
      </c>
      <c r="AG44" t="s">
        <v>799</v>
      </c>
      <c r="AH44" t="s">
        <v>800</v>
      </c>
      <c r="AI44" t="s">
        <v>801</v>
      </c>
      <c r="AJ44" t="s">
        <v>802</v>
      </c>
      <c r="AK44" t="s">
        <v>609</v>
      </c>
      <c r="AL44" t="s">
        <v>610</v>
      </c>
      <c r="AM44" t="s">
        <v>611</v>
      </c>
      <c r="AN44" t="s">
        <v>803</v>
      </c>
      <c r="AO44" t="s">
        <v>804</v>
      </c>
      <c r="AP44" t="s">
        <v>805</v>
      </c>
      <c r="AQ44" t="s">
        <v>25</v>
      </c>
      <c r="AR44" s="64">
        <v>415000000</v>
      </c>
      <c r="AS44" s="64">
        <v>0</v>
      </c>
      <c r="AT44" s="64">
        <v>0</v>
      </c>
      <c r="AU44" s="64">
        <v>0</v>
      </c>
      <c r="AV44" s="64">
        <v>0</v>
      </c>
      <c r="AW44" s="64">
        <v>415000000</v>
      </c>
      <c r="AX44" s="66">
        <v>211779648</v>
      </c>
      <c r="AY44" s="64">
        <v>177483066</v>
      </c>
      <c r="AZ44" s="64">
        <v>33698398</v>
      </c>
      <c r="BA44" s="64">
        <v>24098398</v>
      </c>
      <c r="BB44" s="66">
        <v>203220352</v>
      </c>
      <c r="BC44" s="101">
        <v>4</v>
      </c>
      <c r="BD44" s="101">
        <v>101</v>
      </c>
      <c r="BE44" s="64">
        <v>34296582</v>
      </c>
      <c r="BF44" t="s">
        <v>615</v>
      </c>
      <c r="BG44" s="107" t="e">
        <f>+SUMIF('[4]CDP - NO CANCELAR '!$A$2:$A$152,R44,'[4]CDP - NO CANCELAR '!$Q$2:$Q$152)</f>
        <v>#VALUE!</v>
      </c>
      <c r="BH44" s="64">
        <v>218283066</v>
      </c>
      <c r="BI44" s="104">
        <v>22</v>
      </c>
      <c r="BJ44" s="104">
        <v>1</v>
      </c>
      <c r="BK44" s="104">
        <v>3</v>
      </c>
      <c r="BL44" s="106">
        <v>11</v>
      </c>
      <c r="BM44" s="104">
        <v>4</v>
      </c>
      <c r="BN44" s="104">
        <v>101</v>
      </c>
      <c r="BO44" s="104">
        <v>68</v>
      </c>
      <c r="BP44" s="104">
        <v>40</v>
      </c>
      <c r="BQ44" s="105">
        <v>4599033</v>
      </c>
      <c r="BR44" s="104" t="s">
        <v>3032</v>
      </c>
      <c r="BS44" s="104">
        <f t="shared" si="7"/>
        <v>203220352</v>
      </c>
      <c r="BT44" s="103" t="str">
        <f>+VLOOKUP('EJECUCIONGASTOS ARMONIZADO'!BU44,[4]ARMONIZACION!$I$5:$N$53,6,FALSE)</f>
        <v>GOBERNANZA Y DESARROLLO INSTITUCIONAL</v>
      </c>
      <c r="BU44" s="102" t="s">
        <v>471</v>
      </c>
      <c r="BV44" s="102"/>
      <c r="BW44" t="s">
        <v>3571</v>
      </c>
      <c r="BX44" t="s">
        <v>3575</v>
      </c>
      <c r="BY44" s="101">
        <v>4</v>
      </c>
      <c r="BZ44" s="101">
        <v>101</v>
      </c>
      <c r="CA44" t="e">
        <f>+COUNTIF([4]ARMONIZACION!$D$5:$D$53,'EJECUCIONGASTOS ARMONIZADO'!CB44)</f>
        <v>#VALUE!</v>
      </c>
      <c r="CB44" t="str">
        <f t="shared" si="0"/>
        <v>DERECHOS HUMANOS EN LA MANIZALES + GRANDE - PLANEACIÓN Y ORDENAMIENTO TERRITORIAL</v>
      </c>
      <c r="CC44">
        <f t="shared" si="1"/>
        <v>1</v>
      </c>
      <c r="CD44" t="str">
        <f t="shared" si="2"/>
        <v>41</v>
      </c>
      <c r="CE44" t="str">
        <f t="shared" si="3"/>
        <v>22 1 3 11 4 101 68 40 4599033</v>
      </c>
      <c r="CF44">
        <f t="shared" si="4"/>
        <v>1</v>
      </c>
    </row>
    <row r="45" spans="1:84" ht="15" customHeight="1" x14ac:dyDescent="0.25">
      <c r="A45" s="138">
        <v>22</v>
      </c>
      <c r="B45" s="138">
        <v>1</v>
      </c>
      <c r="C45" s="138">
        <v>3</v>
      </c>
      <c r="D45" s="114">
        <v>11</v>
      </c>
      <c r="E45" s="138">
        <v>3</v>
      </c>
      <c r="F45" s="138">
        <v>1</v>
      </c>
      <c r="G45" s="138">
        <v>12</v>
      </c>
      <c r="H45" s="138">
        <v>0</v>
      </c>
      <c r="I45" s="53">
        <v>1</v>
      </c>
      <c r="J45" s="53" t="s">
        <v>597</v>
      </c>
      <c r="K45" s="53">
        <v>0</v>
      </c>
      <c r="L45" s="53" t="s">
        <v>597</v>
      </c>
      <c r="M45" s="138">
        <v>11101</v>
      </c>
      <c r="N45" s="53" t="s">
        <v>598</v>
      </c>
      <c r="O45" s="53">
        <v>0</v>
      </c>
      <c r="P45" s="53">
        <v>0</v>
      </c>
      <c r="Q45" s="53" t="s">
        <v>806</v>
      </c>
      <c r="R45" s="138" t="s">
        <v>807</v>
      </c>
      <c r="S45" s="53" t="s">
        <v>695</v>
      </c>
      <c r="T45" s="53" t="s">
        <v>218</v>
      </c>
      <c r="U45" s="53" t="s">
        <v>795</v>
      </c>
      <c r="V45" s="53" t="s">
        <v>796</v>
      </c>
      <c r="W45" s="53" t="s">
        <v>594</v>
      </c>
      <c r="X45" s="53" t="s">
        <v>602</v>
      </c>
      <c r="Y45" s="53" t="s">
        <v>596</v>
      </c>
      <c r="Z45" s="53" t="s">
        <v>597</v>
      </c>
      <c r="AA45" s="53" t="s">
        <v>595</v>
      </c>
      <c r="AB45" s="53" t="s">
        <v>234</v>
      </c>
      <c r="AC45" s="53" t="s">
        <v>603</v>
      </c>
      <c r="AD45" s="53" t="s">
        <v>246</v>
      </c>
      <c r="AE45" s="53" t="s">
        <v>604</v>
      </c>
      <c r="AF45" s="53" t="s">
        <v>247</v>
      </c>
      <c r="AG45" s="138" t="s">
        <v>808</v>
      </c>
      <c r="AH45" s="53" t="s">
        <v>809</v>
      </c>
      <c r="AI45" s="53" t="s">
        <v>810</v>
      </c>
      <c r="AJ45" s="53" t="s">
        <v>811</v>
      </c>
      <c r="AK45" s="53" t="s">
        <v>609</v>
      </c>
      <c r="AL45" s="53" t="s">
        <v>610</v>
      </c>
      <c r="AM45" s="53" t="s">
        <v>611</v>
      </c>
      <c r="AN45" s="138" t="s">
        <v>812</v>
      </c>
      <c r="AO45" s="138" t="s">
        <v>813</v>
      </c>
      <c r="AP45" s="53" t="s">
        <v>814</v>
      </c>
      <c r="AQ45" s="138" t="s">
        <v>26</v>
      </c>
      <c r="AR45" s="162">
        <v>3109686350</v>
      </c>
      <c r="AS45" s="53">
        <v>0</v>
      </c>
      <c r="AT45" s="53">
        <v>0</v>
      </c>
      <c r="AU45" s="53">
        <v>7359699489</v>
      </c>
      <c r="AV45" s="53">
        <v>800000000</v>
      </c>
      <c r="AW45" s="162">
        <f>9669385839-1000000000</f>
        <v>8669385839</v>
      </c>
      <c r="AX45" s="162">
        <v>456246281</v>
      </c>
      <c r="AY45" s="162">
        <v>456246281</v>
      </c>
      <c r="AZ45" s="53">
        <v>456246281</v>
      </c>
      <c r="BA45" s="53">
        <v>456246281</v>
      </c>
      <c r="BB45" s="162">
        <f>AW45-AX45</f>
        <v>8213139558</v>
      </c>
      <c r="BC45" s="101">
        <v>4</v>
      </c>
      <c r="BD45" s="101">
        <v>101</v>
      </c>
      <c r="BE45" s="64">
        <v>0</v>
      </c>
      <c r="BF45" t="s">
        <v>615</v>
      </c>
      <c r="BG45" s="107" t="e">
        <f>+SUMIF('[4]CDP - NO CANCELAR '!$A$2:$A$152,R45,'[4]CDP - NO CANCELAR '!$Q$2:$Q$152)</f>
        <v>#VALUE!</v>
      </c>
      <c r="BH45" s="64">
        <v>456246282</v>
      </c>
      <c r="BI45" s="104">
        <v>22</v>
      </c>
      <c r="BJ45" s="104">
        <v>1</v>
      </c>
      <c r="BK45" s="104">
        <v>3</v>
      </c>
      <c r="BL45" s="106">
        <v>11</v>
      </c>
      <c r="BM45" s="104">
        <v>4</v>
      </c>
      <c r="BN45" s="104">
        <v>101</v>
      </c>
      <c r="BO45" s="104">
        <v>12</v>
      </c>
      <c r="BP45" s="104">
        <v>40</v>
      </c>
      <c r="BQ45" s="105">
        <v>4002014</v>
      </c>
      <c r="BR45" s="104" t="s">
        <v>3016</v>
      </c>
      <c r="BS45" s="104">
        <v>8211777780</v>
      </c>
      <c r="BT45" s="103" t="str">
        <f>+VLOOKUP('EJECUCIONGASTOS ARMONIZADO'!BU45,[4]ARMONIZACION!$I$5:$N$53,6,FALSE)</f>
        <v>GOBERNANZA Y DESARROLLO INSTITUCIONAL</v>
      </c>
      <c r="BU45" s="102" t="s">
        <v>471</v>
      </c>
      <c r="BV45" s="102"/>
      <c r="BY45" s="101">
        <v>4</v>
      </c>
      <c r="BZ45" s="101">
        <v>101</v>
      </c>
      <c r="CA45" t="e">
        <f>+COUNTIF([4]ARMONIZACION!$D$5:$D$53,'EJECUCIONGASTOS ARMONIZADO'!CB45)</f>
        <v>#VALUE!</v>
      </c>
      <c r="CB45" t="str">
        <f t="shared" si="0"/>
        <v>MANIZALES + VERDE - PLANEACIÓN Y ORDENAMIENTO TERRITORIAL</v>
      </c>
      <c r="CC45">
        <f t="shared" si="1"/>
        <v>1</v>
      </c>
      <c r="CD45" t="str">
        <f t="shared" si="2"/>
        <v>41</v>
      </c>
      <c r="CE45" t="str">
        <f t="shared" si="3"/>
        <v>22 1 3 11 4 101 12 40 4002014</v>
      </c>
      <c r="CF45">
        <f t="shared" si="4"/>
        <v>2</v>
      </c>
    </row>
    <row r="46" spans="1:84" ht="15" customHeight="1" x14ac:dyDescent="0.25">
      <c r="A46" s="113">
        <v>22</v>
      </c>
      <c r="B46" s="113">
        <v>1</v>
      </c>
      <c r="C46" s="113">
        <v>3</v>
      </c>
      <c r="D46" s="113">
        <v>11</v>
      </c>
      <c r="E46" s="113">
        <v>3</v>
      </c>
      <c r="F46" s="113">
        <v>1</v>
      </c>
      <c r="G46" s="113">
        <v>12</v>
      </c>
      <c r="H46" s="113">
        <v>0</v>
      </c>
      <c r="I46" s="113">
        <v>1</v>
      </c>
      <c r="J46" s="113" t="s">
        <v>597</v>
      </c>
      <c r="K46" s="113">
        <v>0</v>
      </c>
      <c r="L46" s="113" t="s">
        <v>597</v>
      </c>
      <c r="M46" s="113">
        <v>11101</v>
      </c>
      <c r="N46" s="113" t="s">
        <v>598</v>
      </c>
      <c r="O46" s="113">
        <v>0</v>
      </c>
      <c r="P46" s="113">
        <v>0</v>
      </c>
      <c r="Q46" s="113" t="s">
        <v>806</v>
      </c>
      <c r="R46" s="113" t="s">
        <v>807</v>
      </c>
      <c r="S46" s="113" t="s">
        <v>695</v>
      </c>
      <c r="T46" s="113" t="s">
        <v>218</v>
      </c>
      <c r="U46" s="113" t="s">
        <v>795</v>
      </c>
      <c r="V46" s="113" t="s">
        <v>796</v>
      </c>
      <c r="W46" s="113" t="s">
        <v>594</v>
      </c>
      <c r="X46" s="113" t="s">
        <v>602</v>
      </c>
      <c r="Y46" s="113" t="s">
        <v>596</v>
      </c>
      <c r="Z46" s="113" t="s">
        <v>597</v>
      </c>
      <c r="AA46" s="113" t="s">
        <v>595</v>
      </c>
      <c r="AB46" s="113" t="s">
        <v>234</v>
      </c>
      <c r="AC46" s="113" t="s">
        <v>603</v>
      </c>
      <c r="AD46" s="113" t="s">
        <v>246</v>
      </c>
      <c r="AE46" s="113" t="s">
        <v>604</v>
      </c>
      <c r="AF46" s="113" t="s">
        <v>247</v>
      </c>
      <c r="AG46" s="113" t="s">
        <v>808</v>
      </c>
      <c r="AH46" s="113" t="s">
        <v>809</v>
      </c>
      <c r="AI46" s="113" t="s">
        <v>810</v>
      </c>
      <c r="AJ46" s="113" t="s">
        <v>811</v>
      </c>
      <c r="AK46" s="113" t="s">
        <v>609</v>
      </c>
      <c r="AL46" s="113" t="s">
        <v>610</v>
      </c>
      <c r="AM46" s="113" t="s">
        <v>611</v>
      </c>
      <c r="AN46" s="113" t="s">
        <v>812</v>
      </c>
      <c r="AO46" s="113" t="s">
        <v>813</v>
      </c>
      <c r="AP46" s="113" t="s">
        <v>814</v>
      </c>
      <c r="AQ46" s="113" t="s">
        <v>26</v>
      </c>
      <c r="AR46" s="162"/>
      <c r="AS46" s="53"/>
      <c r="AT46" s="53"/>
      <c r="AU46" s="53"/>
      <c r="AV46" s="53"/>
      <c r="AW46" s="162"/>
      <c r="AX46" s="162"/>
      <c r="AY46" s="162"/>
      <c r="AZ46" s="53"/>
      <c r="BA46" s="53"/>
      <c r="BB46" s="162"/>
      <c r="BC46" s="101">
        <v>4</v>
      </c>
      <c r="BD46" s="101">
        <v>101</v>
      </c>
      <c r="BG46" s="107"/>
      <c r="BI46" s="104">
        <v>22</v>
      </c>
      <c r="BJ46" s="104">
        <v>1</v>
      </c>
      <c r="BK46" s="104">
        <v>3</v>
      </c>
      <c r="BL46" s="106">
        <v>11</v>
      </c>
      <c r="BM46" s="104">
        <v>4</v>
      </c>
      <c r="BN46" s="104">
        <v>101</v>
      </c>
      <c r="BO46" s="104">
        <v>13</v>
      </c>
      <c r="BP46" s="104">
        <v>40</v>
      </c>
      <c r="BQ46" s="105">
        <v>4599031</v>
      </c>
      <c r="BR46" s="104" t="s">
        <v>3019</v>
      </c>
      <c r="BS46" s="104">
        <v>1361778</v>
      </c>
      <c r="BT46" s="103" t="str">
        <f>+VLOOKUP('EJECUCIONGASTOS ARMONIZADO'!BU46,[4]ARMONIZACION!$I$5:$N$53,6,FALSE)</f>
        <v>GOBERNANZA Y DESARROLLO INSTITUCIONAL</v>
      </c>
      <c r="BU46" s="102" t="s">
        <v>471</v>
      </c>
      <c r="BV46" s="102"/>
      <c r="BY46" s="101">
        <v>4</v>
      </c>
      <c r="BZ46" s="101">
        <v>101</v>
      </c>
      <c r="CA46" t="e">
        <f>+COUNTIF([4]ARMONIZACION!$D$5:$D$53,'EJECUCIONGASTOS ARMONIZADO'!CB46)</f>
        <v>#VALUE!</v>
      </c>
      <c r="CB46" t="str">
        <f t="shared" si="0"/>
        <v>MANIZALES + VERDE - PLANEACIÓN Y ORDENAMIENTO TERRITORIAL</v>
      </c>
      <c r="CC46">
        <f t="shared" si="1"/>
        <v>1</v>
      </c>
      <c r="CD46" t="str">
        <f t="shared" si="2"/>
        <v>41</v>
      </c>
      <c r="CE46" t="str">
        <f t="shared" si="3"/>
        <v>22 1 3 11 4 101 13 40 4599031</v>
      </c>
      <c r="CF46">
        <f t="shared" si="4"/>
        <v>1</v>
      </c>
    </row>
    <row r="47" spans="1:84" ht="15" customHeight="1" x14ac:dyDescent="0.25">
      <c r="A47" s="113">
        <v>22</v>
      </c>
      <c r="B47" s="113">
        <v>1</v>
      </c>
      <c r="C47" s="113">
        <v>3</v>
      </c>
      <c r="D47" s="113">
        <v>11</v>
      </c>
      <c r="E47" s="113">
        <v>3</v>
      </c>
      <c r="F47" s="113">
        <v>1</v>
      </c>
      <c r="G47" s="113">
        <v>12</v>
      </c>
      <c r="H47" s="113">
        <v>0</v>
      </c>
      <c r="I47" s="113">
        <v>1</v>
      </c>
      <c r="J47" s="113" t="s">
        <v>597</v>
      </c>
      <c r="K47" s="113">
        <v>0</v>
      </c>
      <c r="L47" s="113" t="s">
        <v>597</v>
      </c>
      <c r="M47" s="113">
        <v>11101</v>
      </c>
      <c r="N47" s="113" t="s">
        <v>598</v>
      </c>
      <c r="O47" s="113">
        <v>0</v>
      </c>
      <c r="P47" s="113">
        <v>0</v>
      </c>
      <c r="Q47" s="113" t="s">
        <v>806</v>
      </c>
      <c r="R47" s="113" t="s">
        <v>807</v>
      </c>
      <c r="S47" s="113" t="s">
        <v>695</v>
      </c>
      <c r="T47" s="113" t="s">
        <v>218</v>
      </c>
      <c r="U47" s="113" t="s">
        <v>795</v>
      </c>
      <c r="V47" s="113" t="s">
        <v>796</v>
      </c>
      <c r="W47" s="113" t="s">
        <v>594</v>
      </c>
      <c r="X47" s="113" t="s">
        <v>602</v>
      </c>
      <c r="Y47" s="113" t="s">
        <v>596</v>
      </c>
      <c r="Z47" s="113" t="s">
        <v>597</v>
      </c>
      <c r="AA47" s="113" t="s">
        <v>595</v>
      </c>
      <c r="AB47" s="113" t="s">
        <v>234</v>
      </c>
      <c r="AC47" s="113" t="s">
        <v>603</v>
      </c>
      <c r="AD47" s="113" t="s">
        <v>246</v>
      </c>
      <c r="AE47" s="113" t="s">
        <v>604</v>
      </c>
      <c r="AF47" s="113" t="s">
        <v>247</v>
      </c>
      <c r="AG47" s="113" t="s">
        <v>808</v>
      </c>
      <c r="AH47" s="113" t="s">
        <v>809</v>
      </c>
      <c r="AI47" s="113" t="s">
        <v>810</v>
      </c>
      <c r="AJ47" s="113" t="s">
        <v>811</v>
      </c>
      <c r="AK47" s="113" t="s">
        <v>609</v>
      </c>
      <c r="AL47" s="113" t="s">
        <v>610</v>
      </c>
      <c r="AM47" s="113" t="s">
        <v>611</v>
      </c>
      <c r="AN47" s="113" t="s">
        <v>812</v>
      </c>
      <c r="AO47" s="113" t="s">
        <v>813</v>
      </c>
      <c r="AP47" s="113" t="s">
        <v>814</v>
      </c>
      <c r="AQ47" s="113" t="s">
        <v>26</v>
      </c>
      <c r="AR47" s="160"/>
      <c r="AS47" s="161"/>
      <c r="AT47" s="161"/>
      <c r="AU47" s="161"/>
      <c r="AV47" s="161"/>
      <c r="AW47" s="160">
        <v>1000000000</v>
      </c>
      <c r="AX47" s="160">
        <v>0</v>
      </c>
      <c r="AY47" s="160">
        <v>0</v>
      </c>
      <c r="AZ47" s="161"/>
      <c r="BA47" s="161"/>
      <c r="BB47" s="160">
        <v>1000000000</v>
      </c>
      <c r="BC47" s="101">
        <v>2</v>
      </c>
      <c r="BD47" s="101">
        <v>401</v>
      </c>
      <c r="BG47" s="107"/>
      <c r="BI47" s="104">
        <v>35</v>
      </c>
      <c r="BJ47" s="104">
        <v>1</v>
      </c>
      <c r="BK47" s="104">
        <v>3</v>
      </c>
      <c r="BL47" s="106">
        <v>81</v>
      </c>
      <c r="BM47" s="104">
        <v>2</v>
      </c>
      <c r="BN47" s="104">
        <v>401</v>
      </c>
      <c r="BO47" s="104">
        <v>55</v>
      </c>
      <c r="BP47" s="104">
        <v>40</v>
      </c>
      <c r="BQ47" s="105">
        <v>2102013</v>
      </c>
      <c r="BR47" s="104" t="s">
        <v>3362</v>
      </c>
      <c r="BS47" s="104">
        <f>+BB47</f>
        <v>1000000000</v>
      </c>
      <c r="BT47" s="103" t="str">
        <f>+VLOOKUP('EJECUCIONGASTOS ARMONIZADO'!BU47,[4]ARMONIZACION!$I$5:$N$53,6,FALSE)</f>
        <v>DESARROLLO ECONÓMICO Y PRODUCTIVO</v>
      </c>
      <c r="BU47" s="152" t="s">
        <v>413</v>
      </c>
      <c r="BV47" s="159"/>
      <c r="BY47" s="101">
        <v>2</v>
      </c>
      <c r="BZ47" s="101">
        <v>401</v>
      </c>
      <c r="CA47" t="e">
        <f>+COUNTIF([4]ARMONIZACION!$D$5:$D$53,'EJECUCIONGASTOS ARMONIZADO'!CB47)</f>
        <v>#VALUE!</v>
      </c>
      <c r="CB47" t="str">
        <f t="shared" si="0"/>
        <v>MANIZALES + VERDE - TURISMO</v>
      </c>
      <c r="CC47">
        <f t="shared" si="1"/>
        <v>4</v>
      </c>
      <c r="CD47" t="str">
        <f t="shared" si="2"/>
        <v>24</v>
      </c>
      <c r="CE47" t="str">
        <f t="shared" si="3"/>
        <v>35 1 3 81 2 401 55 40 2102013</v>
      </c>
      <c r="CF47">
        <f t="shared" si="4"/>
        <v>2</v>
      </c>
    </row>
    <row r="48" spans="1:84" ht="15" customHeight="1" x14ac:dyDescent="0.25">
      <c r="A48">
        <v>22</v>
      </c>
      <c r="B48">
        <v>1</v>
      </c>
      <c r="C48">
        <v>3</v>
      </c>
      <c r="D48" s="99">
        <v>11</v>
      </c>
      <c r="E48">
        <v>5</v>
      </c>
      <c r="F48">
        <v>1</v>
      </c>
      <c r="G48">
        <v>11</v>
      </c>
      <c r="H48">
        <v>0</v>
      </c>
      <c r="I48">
        <v>1</v>
      </c>
      <c r="J48" t="s">
        <v>597</v>
      </c>
      <c r="K48">
        <v>0</v>
      </c>
      <c r="L48" t="s">
        <v>597</v>
      </c>
      <c r="M48">
        <v>11101</v>
      </c>
      <c r="N48" t="s">
        <v>598</v>
      </c>
      <c r="O48">
        <v>0</v>
      </c>
      <c r="P48">
        <v>0</v>
      </c>
      <c r="Q48" t="s">
        <v>815</v>
      </c>
      <c r="R48" t="s">
        <v>816</v>
      </c>
      <c r="S48" t="s">
        <v>695</v>
      </c>
      <c r="T48" t="s">
        <v>218</v>
      </c>
      <c r="U48" t="s">
        <v>795</v>
      </c>
      <c r="V48" t="s">
        <v>796</v>
      </c>
      <c r="W48" t="s">
        <v>594</v>
      </c>
      <c r="X48" t="s">
        <v>602</v>
      </c>
      <c r="Y48" t="s">
        <v>596</v>
      </c>
      <c r="Z48" t="s">
        <v>597</v>
      </c>
      <c r="AA48" t="s">
        <v>595</v>
      </c>
      <c r="AB48" t="s">
        <v>234</v>
      </c>
      <c r="AC48" t="s">
        <v>735</v>
      </c>
      <c r="AD48" t="s">
        <v>254</v>
      </c>
      <c r="AE48" t="s">
        <v>736</v>
      </c>
      <c r="AF48" t="s">
        <v>255</v>
      </c>
      <c r="AG48" t="s">
        <v>817</v>
      </c>
      <c r="AH48" t="s">
        <v>818</v>
      </c>
      <c r="AI48" t="s">
        <v>819</v>
      </c>
      <c r="AJ48" t="s">
        <v>820</v>
      </c>
      <c r="AK48" t="s">
        <v>609</v>
      </c>
      <c r="AL48" t="s">
        <v>610</v>
      </c>
      <c r="AM48" t="s">
        <v>611</v>
      </c>
      <c r="AN48" t="s">
        <v>635</v>
      </c>
      <c r="AO48" t="s">
        <v>636</v>
      </c>
      <c r="AP48" t="s">
        <v>821</v>
      </c>
      <c r="AQ48" t="s">
        <v>27</v>
      </c>
      <c r="AR48" s="64">
        <v>1300000000</v>
      </c>
      <c r="AS48" s="64">
        <v>0</v>
      </c>
      <c r="AT48" s="64">
        <v>0</v>
      </c>
      <c r="AU48" s="64">
        <v>0</v>
      </c>
      <c r="AV48" s="64">
        <v>945000000</v>
      </c>
      <c r="AW48" s="64">
        <v>355000000</v>
      </c>
      <c r="AX48" s="64">
        <v>210277155</v>
      </c>
      <c r="AY48" s="64">
        <v>210277155</v>
      </c>
      <c r="AZ48" s="64">
        <v>20352270</v>
      </c>
      <c r="BA48" s="64">
        <v>20352270</v>
      </c>
      <c r="BB48" s="64">
        <v>144722845</v>
      </c>
      <c r="BC48" s="101">
        <v>4</v>
      </c>
      <c r="BD48" s="101">
        <v>101</v>
      </c>
      <c r="BE48" s="64">
        <v>0</v>
      </c>
      <c r="BF48" t="s">
        <v>615</v>
      </c>
      <c r="BG48" s="107" t="e">
        <f>+SUMIF('[4]CDP - NO CANCELAR '!$A$2:$A$152,R48,'[4]CDP - NO CANCELAR '!$Q$2:$Q$152)</f>
        <v>#VALUE!</v>
      </c>
      <c r="BH48" s="64">
        <v>222277155</v>
      </c>
      <c r="BI48" s="104">
        <v>22</v>
      </c>
      <c r="BJ48" s="104">
        <v>1</v>
      </c>
      <c r="BK48" s="104">
        <v>3</v>
      </c>
      <c r="BL48" s="106">
        <v>11</v>
      </c>
      <c r="BM48" s="104">
        <v>4</v>
      </c>
      <c r="BN48" s="104">
        <v>101</v>
      </c>
      <c r="BO48" s="104">
        <v>11</v>
      </c>
      <c r="BP48" s="104">
        <v>40</v>
      </c>
      <c r="BQ48" s="105">
        <v>4002016</v>
      </c>
      <c r="BR48" s="104" t="s">
        <v>3013</v>
      </c>
      <c r="BS48" s="104">
        <f>+BB48</f>
        <v>144722845</v>
      </c>
      <c r="BT48" s="103" t="str">
        <f>+VLOOKUP('EJECUCIONGASTOS ARMONIZADO'!BU48,[4]ARMONIZACION!$I$5:$N$53,6,FALSE)</f>
        <v>GOBERNANZA Y DESARROLLO INSTITUCIONAL</v>
      </c>
      <c r="BU48" s="102" t="s">
        <v>471</v>
      </c>
      <c r="BV48" s="102"/>
      <c r="BY48" s="101">
        <v>4</v>
      </c>
      <c r="BZ48" s="101">
        <v>101</v>
      </c>
      <c r="CA48" t="e">
        <f>+COUNTIF([4]ARMONIZACION!$D$5:$D$53,'EJECUCIONGASTOS ARMONIZADO'!CB48)</f>
        <v>#VALUE!</v>
      </c>
      <c r="CB48" t="str">
        <f t="shared" si="0"/>
        <v>TRANSPARENCIA Y EFECTIVIDAD DE RESULTADOS - PLANEACIÓN Y ORDENAMIENTO TERRITORIAL</v>
      </c>
      <c r="CC48">
        <f t="shared" si="1"/>
        <v>1</v>
      </c>
      <c r="CD48" t="str">
        <f t="shared" si="2"/>
        <v>41</v>
      </c>
      <c r="CE48" t="str">
        <f t="shared" si="3"/>
        <v>22 1 3 11 4 101 11 40 4002016</v>
      </c>
      <c r="CF48">
        <f t="shared" si="4"/>
        <v>2</v>
      </c>
    </row>
    <row r="49" spans="1:84" ht="15" customHeight="1" x14ac:dyDescent="0.25">
      <c r="A49">
        <v>22</v>
      </c>
      <c r="B49">
        <v>1</v>
      </c>
      <c r="C49">
        <v>3</v>
      </c>
      <c r="D49" s="99">
        <v>11</v>
      </c>
      <c r="E49">
        <v>5</v>
      </c>
      <c r="F49">
        <v>1</v>
      </c>
      <c r="G49">
        <v>13</v>
      </c>
      <c r="H49">
        <v>0</v>
      </c>
      <c r="I49">
        <v>1</v>
      </c>
      <c r="J49" t="s">
        <v>597</v>
      </c>
      <c r="K49">
        <v>0</v>
      </c>
      <c r="L49" t="s">
        <v>597</v>
      </c>
      <c r="M49">
        <v>11101</v>
      </c>
      <c r="N49" t="s">
        <v>598</v>
      </c>
      <c r="O49">
        <v>0</v>
      </c>
      <c r="P49">
        <v>0</v>
      </c>
      <c r="Q49" t="s">
        <v>822</v>
      </c>
      <c r="R49" t="s">
        <v>823</v>
      </c>
      <c r="S49" t="s">
        <v>695</v>
      </c>
      <c r="T49" t="s">
        <v>218</v>
      </c>
      <c r="U49" t="s">
        <v>795</v>
      </c>
      <c r="V49" t="s">
        <v>796</v>
      </c>
      <c r="W49" t="s">
        <v>594</v>
      </c>
      <c r="X49" t="s">
        <v>602</v>
      </c>
      <c r="Y49" t="s">
        <v>596</v>
      </c>
      <c r="Z49" t="s">
        <v>597</v>
      </c>
      <c r="AA49" t="s">
        <v>595</v>
      </c>
      <c r="AB49" t="s">
        <v>234</v>
      </c>
      <c r="AC49" t="s">
        <v>735</v>
      </c>
      <c r="AD49" t="s">
        <v>254</v>
      </c>
      <c r="AE49" t="s">
        <v>736</v>
      </c>
      <c r="AF49" t="s">
        <v>255</v>
      </c>
      <c r="AG49" t="s">
        <v>824</v>
      </c>
      <c r="AH49" t="s">
        <v>825</v>
      </c>
      <c r="AI49" t="s">
        <v>826</v>
      </c>
      <c r="AJ49" t="s">
        <v>827</v>
      </c>
      <c r="AK49" t="s">
        <v>609</v>
      </c>
      <c r="AL49" t="s">
        <v>610</v>
      </c>
      <c r="AM49" t="s">
        <v>611</v>
      </c>
      <c r="AN49" t="s">
        <v>828</v>
      </c>
      <c r="AO49" t="s">
        <v>829</v>
      </c>
      <c r="AP49" t="s">
        <v>830</v>
      </c>
      <c r="AQ49" t="s">
        <v>28</v>
      </c>
      <c r="AR49" s="64">
        <v>65000000</v>
      </c>
      <c r="AS49" s="64">
        <v>0</v>
      </c>
      <c r="AT49" s="64">
        <v>0</v>
      </c>
      <c r="AU49" s="64">
        <v>960000000</v>
      </c>
      <c r="AV49" s="64">
        <v>0</v>
      </c>
      <c r="AW49" s="64">
        <v>1025000000</v>
      </c>
      <c r="AX49" s="64">
        <v>1018000000</v>
      </c>
      <c r="AY49" s="64">
        <v>1000000000</v>
      </c>
      <c r="AZ49" s="64">
        <v>66768446</v>
      </c>
      <c r="BA49" s="64">
        <v>66768446</v>
      </c>
      <c r="BB49" s="64">
        <v>7000000</v>
      </c>
      <c r="BC49" s="101">
        <v>4</v>
      </c>
      <c r="BD49" s="101">
        <v>202</v>
      </c>
      <c r="BE49" s="64">
        <v>18000000</v>
      </c>
      <c r="BF49" t="s">
        <v>615</v>
      </c>
      <c r="BG49" s="107" t="e">
        <f>+SUMIF('[4]CDP - NO CANCELAR '!$A$2:$A$152,R49,'[4]CDP - NO CANCELAR '!$Q$2:$Q$152)</f>
        <v>#VALUE!</v>
      </c>
      <c r="BH49" s="64">
        <v>1018000000</v>
      </c>
      <c r="BI49" s="104">
        <v>22</v>
      </c>
      <c r="BJ49" s="104">
        <v>1</v>
      </c>
      <c r="BK49" s="104">
        <v>3</v>
      </c>
      <c r="BL49" s="106">
        <v>11</v>
      </c>
      <c r="BM49" s="104">
        <v>4</v>
      </c>
      <c r="BN49" s="104">
        <v>202</v>
      </c>
      <c r="BO49" s="104">
        <v>13</v>
      </c>
      <c r="BP49" s="104">
        <v>40</v>
      </c>
      <c r="BQ49" s="105">
        <v>4299026</v>
      </c>
      <c r="BR49" s="104" t="s">
        <v>3023</v>
      </c>
      <c r="BS49" s="104">
        <f>+BB49</f>
        <v>7000000</v>
      </c>
      <c r="BT49" s="103" t="str">
        <f>+VLOOKUP('EJECUCIONGASTOS ARMONIZADO'!BU49,[4]ARMONIZACION!$I$5:$N$53,6,FALSE)</f>
        <v>GOBERNANZA Y DESARROLLO INSTITUCIONAL</v>
      </c>
      <c r="BU49" s="102" t="s">
        <v>477</v>
      </c>
      <c r="BV49" s="102"/>
      <c r="BY49" s="101">
        <v>4</v>
      </c>
      <c r="BZ49" s="101">
        <v>202</v>
      </c>
      <c r="CA49" t="e">
        <f>+COUNTIF([4]ARMONIZACION!$D$5:$D$53,'EJECUCIONGASTOS ARMONIZADO'!CB49)</f>
        <v>#VALUE!</v>
      </c>
      <c r="CB49" t="str">
        <f t="shared" si="0"/>
        <v>TRANSPARENCIA Y EFECTIVIDAD DE RESULTADOS - BUEN GOBIERNO</v>
      </c>
      <c r="CC49">
        <f t="shared" si="1"/>
        <v>2</v>
      </c>
      <c r="CD49" t="str">
        <f t="shared" si="2"/>
        <v>42</v>
      </c>
      <c r="CE49" t="str">
        <f t="shared" si="3"/>
        <v>22 1 3 11 4 202 13 40 4299026</v>
      </c>
      <c r="CF49">
        <f t="shared" si="4"/>
        <v>1</v>
      </c>
    </row>
    <row r="50" spans="1:84" ht="15" customHeight="1" x14ac:dyDescent="0.25">
      <c r="A50" s="53">
        <v>22</v>
      </c>
      <c r="B50" s="53">
        <v>1</v>
      </c>
      <c r="C50" s="53">
        <v>3</v>
      </c>
      <c r="D50" s="114">
        <v>11</v>
      </c>
      <c r="E50" s="53">
        <v>5</v>
      </c>
      <c r="F50" s="53">
        <v>1</v>
      </c>
      <c r="G50" s="53">
        <v>13</v>
      </c>
      <c r="H50" s="53">
        <v>1</v>
      </c>
      <c r="I50" s="53">
        <v>1</v>
      </c>
      <c r="J50" s="53" t="s">
        <v>597</v>
      </c>
      <c r="K50" s="53">
        <v>0</v>
      </c>
      <c r="L50" s="53" t="s">
        <v>597</v>
      </c>
      <c r="M50" s="53">
        <v>11101</v>
      </c>
      <c r="N50" s="53" t="s">
        <v>598</v>
      </c>
      <c r="O50" s="53">
        <v>1</v>
      </c>
      <c r="P50" s="53">
        <v>1</v>
      </c>
      <c r="Q50" s="53" t="s">
        <v>831</v>
      </c>
      <c r="R50" s="53" t="s">
        <v>832</v>
      </c>
      <c r="S50" s="53" t="s">
        <v>695</v>
      </c>
      <c r="T50" s="53" t="s">
        <v>218</v>
      </c>
      <c r="U50" s="53" t="s">
        <v>795</v>
      </c>
      <c r="V50" s="53" t="s">
        <v>796</v>
      </c>
      <c r="W50" s="53" t="s">
        <v>594</v>
      </c>
      <c r="X50" s="53" t="s">
        <v>602</v>
      </c>
      <c r="Y50" s="53" t="s">
        <v>596</v>
      </c>
      <c r="Z50" s="53" t="s">
        <v>597</v>
      </c>
      <c r="AA50" s="53" t="s">
        <v>595</v>
      </c>
      <c r="AB50" s="53" t="s">
        <v>234</v>
      </c>
      <c r="AC50" s="53" t="s">
        <v>735</v>
      </c>
      <c r="AD50" s="53" t="s">
        <v>254</v>
      </c>
      <c r="AE50" s="53" t="s">
        <v>736</v>
      </c>
      <c r="AF50" s="53" t="s">
        <v>255</v>
      </c>
      <c r="AG50" s="53" t="s">
        <v>824</v>
      </c>
      <c r="AH50" s="53" t="s">
        <v>825</v>
      </c>
      <c r="AI50" s="53" t="s">
        <v>826</v>
      </c>
      <c r="AJ50" s="53" t="s">
        <v>827</v>
      </c>
      <c r="AK50" s="53" t="s">
        <v>609</v>
      </c>
      <c r="AL50" s="53" t="s">
        <v>610</v>
      </c>
      <c r="AM50" s="53" t="s">
        <v>611</v>
      </c>
      <c r="AN50" s="53" t="s">
        <v>833</v>
      </c>
      <c r="AO50" s="53" t="s">
        <v>834</v>
      </c>
      <c r="AP50" s="53" t="s">
        <v>835</v>
      </c>
      <c r="AQ50" s="53" t="s">
        <v>28</v>
      </c>
      <c r="AR50" s="94">
        <v>408000000</v>
      </c>
      <c r="AS50" s="53">
        <v>0</v>
      </c>
      <c r="AT50" s="53">
        <v>0</v>
      </c>
      <c r="AU50" s="53">
        <v>1553440068</v>
      </c>
      <c r="AV50" s="53">
        <v>0</v>
      </c>
      <c r="AW50" s="94">
        <v>1961440068</v>
      </c>
      <c r="AX50" s="94">
        <v>403100000</v>
      </c>
      <c r="AY50" s="94">
        <v>403100000</v>
      </c>
      <c r="AZ50" s="53">
        <v>68266666</v>
      </c>
      <c r="BA50" s="53">
        <v>54266666</v>
      </c>
      <c r="BB50" s="94">
        <v>1558340068</v>
      </c>
      <c r="BC50" s="101">
        <v>4</v>
      </c>
      <c r="BD50" s="101">
        <v>101</v>
      </c>
      <c r="BE50" s="64">
        <v>0</v>
      </c>
      <c r="BF50" t="s">
        <v>615</v>
      </c>
      <c r="BG50" s="107" t="e">
        <f>+SUMIF('[4]CDP - NO CANCELAR '!$A$2:$A$152,R50,'[4]CDP - NO CANCELAR '!$Q$2:$Q$152)</f>
        <v>#VALUE!</v>
      </c>
      <c r="BH50" s="64">
        <v>408000000</v>
      </c>
      <c r="BI50" s="104">
        <v>22</v>
      </c>
      <c r="BJ50" s="104">
        <v>1</v>
      </c>
      <c r="BK50" s="104">
        <v>3</v>
      </c>
      <c r="BL50" s="106">
        <v>11</v>
      </c>
      <c r="BM50" s="104">
        <v>4</v>
      </c>
      <c r="BN50" s="104">
        <v>101</v>
      </c>
      <c r="BO50" s="104">
        <v>13</v>
      </c>
      <c r="BP50" s="104">
        <v>44</v>
      </c>
      <c r="BQ50" s="105">
        <v>4599031</v>
      </c>
      <c r="BR50" s="104" t="s">
        <v>3019</v>
      </c>
      <c r="BS50" s="104">
        <v>133935805</v>
      </c>
      <c r="BT50" s="103" t="str">
        <f>+VLOOKUP('EJECUCIONGASTOS ARMONIZADO'!BU50,[4]ARMONIZACION!$I$5:$N$53,6,FALSE)</f>
        <v>GOBERNANZA Y DESARROLLO INSTITUCIONAL</v>
      </c>
      <c r="BU50" s="102" t="s">
        <v>471</v>
      </c>
      <c r="BV50" s="102"/>
      <c r="BY50" s="101">
        <v>4</v>
      </c>
      <c r="BZ50" s="101">
        <v>101</v>
      </c>
      <c r="CA50" t="e">
        <f>+COUNTIF([4]ARMONIZACION!$D$5:$D$53,'EJECUCIONGASTOS ARMONIZADO'!CB50)</f>
        <v>#VALUE!</v>
      </c>
      <c r="CB50" t="str">
        <f t="shared" si="0"/>
        <v>TRANSPARENCIA Y EFECTIVIDAD DE RESULTADOS - PLANEACIÓN Y ORDENAMIENTO TERRITORIAL</v>
      </c>
      <c r="CC50">
        <f t="shared" si="1"/>
        <v>1</v>
      </c>
      <c r="CD50" t="str">
        <f t="shared" si="2"/>
        <v>41</v>
      </c>
      <c r="CE50" t="str">
        <f t="shared" si="3"/>
        <v>22 1 3 11 4 101 13 44 4599031</v>
      </c>
      <c r="CF50">
        <f t="shared" si="4"/>
        <v>1</v>
      </c>
    </row>
    <row r="51" spans="1:84" ht="15" customHeight="1" x14ac:dyDescent="0.25">
      <c r="A51" s="113">
        <v>22</v>
      </c>
      <c r="B51" s="113">
        <v>1</v>
      </c>
      <c r="C51" s="113">
        <v>3</v>
      </c>
      <c r="D51" s="113">
        <v>11</v>
      </c>
      <c r="E51" s="113">
        <v>5</v>
      </c>
      <c r="F51" s="113">
        <v>1</v>
      </c>
      <c r="G51" s="113">
        <v>13</v>
      </c>
      <c r="H51" s="113">
        <v>1</v>
      </c>
      <c r="I51" s="113">
        <v>1</v>
      </c>
      <c r="J51" s="113" t="s">
        <v>597</v>
      </c>
      <c r="K51" s="113">
        <v>0</v>
      </c>
      <c r="L51" s="113" t="s">
        <v>597</v>
      </c>
      <c r="M51" s="113">
        <v>11101</v>
      </c>
      <c r="N51" s="113" t="s">
        <v>598</v>
      </c>
      <c r="O51" s="113">
        <v>1</v>
      </c>
      <c r="P51" s="113">
        <v>1</v>
      </c>
      <c r="Q51" s="113" t="s">
        <v>831</v>
      </c>
      <c r="R51" s="113" t="s">
        <v>832</v>
      </c>
      <c r="S51" s="113" t="s">
        <v>695</v>
      </c>
      <c r="T51" s="113" t="s">
        <v>218</v>
      </c>
      <c r="U51" s="113" t="s">
        <v>795</v>
      </c>
      <c r="V51" s="113" t="s">
        <v>796</v>
      </c>
      <c r="W51" s="113" t="s">
        <v>594</v>
      </c>
      <c r="X51" s="113" t="s">
        <v>602</v>
      </c>
      <c r="Y51" s="113" t="s">
        <v>596</v>
      </c>
      <c r="Z51" s="113" t="s">
        <v>597</v>
      </c>
      <c r="AA51" s="113" t="s">
        <v>595</v>
      </c>
      <c r="AB51" s="113" t="s">
        <v>234</v>
      </c>
      <c r="AC51" s="113" t="s">
        <v>735</v>
      </c>
      <c r="AD51" s="113" t="s">
        <v>254</v>
      </c>
      <c r="AE51" s="113" t="s">
        <v>736</v>
      </c>
      <c r="AF51" s="113" t="s">
        <v>255</v>
      </c>
      <c r="AG51" s="113" t="s">
        <v>824</v>
      </c>
      <c r="AH51" s="113" t="s">
        <v>825</v>
      </c>
      <c r="AI51" s="113" t="s">
        <v>826</v>
      </c>
      <c r="AJ51" s="113" t="s">
        <v>827</v>
      </c>
      <c r="AK51" s="113" t="s">
        <v>609</v>
      </c>
      <c r="AL51" s="113" t="s">
        <v>610</v>
      </c>
      <c r="AM51" s="113" t="s">
        <v>611</v>
      </c>
      <c r="AN51" s="113" t="s">
        <v>833</v>
      </c>
      <c r="AO51" s="113" t="s">
        <v>834</v>
      </c>
      <c r="AP51" s="113" t="s">
        <v>835</v>
      </c>
      <c r="AQ51" s="113" t="s">
        <v>28</v>
      </c>
      <c r="AR51" s="94"/>
      <c r="AS51" s="53"/>
      <c r="AT51" s="53"/>
      <c r="AU51" s="53"/>
      <c r="AV51" s="53"/>
      <c r="AW51" s="94"/>
      <c r="AX51" s="94"/>
      <c r="AY51" s="94"/>
      <c r="AZ51" s="53"/>
      <c r="BA51" s="53"/>
      <c r="BB51" s="94"/>
      <c r="BC51" s="101">
        <v>4</v>
      </c>
      <c r="BD51" s="101">
        <v>101</v>
      </c>
      <c r="BG51" s="107"/>
      <c r="BI51" s="104">
        <v>22</v>
      </c>
      <c r="BJ51" s="104">
        <v>1</v>
      </c>
      <c r="BK51" s="104">
        <v>3</v>
      </c>
      <c r="BL51" s="106">
        <v>11</v>
      </c>
      <c r="BM51" s="104">
        <v>4</v>
      </c>
      <c r="BN51" s="104">
        <v>101</v>
      </c>
      <c r="BO51" s="104">
        <v>13</v>
      </c>
      <c r="BP51" s="104">
        <v>40</v>
      </c>
      <c r="BQ51" s="105">
        <v>4599025</v>
      </c>
      <c r="BR51" s="104" t="s">
        <v>3021</v>
      </c>
      <c r="BS51" s="104">
        <v>348000000</v>
      </c>
      <c r="BT51" s="103" t="str">
        <f>+VLOOKUP('EJECUCIONGASTOS ARMONIZADO'!BU51,[4]ARMONIZACION!$I$5:$N$53,6,FALSE)</f>
        <v>GOBERNANZA Y DESARROLLO INSTITUCIONAL</v>
      </c>
      <c r="BU51" s="102" t="s">
        <v>471</v>
      </c>
      <c r="BV51" s="102"/>
      <c r="BY51" s="101">
        <v>4</v>
      </c>
      <c r="BZ51" s="101">
        <v>101</v>
      </c>
      <c r="CA51" t="e">
        <f>+COUNTIF([4]ARMONIZACION!$D$5:$D$53,'EJECUCIONGASTOS ARMONIZADO'!CB51)</f>
        <v>#VALUE!</v>
      </c>
      <c r="CB51" t="str">
        <f t="shared" si="0"/>
        <v>TRANSPARENCIA Y EFECTIVIDAD DE RESULTADOS - PLANEACIÓN Y ORDENAMIENTO TERRITORIAL</v>
      </c>
      <c r="CC51">
        <f t="shared" si="1"/>
        <v>1</v>
      </c>
      <c r="CD51" t="str">
        <f t="shared" si="2"/>
        <v>41</v>
      </c>
      <c r="CE51" t="str">
        <f t="shared" si="3"/>
        <v>22 1 3 11 4 101 13 40 4599025</v>
      </c>
      <c r="CF51">
        <f t="shared" si="4"/>
        <v>2</v>
      </c>
    </row>
    <row r="52" spans="1:84" ht="15" customHeight="1" x14ac:dyDescent="0.25">
      <c r="A52" s="113">
        <v>22</v>
      </c>
      <c r="B52" s="113">
        <v>1</v>
      </c>
      <c r="C52" s="113">
        <v>3</v>
      </c>
      <c r="D52" s="113">
        <v>11</v>
      </c>
      <c r="E52" s="113">
        <v>5</v>
      </c>
      <c r="F52" s="113">
        <v>1</v>
      </c>
      <c r="G52" s="113">
        <v>13</v>
      </c>
      <c r="H52" s="113">
        <v>1</v>
      </c>
      <c r="I52" s="113">
        <v>1</v>
      </c>
      <c r="J52" s="113" t="s">
        <v>597</v>
      </c>
      <c r="K52" s="113">
        <v>0</v>
      </c>
      <c r="L52" s="113" t="s">
        <v>597</v>
      </c>
      <c r="M52" s="113">
        <v>11101</v>
      </c>
      <c r="N52" s="113" t="s">
        <v>598</v>
      </c>
      <c r="O52" s="113">
        <v>1</v>
      </c>
      <c r="P52" s="113">
        <v>1</v>
      </c>
      <c r="Q52" s="113" t="s">
        <v>831</v>
      </c>
      <c r="R52" s="113" t="s">
        <v>832</v>
      </c>
      <c r="S52" s="113" t="s">
        <v>695</v>
      </c>
      <c r="T52" s="113" t="s">
        <v>218</v>
      </c>
      <c r="U52" s="113" t="s">
        <v>795</v>
      </c>
      <c r="V52" s="113" t="s">
        <v>796</v>
      </c>
      <c r="W52" s="113" t="s">
        <v>594</v>
      </c>
      <c r="X52" s="113" t="s">
        <v>602</v>
      </c>
      <c r="Y52" s="113" t="s">
        <v>596</v>
      </c>
      <c r="Z52" s="113" t="s">
        <v>597</v>
      </c>
      <c r="AA52" s="113" t="s">
        <v>595</v>
      </c>
      <c r="AB52" s="113" t="s">
        <v>234</v>
      </c>
      <c r="AC52" s="113" t="s">
        <v>735</v>
      </c>
      <c r="AD52" s="113" t="s">
        <v>254</v>
      </c>
      <c r="AE52" s="113" t="s">
        <v>736</v>
      </c>
      <c r="AF52" s="113" t="s">
        <v>255</v>
      </c>
      <c r="AG52" s="113" t="s">
        <v>824</v>
      </c>
      <c r="AH52" s="113" t="s">
        <v>825</v>
      </c>
      <c r="AI52" s="113" t="s">
        <v>826</v>
      </c>
      <c r="AJ52" s="113" t="s">
        <v>827</v>
      </c>
      <c r="AK52" s="113" t="s">
        <v>609</v>
      </c>
      <c r="AL52" s="113" t="s">
        <v>610</v>
      </c>
      <c r="AM52" s="113" t="s">
        <v>611</v>
      </c>
      <c r="AN52" s="113" t="s">
        <v>833</v>
      </c>
      <c r="AO52" s="113" t="s">
        <v>834</v>
      </c>
      <c r="AP52" s="113" t="s">
        <v>835</v>
      </c>
      <c r="AQ52" s="113" t="s">
        <v>28</v>
      </c>
      <c r="AR52" s="94"/>
      <c r="AS52" s="53"/>
      <c r="AT52" s="53"/>
      <c r="AU52" s="53"/>
      <c r="AV52" s="53"/>
      <c r="AW52" s="94"/>
      <c r="AX52" s="94"/>
      <c r="AY52" s="94"/>
      <c r="AZ52" s="53"/>
      <c r="BA52" s="53"/>
      <c r="BB52" s="94"/>
      <c r="BC52" s="101">
        <v>4</v>
      </c>
      <c r="BD52" s="101">
        <v>101</v>
      </c>
      <c r="BG52" s="107"/>
      <c r="BI52" s="104">
        <v>22</v>
      </c>
      <c r="BJ52" s="104">
        <v>1</v>
      </c>
      <c r="BK52" s="104">
        <v>3</v>
      </c>
      <c r="BL52" s="106">
        <v>11</v>
      </c>
      <c r="BM52" s="104">
        <v>4</v>
      </c>
      <c r="BN52" s="104">
        <v>101</v>
      </c>
      <c r="BO52" s="104">
        <v>13</v>
      </c>
      <c r="BP52" s="104">
        <v>40</v>
      </c>
      <c r="BQ52" s="105">
        <v>4599029</v>
      </c>
      <c r="BR52" s="104" t="s">
        <v>3027</v>
      </c>
      <c r="BS52" s="104">
        <v>600000000</v>
      </c>
      <c r="BT52" s="103" t="str">
        <f>+VLOOKUP('EJECUCIONGASTOS ARMONIZADO'!BU52,[4]ARMONIZACION!$I$5:$N$53,6,FALSE)</f>
        <v>GOBERNANZA Y DESARROLLO INSTITUCIONAL</v>
      </c>
      <c r="BU52" s="102" t="s">
        <v>471</v>
      </c>
      <c r="BV52" s="102"/>
      <c r="BY52" s="101">
        <v>4</v>
      </c>
      <c r="BZ52" s="101">
        <v>101</v>
      </c>
      <c r="CA52" t="e">
        <f>+COUNTIF([4]ARMONIZACION!$D$5:$D$53,'EJECUCIONGASTOS ARMONIZADO'!CB52)</f>
        <v>#VALUE!</v>
      </c>
      <c r="CB52" t="str">
        <f t="shared" si="0"/>
        <v>TRANSPARENCIA Y EFECTIVIDAD DE RESULTADOS - PLANEACIÓN Y ORDENAMIENTO TERRITORIAL</v>
      </c>
      <c r="CC52">
        <f t="shared" si="1"/>
        <v>1</v>
      </c>
      <c r="CD52" t="str">
        <f t="shared" si="2"/>
        <v>41</v>
      </c>
      <c r="CE52" t="str">
        <f t="shared" si="3"/>
        <v>22 1 3 11 4 101 13 40 4599029</v>
      </c>
      <c r="CF52">
        <f t="shared" si="4"/>
        <v>1</v>
      </c>
    </row>
    <row r="53" spans="1:84" ht="15" customHeight="1" x14ac:dyDescent="0.25">
      <c r="A53" s="113">
        <v>22</v>
      </c>
      <c r="B53" s="113">
        <v>1</v>
      </c>
      <c r="C53" s="113">
        <v>3</v>
      </c>
      <c r="D53" s="113">
        <v>11</v>
      </c>
      <c r="E53" s="113">
        <v>5</v>
      </c>
      <c r="F53" s="113">
        <v>1</v>
      </c>
      <c r="G53" s="113">
        <v>13</v>
      </c>
      <c r="H53" s="113">
        <v>1</v>
      </c>
      <c r="I53" s="113">
        <v>1</v>
      </c>
      <c r="J53" s="113" t="s">
        <v>597</v>
      </c>
      <c r="K53" s="113">
        <v>0</v>
      </c>
      <c r="L53" s="113" t="s">
        <v>597</v>
      </c>
      <c r="M53" s="113">
        <v>11101</v>
      </c>
      <c r="N53" s="113" t="s">
        <v>598</v>
      </c>
      <c r="O53" s="113">
        <v>1</v>
      </c>
      <c r="P53" s="113">
        <v>1</v>
      </c>
      <c r="Q53" s="113" t="s">
        <v>831</v>
      </c>
      <c r="R53" s="113" t="s">
        <v>832</v>
      </c>
      <c r="S53" s="113" t="s">
        <v>695</v>
      </c>
      <c r="T53" s="113" t="s">
        <v>218</v>
      </c>
      <c r="U53" s="113" t="s">
        <v>795</v>
      </c>
      <c r="V53" s="113" t="s">
        <v>796</v>
      </c>
      <c r="W53" s="113" t="s">
        <v>594</v>
      </c>
      <c r="X53" s="113" t="s">
        <v>602</v>
      </c>
      <c r="Y53" s="113" t="s">
        <v>596</v>
      </c>
      <c r="Z53" s="113" t="s">
        <v>597</v>
      </c>
      <c r="AA53" s="113" t="s">
        <v>595</v>
      </c>
      <c r="AB53" s="113" t="s">
        <v>234</v>
      </c>
      <c r="AC53" s="113" t="s">
        <v>735</v>
      </c>
      <c r="AD53" s="113" t="s">
        <v>254</v>
      </c>
      <c r="AE53" s="113" t="s">
        <v>736</v>
      </c>
      <c r="AF53" s="113" t="s">
        <v>255</v>
      </c>
      <c r="AG53" s="113" t="s">
        <v>824</v>
      </c>
      <c r="AH53" s="113" t="s">
        <v>825</v>
      </c>
      <c r="AI53" s="113" t="s">
        <v>826</v>
      </c>
      <c r="AJ53" s="113" t="s">
        <v>827</v>
      </c>
      <c r="AK53" s="113" t="s">
        <v>609</v>
      </c>
      <c r="AL53" s="113" t="s">
        <v>610</v>
      </c>
      <c r="AM53" s="113" t="s">
        <v>611</v>
      </c>
      <c r="AN53" s="113" t="s">
        <v>833</v>
      </c>
      <c r="AO53" s="113" t="s">
        <v>834</v>
      </c>
      <c r="AP53" s="113" t="s">
        <v>835</v>
      </c>
      <c r="AQ53" s="113" t="s">
        <v>28</v>
      </c>
      <c r="AR53" s="94"/>
      <c r="AS53" s="53"/>
      <c r="AT53" s="53"/>
      <c r="AU53" s="53"/>
      <c r="AV53" s="53"/>
      <c r="AW53" s="94"/>
      <c r="AX53" s="94"/>
      <c r="AY53" s="94"/>
      <c r="AZ53" s="53"/>
      <c r="BA53" s="53"/>
      <c r="BB53" s="94"/>
      <c r="BC53" s="101">
        <v>4</v>
      </c>
      <c r="BD53" s="101">
        <v>101</v>
      </c>
      <c r="BG53" s="107"/>
      <c r="BI53" s="104">
        <v>22</v>
      </c>
      <c r="BJ53" s="104">
        <v>1</v>
      </c>
      <c r="BK53" s="104">
        <v>3</v>
      </c>
      <c r="BL53" s="106">
        <v>11</v>
      </c>
      <c r="BM53" s="104">
        <v>4</v>
      </c>
      <c r="BN53" s="104">
        <v>101</v>
      </c>
      <c r="BO53" s="104">
        <v>13</v>
      </c>
      <c r="BP53" s="104">
        <v>40</v>
      </c>
      <c r="BQ53" s="105">
        <v>4599026</v>
      </c>
      <c r="BR53" s="104" t="s">
        <v>3023</v>
      </c>
      <c r="BS53" s="104">
        <v>476404263</v>
      </c>
      <c r="BT53" s="103" t="str">
        <f>+VLOOKUP('EJECUCIONGASTOS ARMONIZADO'!BU53,[4]ARMONIZACION!$I$5:$N$53,6,FALSE)</f>
        <v>GOBERNANZA Y DESARROLLO INSTITUCIONAL</v>
      </c>
      <c r="BU53" s="102" t="s">
        <v>471</v>
      </c>
      <c r="BV53" s="102"/>
      <c r="BY53" s="101">
        <v>4</v>
      </c>
      <c r="BZ53" s="101">
        <v>101</v>
      </c>
      <c r="CA53" t="e">
        <f>+COUNTIF([4]ARMONIZACION!$D$5:$D$53,'EJECUCIONGASTOS ARMONIZADO'!CB53)</f>
        <v>#VALUE!</v>
      </c>
      <c r="CB53" t="str">
        <f t="shared" si="0"/>
        <v>TRANSPARENCIA Y EFECTIVIDAD DE RESULTADOS - PLANEACIÓN Y ORDENAMIENTO TERRITORIAL</v>
      </c>
      <c r="CC53">
        <f t="shared" si="1"/>
        <v>1</v>
      </c>
      <c r="CD53" t="str">
        <f t="shared" si="2"/>
        <v>41</v>
      </c>
      <c r="CE53" t="str">
        <f t="shared" si="3"/>
        <v>22 1 3 11 4 101 13 40 4599026</v>
      </c>
      <c r="CF53">
        <f t="shared" si="4"/>
        <v>1</v>
      </c>
    </row>
    <row r="54" spans="1:84" ht="15" customHeight="1" x14ac:dyDescent="0.25">
      <c r="A54" s="53">
        <v>22</v>
      </c>
      <c r="B54" s="53">
        <v>1</v>
      </c>
      <c r="C54" s="53">
        <v>3</v>
      </c>
      <c r="D54" s="114">
        <v>11</v>
      </c>
      <c r="E54" s="53">
        <v>5</v>
      </c>
      <c r="F54" s="53">
        <v>1</v>
      </c>
      <c r="G54" s="53">
        <v>13</v>
      </c>
      <c r="H54" s="53">
        <v>2</v>
      </c>
      <c r="I54" s="53">
        <v>1</v>
      </c>
      <c r="J54" s="53" t="s">
        <v>597</v>
      </c>
      <c r="K54" s="53">
        <v>0</v>
      </c>
      <c r="L54" s="53" t="s">
        <v>597</v>
      </c>
      <c r="M54" s="53">
        <v>11101</v>
      </c>
      <c r="N54" s="53" t="s">
        <v>598</v>
      </c>
      <c r="O54" s="53">
        <v>2</v>
      </c>
      <c r="P54" s="53">
        <v>2</v>
      </c>
      <c r="Q54" s="53" t="s">
        <v>836</v>
      </c>
      <c r="R54" s="53" t="s">
        <v>837</v>
      </c>
      <c r="S54" s="53" t="s">
        <v>695</v>
      </c>
      <c r="T54" s="53" t="s">
        <v>218</v>
      </c>
      <c r="U54" s="53" t="s">
        <v>795</v>
      </c>
      <c r="V54" s="53" t="s">
        <v>796</v>
      </c>
      <c r="W54" s="53" t="s">
        <v>594</v>
      </c>
      <c r="X54" s="53" t="s">
        <v>602</v>
      </c>
      <c r="Y54" s="53" t="s">
        <v>596</v>
      </c>
      <c r="Z54" s="53" t="s">
        <v>597</v>
      </c>
      <c r="AA54" s="53" t="s">
        <v>595</v>
      </c>
      <c r="AB54" s="53" t="s">
        <v>234</v>
      </c>
      <c r="AC54" s="53" t="s">
        <v>735</v>
      </c>
      <c r="AD54" s="53" t="s">
        <v>254</v>
      </c>
      <c r="AE54" s="53" t="s">
        <v>736</v>
      </c>
      <c r="AF54" s="53" t="s">
        <v>255</v>
      </c>
      <c r="AG54" s="53" t="s">
        <v>824</v>
      </c>
      <c r="AH54" s="53" t="s">
        <v>825</v>
      </c>
      <c r="AI54" s="53" t="s">
        <v>826</v>
      </c>
      <c r="AJ54" s="53" t="s">
        <v>827</v>
      </c>
      <c r="AK54" s="53" t="s">
        <v>609</v>
      </c>
      <c r="AL54" s="53" t="s">
        <v>610</v>
      </c>
      <c r="AM54" s="53" t="s">
        <v>611</v>
      </c>
      <c r="AN54" s="53" t="s">
        <v>838</v>
      </c>
      <c r="AO54" s="53" t="s">
        <v>839</v>
      </c>
      <c r="AP54" s="53" t="s">
        <v>840</v>
      </c>
      <c r="AQ54" s="53" t="s">
        <v>28</v>
      </c>
      <c r="AR54" s="94">
        <v>145000000</v>
      </c>
      <c r="AS54" s="53">
        <v>0</v>
      </c>
      <c r="AT54" s="53">
        <v>0</v>
      </c>
      <c r="AU54" s="53">
        <v>400000000</v>
      </c>
      <c r="AV54" s="53">
        <v>15000000</v>
      </c>
      <c r="AW54" s="94">
        <v>530000000</v>
      </c>
      <c r="AX54" s="94">
        <v>85000000</v>
      </c>
      <c r="AY54" s="94">
        <v>85000000</v>
      </c>
      <c r="AZ54" s="53">
        <v>20000000</v>
      </c>
      <c r="BA54" s="53">
        <v>20000000</v>
      </c>
      <c r="BB54" s="94">
        <v>445000000</v>
      </c>
      <c r="BC54" s="101">
        <v>4</v>
      </c>
      <c r="BD54" s="101">
        <v>101</v>
      </c>
      <c r="BE54" s="64">
        <v>0</v>
      </c>
      <c r="BF54" t="s">
        <v>615</v>
      </c>
      <c r="BG54" s="107" t="e">
        <f>+SUMIF('[4]CDP - NO CANCELAR '!$A$2:$A$152,R54,'[4]CDP - NO CANCELAR '!$Q$2:$Q$152)</f>
        <v>#VALUE!</v>
      </c>
      <c r="BH54" s="64">
        <v>130000000</v>
      </c>
      <c r="BI54" s="104">
        <v>22</v>
      </c>
      <c r="BJ54" s="104">
        <v>1</v>
      </c>
      <c r="BK54" s="104">
        <v>3</v>
      </c>
      <c r="BL54" s="106">
        <v>11</v>
      </c>
      <c r="BM54" s="104">
        <v>4</v>
      </c>
      <c r="BN54" s="104">
        <v>101</v>
      </c>
      <c r="BO54" s="104">
        <v>13</v>
      </c>
      <c r="BP54" s="104">
        <v>40</v>
      </c>
      <c r="BQ54" s="105">
        <v>4599020</v>
      </c>
      <c r="BR54" s="104" t="s">
        <v>3019</v>
      </c>
      <c r="BS54" s="104">
        <v>195000000</v>
      </c>
      <c r="BT54" s="103" t="str">
        <f>+VLOOKUP('EJECUCIONGASTOS ARMONIZADO'!BU54,[4]ARMONIZACION!$I$5:$N$53,6,FALSE)</f>
        <v>GOBERNANZA Y DESARROLLO INSTITUCIONAL</v>
      </c>
      <c r="BU54" s="102" t="s">
        <v>471</v>
      </c>
      <c r="BV54" s="102"/>
      <c r="BY54" s="101">
        <v>4</v>
      </c>
      <c r="BZ54" s="101">
        <v>101</v>
      </c>
      <c r="CA54" t="e">
        <f>+COUNTIF([4]ARMONIZACION!$D$5:$D$53,'EJECUCIONGASTOS ARMONIZADO'!CB54)</f>
        <v>#VALUE!</v>
      </c>
      <c r="CB54" t="str">
        <f t="shared" si="0"/>
        <v>TRANSPARENCIA Y EFECTIVIDAD DE RESULTADOS - PLANEACIÓN Y ORDENAMIENTO TERRITORIAL</v>
      </c>
      <c r="CC54">
        <f t="shared" si="1"/>
        <v>1</v>
      </c>
      <c r="CD54" t="str">
        <f t="shared" si="2"/>
        <v>41</v>
      </c>
      <c r="CE54" t="str">
        <f t="shared" si="3"/>
        <v>22 1 3 11 4 101 13 40 4599020</v>
      </c>
      <c r="CF54">
        <f t="shared" si="4"/>
        <v>1</v>
      </c>
    </row>
    <row r="55" spans="1:84" ht="15" customHeight="1" x14ac:dyDescent="0.25">
      <c r="A55" s="113">
        <v>22</v>
      </c>
      <c r="B55" s="113">
        <v>1</v>
      </c>
      <c r="C55" s="113">
        <v>3</v>
      </c>
      <c r="D55" s="113">
        <v>11</v>
      </c>
      <c r="E55" s="113">
        <v>5</v>
      </c>
      <c r="F55" s="113">
        <v>1</v>
      </c>
      <c r="G55" s="113">
        <v>13</v>
      </c>
      <c r="H55" s="113">
        <v>2</v>
      </c>
      <c r="I55" s="113">
        <v>1</v>
      </c>
      <c r="J55" s="113" t="s">
        <v>597</v>
      </c>
      <c r="K55" s="113">
        <v>0</v>
      </c>
      <c r="L55" s="113" t="s">
        <v>597</v>
      </c>
      <c r="M55" s="113">
        <v>11101</v>
      </c>
      <c r="N55" s="113" t="s">
        <v>598</v>
      </c>
      <c r="O55" s="113">
        <v>2</v>
      </c>
      <c r="P55" s="113">
        <v>2</v>
      </c>
      <c r="Q55" s="113" t="s">
        <v>836</v>
      </c>
      <c r="R55" s="113" t="s">
        <v>837</v>
      </c>
      <c r="S55" s="113" t="s">
        <v>695</v>
      </c>
      <c r="T55" s="113" t="s">
        <v>218</v>
      </c>
      <c r="U55" s="113" t="s">
        <v>795</v>
      </c>
      <c r="V55" s="113" t="s">
        <v>796</v>
      </c>
      <c r="W55" s="113" t="s">
        <v>594</v>
      </c>
      <c r="X55" s="113" t="s">
        <v>602</v>
      </c>
      <c r="Y55" s="113" t="s">
        <v>596</v>
      </c>
      <c r="Z55" s="113" t="s">
        <v>597</v>
      </c>
      <c r="AA55" s="113" t="s">
        <v>595</v>
      </c>
      <c r="AB55" s="113" t="s">
        <v>234</v>
      </c>
      <c r="AC55" s="113" t="s">
        <v>735</v>
      </c>
      <c r="AD55" s="113" t="s">
        <v>254</v>
      </c>
      <c r="AE55" s="113" t="s">
        <v>736</v>
      </c>
      <c r="AF55" s="113" t="s">
        <v>255</v>
      </c>
      <c r="AG55" s="113" t="s">
        <v>824</v>
      </c>
      <c r="AH55" s="113" t="s">
        <v>825</v>
      </c>
      <c r="AI55" s="113" t="s">
        <v>826</v>
      </c>
      <c r="AJ55" s="113" t="s">
        <v>827</v>
      </c>
      <c r="AK55" s="113" t="s">
        <v>609</v>
      </c>
      <c r="AL55" s="113" t="s">
        <v>610</v>
      </c>
      <c r="AM55" s="113" t="s">
        <v>611</v>
      </c>
      <c r="AN55" s="113" t="s">
        <v>838</v>
      </c>
      <c r="AO55" s="113" t="s">
        <v>839</v>
      </c>
      <c r="AP55" s="113" t="s">
        <v>840</v>
      </c>
      <c r="AQ55" s="113" t="s">
        <v>28</v>
      </c>
      <c r="AR55" s="94"/>
      <c r="AS55" s="53"/>
      <c r="AT55" s="53"/>
      <c r="AU55" s="53"/>
      <c r="AV55" s="53"/>
      <c r="AW55" s="94"/>
      <c r="AX55" s="94"/>
      <c r="AY55" s="94"/>
      <c r="AZ55" s="53"/>
      <c r="BA55" s="53"/>
      <c r="BB55" s="94"/>
      <c r="BC55" s="101">
        <v>4</v>
      </c>
      <c r="BD55" s="101">
        <v>101</v>
      </c>
      <c r="BG55" s="107"/>
      <c r="BI55" s="104">
        <v>22</v>
      </c>
      <c r="BJ55" s="104">
        <v>1</v>
      </c>
      <c r="BK55" s="104">
        <v>3</v>
      </c>
      <c r="BL55" s="106">
        <v>11</v>
      </c>
      <c r="BM55" s="104">
        <v>4</v>
      </c>
      <c r="BN55" s="104">
        <v>101</v>
      </c>
      <c r="BO55" s="104">
        <v>13</v>
      </c>
      <c r="BP55" s="104">
        <v>40</v>
      </c>
      <c r="BQ55" s="105">
        <v>4599025</v>
      </c>
      <c r="BR55" s="104" t="s">
        <v>3021</v>
      </c>
      <c r="BS55" s="104">
        <v>250000000</v>
      </c>
      <c r="BT55" s="103" t="str">
        <f>+VLOOKUP('EJECUCIONGASTOS ARMONIZADO'!BU55,[4]ARMONIZACION!$I$5:$N$53,6,FALSE)</f>
        <v>GOBERNANZA Y DESARROLLO INSTITUCIONAL</v>
      </c>
      <c r="BU55" s="102" t="s">
        <v>471</v>
      </c>
      <c r="BV55" s="102"/>
      <c r="BY55" s="101">
        <v>4</v>
      </c>
      <c r="BZ55" s="101">
        <v>101</v>
      </c>
      <c r="CA55" t="e">
        <f>+COUNTIF([4]ARMONIZACION!$D$5:$D$53,'EJECUCIONGASTOS ARMONIZADO'!CB55)</f>
        <v>#VALUE!</v>
      </c>
      <c r="CB55" t="str">
        <f t="shared" si="0"/>
        <v>TRANSPARENCIA Y EFECTIVIDAD DE RESULTADOS - PLANEACIÓN Y ORDENAMIENTO TERRITORIAL</v>
      </c>
      <c r="CC55">
        <f t="shared" si="1"/>
        <v>1</v>
      </c>
      <c r="CD55" t="str">
        <f t="shared" si="2"/>
        <v>41</v>
      </c>
      <c r="CE55" t="str">
        <f t="shared" si="3"/>
        <v>22 1 3 11 4 101 13 40 4599025</v>
      </c>
      <c r="CF55">
        <f t="shared" si="4"/>
        <v>2</v>
      </c>
    </row>
    <row r="56" spans="1:84" ht="15" customHeight="1" x14ac:dyDescent="0.25">
      <c r="A56">
        <v>22</v>
      </c>
      <c r="B56">
        <v>1</v>
      </c>
      <c r="C56">
        <v>3</v>
      </c>
      <c r="D56" s="99">
        <v>11</v>
      </c>
      <c r="E56">
        <v>5</v>
      </c>
      <c r="F56">
        <v>1</v>
      </c>
      <c r="G56">
        <v>13</v>
      </c>
      <c r="H56">
        <v>3</v>
      </c>
      <c r="I56">
        <v>1</v>
      </c>
      <c r="J56" t="s">
        <v>597</v>
      </c>
      <c r="K56">
        <v>0</v>
      </c>
      <c r="L56" t="s">
        <v>597</v>
      </c>
      <c r="M56">
        <v>11101</v>
      </c>
      <c r="N56" t="s">
        <v>598</v>
      </c>
      <c r="O56">
        <v>3</v>
      </c>
      <c r="P56">
        <v>3</v>
      </c>
      <c r="Q56" t="s">
        <v>841</v>
      </c>
      <c r="R56" t="s">
        <v>842</v>
      </c>
      <c r="S56" t="s">
        <v>695</v>
      </c>
      <c r="T56" t="s">
        <v>218</v>
      </c>
      <c r="U56" t="s">
        <v>795</v>
      </c>
      <c r="V56" t="s">
        <v>796</v>
      </c>
      <c r="W56" t="s">
        <v>594</v>
      </c>
      <c r="X56" t="s">
        <v>602</v>
      </c>
      <c r="Y56" t="s">
        <v>596</v>
      </c>
      <c r="Z56" t="s">
        <v>597</v>
      </c>
      <c r="AA56" t="s">
        <v>595</v>
      </c>
      <c r="AB56" t="s">
        <v>234</v>
      </c>
      <c r="AC56" t="s">
        <v>735</v>
      </c>
      <c r="AD56" t="s">
        <v>254</v>
      </c>
      <c r="AE56" t="s">
        <v>736</v>
      </c>
      <c r="AF56" t="s">
        <v>255</v>
      </c>
      <c r="AG56" t="s">
        <v>824</v>
      </c>
      <c r="AH56" t="s">
        <v>825</v>
      </c>
      <c r="AI56" t="s">
        <v>826</v>
      </c>
      <c r="AJ56" t="s">
        <v>827</v>
      </c>
      <c r="AK56" t="s">
        <v>609</v>
      </c>
      <c r="AL56" t="s">
        <v>610</v>
      </c>
      <c r="AM56" t="s">
        <v>611</v>
      </c>
      <c r="AN56" t="s">
        <v>843</v>
      </c>
      <c r="AO56" t="s">
        <v>844</v>
      </c>
      <c r="AP56" t="s">
        <v>845</v>
      </c>
      <c r="AQ56" t="s">
        <v>28</v>
      </c>
      <c r="AR56" s="64">
        <v>227094619</v>
      </c>
      <c r="AS56" s="64">
        <v>0</v>
      </c>
      <c r="AT56" s="64">
        <v>0</v>
      </c>
      <c r="AU56" s="64">
        <v>0</v>
      </c>
      <c r="AV56" s="64">
        <v>0</v>
      </c>
      <c r="AW56" s="64">
        <v>227094619</v>
      </c>
      <c r="AX56" s="64">
        <v>227094619</v>
      </c>
      <c r="AY56" s="64">
        <v>227094619</v>
      </c>
      <c r="AZ56" s="64">
        <v>0</v>
      </c>
      <c r="BA56" s="64">
        <v>0</v>
      </c>
      <c r="BB56" s="64">
        <v>0</v>
      </c>
      <c r="BC56" s="101">
        <v>4</v>
      </c>
      <c r="BD56" s="101">
        <v>101</v>
      </c>
      <c r="BE56" s="64">
        <v>0</v>
      </c>
      <c r="BF56" t="s">
        <v>615</v>
      </c>
      <c r="BG56" s="107" t="e">
        <f>+SUMIF('[4]CDP - NO CANCELAR '!$A$2:$A$152,R56,'[4]CDP - NO CANCELAR '!$Q$2:$Q$152)</f>
        <v>#VALUE!</v>
      </c>
      <c r="BH56" s="64">
        <v>227094619</v>
      </c>
      <c r="BI56" s="104">
        <f t="shared" ref="BI56:BL57" si="8">+A56</f>
        <v>22</v>
      </c>
      <c r="BJ56" s="104">
        <f t="shared" si="8"/>
        <v>1</v>
      </c>
      <c r="BK56" s="104">
        <f t="shared" si="8"/>
        <v>3</v>
      </c>
      <c r="BL56" s="106">
        <f t="shared" si="8"/>
        <v>11</v>
      </c>
      <c r="BM56" s="104">
        <f>+VALUE(VLOOKUP(BT56,'[4]ESTRUCTURA PDM'!$D$1:$J$48,7,FALSE))</f>
        <v>4</v>
      </c>
      <c r="BN56" s="104">
        <f>IFERROR(VALUE(CONCATENATE((VLOOKUP(BU56,'[4]ESTRUCTURA PDM'!$E$1:$L$48,7,FALSE)),0,(VLOOKUP(BV56,'[4]ESTRUCTURA PDM'!$F$1:$L$48,7,FALSE)))),)</f>
        <v>0</v>
      </c>
      <c r="BO56" s="104">
        <f>+G56</f>
        <v>13</v>
      </c>
      <c r="BP56" s="104"/>
      <c r="BQ56" s="105"/>
      <c r="BR56" s="104"/>
      <c r="BS56" s="104">
        <f t="shared" ref="BS56:BS63" si="9">+BB56</f>
        <v>0</v>
      </c>
      <c r="BT56" s="103" t="str">
        <f>+VLOOKUP('EJECUCIONGASTOS ARMONIZADO'!BU56,[4]ARMONIZACION!$I$5:$N$53,6,FALSE)</f>
        <v>GOBERNANZA Y DESARROLLO INSTITUCIONAL</v>
      </c>
      <c r="BU56" s="102" t="s">
        <v>471</v>
      </c>
      <c r="BV56" s="102"/>
      <c r="BY56" s="101">
        <v>4</v>
      </c>
      <c r="BZ56" s="101">
        <v>0</v>
      </c>
      <c r="CA56" t="e">
        <f>+COUNTIF([4]ARMONIZACION!$D$5:$D$53,'EJECUCIONGASTOS ARMONIZADO'!CB56)</f>
        <v>#VALUE!</v>
      </c>
      <c r="CB56" t="str">
        <f t="shared" si="0"/>
        <v>TRANSPARENCIA Y EFECTIVIDAD DE RESULTADOS - PLANEACIÓN Y ORDENAMIENTO TERRITORIAL</v>
      </c>
      <c r="CC56">
        <f t="shared" si="1"/>
        <v>0</v>
      </c>
      <c r="CD56" t="str">
        <f t="shared" si="2"/>
        <v>40</v>
      </c>
      <c r="CE56" t="str">
        <f t="shared" si="3"/>
        <v xml:space="preserve">22 1 3 11 4 0 13  </v>
      </c>
      <c r="CF56">
        <f t="shared" si="4"/>
        <v>1</v>
      </c>
    </row>
    <row r="57" spans="1:84" ht="15" customHeight="1" x14ac:dyDescent="0.25">
      <c r="A57">
        <v>22</v>
      </c>
      <c r="B57">
        <v>1</v>
      </c>
      <c r="C57">
        <v>3</v>
      </c>
      <c r="D57" s="99">
        <v>11</v>
      </c>
      <c r="E57">
        <v>5</v>
      </c>
      <c r="F57">
        <v>1</v>
      </c>
      <c r="G57">
        <v>69</v>
      </c>
      <c r="H57">
        <v>0</v>
      </c>
      <c r="I57">
        <v>1</v>
      </c>
      <c r="J57" t="s">
        <v>597</v>
      </c>
      <c r="K57">
        <v>0</v>
      </c>
      <c r="L57" t="s">
        <v>597</v>
      </c>
      <c r="M57">
        <v>11101</v>
      </c>
      <c r="N57" t="s">
        <v>598</v>
      </c>
      <c r="O57">
        <v>0</v>
      </c>
      <c r="P57">
        <v>0</v>
      </c>
      <c r="Q57" t="s">
        <v>846</v>
      </c>
      <c r="R57" t="s">
        <v>847</v>
      </c>
      <c r="S57" t="s">
        <v>695</v>
      </c>
      <c r="T57" t="s">
        <v>218</v>
      </c>
      <c r="U57" t="s">
        <v>795</v>
      </c>
      <c r="V57" t="s">
        <v>796</v>
      </c>
      <c r="W57" t="s">
        <v>594</v>
      </c>
      <c r="X57" t="s">
        <v>602</v>
      </c>
      <c r="Y57" t="s">
        <v>596</v>
      </c>
      <c r="Z57" t="s">
        <v>597</v>
      </c>
      <c r="AA57" t="s">
        <v>595</v>
      </c>
      <c r="AB57" t="s">
        <v>234</v>
      </c>
      <c r="AC57" t="s">
        <v>735</v>
      </c>
      <c r="AD57" t="s">
        <v>254</v>
      </c>
      <c r="AE57" t="s">
        <v>736</v>
      </c>
      <c r="AF57" t="s">
        <v>255</v>
      </c>
      <c r="AG57" t="s">
        <v>848</v>
      </c>
      <c r="AH57" t="s">
        <v>849</v>
      </c>
      <c r="AI57" t="s">
        <v>850</v>
      </c>
      <c r="AJ57" t="s">
        <v>851</v>
      </c>
      <c r="AK57" t="s">
        <v>609</v>
      </c>
      <c r="AL57" t="s">
        <v>610</v>
      </c>
      <c r="AM57" t="s">
        <v>611</v>
      </c>
      <c r="AN57" t="s">
        <v>852</v>
      </c>
      <c r="AO57" t="s">
        <v>853</v>
      </c>
      <c r="AP57" t="s">
        <v>854</v>
      </c>
      <c r="AQ57" t="s">
        <v>29</v>
      </c>
      <c r="AR57" s="64">
        <v>12000000</v>
      </c>
      <c r="AS57" s="64">
        <v>0</v>
      </c>
      <c r="AT57" s="64">
        <v>0</v>
      </c>
      <c r="AU57" s="64">
        <v>0</v>
      </c>
      <c r="AV57" s="64">
        <v>0</v>
      </c>
      <c r="AW57" s="64">
        <v>12000000</v>
      </c>
      <c r="AX57" s="64">
        <v>12000000</v>
      </c>
      <c r="AY57" s="64">
        <v>12000000</v>
      </c>
      <c r="AZ57" s="64">
        <v>2400000</v>
      </c>
      <c r="BA57" s="64">
        <v>2400000</v>
      </c>
      <c r="BB57" s="64">
        <v>0</v>
      </c>
      <c r="BC57" s="101">
        <v>4</v>
      </c>
      <c r="BD57" s="101">
        <v>101</v>
      </c>
      <c r="BE57" s="64">
        <v>0</v>
      </c>
      <c r="BF57" t="s">
        <v>615</v>
      </c>
      <c r="BG57" s="107" t="e">
        <f>+SUMIF('[4]CDP - NO CANCELAR '!$A$2:$A$152,R57,'[4]CDP - NO CANCELAR '!$Q$2:$Q$152)</f>
        <v>#VALUE!</v>
      </c>
      <c r="BH57" s="64">
        <v>12000000</v>
      </c>
      <c r="BI57" s="104">
        <f t="shared" si="8"/>
        <v>22</v>
      </c>
      <c r="BJ57" s="104">
        <f t="shared" si="8"/>
        <v>1</v>
      </c>
      <c r="BK57" s="104">
        <f t="shared" si="8"/>
        <v>3</v>
      </c>
      <c r="BL57" s="106">
        <f t="shared" si="8"/>
        <v>11</v>
      </c>
      <c r="BM57" s="104">
        <f>+VALUE(VLOOKUP(BT57,'[4]ESTRUCTURA PDM'!$D$1:$J$48,7,FALSE))</f>
        <v>4</v>
      </c>
      <c r="BN57" s="104">
        <f>IFERROR(VALUE(CONCATENATE((VLOOKUP(BU57,'[4]ESTRUCTURA PDM'!$E$1:$L$48,7,FALSE)),0,(VLOOKUP(BV57,'[4]ESTRUCTURA PDM'!$F$1:$L$48,7,FALSE)))),)</f>
        <v>0</v>
      </c>
      <c r="BO57" s="104">
        <f>+G57</f>
        <v>69</v>
      </c>
      <c r="BP57" s="104"/>
      <c r="BQ57" s="105"/>
      <c r="BR57" s="104"/>
      <c r="BS57" s="104">
        <f t="shared" si="9"/>
        <v>0</v>
      </c>
      <c r="BT57" s="103" t="str">
        <f>+VLOOKUP('EJECUCIONGASTOS ARMONIZADO'!BU57,[4]ARMONIZACION!$I$5:$N$53,6,FALSE)</f>
        <v>GOBERNANZA Y DESARROLLO INSTITUCIONAL</v>
      </c>
      <c r="BU57" s="102" t="s">
        <v>471</v>
      </c>
      <c r="BV57" s="102"/>
      <c r="BY57" s="101">
        <v>4</v>
      </c>
      <c r="BZ57" s="101">
        <v>0</v>
      </c>
      <c r="CA57" t="e">
        <f>+COUNTIF([4]ARMONIZACION!$D$5:$D$53,'EJECUCIONGASTOS ARMONIZADO'!CB57)</f>
        <v>#VALUE!</v>
      </c>
      <c r="CB57" t="str">
        <f t="shared" si="0"/>
        <v>TRANSPARENCIA Y EFECTIVIDAD DE RESULTADOS - PLANEACIÓN Y ORDENAMIENTO TERRITORIAL</v>
      </c>
      <c r="CC57">
        <f t="shared" si="1"/>
        <v>0</v>
      </c>
      <c r="CD57" t="str">
        <f t="shared" si="2"/>
        <v>40</v>
      </c>
      <c r="CE57" t="str">
        <f t="shared" si="3"/>
        <v xml:space="preserve">22 1 3 11 4 0 69  </v>
      </c>
      <c r="CF57">
        <f t="shared" si="4"/>
        <v>1</v>
      </c>
    </row>
    <row r="58" spans="1:84" ht="15" customHeight="1" x14ac:dyDescent="0.25">
      <c r="A58">
        <v>22</v>
      </c>
      <c r="B58">
        <v>1</v>
      </c>
      <c r="C58">
        <v>3</v>
      </c>
      <c r="D58" s="99">
        <v>22</v>
      </c>
      <c r="E58">
        <v>5</v>
      </c>
      <c r="F58">
        <v>1</v>
      </c>
      <c r="G58">
        <v>13</v>
      </c>
      <c r="H58">
        <v>0</v>
      </c>
      <c r="I58">
        <v>2</v>
      </c>
      <c r="J58" t="s">
        <v>235</v>
      </c>
      <c r="K58" t="s">
        <v>695</v>
      </c>
      <c r="L58" t="s">
        <v>218</v>
      </c>
      <c r="M58">
        <v>21302</v>
      </c>
      <c r="N58" t="s">
        <v>855</v>
      </c>
      <c r="O58">
        <v>0</v>
      </c>
      <c r="P58">
        <v>0</v>
      </c>
      <c r="Q58" t="s">
        <v>856</v>
      </c>
      <c r="R58" t="s">
        <v>857</v>
      </c>
      <c r="S58" t="s">
        <v>695</v>
      </c>
      <c r="T58" t="s">
        <v>218</v>
      </c>
      <c r="U58" t="s">
        <v>795</v>
      </c>
      <c r="V58" t="s">
        <v>796</v>
      </c>
      <c r="W58" t="s">
        <v>594</v>
      </c>
      <c r="X58" t="s">
        <v>602</v>
      </c>
      <c r="Y58" t="s">
        <v>696</v>
      </c>
      <c r="Z58" t="s">
        <v>235</v>
      </c>
      <c r="AA58" t="s">
        <v>695</v>
      </c>
      <c r="AB58" t="s">
        <v>235</v>
      </c>
      <c r="AC58" t="s">
        <v>735</v>
      </c>
      <c r="AD58" t="s">
        <v>254</v>
      </c>
      <c r="AE58" t="s">
        <v>736</v>
      </c>
      <c r="AF58" t="s">
        <v>255</v>
      </c>
      <c r="AG58" t="s">
        <v>824</v>
      </c>
      <c r="AH58" t="s">
        <v>825</v>
      </c>
      <c r="AI58" t="s">
        <v>826</v>
      </c>
      <c r="AJ58" t="s">
        <v>827</v>
      </c>
      <c r="AK58" t="s">
        <v>609</v>
      </c>
      <c r="AL58" t="s">
        <v>610</v>
      </c>
      <c r="AM58" t="s">
        <v>611</v>
      </c>
      <c r="AN58" t="s">
        <v>833</v>
      </c>
      <c r="AO58" t="s">
        <v>834</v>
      </c>
      <c r="AP58" t="s">
        <v>858</v>
      </c>
      <c r="AQ58" t="s">
        <v>30</v>
      </c>
      <c r="AR58" s="64">
        <v>289495737</v>
      </c>
      <c r="AS58" s="64">
        <v>0</v>
      </c>
      <c r="AT58" s="64">
        <v>0</v>
      </c>
      <c r="AU58" s="64">
        <v>0</v>
      </c>
      <c r="AV58" s="64">
        <v>0</v>
      </c>
      <c r="AW58" s="64">
        <v>289495737</v>
      </c>
      <c r="AX58" s="64">
        <v>235906666</v>
      </c>
      <c r="AY58" s="64">
        <v>235906666</v>
      </c>
      <c r="AZ58" s="64">
        <v>112291946</v>
      </c>
      <c r="BA58" s="64">
        <v>112291946</v>
      </c>
      <c r="BB58" s="64">
        <v>53589071</v>
      </c>
      <c r="BC58" s="101">
        <v>4</v>
      </c>
      <c r="BD58" s="101">
        <v>101</v>
      </c>
      <c r="BE58" s="64">
        <v>0</v>
      </c>
      <c r="BF58" t="s">
        <v>615</v>
      </c>
      <c r="BG58" s="107" t="e">
        <f>+SUMIF('[4]CDP - NO CANCELAR '!$A$2:$A$152,R58,'[4]CDP - NO CANCELAR '!$Q$2:$Q$152)</f>
        <v>#VALUE!</v>
      </c>
      <c r="BH58" s="64">
        <v>289400000</v>
      </c>
      <c r="BI58" s="104">
        <v>22</v>
      </c>
      <c r="BJ58" s="104">
        <v>1</v>
      </c>
      <c r="BK58" s="104">
        <v>3</v>
      </c>
      <c r="BL58" s="106">
        <v>22</v>
      </c>
      <c r="BM58" s="104">
        <v>4</v>
      </c>
      <c r="BN58" s="104">
        <v>101</v>
      </c>
      <c r="BO58" s="104">
        <v>13</v>
      </c>
      <c r="BP58" s="104">
        <v>40</v>
      </c>
      <c r="BQ58" s="105">
        <v>4599026</v>
      </c>
      <c r="BR58" s="104" t="s">
        <v>3023</v>
      </c>
      <c r="BS58" s="104">
        <f t="shared" si="9"/>
        <v>53589071</v>
      </c>
      <c r="BT58" s="103" t="str">
        <f>+VLOOKUP('EJECUCIONGASTOS ARMONIZADO'!BU58,[4]ARMONIZACION!$I$5:$N$53,6,FALSE)</f>
        <v>GOBERNANZA Y DESARROLLO INSTITUCIONAL</v>
      </c>
      <c r="BU58" s="102" t="s">
        <v>471</v>
      </c>
      <c r="BV58" s="102"/>
      <c r="BY58" s="101">
        <v>4</v>
      </c>
      <c r="BZ58" s="101">
        <v>101</v>
      </c>
      <c r="CA58" t="e">
        <f>+COUNTIF([4]ARMONIZACION!$D$5:$D$53,'EJECUCIONGASTOS ARMONIZADO'!CB58)</f>
        <v>#VALUE!</v>
      </c>
      <c r="CB58" t="str">
        <f t="shared" si="0"/>
        <v>TRANSPARENCIA Y EFECTIVIDAD DE RESULTADOS - PLANEACIÓN Y ORDENAMIENTO TERRITORIAL</v>
      </c>
      <c r="CC58">
        <f t="shared" si="1"/>
        <v>1</v>
      </c>
      <c r="CD58" t="str">
        <f t="shared" si="2"/>
        <v>41</v>
      </c>
      <c r="CE58" t="str">
        <f t="shared" si="3"/>
        <v>22 1 3 22 4 101 13 40 4599026</v>
      </c>
      <c r="CF58">
        <f t="shared" si="4"/>
        <v>1</v>
      </c>
    </row>
    <row r="59" spans="1:84" ht="15" customHeight="1" x14ac:dyDescent="0.25">
      <c r="A59">
        <v>22</v>
      </c>
      <c r="B59">
        <v>1</v>
      </c>
      <c r="C59">
        <v>3</v>
      </c>
      <c r="D59" s="99">
        <v>22</v>
      </c>
      <c r="E59">
        <v>5</v>
      </c>
      <c r="F59">
        <v>1</v>
      </c>
      <c r="G59">
        <v>69</v>
      </c>
      <c r="H59">
        <v>0</v>
      </c>
      <c r="I59">
        <v>2</v>
      </c>
      <c r="J59" t="s">
        <v>235</v>
      </c>
      <c r="K59" t="s">
        <v>695</v>
      </c>
      <c r="L59" t="s">
        <v>218</v>
      </c>
      <c r="M59">
        <v>12609</v>
      </c>
      <c r="N59" t="s">
        <v>859</v>
      </c>
      <c r="O59">
        <v>0</v>
      </c>
      <c r="P59">
        <v>0</v>
      </c>
      <c r="Q59" t="s">
        <v>860</v>
      </c>
      <c r="R59" t="s">
        <v>861</v>
      </c>
      <c r="S59" t="s">
        <v>695</v>
      </c>
      <c r="T59" t="s">
        <v>218</v>
      </c>
      <c r="U59" t="s">
        <v>795</v>
      </c>
      <c r="V59" t="s">
        <v>796</v>
      </c>
      <c r="W59" t="s">
        <v>594</v>
      </c>
      <c r="X59" t="s">
        <v>602</v>
      </c>
      <c r="Y59" t="s">
        <v>696</v>
      </c>
      <c r="Z59" t="s">
        <v>235</v>
      </c>
      <c r="AA59" t="s">
        <v>695</v>
      </c>
      <c r="AB59" t="s">
        <v>235</v>
      </c>
      <c r="AC59" t="s">
        <v>735</v>
      </c>
      <c r="AD59" t="s">
        <v>254</v>
      </c>
      <c r="AE59" t="s">
        <v>736</v>
      </c>
      <c r="AF59" t="s">
        <v>255</v>
      </c>
      <c r="AG59" t="s">
        <v>848</v>
      </c>
      <c r="AH59" t="s">
        <v>849</v>
      </c>
      <c r="AI59" t="s">
        <v>850</v>
      </c>
      <c r="AJ59" t="s">
        <v>851</v>
      </c>
      <c r="AK59" t="s">
        <v>609</v>
      </c>
      <c r="AL59" t="s">
        <v>610</v>
      </c>
      <c r="AM59" t="s">
        <v>611</v>
      </c>
      <c r="AN59" t="s">
        <v>852</v>
      </c>
      <c r="AO59" t="s">
        <v>853</v>
      </c>
      <c r="AP59" t="s">
        <v>862</v>
      </c>
      <c r="AQ59" t="s">
        <v>29</v>
      </c>
      <c r="AR59" s="64">
        <v>58600000</v>
      </c>
      <c r="AS59" s="64">
        <v>0</v>
      </c>
      <c r="AT59" s="64">
        <v>0</v>
      </c>
      <c r="AU59" s="64">
        <v>0</v>
      </c>
      <c r="AV59" s="64">
        <v>0</v>
      </c>
      <c r="AW59" s="64">
        <v>58600000</v>
      </c>
      <c r="AX59" s="64">
        <v>34244938</v>
      </c>
      <c r="AY59" s="64">
        <v>34244938</v>
      </c>
      <c r="AZ59" s="64">
        <v>5992920</v>
      </c>
      <c r="BA59" s="64">
        <v>5992920</v>
      </c>
      <c r="BB59" s="64">
        <v>24355062</v>
      </c>
      <c r="BC59" s="101">
        <v>4</v>
      </c>
      <c r="BD59" s="101">
        <v>101</v>
      </c>
      <c r="BE59" s="64">
        <v>0</v>
      </c>
      <c r="BF59" t="s">
        <v>615</v>
      </c>
      <c r="BG59" s="107" t="e">
        <f>+SUMIF('[4]CDP - NO CANCELAR '!$A$2:$A$152,R59,'[4]CDP - NO CANCELAR '!$Q$2:$Q$152)</f>
        <v>#VALUE!</v>
      </c>
      <c r="BH59" s="64">
        <v>34244938</v>
      </c>
      <c r="BI59" s="104">
        <v>22</v>
      </c>
      <c r="BJ59" s="104">
        <v>1</v>
      </c>
      <c r="BK59" s="104">
        <v>3</v>
      </c>
      <c r="BL59" s="106">
        <v>22</v>
      </c>
      <c r="BM59" s="104">
        <v>4</v>
      </c>
      <c r="BN59" s="104">
        <v>101</v>
      </c>
      <c r="BO59" s="104">
        <v>69</v>
      </c>
      <c r="BP59" s="104">
        <v>40</v>
      </c>
      <c r="BQ59" s="115" t="s">
        <v>865</v>
      </c>
      <c r="BR59" s="104" t="s">
        <v>3036</v>
      </c>
      <c r="BS59" s="104">
        <f t="shared" si="9"/>
        <v>24355062</v>
      </c>
      <c r="BT59" s="103" t="str">
        <f>+VLOOKUP('EJECUCIONGASTOS ARMONIZADO'!BU59,[4]ARMONIZACION!$I$5:$N$53,6,FALSE)</f>
        <v>GOBERNANZA Y DESARROLLO INSTITUCIONAL</v>
      </c>
      <c r="BU59" s="102" t="s">
        <v>471</v>
      </c>
      <c r="BV59" s="102"/>
      <c r="BY59" s="101">
        <v>4</v>
      </c>
      <c r="BZ59" s="101">
        <v>101</v>
      </c>
      <c r="CA59" t="e">
        <f>+COUNTIF([4]ARMONIZACION!$D$5:$D$53,'EJECUCIONGASTOS ARMONIZADO'!CB59)</f>
        <v>#VALUE!</v>
      </c>
      <c r="CB59" t="str">
        <f t="shared" si="0"/>
        <v>TRANSPARENCIA Y EFECTIVIDAD DE RESULTADOS - PLANEACIÓN Y ORDENAMIENTO TERRITORIAL</v>
      </c>
      <c r="CC59">
        <f t="shared" si="1"/>
        <v>1</v>
      </c>
      <c r="CD59" t="str">
        <f t="shared" si="2"/>
        <v>41</v>
      </c>
      <c r="CE59" t="str">
        <f t="shared" si="3"/>
        <v>22 1 3 22 4 101 69 40 0401102</v>
      </c>
      <c r="CF59">
        <f t="shared" si="4"/>
        <v>2</v>
      </c>
    </row>
    <row r="60" spans="1:84" ht="15" customHeight="1" x14ac:dyDescent="0.25">
      <c r="A60">
        <v>22</v>
      </c>
      <c r="B60">
        <v>1</v>
      </c>
      <c r="C60">
        <v>3</v>
      </c>
      <c r="D60" s="99">
        <v>22</v>
      </c>
      <c r="E60">
        <v>5</v>
      </c>
      <c r="F60">
        <v>1</v>
      </c>
      <c r="G60">
        <v>69</v>
      </c>
      <c r="H60">
        <v>1</v>
      </c>
      <c r="I60">
        <v>2</v>
      </c>
      <c r="J60" t="s">
        <v>235</v>
      </c>
      <c r="K60" t="s">
        <v>695</v>
      </c>
      <c r="L60" t="s">
        <v>218</v>
      </c>
      <c r="M60">
        <v>12609</v>
      </c>
      <c r="N60" t="s">
        <v>859</v>
      </c>
      <c r="O60">
        <v>1</v>
      </c>
      <c r="P60">
        <v>1</v>
      </c>
      <c r="Q60" t="s">
        <v>863</v>
      </c>
      <c r="R60" t="s">
        <v>864</v>
      </c>
      <c r="S60" t="s">
        <v>695</v>
      </c>
      <c r="T60" t="s">
        <v>218</v>
      </c>
      <c r="U60" t="s">
        <v>795</v>
      </c>
      <c r="V60" t="s">
        <v>796</v>
      </c>
      <c r="W60" t="s">
        <v>594</v>
      </c>
      <c r="X60" t="s">
        <v>602</v>
      </c>
      <c r="Y60" t="s">
        <v>696</v>
      </c>
      <c r="Z60" t="s">
        <v>235</v>
      </c>
      <c r="AA60" t="s">
        <v>695</v>
      </c>
      <c r="AB60" t="s">
        <v>235</v>
      </c>
      <c r="AC60" t="s">
        <v>735</v>
      </c>
      <c r="AD60" t="s">
        <v>254</v>
      </c>
      <c r="AE60" t="s">
        <v>736</v>
      </c>
      <c r="AF60" t="s">
        <v>255</v>
      </c>
      <c r="AG60" t="s">
        <v>848</v>
      </c>
      <c r="AH60" t="s">
        <v>849</v>
      </c>
      <c r="AI60" t="s">
        <v>850</v>
      </c>
      <c r="AJ60" t="s">
        <v>851</v>
      </c>
      <c r="AK60" t="s">
        <v>609</v>
      </c>
      <c r="AL60" t="s">
        <v>610</v>
      </c>
      <c r="AM60" t="s">
        <v>611</v>
      </c>
      <c r="AN60" t="s">
        <v>865</v>
      </c>
      <c r="AO60" t="s">
        <v>866</v>
      </c>
      <c r="AP60" t="s">
        <v>867</v>
      </c>
      <c r="AQ60" t="s">
        <v>31</v>
      </c>
      <c r="AR60" s="64">
        <v>73400000</v>
      </c>
      <c r="AS60" s="64">
        <v>0</v>
      </c>
      <c r="AT60" s="64">
        <v>0</v>
      </c>
      <c r="AU60" s="64">
        <v>0</v>
      </c>
      <c r="AV60" s="64">
        <v>0</v>
      </c>
      <c r="AW60" s="64">
        <v>73400000</v>
      </c>
      <c r="AX60" s="64">
        <v>56800000</v>
      </c>
      <c r="AY60" s="64">
        <v>14400000</v>
      </c>
      <c r="AZ60" s="64">
        <v>7200000</v>
      </c>
      <c r="BA60" s="64">
        <v>7200000</v>
      </c>
      <c r="BB60" s="64">
        <v>16600000</v>
      </c>
      <c r="BC60" s="101">
        <v>4</v>
      </c>
      <c r="BD60" s="101">
        <v>101</v>
      </c>
      <c r="BE60" s="64">
        <v>42400000</v>
      </c>
      <c r="BF60" t="s">
        <v>615</v>
      </c>
      <c r="BG60" s="107" t="e">
        <f>+SUMIF('[4]CDP - NO CANCELAR '!$A$2:$A$152,R60,'[4]CDP - NO CANCELAR '!$Q$2:$Q$152)</f>
        <v>#VALUE!</v>
      </c>
      <c r="BH60" s="64">
        <v>56800000</v>
      </c>
      <c r="BI60" s="104">
        <v>22</v>
      </c>
      <c r="BJ60" s="104">
        <v>1</v>
      </c>
      <c r="BK60" s="104">
        <v>3</v>
      </c>
      <c r="BL60" s="106">
        <v>22</v>
      </c>
      <c r="BM60" s="104">
        <v>4</v>
      </c>
      <c r="BN60" s="104">
        <v>101</v>
      </c>
      <c r="BO60" s="104">
        <v>69</v>
      </c>
      <c r="BP60" s="104">
        <v>40</v>
      </c>
      <c r="BQ60" s="115" t="s">
        <v>865</v>
      </c>
      <c r="BR60" s="104" t="s">
        <v>3036</v>
      </c>
      <c r="BS60" s="104">
        <f t="shared" si="9"/>
        <v>16600000</v>
      </c>
      <c r="BT60" s="103" t="str">
        <f>+VLOOKUP('EJECUCIONGASTOS ARMONIZADO'!BU60,[4]ARMONIZACION!$I$5:$N$53,6,FALSE)</f>
        <v>GOBERNANZA Y DESARROLLO INSTITUCIONAL</v>
      </c>
      <c r="BU60" s="102" t="s">
        <v>471</v>
      </c>
      <c r="BV60" s="102"/>
      <c r="BY60" s="101">
        <v>4</v>
      </c>
      <c r="BZ60" s="101">
        <v>101</v>
      </c>
      <c r="CA60" t="e">
        <f>+COUNTIF([4]ARMONIZACION!$D$5:$D$53,'EJECUCIONGASTOS ARMONIZADO'!CB60)</f>
        <v>#VALUE!</v>
      </c>
      <c r="CB60" t="str">
        <f t="shared" si="0"/>
        <v>TRANSPARENCIA Y EFECTIVIDAD DE RESULTADOS - PLANEACIÓN Y ORDENAMIENTO TERRITORIAL</v>
      </c>
      <c r="CC60">
        <f t="shared" si="1"/>
        <v>1</v>
      </c>
      <c r="CD60" t="str">
        <f t="shared" si="2"/>
        <v>41</v>
      </c>
      <c r="CE60" t="str">
        <f t="shared" si="3"/>
        <v>22 1 3 22 4 101 69 40 0401102</v>
      </c>
      <c r="CF60">
        <f t="shared" si="4"/>
        <v>2</v>
      </c>
    </row>
    <row r="61" spans="1:84" ht="15" customHeight="1" x14ac:dyDescent="0.25">
      <c r="A61">
        <v>22</v>
      </c>
      <c r="B61">
        <v>1</v>
      </c>
      <c r="C61">
        <v>3</v>
      </c>
      <c r="D61" s="99">
        <v>22</v>
      </c>
      <c r="E61">
        <v>5</v>
      </c>
      <c r="F61">
        <v>1</v>
      </c>
      <c r="G61">
        <v>69</v>
      </c>
      <c r="H61">
        <v>2</v>
      </c>
      <c r="I61">
        <v>2</v>
      </c>
      <c r="J61" t="s">
        <v>235</v>
      </c>
      <c r="K61" t="s">
        <v>695</v>
      </c>
      <c r="L61" t="s">
        <v>218</v>
      </c>
      <c r="M61">
        <v>22307</v>
      </c>
      <c r="N61" t="s">
        <v>868</v>
      </c>
      <c r="O61">
        <v>2</v>
      </c>
      <c r="P61">
        <v>2</v>
      </c>
      <c r="Q61" t="s">
        <v>869</v>
      </c>
      <c r="R61" t="s">
        <v>870</v>
      </c>
      <c r="S61" t="s">
        <v>695</v>
      </c>
      <c r="T61" t="s">
        <v>218</v>
      </c>
      <c r="U61" t="s">
        <v>795</v>
      </c>
      <c r="V61" t="s">
        <v>796</v>
      </c>
      <c r="W61" t="s">
        <v>594</v>
      </c>
      <c r="X61" t="s">
        <v>602</v>
      </c>
      <c r="Y61" t="s">
        <v>696</v>
      </c>
      <c r="Z61" t="s">
        <v>235</v>
      </c>
      <c r="AA61" t="s">
        <v>695</v>
      </c>
      <c r="AB61" t="s">
        <v>235</v>
      </c>
      <c r="AC61" t="s">
        <v>735</v>
      </c>
      <c r="AD61" t="s">
        <v>254</v>
      </c>
      <c r="AE61" t="s">
        <v>736</v>
      </c>
      <c r="AF61" t="s">
        <v>255</v>
      </c>
      <c r="AG61" t="s">
        <v>848</v>
      </c>
      <c r="AH61" t="s">
        <v>849</v>
      </c>
      <c r="AI61" t="s">
        <v>850</v>
      </c>
      <c r="AJ61" t="s">
        <v>851</v>
      </c>
      <c r="AK61" t="s">
        <v>609</v>
      </c>
      <c r="AL61" t="s">
        <v>610</v>
      </c>
      <c r="AM61" t="s">
        <v>611</v>
      </c>
      <c r="AN61" t="s">
        <v>865</v>
      </c>
      <c r="AO61" t="s">
        <v>866</v>
      </c>
      <c r="AP61" t="s">
        <v>871</v>
      </c>
      <c r="AQ61" t="s">
        <v>32</v>
      </c>
      <c r="AR61" s="64">
        <v>4000000</v>
      </c>
      <c r="AS61" s="64">
        <v>0</v>
      </c>
      <c r="AT61" s="64">
        <v>0</v>
      </c>
      <c r="AU61" s="64">
        <v>0</v>
      </c>
      <c r="AV61" s="64">
        <v>0</v>
      </c>
      <c r="AW61" s="64">
        <v>4000000</v>
      </c>
      <c r="AX61" s="64">
        <v>4000000</v>
      </c>
      <c r="AY61" s="64">
        <v>0</v>
      </c>
      <c r="AZ61" s="64">
        <v>0</v>
      </c>
      <c r="BA61" s="64">
        <v>0</v>
      </c>
      <c r="BB61" s="64">
        <v>0</v>
      </c>
      <c r="BC61" s="101">
        <v>4</v>
      </c>
      <c r="BD61" s="101">
        <v>101</v>
      </c>
      <c r="BE61" s="64">
        <v>4000000</v>
      </c>
      <c r="BF61" t="s">
        <v>615</v>
      </c>
      <c r="BG61" s="107" t="e">
        <f>+SUMIF('[4]CDP - NO CANCELAR '!$A$2:$A$152,R61,'[4]CDP - NO CANCELAR '!$Q$2:$Q$152)</f>
        <v>#VALUE!</v>
      </c>
      <c r="BH61" s="64">
        <v>4000000</v>
      </c>
      <c r="BI61" s="104">
        <f>+A61</f>
        <v>22</v>
      </c>
      <c r="BJ61" s="104">
        <f>+B61</f>
        <v>1</v>
      </c>
      <c r="BK61" s="104">
        <f>+C61</f>
        <v>3</v>
      </c>
      <c r="BL61" s="106">
        <f>+D61</f>
        <v>22</v>
      </c>
      <c r="BM61" s="104">
        <f>+VALUE(VLOOKUP(BT61,'[4]ESTRUCTURA PDM'!$D$1:$J$48,7,FALSE))</f>
        <v>4</v>
      </c>
      <c r="BN61" s="104">
        <f>IFERROR(VALUE(CONCATENATE((VLOOKUP(BU61,'[4]ESTRUCTURA PDM'!$E$1:$L$48,7,FALSE)),0,(VLOOKUP(BV61,'[4]ESTRUCTURA PDM'!$F$1:$L$48,7,FALSE)))),)</f>
        <v>0</v>
      </c>
      <c r="BO61" s="104">
        <f>+G61</f>
        <v>69</v>
      </c>
      <c r="BP61" s="104"/>
      <c r="BQ61" s="105"/>
      <c r="BR61" s="104"/>
      <c r="BS61" s="104">
        <f t="shared" si="9"/>
        <v>0</v>
      </c>
      <c r="BT61" s="103" t="str">
        <f>+VLOOKUP('EJECUCIONGASTOS ARMONIZADO'!BU61,[4]ARMONIZACION!$I$5:$N$53,6,FALSE)</f>
        <v>GOBERNANZA Y DESARROLLO INSTITUCIONAL</v>
      </c>
      <c r="BU61" s="102" t="s">
        <v>471</v>
      </c>
      <c r="BV61" s="102"/>
      <c r="BY61" s="101">
        <v>4</v>
      </c>
      <c r="BZ61" s="101">
        <v>0</v>
      </c>
      <c r="CA61" t="e">
        <f>+COUNTIF([4]ARMONIZACION!$D$5:$D$53,'EJECUCIONGASTOS ARMONIZADO'!CB61)</f>
        <v>#VALUE!</v>
      </c>
      <c r="CB61" t="str">
        <f t="shared" si="0"/>
        <v>TRANSPARENCIA Y EFECTIVIDAD DE RESULTADOS - PLANEACIÓN Y ORDENAMIENTO TERRITORIAL</v>
      </c>
      <c r="CC61">
        <f t="shared" si="1"/>
        <v>0</v>
      </c>
      <c r="CD61" t="str">
        <f t="shared" si="2"/>
        <v>40</v>
      </c>
      <c r="CE61" t="str">
        <f t="shared" si="3"/>
        <v xml:space="preserve">22 1 3 22 4 0 69  </v>
      </c>
      <c r="CF61">
        <f t="shared" si="4"/>
        <v>1</v>
      </c>
    </row>
    <row r="62" spans="1:84" ht="15" customHeight="1" x14ac:dyDescent="0.25">
      <c r="A62">
        <v>23</v>
      </c>
      <c r="B62">
        <v>1</v>
      </c>
      <c r="C62">
        <v>3</v>
      </c>
      <c r="D62" s="99">
        <v>11</v>
      </c>
      <c r="E62">
        <v>4</v>
      </c>
      <c r="F62">
        <v>1</v>
      </c>
      <c r="G62">
        <v>76</v>
      </c>
      <c r="H62">
        <v>0</v>
      </c>
      <c r="I62">
        <v>1</v>
      </c>
      <c r="J62" t="s">
        <v>597</v>
      </c>
      <c r="K62">
        <v>0</v>
      </c>
      <c r="L62" t="s">
        <v>597</v>
      </c>
      <c r="M62">
        <v>11101</v>
      </c>
      <c r="N62" t="s">
        <v>598</v>
      </c>
      <c r="O62">
        <v>0</v>
      </c>
      <c r="P62">
        <v>0</v>
      </c>
      <c r="Q62" t="s">
        <v>873</v>
      </c>
      <c r="R62" t="s">
        <v>874</v>
      </c>
      <c r="S62" t="s">
        <v>872</v>
      </c>
      <c r="T62" t="s">
        <v>258</v>
      </c>
      <c r="U62" t="s">
        <v>875</v>
      </c>
      <c r="V62" t="s">
        <v>876</v>
      </c>
      <c r="W62" t="s">
        <v>594</v>
      </c>
      <c r="X62" t="s">
        <v>602</v>
      </c>
      <c r="Y62" t="s">
        <v>596</v>
      </c>
      <c r="Z62" t="s">
        <v>597</v>
      </c>
      <c r="AA62" t="s">
        <v>595</v>
      </c>
      <c r="AB62" t="s">
        <v>234</v>
      </c>
      <c r="AC62" t="s">
        <v>877</v>
      </c>
      <c r="AD62" t="s">
        <v>252</v>
      </c>
      <c r="AE62" t="s">
        <v>878</v>
      </c>
      <c r="AF62" t="s">
        <v>253</v>
      </c>
      <c r="AG62" t="s">
        <v>879</v>
      </c>
      <c r="AH62" t="s">
        <v>880</v>
      </c>
      <c r="AI62" t="s">
        <v>881</v>
      </c>
      <c r="AJ62" t="s">
        <v>882</v>
      </c>
      <c r="AK62" t="s">
        <v>609</v>
      </c>
      <c r="AL62" t="s">
        <v>610</v>
      </c>
      <c r="AM62" t="s">
        <v>611</v>
      </c>
      <c r="AN62" t="s">
        <v>883</v>
      </c>
      <c r="AO62" t="s">
        <v>884</v>
      </c>
      <c r="AP62" t="s">
        <v>885</v>
      </c>
      <c r="AQ62" t="s">
        <v>33</v>
      </c>
      <c r="AR62" s="64">
        <v>300000000</v>
      </c>
      <c r="AS62" s="64">
        <v>0</v>
      </c>
      <c r="AT62" s="64">
        <v>0</v>
      </c>
      <c r="AU62" s="64">
        <v>0</v>
      </c>
      <c r="AV62" s="64">
        <v>0</v>
      </c>
      <c r="AW62" s="64">
        <v>300000000</v>
      </c>
      <c r="AX62" s="66">
        <v>196500000</v>
      </c>
      <c r="AY62" s="64">
        <v>166500000</v>
      </c>
      <c r="AZ62" s="64">
        <v>43821599</v>
      </c>
      <c r="BA62" s="64">
        <v>43821599</v>
      </c>
      <c r="BB62" s="66">
        <v>103500000</v>
      </c>
      <c r="BC62" s="101">
        <v>3</v>
      </c>
      <c r="BD62" s="101">
        <v>201</v>
      </c>
      <c r="BE62" s="64">
        <v>30000000</v>
      </c>
      <c r="BF62" t="s">
        <v>615</v>
      </c>
      <c r="BG62" s="107" t="e">
        <f>+SUMIF('[4]CDP - NO CANCELAR '!$A$2:$A$152,R62,'[4]CDP - NO CANCELAR '!$Q$2:$Q$152)</f>
        <v>#VALUE!</v>
      </c>
      <c r="BH62" s="64">
        <v>196500000</v>
      </c>
      <c r="BI62" s="104">
        <v>23</v>
      </c>
      <c r="BJ62" s="104">
        <v>1</v>
      </c>
      <c r="BK62" s="104">
        <v>3</v>
      </c>
      <c r="BL62" s="106">
        <v>11</v>
      </c>
      <c r="BM62" s="104">
        <v>3</v>
      </c>
      <c r="BN62" s="104">
        <v>201</v>
      </c>
      <c r="BO62" s="104">
        <v>76</v>
      </c>
      <c r="BP62" s="104">
        <v>40</v>
      </c>
      <c r="BQ62" s="105">
        <v>2408008</v>
      </c>
      <c r="BR62" s="104" t="s">
        <v>33</v>
      </c>
      <c r="BS62" s="104">
        <f t="shared" si="9"/>
        <v>103500000</v>
      </c>
      <c r="BT62" s="103" t="str">
        <f>+VLOOKUP('EJECUCIONGASTOS ARMONIZADO'!BU62,[4]ARMONIZACION!$I$5:$N$53,6,FALSE)</f>
        <v>DESARROLLO FÍSICO Y AMBIENTAL</v>
      </c>
      <c r="BU62" s="102" t="s">
        <v>439</v>
      </c>
      <c r="BV62" s="102"/>
      <c r="BW62" t="s">
        <v>3571</v>
      </c>
      <c r="BX62" t="s">
        <v>3575</v>
      </c>
      <c r="BY62" s="101">
        <v>3</v>
      </c>
      <c r="BZ62" s="101">
        <v>201</v>
      </c>
      <c r="CA62" t="e">
        <f>+COUNTIF([4]ARMONIZACION!$D$5:$D$53,'EJECUCIONGASTOS ARMONIZADO'!CB62)</f>
        <v>#VALUE!</v>
      </c>
      <c r="CB62" t="str">
        <f t="shared" si="0"/>
        <v>SISTEMA INTEGRADO DE TRANSPORTE PARA LA COMPETITIVIDAD - MOVILIDAD</v>
      </c>
      <c r="CC62">
        <f t="shared" si="1"/>
        <v>2</v>
      </c>
      <c r="CD62" t="str">
        <f t="shared" si="2"/>
        <v>32</v>
      </c>
      <c r="CE62" t="str">
        <f t="shared" si="3"/>
        <v>23 1 3 11 3 201 76 40 2408008</v>
      </c>
      <c r="CF62">
        <f t="shared" si="4"/>
        <v>3</v>
      </c>
    </row>
    <row r="63" spans="1:84" ht="15" customHeight="1" x14ac:dyDescent="0.25">
      <c r="A63">
        <v>23</v>
      </c>
      <c r="B63">
        <v>1</v>
      </c>
      <c r="C63">
        <v>3</v>
      </c>
      <c r="D63" s="99">
        <v>11</v>
      </c>
      <c r="E63">
        <v>4</v>
      </c>
      <c r="F63">
        <v>1</v>
      </c>
      <c r="G63">
        <v>76</v>
      </c>
      <c r="H63">
        <v>1</v>
      </c>
      <c r="I63">
        <v>1</v>
      </c>
      <c r="J63" t="s">
        <v>597</v>
      </c>
      <c r="K63">
        <v>0</v>
      </c>
      <c r="L63" t="s">
        <v>597</v>
      </c>
      <c r="M63">
        <v>11101</v>
      </c>
      <c r="N63" t="s">
        <v>598</v>
      </c>
      <c r="O63">
        <v>1</v>
      </c>
      <c r="P63">
        <v>1</v>
      </c>
      <c r="Q63" t="s">
        <v>886</v>
      </c>
      <c r="R63" t="s">
        <v>887</v>
      </c>
      <c r="S63" t="s">
        <v>872</v>
      </c>
      <c r="T63" t="s">
        <v>258</v>
      </c>
      <c r="U63" t="s">
        <v>875</v>
      </c>
      <c r="V63" t="s">
        <v>876</v>
      </c>
      <c r="W63" t="s">
        <v>594</v>
      </c>
      <c r="X63" t="s">
        <v>602</v>
      </c>
      <c r="Y63" t="s">
        <v>596</v>
      </c>
      <c r="Z63" t="s">
        <v>597</v>
      </c>
      <c r="AA63" t="s">
        <v>595</v>
      </c>
      <c r="AB63" t="s">
        <v>234</v>
      </c>
      <c r="AC63" t="s">
        <v>877</v>
      </c>
      <c r="AD63" t="s">
        <v>252</v>
      </c>
      <c r="AE63" t="s">
        <v>878</v>
      </c>
      <c r="AF63" t="s">
        <v>253</v>
      </c>
      <c r="AG63" t="s">
        <v>879</v>
      </c>
      <c r="AH63" t="s">
        <v>880</v>
      </c>
      <c r="AI63" t="s">
        <v>881</v>
      </c>
      <c r="AJ63" t="s">
        <v>882</v>
      </c>
      <c r="AK63" t="s">
        <v>609</v>
      </c>
      <c r="AL63" t="s">
        <v>610</v>
      </c>
      <c r="AM63" t="s">
        <v>611</v>
      </c>
      <c r="AN63" t="s">
        <v>888</v>
      </c>
      <c r="AO63" t="s">
        <v>889</v>
      </c>
      <c r="AP63" t="s">
        <v>890</v>
      </c>
      <c r="AQ63" t="s">
        <v>33</v>
      </c>
      <c r="AR63" s="64">
        <v>1463000000</v>
      </c>
      <c r="AS63" s="64">
        <v>0</v>
      </c>
      <c r="AT63" s="64">
        <v>0</v>
      </c>
      <c r="AU63" s="64">
        <v>0</v>
      </c>
      <c r="AV63" s="64">
        <v>1463000000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101">
        <v>3</v>
      </c>
      <c r="BD63" s="101">
        <v>201</v>
      </c>
      <c r="BE63" s="64">
        <v>0</v>
      </c>
      <c r="BF63" t="s">
        <v>615</v>
      </c>
      <c r="BG63" s="107" t="e">
        <f>+SUMIF('[4]CDP - NO CANCELAR '!$A$2:$A$152,R63,'[4]CDP - NO CANCELAR '!$Q$2:$Q$152)</f>
        <v>#VALUE!</v>
      </c>
      <c r="BH63" s="64">
        <v>0</v>
      </c>
      <c r="BI63" s="104">
        <f>+A63</f>
        <v>23</v>
      </c>
      <c r="BJ63" s="104">
        <f>+B63</f>
        <v>1</v>
      </c>
      <c r="BK63" s="104">
        <f>+C63</f>
        <v>3</v>
      </c>
      <c r="BL63" s="106">
        <f>+D63</f>
        <v>11</v>
      </c>
      <c r="BM63" s="104">
        <f>+VALUE(VLOOKUP(BT63,'[4]ESTRUCTURA PDM'!$D$1:$J$48,7,FALSE))</f>
        <v>3</v>
      </c>
      <c r="BN63" s="104">
        <f>IFERROR(VALUE(CONCATENATE((VLOOKUP(BU63,'[4]ESTRUCTURA PDM'!$E$1:$L$48,7,FALSE)),0,(VLOOKUP(BV63,'[4]ESTRUCTURA PDM'!$F$1:$L$48,7,FALSE)))),)</f>
        <v>0</v>
      </c>
      <c r="BO63" s="104">
        <f>+G63</f>
        <v>76</v>
      </c>
      <c r="BP63" s="104"/>
      <c r="BQ63" s="105"/>
      <c r="BR63" s="104"/>
      <c r="BS63" s="104">
        <f t="shared" si="9"/>
        <v>0</v>
      </c>
      <c r="BT63" s="103" t="str">
        <f>+VLOOKUP('EJECUCIONGASTOS ARMONIZADO'!BU63,[4]ARMONIZACION!$I$5:$N$53,6,FALSE)</f>
        <v>DESARROLLO FÍSICO Y AMBIENTAL</v>
      </c>
      <c r="BU63" s="102" t="s">
        <v>439</v>
      </c>
      <c r="BV63" s="102"/>
      <c r="BY63" s="101">
        <v>3</v>
      </c>
      <c r="BZ63" s="101">
        <v>0</v>
      </c>
      <c r="CA63" t="e">
        <f>+COUNTIF([4]ARMONIZACION!$D$5:$D$53,'EJECUCIONGASTOS ARMONIZADO'!CB63)</f>
        <v>#VALUE!</v>
      </c>
      <c r="CB63" t="str">
        <f t="shared" si="0"/>
        <v>SISTEMA INTEGRADO DE TRANSPORTE PARA LA COMPETITIVIDAD - MOVILIDAD</v>
      </c>
      <c r="CC63">
        <f t="shared" si="1"/>
        <v>0</v>
      </c>
      <c r="CD63" t="str">
        <f t="shared" si="2"/>
        <v>30</v>
      </c>
      <c r="CE63" t="str">
        <f t="shared" si="3"/>
        <v xml:space="preserve">23 1 3 11 3 0 76  </v>
      </c>
      <c r="CF63">
        <f t="shared" si="4"/>
        <v>3</v>
      </c>
    </row>
    <row r="64" spans="1:84" ht="15" customHeight="1" x14ac:dyDescent="0.25">
      <c r="A64">
        <v>23</v>
      </c>
      <c r="B64">
        <v>1</v>
      </c>
      <c r="C64">
        <v>3</v>
      </c>
      <c r="D64" s="99">
        <v>11</v>
      </c>
      <c r="E64">
        <v>4</v>
      </c>
      <c r="F64">
        <v>2</v>
      </c>
      <c r="G64">
        <v>76</v>
      </c>
      <c r="H64">
        <v>0</v>
      </c>
      <c r="I64">
        <v>1</v>
      </c>
      <c r="J64" t="s">
        <v>597</v>
      </c>
      <c r="K64">
        <v>0</v>
      </c>
      <c r="L64" t="s">
        <v>597</v>
      </c>
      <c r="M64">
        <v>11101</v>
      </c>
      <c r="N64" t="s">
        <v>598</v>
      </c>
      <c r="O64">
        <v>0</v>
      </c>
      <c r="P64">
        <v>0</v>
      </c>
      <c r="Q64" t="s">
        <v>891</v>
      </c>
      <c r="R64" t="s">
        <v>892</v>
      </c>
      <c r="S64" t="s">
        <v>872</v>
      </c>
      <c r="T64" t="s">
        <v>258</v>
      </c>
      <c r="U64" t="s">
        <v>875</v>
      </c>
      <c r="V64" t="s">
        <v>876</v>
      </c>
      <c r="W64" t="s">
        <v>594</v>
      </c>
      <c r="X64" t="s">
        <v>602</v>
      </c>
      <c r="Y64" t="s">
        <v>596</v>
      </c>
      <c r="Z64" t="s">
        <v>597</v>
      </c>
      <c r="AA64" t="s">
        <v>595</v>
      </c>
      <c r="AB64" t="s">
        <v>234</v>
      </c>
      <c r="AC64" t="s">
        <v>877</v>
      </c>
      <c r="AD64" t="s">
        <v>252</v>
      </c>
      <c r="AE64" t="s">
        <v>893</v>
      </c>
      <c r="AF64" t="s">
        <v>894</v>
      </c>
      <c r="AG64" t="s">
        <v>895</v>
      </c>
      <c r="AH64" t="s">
        <v>880</v>
      </c>
      <c r="AI64" t="s">
        <v>881</v>
      </c>
      <c r="AJ64" t="s">
        <v>882</v>
      </c>
      <c r="AK64" t="s">
        <v>609</v>
      </c>
      <c r="AL64" t="s">
        <v>610</v>
      </c>
      <c r="AM64" t="s">
        <v>611</v>
      </c>
      <c r="AN64" t="s">
        <v>883</v>
      </c>
      <c r="AO64" t="s">
        <v>884</v>
      </c>
      <c r="AP64" t="s">
        <v>896</v>
      </c>
      <c r="AQ64" t="s">
        <v>33</v>
      </c>
      <c r="AR64" s="64">
        <v>740000000</v>
      </c>
      <c r="AS64" s="64">
        <v>0</v>
      </c>
      <c r="AT64" s="64">
        <v>0</v>
      </c>
      <c r="AU64" s="64">
        <v>190269000</v>
      </c>
      <c r="AV64" s="64">
        <v>360269000</v>
      </c>
      <c r="AW64" s="64">
        <v>570000000</v>
      </c>
      <c r="AX64" s="64">
        <v>300000000</v>
      </c>
      <c r="AY64" s="64">
        <v>0</v>
      </c>
      <c r="AZ64" s="64">
        <v>0</v>
      </c>
      <c r="BA64" s="64">
        <v>0</v>
      </c>
      <c r="BB64" s="64">
        <v>270000000</v>
      </c>
      <c r="BC64" s="101">
        <v>3</v>
      </c>
      <c r="BD64" s="101">
        <v>201</v>
      </c>
      <c r="BE64" s="64">
        <v>300000000</v>
      </c>
      <c r="BF64" t="s">
        <v>615</v>
      </c>
      <c r="BG64" s="107" t="e">
        <f>+SUMIF('[4]CDP - NO CANCELAR '!$A$2:$A$152,R64,'[4]CDP - NO CANCELAR '!$Q$2:$Q$152)</f>
        <v>#VALUE!</v>
      </c>
      <c r="BH64" s="64">
        <v>300000000</v>
      </c>
      <c r="BI64" s="104">
        <v>23</v>
      </c>
      <c r="BJ64" s="104">
        <v>1</v>
      </c>
      <c r="BK64" s="104">
        <v>3</v>
      </c>
      <c r="BL64" s="106">
        <v>11</v>
      </c>
      <c r="BM64" s="104">
        <v>3</v>
      </c>
      <c r="BN64" s="104">
        <v>201</v>
      </c>
      <c r="BO64" s="104">
        <v>76</v>
      </c>
      <c r="BP64" s="104">
        <v>40</v>
      </c>
      <c r="BQ64" s="105">
        <v>2408008</v>
      </c>
      <c r="BR64" s="104" t="s">
        <v>33</v>
      </c>
      <c r="BS64" s="104">
        <v>270000000</v>
      </c>
      <c r="BT64" s="103" t="str">
        <f>+VLOOKUP('EJECUCIONGASTOS ARMONIZADO'!BU64,[4]ARMONIZACION!$I$5:$N$53,6,FALSE)</f>
        <v>DESARROLLO FÍSICO Y AMBIENTAL</v>
      </c>
      <c r="BU64" s="102" t="s">
        <v>439</v>
      </c>
      <c r="BV64" s="102"/>
      <c r="BY64" s="101">
        <v>3</v>
      </c>
      <c r="BZ64" s="101">
        <v>201</v>
      </c>
      <c r="CA64" t="e">
        <f>+COUNTIF([4]ARMONIZACION!$D$5:$D$53,'EJECUCIONGASTOS ARMONIZADO'!CB64)</f>
        <v>#VALUE!</v>
      </c>
      <c r="CB64" t="str">
        <f t="shared" si="0"/>
        <v>ADMINISTRACION DE TRANSITO Y PROMOCION DEL TRANSPORTE ACTIVO - MOVILIDAD</v>
      </c>
      <c r="CC64">
        <f t="shared" si="1"/>
        <v>2</v>
      </c>
      <c r="CD64" t="str">
        <f t="shared" si="2"/>
        <v>32</v>
      </c>
      <c r="CE64" t="str">
        <f t="shared" si="3"/>
        <v>23 1 3 11 3 201 76 40 2408008</v>
      </c>
      <c r="CF64">
        <f t="shared" si="4"/>
        <v>3</v>
      </c>
    </row>
    <row r="65" spans="1:84" ht="15" customHeight="1" x14ac:dyDescent="0.25">
      <c r="A65">
        <v>23</v>
      </c>
      <c r="B65">
        <v>1</v>
      </c>
      <c r="C65">
        <v>3</v>
      </c>
      <c r="D65" s="99">
        <v>11</v>
      </c>
      <c r="E65">
        <v>4</v>
      </c>
      <c r="F65">
        <v>2</v>
      </c>
      <c r="G65">
        <v>76</v>
      </c>
      <c r="H65">
        <v>0</v>
      </c>
      <c r="I65">
        <v>1</v>
      </c>
      <c r="J65" t="s">
        <v>597</v>
      </c>
      <c r="K65">
        <v>0</v>
      </c>
      <c r="L65" t="s">
        <v>597</v>
      </c>
      <c r="M65">
        <v>11101</v>
      </c>
      <c r="N65" t="s">
        <v>598</v>
      </c>
      <c r="O65">
        <v>0</v>
      </c>
      <c r="P65">
        <v>0</v>
      </c>
      <c r="Q65" t="s">
        <v>897</v>
      </c>
      <c r="R65" t="s">
        <v>898</v>
      </c>
      <c r="S65" t="s">
        <v>872</v>
      </c>
      <c r="T65" t="s">
        <v>258</v>
      </c>
      <c r="U65" t="s">
        <v>875</v>
      </c>
      <c r="V65" t="s">
        <v>876</v>
      </c>
      <c r="W65" t="s">
        <v>594</v>
      </c>
      <c r="X65" t="s">
        <v>602</v>
      </c>
      <c r="Y65" t="s">
        <v>596</v>
      </c>
      <c r="Z65" t="s">
        <v>597</v>
      </c>
      <c r="AA65" t="s">
        <v>595</v>
      </c>
      <c r="AB65" t="s">
        <v>234</v>
      </c>
      <c r="AC65" t="s">
        <v>877</v>
      </c>
      <c r="AD65" t="s">
        <v>252</v>
      </c>
      <c r="AE65" t="s">
        <v>893</v>
      </c>
      <c r="AF65" t="s">
        <v>894</v>
      </c>
      <c r="AG65" t="s">
        <v>895</v>
      </c>
      <c r="AH65" t="s">
        <v>880</v>
      </c>
      <c r="AI65" t="s">
        <v>881</v>
      </c>
      <c r="AJ65" t="s">
        <v>882</v>
      </c>
      <c r="AK65" t="s">
        <v>609</v>
      </c>
      <c r="AL65" t="s">
        <v>610</v>
      </c>
      <c r="AM65" t="s">
        <v>611</v>
      </c>
      <c r="AN65" t="s">
        <v>899</v>
      </c>
      <c r="AO65" t="s">
        <v>650</v>
      </c>
      <c r="AP65" t="s">
        <v>900</v>
      </c>
      <c r="AQ65" t="s">
        <v>34</v>
      </c>
      <c r="AR65" s="64">
        <v>0</v>
      </c>
      <c r="AS65" s="64">
        <v>0</v>
      </c>
      <c r="AT65" s="64">
        <v>0</v>
      </c>
      <c r="AU65" s="64">
        <v>170000000</v>
      </c>
      <c r="AV65" s="64">
        <v>0</v>
      </c>
      <c r="AW65" s="64">
        <v>170000000</v>
      </c>
      <c r="AX65" s="64">
        <v>170000000</v>
      </c>
      <c r="AY65" s="64">
        <v>170000000</v>
      </c>
      <c r="AZ65" s="64">
        <v>12224366</v>
      </c>
      <c r="BA65" s="64">
        <v>12224366</v>
      </c>
      <c r="BB65" s="64">
        <v>0</v>
      </c>
      <c r="BC65" s="101">
        <v>3</v>
      </c>
      <c r="BD65" s="101">
        <v>201</v>
      </c>
      <c r="BE65" s="64">
        <v>0</v>
      </c>
      <c r="BF65" t="s">
        <v>615</v>
      </c>
      <c r="BG65" s="107" t="e">
        <f>+SUMIF('[4]CDP - NO CANCELAR '!$A$2:$A$152,R65,'[4]CDP - NO CANCELAR '!$Q$2:$Q$152)</f>
        <v>#VALUE!</v>
      </c>
      <c r="BH65" s="64">
        <v>170000000</v>
      </c>
      <c r="BI65" s="104">
        <f>+A65</f>
        <v>23</v>
      </c>
      <c r="BJ65" s="104">
        <f>+B65</f>
        <v>1</v>
      </c>
      <c r="BK65" s="104">
        <f>+C65</f>
        <v>3</v>
      </c>
      <c r="BL65" s="106">
        <f>+D65</f>
        <v>11</v>
      </c>
      <c r="BM65" s="104">
        <f>+VALUE(VLOOKUP(BT65,'[4]ESTRUCTURA PDM'!$D$1:$J$48,7,FALSE))</f>
        <v>3</v>
      </c>
      <c r="BN65" s="104">
        <f>IFERROR(VALUE(CONCATENATE((VLOOKUP(BU65,'[4]ESTRUCTURA PDM'!$E$1:$L$48,7,FALSE)),0,(VLOOKUP(BV65,'[4]ESTRUCTURA PDM'!$F$1:$L$48,7,FALSE)))),)</f>
        <v>0</v>
      </c>
      <c r="BO65" s="104">
        <f>+G65</f>
        <v>76</v>
      </c>
      <c r="BP65" s="104"/>
      <c r="BQ65" s="105"/>
      <c r="BR65" s="104"/>
      <c r="BS65" s="104">
        <f>+BB65</f>
        <v>0</v>
      </c>
      <c r="BT65" s="103" t="str">
        <f>+VLOOKUP('EJECUCIONGASTOS ARMONIZADO'!BU65,[4]ARMONIZACION!$I$5:$N$53,6,FALSE)</f>
        <v>DESARROLLO FÍSICO Y AMBIENTAL</v>
      </c>
      <c r="BU65" s="102" t="s">
        <v>439</v>
      </c>
      <c r="BV65" s="102"/>
      <c r="BY65" s="101">
        <v>3</v>
      </c>
      <c r="BZ65" s="101">
        <v>0</v>
      </c>
      <c r="CA65" t="e">
        <f>+COUNTIF([4]ARMONIZACION!$D$5:$D$53,'EJECUCIONGASTOS ARMONIZADO'!CB65)</f>
        <v>#VALUE!</v>
      </c>
      <c r="CB65" t="str">
        <f t="shared" si="0"/>
        <v>ADMINISTRACION DE TRANSITO Y PROMOCION DEL TRANSPORTE ACTIVO - MOVILIDAD</v>
      </c>
      <c r="CC65">
        <f t="shared" si="1"/>
        <v>0</v>
      </c>
      <c r="CD65" t="str">
        <f t="shared" si="2"/>
        <v>30</v>
      </c>
      <c r="CE65" t="str">
        <f t="shared" si="3"/>
        <v xml:space="preserve">23 1 3 11 3 0 76  </v>
      </c>
      <c r="CF65">
        <f t="shared" si="4"/>
        <v>3</v>
      </c>
    </row>
    <row r="66" spans="1:84" ht="15" customHeight="1" x14ac:dyDescent="0.25">
      <c r="A66">
        <v>23</v>
      </c>
      <c r="B66">
        <v>1</v>
      </c>
      <c r="C66">
        <v>3</v>
      </c>
      <c r="D66" s="99">
        <v>11</v>
      </c>
      <c r="E66">
        <v>4</v>
      </c>
      <c r="F66">
        <v>2</v>
      </c>
      <c r="G66">
        <v>76</v>
      </c>
      <c r="H66">
        <v>1</v>
      </c>
      <c r="I66">
        <v>1</v>
      </c>
      <c r="J66" t="s">
        <v>597</v>
      </c>
      <c r="K66">
        <v>0</v>
      </c>
      <c r="L66" t="s">
        <v>597</v>
      </c>
      <c r="M66">
        <v>11101</v>
      </c>
      <c r="N66" t="s">
        <v>598</v>
      </c>
      <c r="O66">
        <v>1</v>
      </c>
      <c r="P66">
        <v>1</v>
      </c>
      <c r="Q66" t="s">
        <v>901</v>
      </c>
      <c r="R66" t="s">
        <v>902</v>
      </c>
      <c r="S66" t="s">
        <v>872</v>
      </c>
      <c r="T66" t="s">
        <v>258</v>
      </c>
      <c r="U66" t="s">
        <v>875</v>
      </c>
      <c r="V66" t="s">
        <v>876</v>
      </c>
      <c r="W66" t="s">
        <v>594</v>
      </c>
      <c r="X66" t="s">
        <v>602</v>
      </c>
      <c r="Y66" t="s">
        <v>596</v>
      </c>
      <c r="Z66" t="s">
        <v>597</v>
      </c>
      <c r="AA66" t="s">
        <v>595</v>
      </c>
      <c r="AB66" t="s">
        <v>234</v>
      </c>
      <c r="AC66" t="s">
        <v>877</v>
      </c>
      <c r="AD66" t="s">
        <v>252</v>
      </c>
      <c r="AE66" t="s">
        <v>893</v>
      </c>
      <c r="AF66" t="s">
        <v>894</v>
      </c>
      <c r="AG66" t="s">
        <v>895</v>
      </c>
      <c r="AH66" t="s">
        <v>880</v>
      </c>
      <c r="AI66" t="s">
        <v>881</v>
      </c>
      <c r="AJ66" t="s">
        <v>882</v>
      </c>
      <c r="AK66" t="s">
        <v>609</v>
      </c>
      <c r="AL66" t="s">
        <v>610</v>
      </c>
      <c r="AM66" t="s">
        <v>611</v>
      </c>
      <c r="AN66" t="s">
        <v>899</v>
      </c>
      <c r="AO66" t="s">
        <v>650</v>
      </c>
      <c r="AP66" t="s">
        <v>903</v>
      </c>
      <c r="AQ66" t="s">
        <v>33</v>
      </c>
      <c r="AR66" s="64">
        <v>15000000</v>
      </c>
      <c r="AS66" s="64">
        <v>0</v>
      </c>
      <c r="AT66" s="64">
        <v>0</v>
      </c>
      <c r="AU66" s="64">
        <v>0</v>
      </c>
      <c r="AV66" s="64">
        <v>0</v>
      </c>
      <c r="AW66" s="64">
        <v>15000000</v>
      </c>
      <c r="AX66" s="64">
        <v>0</v>
      </c>
      <c r="AY66" s="64">
        <v>0</v>
      </c>
      <c r="AZ66" s="64">
        <v>0</v>
      </c>
      <c r="BA66" s="64">
        <v>0</v>
      </c>
      <c r="BB66" s="64">
        <v>15000000</v>
      </c>
      <c r="BC66" s="101">
        <v>3</v>
      </c>
      <c r="BD66" s="101">
        <v>201</v>
      </c>
      <c r="BE66" s="64">
        <v>0</v>
      </c>
      <c r="BF66" t="s">
        <v>615</v>
      </c>
      <c r="BG66" s="107" t="e">
        <f>+SUMIF('[4]CDP - NO CANCELAR '!$A$2:$A$152,R66,'[4]CDP - NO CANCELAR '!$Q$2:$Q$152)</f>
        <v>#VALUE!</v>
      </c>
      <c r="BH66" s="64">
        <v>0</v>
      </c>
      <c r="BI66" s="104">
        <v>23</v>
      </c>
      <c r="BJ66" s="104">
        <v>1</v>
      </c>
      <c r="BK66" s="104">
        <v>3</v>
      </c>
      <c r="BL66" s="106">
        <v>11</v>
      </c>
      <c r="BM66" s="104">
        <v>3</v>
      </c>
      <c r="BN66" s="104">
        <v>201</v>
      </c>
      <c r="BO66" s="104">
        <v>76</v>
      </c>
      <c r="BP66" s="104">
        <v>40</v>
      </c>
      <c r="BQ66" s="105">
        <v>2408038</v>
      </c>
      <c r="BR66" s="104" t="s">
        <v>33</v>
      </c>
      <c r="BS66" s="104">
        <v>15000000</v>
      </c>
      <c r="BT66" s="103" t="str">
        <f>+VLOOKUP('EJECUCIONGASTOS ARMONIZADO'!BU66,[4]ARMONIZACION!$I$5:$N$53,6,FALSE)</f>
        <v>DESARROLLO FÍSICO Y AMBIENTAL</v>
      </c>
      <c r="BU66" s="102" t="s">
        <v>439</v>
      </c>
      <c r="BV66" s="102"/>
      <c r="BY66" s="101">
        <v>3</v>
      </c>
      <c r="BZ66" s="101">
        <v>201</v>
      </c>
      <c r="CA66" t="e">
        <f>+COUNTIF([4]ARMONIZACION!$D$5:$D$53,'EJECUCIONGASTOS ARMONIZADO'!CB66)</f>
        <v>#VALUE!</v>
      </c>
      <c r="CB66" t="str">
        <f t="shared" si="0"/>
        <v>ADMINISTRACION DE TRANSITO Y PROMOCION DEL TRANSPORTE ACTIVO - MOVILIDAD</v>
      </c>
      <c r="CC66">
        <f t="shared" si="1"/>
        <v>2</v>
      </c>
      <c r="CD66" t="str">
        <f t="shared" si="2"/>
        <v>32</v>
      </c>
      <c r="CE66" t="str">
        <f t="shared" si="3"/>
        <v>23 1 3 11 3 201 76 40 2408038</v>
      </c>
      <c r="CF66">
        <f t="shared" si="4"/>
        <v>1</v>
      </c>
    </row>
    <row r="67" spans="1:84" ht="15" customHeight="1" x14ac:dyDescent="0.25">
      <c r="A67">
        <v>23</v>
      </c>
      <c r="B67">
        <v>1</v>
      </c>
      <c r="C67">
        <v>3</v>
      </c>
      <c r="D67" s="99">
        <v>11</v>
      </c>
      <c r="E67">
        <v>4</v>
      </c>
      <c r="F67">
        <v>2</v>
      </c>
      <c r="G67">
        <v>76</v>
      </c>
      <c r="H67">
        <v>2</v>
      </c>
      <c r="I67">
        <v>1</v>
      </c>
      <c r="J67" t="s">
        <v>597</v>
      </c>
      <c r="K67">
        <v>0</v>
      </c>
      <c r="L67" t="s">
        <v>597</v>
      </c>
      <c r="M67">
        <v>11101</v>
      </c>
      <c r="N67" t="s">
        <v>598</v>
      </c>
      <c r="O67">
        <v>2</v>
      </c>
      <c r="P67">
        <v>2</v>
      </c>
      <c r="Q67" t="s">
        <v>904</v>
      </c>
      <c r="R67" t="s">
        <v>905</v>
      </c>
      <c r="S67" t="s">
        <v>872</v>
      </c>
      <c r="T67" t="s">
        <v>258</v>
      </c>
      <c r="U67" t="s">
        <v>875</v>
      </c>
      <c r="V67" t="s">
        <v>876</v>
      </c>
      <c r="W67" t="s">
        <v>594</v>
      </c>
      <c r="X67" t="s">
        <v>602</v>
      </c>
      <c r="Y67" t="s">
        <v>596</v>
      </c>
      <c r="Z67" t="s">
        <v>597</v>
      </c>
      <c r="AA67" t="s">
        <v>595</v>
      </c>
      <c r="AB67" t="s">
        <v>234</v>
      </c>
      <c r="AC67" t="s">
        <v>877</v>
      </c>
      <c r="AD67" t="s">
        <v>252</v>
      </c>
      <c r="AE67" t="s">
        <v>893</v>
      </c>
      <c r="AF67" t="s">
        <v>894</v>
      </c>
      <c r="AG67" t="s">
        <v>895</v>
      </c>
      <c r="AH67" t="s">
        <v>880</v>
      </c>
      <c r="AI67" t="s">
        <v>881</v>
      </c>
      <c r="AJ67" t="s">
        <v>882</v>
      </c>
      <c r="AK67" t="s">
        <v>609</v>
      </c>
      <c r="AL67" t="s">
        <v>610</v>
      </c>
      <c r="AM67" t="s">
        <v>611</v>
      </c>
      <c r="AN67" t="s">
        <v>888</v>
      </c>
      <c r="AO67" t="s">
        <v>889</v>
      </c>
      <c r="AP67" t="s">
        <v>906</v>
      </c>
      <c r="AQ67" t="s">
        <v>33</v>
      </c>
      <c r="AR67" s="64">
        <v>4835494825</v>
      </c>
      <c r="AS67" s="64">
        <v>0</v>
      </c>
      <c r="AT67" s="64">
        <v>0</v>
      </c>
      <c r="AU67" s="64">
        <v>774955273</v>
      </c>
      <c r="AV67" s="64">
        <v>0</v>
      </c>
      <c r="AW67" s="64">
        <v>5610450098</v>
      </c>
      <c r="AX67" s="64">
        <v>4803774823</v>
      </c>
      <c r="AY67" s="64">
        <v>4803774823</v>
      </c>
      <c r="AZ67" s="64">
        <v>982236131</v>
      </c>
      <c r="BA67" s="64">
        <v>971641168</v>
      </c>
      <c r="BB67" s="64">
        <v>806675275</v>
      </c>
      <c r="BC67" s="101">
        <v>3</v>
      </c>
      <c r="BD67" s="101">
        <v>201</v>
      </c>
      <c r="BE67" s="64">
        <v>0</v>
      </c>
      <c r="BF67" t="s">
        <v>615</v>
      </c>
      <c r="BG67" s="107" t="e">
        <f>+SUMIF('[4]CDP - NO CANCELAR '!$A$2:$A$152,R67,'[4]CDP - NO CANCELAR '!$Q$2:$Q$152)</f>
        <v>#VALUE!</v>
      </c>
      <c r="BH67" s="64">
        <v>4803774823</v>
      </c>
      <c r="BI67" s="104">
        <v>23</v>
      </c>
      <c r="BJ67" s="104">
        <v>1</v>
      </c>
      <c r="BK67" s="104">
        <v>3</v>
      </c>
      <c r="BL67" s="106">
        <v>11</v>
      </c>
      <c r="BM67" s="104">
        <v>3</v>
      </c>
      <c r="BN67" s="104">
        <v>201</v>
      </c>
      <c r="BO67" s="104">
        <v>76</v>
      </c>
      <c r="BP67" s="104">
        <v>40</v>
      </c>
      <c r="BQ67" s="105">
        <v>2408039</v>
      </c>
      <c r="BR67" s="104" t="s">
        <v>33</v>
      </c>
      <c r="BS67" s="104">
        <v>806675275</v>
      </c>
      <c r="BT67" s="103" t="str">
        <f>+VLOOKUP('EJECUCIONGASTOS ARMONIZADO'!BU67,[4]ARMONIZACION!$I$5:$N$53,6,FALSE)</f>
        <v>DESARROLLO FÍSICO Y AMBIENTAL</v>
      </c>
      <c r="BU67" s="102" t="s">
        <v>439</v>
      </c>
      <c r="BV67" s="102"/>
      <c r="BY67" s="101">
        <v>3</v>
      </c>
      <c r="BZ67" s="101">
        <v>201</v>
      </c>
      <c r="CA67" t="e">
        <f>+COUNTIF([4]ARMONIZACION!$D$5:$D$53,'EJECUCIONGASTOS ARMONIZADO'!CB67)</f>
        <v>#VALUE!</v>
      </c>
      <c r="CB67" t="str">
        <f t="shared" ref="CB67:CB130" si="10">+CONCATENATE(AF67," - ",BU67)</f>
        <v>ADMINISTRACION DE TRANSITO Y PROMOCION DEL TRANSPORTE ACTIVO - MOVILIDAD</v>
      </c>
      <c r="CC67">
        <f t="shared" ref="CC67:CC130" si="11">_xlfn.NUMBERVALUE(MID(BN67,1,1))</f>
        <v>2</v>
      </c>
      <c r="CD67" t="str">
        <f t="shared" ref="CD67:CD130" si="12">+CONCATENATE(BM67,CC67)</f>
        <v>32</v>
      </c>
      <c r="CE67" t="str">
        <f t="shared" ref="CE67:CE130" si="13">+CONCATENATE(BI67," ",BJ67," ",BK67," ",BL67," ",BM67," ",BN67," ",BO67," ",BP67," ",BQ67)</f>
        <v>23 1 3 11 3 201 76 40 2408039</v>
      </c>
      <c r="CF67">
        <f t="shared" ref="CF67:CF130" si="14">+COUNTIF($CE$3:$CE$583,CE67)</f>
        <v>2</v>
      </c>
    </row>
    <row r="68" spans="1:84" ht="15" customHeight="1" x14ac:dyDescent="0.25">
      <c r="A68">
        <v>23</v>
      </c>
      <c r="B68">
        <v>1</v>
      </c>
      <c r="C68">
        <v>3</v>
      </c>
      <c r="D68" s="99">
        <v>11</v>
      </c>
      <c r="E68">
        <v>4</v>
      </c>
      <c r="F68">
        <v>3</v>
      </c>
      <c r="G68">
        <v>76</v>
      </c>
      <c r="H68">
        <v>0</v>
      </c>
      <c r="I68">
        <v>1</v>
      </c>
      <c r="J68" t="s">
        <v>597</v>
      </c>
      <c r="K68">
        <v>0</v>
      </c>
      <c r="L68" t="s">
        <v>597</v>
      </c>
      <c r="M68">
        <v>11101</v>
      </c>
      <c r="N68" t="s">
        <v>598</v>
      </c>
      <c r="O68">
        <v>0</v>
      </c>
      <c r="P68">
        <v>0</v>
      </c>
      <c r="Q68" t="s">
        <v>907</v>
      </c>
      <c r="R68" t="s">
        <v>908</v>
      </c>
      <c r="S68" t="s">
        <v>872</v>
      </c>
      <c r="T68" t="s">
        <v>258</v>
      </c>
      <c r="U68" t="s">
        <v>875</v>
      </c>
      <c r="V68" t="s">
        <v>876</v>
      </c>
      <c r="W68" t="s">
        <v>594</v>
      </c>
      <c r="X68" t="s">
        <v>602</v>
      </c>
      <c r="Y68" t="s">
        <v>596</v>
      </c>
      <c r="Z68" t="s">
        <v>597</v>
      </c>
      <c r="AA68" t="s">
        <v>595</v>
      </c>
      <c r="AB68" t="s">
        <v>234</v>
      </c>
      <c r="AC68" t="s">
        <v>877</v>
      </c>
      <c r="AD68" t="s">
        <v>252</v>
      </c>
      <c r="AE68" t="s">
        <v>909</v>
      </c>
      <c r="AF68" t="s">
        <v>3542</v>
      </c>
      <c r="AG68" t="s">
        <v>911</v>
      </c>
      <c r="AH68" t="s">
        <v>880</v>
      </c>
      <c r="AI68" t="s">
        <v>881</v>
      </c>
      <c r="AJ68" t="s">
        <v>882</v>
      </c>
      <c r="AK68" t="s">
        <v>609</v>
      </c>
      <c r="AL68" t="s">
        <v>610</v>
      </c>
      <c r="AM68" t="s">
        <v>611</v>
      </c>
      <c r="AN68" t="s">
        <v>883</v>
      </c>
      <c r="AO68" t="s">
        <v>884</v>
      </c>
      <c r="AP68" t="s">
        <v>912</v>
      </c>
      <c r="AQ68" t="s">
        <v>33</v>
      </c>
      <c r="AR68" s="64">
        <v>73000000</v>
      </c>
      <c r="AS68" s="64">
        <v>0</v>
      </c>
      <c r="AT68" s="64">
        <v>0</v>
      </c>
      <c r="AU68" s="64">
        <v>0</v>
      </c>
      <c r="AV68" s="64">
        <v>0</v>
      </c>
      <c r="AW68" s="64">
        <v>73000000</v>
      </c>
      <c r="AX68" s="64">
        <v>0</v>
      </c>
      <c r="AY68" s="64">
        <v>0</v>
      </c>
      <c r="AZ68" s="64">
        <v>0</v>
      </c>
      <c r="BA68" s="64">
        <v>0</v>
      </c>
      <c r="BB68" s="64">
        <v>73000000</v>
      </c>
      <c r="BC68" s="101">
        <v>3</v>
      </c>
      <c r="BD68" s="101">
        <v>201</v>
      </c>
      <c r="BE68" s="64">
        <v>0</v>
      </c>
      <c r="BF68" t="s">
        <v>615</v>
      </c>
      <c r="BG68" s="107" t="e">
        <f>+SUMIF('[4]CDP - NO CANCELAR '!$A$2:$A$152,R68,'[4]CDP - NO CANCELAR '!$Q$2:$Q$152)</f>
        <v>#VALUE!</v>
      </c>
      <c r="BH68" s="64">
        <v>0</v>
      </c>
      <c r="BI68" s="104">
        <v>23</v>
      </c>
      <c r="BJ68" s="104">
        <v>1</v>
      </c>
      <c r="BK68" s="104">
        <v>3</v>
      </c>
      <c r="BL68" s="106">
        <v>11</v>
      </c>
      <c r="BM68" s="104">
        <v>3</v>
      </c>
      <c r="BN68" s="104">
        <v>201</v>
      </c>
      <c r="BO68" s="104">
        <v>76</v>
      </c>
      <c r="BP68" s="104">
        <v>40</v>
      </c>
      <c r="BQ68" s="105">
        <v>2408039</v>
      </c>
      <c r="BR68" s="104" t="s">
        <v>33</v>
      </c>
      <c r="BS68" s="104">
        <f t="shared" ref="BS68:BS99" si="15">+BB68</f>
        <v>73000000</v>
      </c>
      <c r="BT68" s="103" t="str">
        <f>+VLOOKUP('EJECUCIONGASTOS ARMONIZADO'!BU68,[4]ARMONIZACION!$I$5:$N$53,6,FALSE)</f>
        <v>DESARROLLO FÍSICO Y AMBIENTAL</v>
      </c>
      <c r="BU68" s="102" t="s">
        <v>439</v>
      </c>
      <c r="BV68" s="102"/>
      <c r="BY68" s="101">
        <v>3</v>
      </c>
      <c r="BZ68" s="101">
        <v>201</v>
      </c>
      <c r="CA68" t="e">
        <f>+COUNTIF([4]ARMONIZACION!$D$5:$D$53,'EJECUCIONGASTOS ARMONIZADO'!CB68)</f>
        <v>#VALUE!</v>
      </c>
      <c r="CB68" t="str">
        <f t="shared" si="10"/>
        <v>RED DE CICLO RUTAS, VÍAS, SENDEROS Y LOS PEP - MOVILIDAD</v>
      </c>
      <c r="CC68">
        <f t="shared" si="11"/>
        <v>2</v>
      </c>
      <c r="CD68" t="str">
        <f t="shared" si="12"/>
        <v>32</v>
      </c>
      <c r="CE68" t="str">
        <f t="shared" si="13"/>
        <v>23 1 3 11 3 201 76 40 2408039</v>
      </c>
      <c r="CF68">
        <f t="shared" si="14"/>
        <v>2</v>
      </c>
    </row>
    <row r="69" spans="1:84" ht="15" customHeight="1" x14ac:dyDescent="0.25">
      <c r="A69">
        <v>23</v>
      </c>
      <c r="B69">
        <v>1</v>
      </c>
      <c r="C69">
        <v>3</v>
      </c>
      <c r="D69" s="99">
        <v>22</v>
      </c>
      <c r="E69">
        <v>4</v>
      </c>
      <c r="F69">
        <v>1</v>
      </c>
      <c r="G69">
        <v>76</v>
      </c>
      <c r="H69">
        <v>0</v>
      </c>
      <c r="I69">
        <v>2</v>
      </c>
      <c r="J69" t="s">
        <v>235</v>
      </c>
      <c r="K69" t="s">
        <v>872</v>
      </c>
      <c r="L69" t="s">
        <v>258</v>
      </c>
      <c r="M69">
        <v>12201</v>
      </c>
      <c r="N69" t="s">
        <v>913</v>
      </c>
      <c r="O69">
        <v>0</v>
      </c>
      <c r="P69">
        <v>0</v>
      </c>
      <c r="Q69" t="s">
        <v>914</v>
      </c>
      <c r="R69" t="s">
        <v>915</v>
      </c>
      <c r="S69" t="s">
        <v>872</v>
      </c>
      <c r="T69" t="s">
        <v>258</v>
      </c>
      <c r="U69" t="s">
        <v>875</v>
      </c>
      <c r="V69" t="s">
        <v>876</v>
      </c>
      <c r="W69" t="s">
        <v>594</v>
      </c>
      <c r="X69" t="s">
        <v>602</v>
      </c>
      <c r="Y69" t="s">
        <v>696</v>
      </c>
      <c r="Z69" t="s">
        <v>235</v>
      </c>
      <c r="AA69" t="s">
        <v>695</v>
      </c>
      <c r="AB69" t="s">
        <v>235</v>
      </c>
      <c r="AC69" t="s">
        <v>877</v>
      </c>
      <c r="AD69" t="s">
        <v>252</v>
      </c>
      <c r="AE69" t="s">
        <v>878</v>
      </c>
      <c r="AF69" t="s">
        <v>253</v>
      </c>
      <c r="AG69" t="s">
        <v>879</v>
      </c>
      <c r="AH69" t="s">
        <v>880</v>
      </c>
      <c r="AI69" t="s">
        <v>881</v>
      </c>
      <c r="AJ69" t="s">
        <v>882</v>
      </c>
      <c r="AK69" t="s">
        <v>609</v>
      </c>
      <c r="AL69" t="s">
        <v>610</v>
      </c>
      <c r="AM69" t="s">
        <v>611</v>
      </c>
      <c r="AN69" t="s">
        <v>883</v>
      </c>
      <c r="AO69" t="s">
        <v>884</v>
      </c>
      <c r="AP69" t="s">
        <v>916</v>
      </c>
      <c r="AQ69" t="s">
        <v>35</v>
      </c>
      <c r="AR69" s="64">
        <v>40000000</v>
      </c>
      <c r="AS69" s="64">
        <v>0</v>
      </c>
      <c r="AT69" s="64">
        <v>0</v>
      </c>
      <c r="AU69" s="64">
        <v>0</v>
      </c>
      <c r="AV69" s="64">
        <v>0</v>
      </c>
      <c r="AW69" s="64">
        <v>40000000</v>
      </c>
      <c r="AX69" s="64">
        <v>22000000</v>
      </c>
      <c r="AY69" s="64">
        <v>22000000</v>
      </c>
      <c r="AZ69" s="64">
        <v>17838595</v>
      </c>
      <c r="BA69" s="64">
        <v>17838595</v>
      </c>
      <c r="BB69" s="64">
        <v>18000000</v>
      </c>
      <c r="BC69" s="101">
        <v>3</v>
      </c>
      <c r="BD69" s="101">
        <v>201</v>
      </c>
      <c r="BE69" s="64">
        <v>0</v>
      </c>
      <c r="BF69" t="s">
        <v>615</v>
      </c>
      <c r="BG69" s="107" t="e">
        <f>+SUMIF('[4]CDP - NO CANCELAR '!$A$2:$A$152,R69,'[4]CDP - NO CANCELAR '!$Q$2:$Q$152)</f>
        <v>#VALUE!</v>
      </c>
      <c r="BH69" s="64">
        <v>22000000</v>
      </c>
      <c r="BI69" s="104">
        <v>23</v>
      </c>
      <c r="BJ69" s="104">
        <v>1</v>
      </c>
      <c r="BK69" s="104">
        <v>3</v>
      </c>
      <c r="BL69" s="106">
        <v>22</v>
      </c>
      <c r="BM69" s="104">
        <v>3</v>
      </c>
      <c r="BN69" s="104">
        <v>201</v>
      </c>
      <c r="BO69" s="104">
        <v>76</v>
      </c>
      <c r="BP69" s="104">
        <v>41</v>
      </c>
      <c r="BQ69" s="105">
        <v>2408008</v>
      </c>
      <c r="BR69" s="104" t="s">
        <v>33</v>
      </c>
      <c r="BS69" s="104">
        <f t="shared" si="15"/>
        <v>18000000</v>
      </c>
      <c r="BT69" s="103" t="str">
        <f>+VLOOKUP('EJECUCIONGASTOS ARMONIZADO'!BU69,[4]ARMONIZACION!$I$5:$N$53,6,FALSE)</f>
        <v>DESARROLLO FÍSICO Y AMBIENTAL</v>
      </c>
      <c r="BU69" s="102" t="s">
        <v>439</v>
      </c>
      <c r="BV69" s="102"/>
      <c r="BY69" s="101">
        <v>3</v>
      </c>
      <c r="BZ69" s="101">
        <v>201</v>
      </c>
      <c r="CA69" t="e">
        <f>+COUNTIF([4]ARMONIZACION!$D$5:$D$53,'EJECUCIONGASTOS ARMONIZADO'!CB69)</f>
        <v>#VALUE!</v>
      </c>
      <c r="CB69" t="str">
        <f t="shared" si="10"/>
        <v>SISTEMA INTEGRADO DE TRANSPORTE PARA LA COMPETITIVIDAD - MOVILIDAD</v>
      </c>
      <c r="CC69">
        <f t="shared" si="11"/>
        <v>2</v>
      </c>
      <c r="CD69" t="str">
        <f t="shared" si="12"/>
        <v>32</v>
      </c>
      <c r="CE69" t="str">
        <f t="shared" si="13"/>
        <v>23 1 3 22 3 201 76 41 2408008</v>
      </c>
      <c r="CF69">
        <f t="shared" si="14"/>
        <v>1</v>
      </c>
    </row>
    <row r="70" spans="1:84" ht="15" customHeight="1" x14ac:dyDescent="0.25">
      <c r="A70">
        <v>23</v>
      </c>
      <c r="B70">
        <v>1</v>
      </c>
      <c r="C70">
        <v>3</v>
      </c>
      <c r="D70" s="99">
        <v>22</v>
      </c>
      <c r="E70">
        <v>4</v>
      </c>
      <c r="F70">
        <v>2</v>
      </c>
      <c r="G70">
        <v>76</v>
      </c>
      <c r="H70">
        <v>0</v>
      </c>
      <c r="I70">
        <v>2</v>
      </c>
      <c r="J70" t="s">
        <v>235</v>
      </c>
      <c r="K70" t="s">
        <v>872</v>
      </c>
      <c r="L70" t="s">
        <v>258</v>
      </c>
      <c r="M70">
        <v>12201</v>
      </c>
      <c r="N70" t="s">
        <v>913</v>
      </c>
      <c r="O70">
        <v>0</v>
      </c>
      <c r="P70">
        <v>0</v>
      </c>
      <c r="Q70" t="s">
        <v>917</v>
      </c>
      <c r="R70" t="s">
        <v>918</v>
      </c>
      <c r="S70" t="s">
        <v>872</v>
      </c>
      <c r="T70" t="s">
        <v>258</v>
      </c>
      <c r="U70" t="s">
        <v>875</v>
      </c>
      <c r="V70" t="s">
        <v>876</v>
      </c>
      <c r="W70" t="s">
        <v>594</v>
      </c>
      <c r="X70" t="s">
        <v>602</v>
      </c>
      <c r="Y70" t="s">
        <v>696</v>
      </c>
      <c r="Z70" t="s">
        <v>235</v>
      </c>
      <c r="AA70" t="s">
        <v>695</v>
      </c>
      <c r="AB70" t="s">
        <v>235</v>
      </c>
      <c r="AC70" t="s">
        <v>877</v>
      </c>
      <c r="AD70" t="s">
        <v>252</v>
      </c>
      <c r="AE70" t="s">
        <v>893</v>
      </c>
      <c r="AF70" t="s">
        <v>894</v>
      </c>
      <c r="AG70" t="s">
        <v>895</v>
      </c>
      <c r="AH70" t="s">
        <v>880</v>
      </c>
      <c r="AI70" t="s">
        <v>881</v>
      </c>
      <c r="AJ70" t="s">
        <v>882</v>
      </c>
      <c r="AK70" t="s">
        <v>609</v>
      </c>
      <c r="AL70" t="s">
        <v>610</v>
      </c>
      <c r="AM70" t="s">
        <v>611</v>
      </c>
      <c r="AN70" t="s">
        <v>888</v>
      </c>
      <c r="AO70" t="s">
        <v>889</v>
      </c>
      <c r="AP70" t="s">
        <v>919</v>
      </c>
      <c r="AQ70" t="s">
        <v>35</v>
      </c>
      <c r="AR70" s="64">
        <v>1000000000</v>
      </c>
      <c r="AS70" s="64">
        <v>0</v>
      </c>
      <c r="AT70" s="64">
        <v>0</v>
      </c>
      <c r="AU70" s="64">
        <v>0</v>
      </c>
      <c r="AV70" s="64">
        <v>0</v>
      </c>
      <c r="AW70" s="64">
        <v>1000000000</v>
      </c>
      <c r="AX70" s="64">
        <v>971205112</v>
      </c>
      <c r="AY70" s="64">
        <v>971205112</v>
      </c>
      <c r="AZ70" s="64">
        <v>239854402</v>
      </c>
      <c r="BA70" s="64">
        <v>225410790</v>
      </c>
      <c r="BB70" s="64">
        <v>28794888</v>
      </c>
      <c r="BC70" s="101">
        <v>3</v>
      </c>
      <c r="BD70" s="101">
        <v>201</v>
      </c>
      <c r="BE70" s="64">
        <v>0</v>
      </c>
      <c r="BF70" t="s">
        <v>615</v>
      </c>
      <c r="BG70" s="107" t="e">
        <f>+SUMIF('[4]CDP - NO CANCELAR '!$A$2:$A$152,R70,'[4]CDP - NO CANCELAR '!$Q$2:$Q$152)</f>
        <v>#VALUE!</v>
      </c>
      <c r="BH70" s="64">
        <v>971205112</v>
      </c>
      <c r="BI70" s="104">
        <v>23</v>
      </c>
      <c r="BJ70" s="104">
        <v>1</v>
      </c>
      <c r="BK70" s="104">
        <v>3</v>
      </c>
      <c r="BL70" s="106">
        <v>22</v>
      </c>
      <c r="BM70" s="104">
        <v>3</v>
      </c>
      <c r="BN70" s="104">
        <v>201</v>
      </c>
      <c r="BO70" s="104">
        <v>76</v>
      </c>
      <c r="BP70" s="104">
        <v>41</v>
      </c>
      <c r="BQ70" s="105">
        <v>2408039</v>
      </c>
      <c r="BR70" s="104" t="s">
        <v>33</v>
      </c>
      <c r="BS70" s="104">
        <f t="shared" si="15"/>
        <v>28794888</v>
      </c>
      <c r="BT70" s="103" t="str">
        <f>+VLOOKUP('EJECUCIONGASTOS ARMONIZADO'!BU70,[4]ARMONIZACION!$I$5:$N$53,6,FALSE)</f>
        <v>DESARROLLO FÍSICO Y AMBIENTAL</v>
      </c>
      <c r="BU70" s="102" t="s">
        <v>439</v>
      </c>
      <c r="BV70" s="102"/>
      <c r="BY70" s="101">
        <v>3</v>
      </c>
      <c r="BZ70" s="101">
        <v>201</v>
      </c>
      <c r="CA70" t="e">
        <f>+COUNTIF([4]ARMONIZACION!$D$5:$D$53,'EJECUCIONGASTOS ARMONIZADO'!CB70)</f>
        <v>#VALUE!</v>
      </c>
      <c r="CB70" t="str">
        <f t="shared" si="10"/>
        <v>ADMINISTRACION DE TRANSITO Y PROMOCION DEL TRANSPORTE ACTIVO - MOVILIDAD</v>
      </c>
      <c r="CC70">
        <f t="shared" si="11"/>
        <v>2</v>
      </c>
      <c r="CD70" t="str">
        <f t="shared" si="12"/>
        <v>32</v>
      </c>
      <c r="CE70" t="str">
        <f t="shared" si="13"/>
        <v>23 1 3 22 3 201 76 41 2408039</v>
      </c>
      <c r="CF70">
        <f t="shared" si="14"/>
        <v>3</v>
      </c>
    </row>
    <row r="71" spans="1:84" ht="15" customHeight="1" x14ac:dyDescent="0.25">
      <c r="A71">
        <v>23</v>
      </c>
      <c r="B71">
        <v>1</v>
      </c>
      <c r="C71">
        <v>3</v>
      </c>
      <c r="D71" s="99">
        <v>22</v>
      </c>
      <c r="E71">
        <v>4</v>
      </c>
      <c r="F71">
        <v>2</v>
      </c>
      <c r="G71">
        <v>76</v>
      </c>
      <c r="H71">
        <v>1</v>
      </c>
      <c r="I71">
        <v>2</v>
      </c>
      <c r="J71" t="s">
        <v>235</v>
      </c>
      <c r="K71" t="s">
        <v>872</v>
      </c>
      <c r="L71" t="s">
        <v>258</v>
      </c>
      <c r="M71">
        <v>12201</v>
      </c>
      <c r="N71" t="s">
        <v>913</v>
      </c>
      <c r="O71">
        <v>1</v>
      </c>
      <c r="P71">
        <v>1</v>
      </c>
      <c r="Q71" t="s">
        <v>920</v>
      </c>
      <c r="R71" t="s">
        <v>921</v>
      </c>
      <c r="S71" t="s">
        <v>872</v>
      </c>
      <c r="T71" t="s">
        <v>258</v>
      </c>
      <c r="U71" t="s">
        <v>875</v>
      </c>
      <c r="V71" t="s">
        <v>876</v>
      </c>
      <c r="W71" t="s">
        <v>594</v>
      </c>
      <c r="X71" t="s">
        <v>602</v>
      </c>
      <c r="Y71" t="s">
        <v>696</v>
      </c>
      <c r="Z71" t="s">
        <v>235</v>
      </c>
      <c r="AA71" t="s">
        <v>695</v>
      </c>
      <c r="AB71" t="s">
        <v>235</v>
      </c>
      <c r="AC71" t="s">
        <v>877</v>
      </c>
      <c r="AD71" t="s">
        <v>252</v>
      </c>
      <c r="AE71" t="s">
        <v>893</v>
      </c>
      <c r="AF71" t="s">
        <v>894</v>
      </c>
      <c r="AG71" t="s">
        <v>895</v>
      </c>
      <c r="AH71" t="s">
        <v>880</v>
      </c>
      <c r="AI71" t="s">
        <v>881</v>
      </c>
      <c r="AJ71" t="s">
        <v>882</v>
      </c>
      <c r="AK71" t="s">
        <v>609</v>
      </c>
      <c r="AL71" t="s">
        <v>610</v>
      </c>
      <c r="AM71" t="s">
        <v>611</v>
      </c>
      <c r="AN71" t="s">
        <v>883</v>
      </c>
      <c r="AO71" t="s">
        <v>884</v>
      </c>
      <c r="AP71" t="s">
        <v>922</v>
      </c>
      <c r="AQ71" t="s">
        <v>35</v>
      </c>
      <c r="AR71" s="64">
        <v>20000000</v>
      </c>
      <c r="AS71" s="64">
        <v>0</v>
      </c>
      <c r="AT71" s="64">
        <v>0</v>
      </c>
      <c r="AU71" s="64">
        <v>0</v>
      </c>
      <c r="AV71" s="64">
        <v>20000000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101">
        <v>3</v>
      </c>
      <c r="BD71" s="101">
        <v>201</v>
      </c>
      <c r="BE71" s="64">
        <v>0</v>
      </c>
      <c r="BF71" t="s">
        <v>615</v>
      </c>
      <c r="BG71" s="107" t="e">
        <f>+SUMIF('[4]CDP - NO CANCELAR '!$A$2:$A$152,R71,'[4]CDP - NO CANCELAR '!$Q$2:$Q$152)</f>
        <v>#VALUE!</v>
      </c>
      <c r="BH71" s="64">
        <v>0</v>
      </c>
      <c r="BI71" s="104">
        <f t="shared" ref="BI71:BL72" si="16">+A71</f>
        <v>23</v>
      </c>
      <c r="BJ71" s="104">
        <f t="shared" si="16"/>
        <v>1</v>
      </c>
      <c r="BK71" s="104">
        <f t="shared" si="16"/>
        <v>3</v>
      </c>
      <c r="BL71" s="106">
        <f t="shared" si="16"/>
        <v>22</v>
      </c>
      <c r="BM71" s="104">
        <f>+VALUE(VLOOKUP(BT71,'[4]ESTRUCTURA PDM'!$D$1:$J$48,7,FALSE))</f>
        <v>3</v>
      </c>
      <c r="BN71" s="104">
        <f>IFERROR(VALUE(CONCATENATE((VLOOKUP(BU71,'[4]ESTRUCTURA PDM'!$E$1:$L$48,7,FALSE)),0,(VLOOKUP(BV71,'[4]ESTRUCTURA PDM'!$F$1:$L$48,7,FALSE)))),)</f>
        <v>0</v>
      </c>
      <c r="BO71" s="104">
        <f>+G71</f>
        <v>76</v>
      </c>
      <c r="BP71" s="104"/>
      <c r="BQ71" s="105"/>
      <c r="BR71" s="104"/>
      <c r="BS71" s="104">
        <f t="shared" si="15"/>
        <v>0</v>
      </c>
      <c r="BT71" s="103" t="str">
        <f>+VLOOKUP('EJECUCIONGASTOS ARMONIZADO'!BU71,[4]ARMONIZACION!$I$5:$N$53,6,FALSE)</f>
        <v>DESARROLLO FÍSICO Y AMBIENTAL</v>
      </c>
      <c r="BU71" s="102" t="s">
        <v>439</v>
      </c>
      <c r="BV71" s="102"/>
      <c r="BY71" s="101">
        <v>3</v>
      </c>
      <c r="BZ71" s="101">
        <v>0</v>
      </c>
      <c r="CA71" t="e">
        <f>+COUNTIF([4]ARMONIZACION!$D$5:$D$53,'EJECUCIONGASTOS ARMONIZADO'!CB71)</f>
        <v>#VALUE!</v>
      </c>
      <c r="CB71" t="str">
        <f t="shared" si="10"/>
        <v>ADMINISTRACION DE TRANSITO Y PROMOCION DEL TRANSPORTE ACTIVO - MOVILIDAD</v>
      </c>
      <c r="CC71">
        <f t="shared" si="11"/>
        <v>0</v>
      </c>
      <c r="CD71" t="str">
        <f t="shared" si="12"/>
        <v>30</v>
      </c>
      <c r="CE71" t="str">
        <f t="shared" si="13"/>
        <v xml:space="preserve">23 1 3 22 3 0 76  </v>
      </c>
      <c r="CF71">
        <f t="shared" si="14"/>
        <v>6</v>
      </c>
    </row>
    <row r="72" spans="1:84" ht="15" customHeight="1" x14ac:dyDescent="0.25">
      <c r="A72">
        <v>23</v>
      </c>
      <c r="B72">
        <v>1</v>
      </c>
      <c r="C72">
        <v>3</v>
      </c>
      <c r="D72" s="99">
        <v>22</v>
      </c>
      <c r="E72">
        <v>4</v>
      </c>
      <c r="F72">
        <v>2</v>
      </c>
      <c r="G72">
        <v>76</v>
      </c>
      <c r="H72">
        <v>1</v>
      </c>
      <c r="I72">
        <v>2</v>
      </c>
      <c r="J72" t="s">
        <v>235</v>
      </c>
      <c r="K72" t="s">
        <v>872</v>
      </c>
      <c r="L72" t="s">
        <v>258</v>
      </c>
      <c r="M72">
        <v>12201</v>
      </c>
      <c r="N72" t="s">
        <v>913</v>
      </c>
      <c r="O72">
        <v>1</v>
      </c>
      <c r="P72">
        <v>1</v>
      </c>
      <c r="Q72" t="s">
        <v>923</v>
      </c>
      <c r="R72" t="s">
        <v>924</v>
      </c>
      <c r="S72" t="s">
        <v>872</v>
      </c>
      <c r="T72" t="s">
        <v>258</v>
      </c>
      <c r="U72" t="s">
        <v>875</v>
      </c>
      <c r="V72" t="s">
        <v>876</v>
      </c>
      <c r="W72" t="s">
        <v>594</v>
      </c>
      <c r="X72" t="s">
        <v>602</v>
      </c>
      <c r="Y72" t="s">
        <v>696</v>
      </c>
      <c r="Z72" t="s">
        <v>235</v>
      </c>
      <c r="AA72" t="s">
        <v>695</v>
      </c>
      <c r="AB72" t="s">
        <v>235</v>
      </c>
      <c r="AC72" t="s">
        <v>877</v>
      </c>
      <c r="AD72" t="s">
        <v>252</v>
      </c>
      <c r="AE72" t="s">
        <v>893</v>
      </c>
      <c r="AF72" t="s">
        <v>894</v>
      </c>
      <c r="AG72" t="s">
        <v>895</v>
      </c>
      <c r="AH72" t="s">
        <v>880</v>
      </c>
      <c r="AI72" t="s">
        <v>881</v>
      </c>
      <c r="AJ72" t="s">
        <v>882</v>
      </c>
      <c r="AK72" t="s">
        <v>609</v>
      </c>
      <c r="AL72" t="s">
        <v>610</v>
      </c>
      <c r="AM72" t="s">
        <v>611</v>
      </c>
      <c r="AN72" t="s">
        <v>899</v>
      </c>
      <c r="AO72" t="s">
        <v>650</v>
      </c>
      <c r="AP72" t="s">
        <v>925</v>
      </c>
      <c r="AQ72" t="s">
        <v>36</v>
      </c>
      <c r="AR72" s="64">
        <v>0</v>
      </c>
      <c r="AS72" s="64">
        <v>0</v>
      </c>
      <c r="AT72" s="64">
        <v>0</v>
      </c>
      <c r="AU72" s="64">
        <v>20000000</v>
      </c>
      <c r="AV72" s="64">
        <v>0</v>
      </c>
      <c r="AW72" s="64">
        <v>20000000</v>
      </c>
      <c r="AX72" s="64">
        <v>20000000</v>
      </c>
      <c r="AY72" s="64">
        <v>20000000</v>
      </c>
      <c r="AZ72" s="64">
        <v>0</v>
      </c>
      <c r="BA72" s="64">
        <v>0</v>
      </c>
      <c r="BB72" s="64">
        <v>0</v>
      </c>
      <c r="BC72" s="101">
        <v>3</v>
      </c>
      <c r="BD72" s="101">
        <v>201</v>
      </c>
      <c r="BE72" s="64">
        <v>0</v>
      </c>
      <c r="BF72" t="s">
        <v>615</v>
      </c>
      <c r="BG72" s="107" t="e">
        <f>+SUMIF('[4]CDP - NO CANCELAR '!$A$2:$A$152,R72,'[4]CDP - NO CANCELAR '!$Q$2:$Q$152)</f>
        <v>#VALUE!</v>
      </c>
      <c r="BH72" s="64">
        <v>20000000</v>
      </c>
      <c r="BI72" s="104">
        <f t="shared" si="16"/>
        <v>23</v>
      </c>
      <c r="BJ72" s="104">
        <f t="shared" si="16"/>
        <v>1</v>
      </c>
      <c r="BK72" s="104">
        <f t="shared" si="16"/>
        <v>3</v>
      </c>
      <c r="BL72" s="106">
        <f t="shared" si="16"/>
        <v>22</v>
      </c>
      <c r="BM72" s="104">
        <f>+VALUE(VLOOKUP(BT72,'[4]ESTRUCTURA PDM'!$D$1:$J$48,7,FALSE))</f>
        <v>3</v>
      </c>
      <c r="BN72" s="104">
        <f>IFERROR(VALUE(CONCATENATE((VLOOKUP(BU72,'[4]ESTRUCTURA PDM'!$E$1:$L$48,7,FALSE)),0,(VLOOKUP(BV72,'[4]ESTRUCTURA PDM'!$F$1:$L$48,7,FALSE)))),)</f>
        <v>0</v>
      </c>
      <c r="BO72" s="104">
        <f>+G72</f>
        <v>76</v>
      </c>
      <c r="BP72" s="104"/>
      <c r="BQ72" s="105"/>
      <c r="BR72" s="104"/>
      <c r="BS72" s="104">
        <f t="shared" si="15"/>
        <v>0</v>
      </c>
      <c r="BT72" s="103" t="str">
        <f>+VLOOKUP('EJECUCIONGASTOS ARMONIZADO'!BU72,[4]ARMONIZACION!$I$5:$N$53,6,FALSE)</f>
        <v>DESARROLLO FÍSICO Y AMBIENTAL</v>
      </c>
      <c r="BU72" s="102" t="s">
        <v>439</v>
      </c>
      <c r="BV72" s="102"/>
      <c r="BY72" s="101">
        <v>3</v>
      </c>
      <c r="BZ72" s="101">
        <v>0</v>
      </c>
      <c r="CA72" t="e">
        <f>+COUNTIF([4]ARMONIZACION!$D$5:$D$53,'EJECUCIONGASTOS ARMONIZADO'!CB72)</f>
        <v>#VALUE!</v>
      </c>
      <c r="CB72" t="str">
        <f t="shared" si="10"/>
        <v>ADMINISTRACION DE TRANSITO Y PROMOCION DEL TRANSPORTE ACTIVO - MOVILIDAD</v>
      </c>
      <c r="CC72">
        <f t="shared" si="11"/>
        <v>0</v>
      </c>
      <c r="CD72" t="str">
        <f t="shared" si="12"/>
        <v>30</v>
      </c>
      <c r="CE72" t="str">
        <f t="shared" si="13"/>
        <v xml:space="preserve">23 1 3 22 3 0 76  </v>
      </c>
      <c r="CF72">
        <f t="shared" si="14"/>
        <v>6</v>
      </c>
    </row>
    <row r="73" spans="1:84" ht="15" customHeight="1" x14ac:dyDescent="0.25">
      <c r="A73">
        <v>23</v>
      </c>
      <c r="B73">
        <v>1</v>
      </c>
      <c r="C73">
        <v>3</v>
      </c>
      <c r="D73" s="99">
        <v>22</v>
      </c>
      <c r="E73">
        <v>4</v>
      </c>
      <c r="F73">
        <v>2</v>
      </c>
      <c r="G73">
        <v>76</v>
      </c>
      <c r="H73">
        <v>2</v>
      </c>
      <c r="I73">
        <v>2</v>
      </c>
      <c r="J73" t="s">
        <v>235</v>
      </c>
      <c r="K73" t="s">
        <v>872</v>
      </c>
      <c r="L73" t="s">
        <v>258</v>
      </c>
      <c r="M73">
        <v>12201</v>
      </c>
      <c r="N73" t="s">
        <v>913</v>
      </c>
      <c r="O73">
        <v>2</v>
      </c>
      <c r="P73">
        <v>2</v>
      </c>
      <c r="Q73" t="s">
        <v>926</v>
      </c>
      <c r="R73" t="s">
        <v>927</v>
      </c>
      <c r="S73" t="s">
        <v>872</v>
      </c>
      <c r="T73" t="s">
        <v>258</v>
      </c>
      <c r="U73" t="s">
        <v>875</v>
      </c>
      <c r="V73" t="s">
        <v>876</v>
      </c>
      <c r="W73" t="s">
        <v>594</v>
      </c>
      <c r="X73" t="s">
        <v>602</v>
      </c>
      <c r="Y73" t="s">
        <v>696</v>
      </c>
      <c r="Z73" t="s">
        <v>235</v>
      </c>
      <c r="AA73" t="s">
        <v>695</v>
      </c>
      <c r="AB73" t="s">
        <v>235</v>
      </c>
      <c r="AC73" t="s">
        <v>877</v>
      </c>
      <c r="AD73" t="s">
        <v>252</v>
      </c>
      <c r="AE73" t="s">
        <v>893</v>
      </c>
      <c r="AF73" t="s">
        <v>894</v>
      </c>
      <c r="AG73" t="s">
        <v>895</v>
      </c>
      <c r="AH73" t="s">
        <v>880</v>
      </c>
      <c r="AI73" t="s">
        <v>881</v>
      </c>
      <c r="AJ73" t="s">
        <v>882</v>
      </c>
      <c r="AK73" t="s">
        <v>609</v>
      </c>
      <c r="AL73" t="s">
        <v>610</v>
      </c>
      <c r="AM73" t="s">
        <v>611</v>
      </c>
      <c r="AN73" t="s">
        <v>899</v>
      </c>
      <c r="AO73" t="s">
        <v>650</v>
      </c>
      <c r="AP73" t="s">
        <v>928</v>
      </c>
      <c r="AQ73" t="s">
        <v>35</v>
      </c>
      <c r="AR73" s="64">
        <v>28000000</v>
      </c>
      <c r="AS73" s="64">
        <v>0</v>
      </c>
      <c r="AT73" s="64">
        <v>0</v>
      </c>
      <c r="AU73" s="64">
        <v>0</v>
      </c>
      <c r="AV73" s="64">
        <v>0</v>
      </c>
      <c r="AW73" s="64">
        <v>28000000</v>
      </c>
      <c r="AX73" s="64">
        <v>3000000</v>
      </c>
      <c r="AY73" s="64">
        <v>3000000</v>
      </c>
      <c r="AZ73" s="64">
        <v>0</v>
      </c>
      <c r="BA73" s="64">
        <v>0</v>
      </c>
      <c r="BB73" s="64">
        <v>25000000</v>
      </c>
      <c r="BC73" s="101">
        <v>3</v>
      </c>
      <c r="BD73" s="101">
        <v>201</v>
      </c>
      <c r="BE73" s="64">
        <v>0</v>
      </c>
      <c r="BF73" t="s">
        <v>615</v>
      </c>
      <c r="BG73" s="107" t="e">
        <f>+SUMIF('[4]CDP - NO CANCELAR '!$A$2:$A$152,R73,'[4]CDP - NO CANCELAR '!$Q$2:$Q$152)</f>
        <v>#VALUE!</v>
      </c>
      <c r="BH73" s="64">
        <v>3000000</v>
      </c>
      <c r="BI73" s="104">
        <v>23</v>
      </c>
      <c r="BJ73" s="104">
        <v>1</v>
      </c>
      <c r="BK73" s="104">
        <v>3</v>
      </c>
      <c r="BL73" s="106">
        <v>22</v>
      </c>
      <c r="BM73" s="104">
        <v>3</v>
      </c>
      <c r="BN73" s="104">
        <v>201</v>
      </c>
      <c r="BO73" s="104">
        <v>76</v>
      </c>
      <c r="BP73" s="104">
        <v>41</v>
      </c>
      <c r="BQ73" s="105">
        <v>2408039</v>
      </c>
      <c r="BR73" s="104" t="s">
        <v>33</v>
      </c>
      <c r="BS73" s="104">
        <f t="shared" si="15"/>
        <v>25000000</v>
      </c>
      <c r="BT73" s="103" t="str">
        <f>+VLOOKUP('EJECUCIONGASTOS ARMONIZADO'!BU73,[4]ARMONIZACION!$I$5:$N$53,6,FALSE)</f>
        <v>DESARROLLO FÍSICO Y AMBIENTAL</v>
      </c>
      <c r="BU73" s="102" t="s">
        <v>439</v>
      </c>
      <c r="BV73" s="102"/>
      <c r="BY73" s="101">
        <v>3</v>
      </c>
      <c r="BZ73" s="101">
        <v>201</v>
      </c>
      <c r="CA73" t="e">
        <f>+COUNTIF([4]ARMONIZACION!$D$5:$D$53,'EJECUCIONGASTOS ARMONIZADO'!CB73)</f>
        <v>#VALUE!</v>
      </c>
      <c r="CB73" t="str">
        <f t="shared" si="10"/>
        <v>ADMINISTRACION DE TRANSITO Y PROMOCION DEL TRANSPORTE ACTIVO - MOVILIDAD</v>
      </c>
      <c r="CC73">
        <f t="shared" si="11"/>
        <v>2</v>
      </c>
      <c r="CD73" t="str">
        <f t="shared" si="12"/>
        <v>32</v>
      </c>
      <c r="CE73" t="str">
        <f t="shared" si="13"/>
        <v>23 1 3 22 3 201 76 41 2408039</v>
      </c>
      <c r="CF73">
        <f t="shared" si="14"/>
        <v>3</v>
      </c>
    </row>
    <row r="74" spans="1:84" ht="15" customHeight="1" x14ac:dyDescent="0.25">
      <c r="A74">
        <v>23</v>
      </c>
      <c r="B74">
        <v>1</v>
      </c>
      <c r="C74">
        <v>3</v>
      </c>
      <c r="D74" s="99">
        <v>22</v>
      </c>
      <c r="E74">
        <v>4</v>
      </c>
      <c r="F74">
        <v>2</v>
      </c>
      <c r="G74">
        <v>76</v>
      </c>
      <c r="H74">
        <v>3</v>
      </c>
      <c r="I74">
        <v>2</v>
      </c>
      <c r="J74" t="s">
        <v>235</v>
      </c>
      <c r="K74" t="s">
        <v>872</v>
      </c>
      <c r="L74" t="s">
        <v>258</v>
      </c>
      <c r="M74">
        <v>12201</v>
      </c>
      <c r="N74" t="s">
        <v>913</v>
      </c>
      <c r="O74">
        <v>3</v>
      </c>
      <c r="P74">
        <v>3</v>
      </c>
      <c r="Q74" t="s">
        <v>929</v>
      </c>
      <c r="R74" t="s">
        <v>930</v>
      </c>
      <c r="S74" t="s">
        <v>872</v>
      </c>
      <c r="T74" t="s">
        <v>258</v>
      </c>
      <c r="U74" t="s">
        <v>875</v>
      </c>
      <c r="V74" t="s">
        <v>876</v>
      </c>
      <c r="W74" t="s">
        <v>594</v>
      </c>
      <c r="X74" t="s">
        <v>602</v>
      </c>
      <c r="Y74" t="s">
        <v>696</v>
      </c>
      <c r="Z74" t="s">
        <v>235</v>
      </c>
      <c r="AA74" t="s">
        <v>695</v>
      </c>
      <c r="AB74" t="s">
        <v>235</v>
      </c>
      <c r="AC74" t="s">
        <v>877</v>
      </c>
      <c r="AD74" t="s">
        <v>252</v>
      </c>
      <c r="AE74" t="s">
        <v>893</v>
      </c>
      <c r="AF74" t="s">
        <v>894</v>
      </c>
      <c r="AG74" t="s">
        <v>895</v>
      </c>
      <c r="AH74" t="s">
        <v>880</v>
      </c>
      <c r="AI74" t="s">
        <v>881</v>
      </c>
      <c r="AJ74" t="s">
        <v>882</v>
      </c>
      <c r="AK74" t="s">
        <v>609</v>
      </c>
      <c r="AL74" t="s">
        <v>610</v>
      </c>
      <c r="AM74" t="s">
        <v>611</v>
      </c>
      <c r="AN74" t="s">
        <v>931</v>
      </c>
      <c r="AO74" t="s">
        <v>932</v>
      </c>
      <c r="AP74" t="s">
        <v>933</v>
      </c>
      <c r="AQ74" t="s">
        <v>35</v>
      </c>
      <c r="AR74" s="64">
        <v>237168000</v>
      </c>
      <c r="AS74" s="64">
        <v>0</v>
      </c>
      <c r="AT74" s="64">
        <v>0</v>
      </c>
      <c r="AU74" s="64">
        <v>0</v>
      </c>
      <c r="AV74" s="64">
        <v>0</v>
      </c>
      <c r="AW74" s="64">
        <v>237168000</v>
      </c>
      <c r="AX74" s="64">
        <v>237168000</v>
      </c>
      <c r="AY74" s="64">
        <v>0</v>
      </c>
      <c r="AZ74" s="64">
        <v>0</v>
      </c>
      <c r="BA74" s="64">
        <v>0</v>
      </c>
      <c r="BB74" s="64">
        <v>0</v>
      </c>
      <c r="BC74" s="101">
        <v>3</v>
      </c>
      <c r="BD74" s="101">
        <v>201</v>
      </c>
      <c r="BE74" s="64">
        <v>237168000</v>
      </c>
      <c r="BF74" t="s">
        <v>615</v>
      </c>
      <c r="BG74" s="107" t="e">
        <f>+SUMIF('[4]CDP - NO CANCELAR '!$A$2:$A$152,R74,'[4]CDP - NO CANCELAR '!$Q$2:$Q$152)</f>
        <v>#VALUE!</v>
      </c>
      <c r="BH74" s="64">
        <v>237168000</v>
      </c>
      <c r="BI74" s="104">
        <f>+A74</f>
        <v>23</v>
      </c>
      <c r="BJ74" s="104">
        <f>+B74</f>
        <v>1</v>
      </c>
      <c r="BK74" s="104">
        <f>+C74</f>
        <v>3</v>
      </c>
      <c r="BL74" s="106">
        <f>+D74</f>
        <v>22</v>
      </c>
      <c r="BM74" s="104">
        <f>+VALUE(VLOOKUP(BT74,'[4]ESTRUCTURA PDM'!$D$1:$J$48,7,FALSE))</f>
        <v>3</v>
      </c>
      <c r="BN74" s="104">
        <f>IFERROR(VALUE(CONCATENATE((VLOOKUP(BU74,'[4]ESTRUCTURA PDM'!$E$1:$L$48,7,FALSE)),0,(VLOOKUP(BV74,'[4]ESTRUCTURA PDM'!$F$1:$L$48,7,FALSE)))),)</f>
        <v>0</v>
      </c>
      <c r="BO74" s="104">
        <f>+G74</f>
        <v>76</v>
      </c>
      <c r="BP74" s="104"/>
      <c r="BQ74" s="105"/>
      <c r="BR74" s="104"/>
      <c r="BS74" s="104">
        <f t="shared" si="15"/>
        <v>0</v>
      </c>
      <c r="BT74" s="103" t="str">
        <f>+VLOOKUP('EJECUCIONGASTOS ARMONIZADO'!BU74,[4]ARMONIZACION!$I$5:$N$53,6,FALSE)</f>
        <v>DESARROLLO FÍSICO Y AMBIENTAL</v>
      </c>
      <c r="BU74" s="102" t="s">
        <v>439</v>
      </c>
      <c r="BV74" s="102"/>
      <c r="BY74" s="101">
        <v>3</v>
      </c>
      <c r="BZ74" s="101">
        <v>0</v>
      </c>
      <c r="CA74" t="e">
        <f>+COUNTIF([4]ARMONIZACION!$D$5:$D$53,'EJECUCIONGASTOS ARMONIZADO'!CB74)</f>
        <v>#VALUE!</v>
      </c>
      <c r="CB74" t="str">
        <f t="shared" si="10"/>
        <v>ADMINISTRACION DE TRANSITO Y PROMOCION DEL TRANSPORTE ACTIVO - MOVILIDAD</v>
      </c>
      <c r="CC74">
        <f t="shared" si="11"/>
        <v>0</v>
      </c>
      <c r="CD74" t="str">
        <f t="shared" si="12"/>
        <v>30</v>
      </c>
      <c r="CE74" t="str">
        <f t="shared" si="13"/>
        <v xml:space="preserve">23 1 3 22 3 0 76  </v>
      </c>
      <c r="CF74">
        <f t="shared" si="14"/>
        <v>6</v>
      </c>
    </row>
    <row r="75" spans="1:84" ht="15" customHeight="1" x14ac:dyDescent="0.25">
      <c r="A75">
        <v>23</v>
      </c>
      <c r="B75">
        <v>1</v>
      </c>
      <c r="C75">
        <v>3</v>
      </c>
      <c r="D75" s="99">
        <v>22</v>
      </c>
      <c r="E75">
        <v>4</v>
      </c>
      <c r="F75">
        <v>2</v>
      </c>
      <c r="G75">
        <v>76</v>
      </c>
      <c r="H75">
        <v>4</v>
      </c>
      <c r="I75">
        <v>2</v>
      </c>
      <c r="J75" t="s">
        <v>235</v>
      </c>
      <c r="K75" t="s">
        <v>872</v>
      </c>
      <c r="L75" t="s">
        <v>258</v>
      </c>
      <c r="M75">
        <v>12201</v>
      </c>
      <c r="N75" t="s">
        <v>913</v>
      </c>
      <c r="O75">
        <v>4</v>
      </c>
      <c r="P75">
        <v>4</v>
      </c>
      <c r="Q75" t="s">
        <v>934</v>
      </c>
      <c r="R75" t="s">
        <v>935</v>
      </c>
      <c r="S75" t="s">
        <v>872</v>
      </c>
      <c r="T75" t="s">
        <v>258</v>
      </c>
      <c r="U75" t="s">
        <v>875</v>
      </c>
      <c r="V75" t="s">
        <v>876</v>
      </c>
      <c r="W75" t="s">
        <v>594</v>
      </c>
      <c r="X75" t="s">
        <v>602</v>
      </c>
      <c r="Y75" t="s">
        <v>696</v>
      </c>
      <c r="Z75" t="s">
        <v>235</v>
      </c>
      <c r="AA75" t="s">
        <v>695</v>
      </c>
      <c r="AB75" t="s">
        <v>235</v>
      </c>
      <c r="AC75" t="s">
        <v>877</v>
      </c>
      <c r="AD75" t="s">
        <v>252</v>
      </c>
      <c r="AE75" t="s">
        <v>893</v>
      </c>
      <c r="AF75" t="s">
        <v>894</v>
      </c>
      <c r="AG75" t="s">
        <v>895</v>
      </c>
      <c r="AH75" t="s">
        <v>880</v>
      </c>
      <c r="AI75" t="s">
        <v>881</v>
      </c>
      <c r="AJ75" t="s">
        <v>882</v>
      </c>
      <c r="AK75" t="s">
        <v>609</v>
      </c>
      <c r="AL75" t="s">
        <v>610</v>
      </c>
      <c r="AM75" t="s">
        <v>611</v>
      </c>
      <c r="AN75" t="s">
        <v>888</v>
      </c>
      <c r="AO75" t="s">
        <v>889</v>
      </c>
      <c r="AP75" t="s">
        <v>936</v>
      </c>
      <c r="AQ75" t="s">
        <v>35</v>
      </c>
      <c r="AR75" s="64">
        <v>1473543171</v>
      </c>
      <c r="AS75" s="64">
        <v>0</v>
      </c>
      <c r="AT75" s="64">
        <v>0</v>
      </c>
      <c r="AU75" s="64">
        <v>0</v>
      </c>
      <c r="AV75" s="64">
        <v>10000000</v>
      </c>
      <c r="AW75" s="64">
        <v>1463543171</v>
      </c>
      <c r="AX75" s="66">
        <v>1385791095</v>
      </c>
      <c r="AY75" s="64">
        <v>1071791095</v>
      </c>
      <c r="AZ75" s="64">
        <v>803625426</v>
      </c>
      <c r="BA75" s="64">
        <v>789814202</v>
      </c>
      <c r="BB75" s="66">
        <v>77752076</v>
      </c>
      <c r="BC75" s="101">
        <v>3</v>
      </c>
      <c r="BD75" s="101">
        <v>201</v>
      </c>
      <c r="BE75" s="64">
        <v>314000000</v>
      </c>
      <c r="BF75" t="s">
        <v>615</v>
      </c>
      <c r="BG75" s="107" t="e">
        <f>+SUMIF('[4]CDP - NO CANCELAR '!$A$2:$A$152,R75,'[4]CDP - NO CANCELAR '!$Q$2:$Q$152)</f>
        <v>#VALUE!</v>
      </c>
      <c r="BH75" s="64">
        <v>1356191095</v>
      </c>
      <c r="BI75" s="104">
        <v>23</v>
      </c>
      <c r="BJ75" s="104">
        <v>1</v>
      </c>
      <c r="BK75" s="104">
        <v>3</v>
      </c>
      <c r="BL75" s="106">
        <v>22</v>
      </c>
      <c r="BM75" s="104">
        <v>3</v>
      </c>
      <c r="BN75" s="104">
        <v>201</v>
      </c>
      <c r="BO75" s="104">
        <v>76</v>
      </c>
      <c r="BP75" s="104">
        <v>41</v>
      </c>
      <c r="BQ75" s="105">
        <v>2408039</v>
      </c>
      <c r="BR75" s="104" t="s">
        <v>33</v>
      </c>
      <c r="BS75" s="104">
        <f t="shared" si="15"/>
        <v>77752076</v>
      </c>
      <c r="BT75" s="103" t="str">
        <f>+VLOOKUP('EJECUCIONGASTOS ARMONIZADO'!BU75,[4]ARMONIZACION!$I$5:$N$53,6,FALSE)</f>
        <v>DESARROLLO FÍSICO Y AMBIENTAL</v>
      </c>
      <c r="BU75" s="102" t="s">
        <v>439</v>
      </c>
      <c r="BV75" s="102"/>
      <c r="BW75" t="s">
        <v>3571</v>
      </c>
      <c r="BX75" t="s">
        <v>3575</v>
      </c>
      <c r="BY75" s="101">
        <v>3</v>
      </c>
      <c r="BZ75" s="101">
        <v>201</v>
      </c>
      <c r="CA75" t="e">
        <f>+COUNTIF([4]ARMONIZACION!$D$5:$D$53,'EJECUCIONGASTOS ARMONIZADO'!CB75)</f>
        <v>#VALUE!</v>
      </c>
      <c r="CB75" t="str">
        <f t="shared" si="10"/>
        <v>ADMINISTRACION DE TRANSITO Y PROMOCION DEL TRANSPORTE ACTIVO - MOVILIDAD</v>
      </c>
      <c r="CC75">
        <f t="shared" si="11"/>
        <v>2</v>
      </c>
      <c r="CD75" t="str">
        <f t="shared" si="12"/>
        <v>32</v>
      </c>
      <c r="CE75" t="str">
        <f t="shared" si="13"/>
        <v>23 1 3 22 3 201 76 41 2408039</v>
      </c>
      <c r="CF75">
        <f t="shared" si="14"/>
        <v>3</v>
      </c>
    </row>
    <row r="76" spans="1:84" ht="15" customHeight="1" x14ac:dyDescent="0.25">
      <c r="A76">
        <v>23</v>
      </c>
      <c r="B76">
        <v>1</v>
      </c>
      <c r="C76">
        <v>3</v>
      </c>
      <c r="D76" s="99">
        <v>22</v>
      </c>
      <c r="E76">
        <v>4</v>
      </c>
      <c r="F76">
        <v>2</v>
      </c>
      <c r="G76">
        <v>76</v>
      </c>
      <c r="H76">
        <v>4</v>
      </c>
      <c r="I76">
        <v>2</v>
      </c>
      <c r="J76" t="s">
        <v>235</v>
      </c>
      <c r="K76" t="s">
        <v>872</v>
      </c>
      <c r="L76" t="s">
        <v>258</v>
      </c>
      <c r="M76">
        <v>12201</v>
      </c>
      <c r="N76" t="s">
        <v>913</v>
      </c>
      <c r="O76">
        <v>4</v>
      </c>
      <c r="P76">
        <v>4</v>
      </c>
      <c r="Q76" t="s">
        <v>937</v>
      </c>
      <c r="R76" t="s">
        <v>938</v>
      </c>
      <c r="S76" t="s">
        <v>872</v>
      </c>
      <c r="T76" t="s">
        <v>258</v>
      </c>
      <c r="U76" t="s">
        <v>875</v>
      </c>
      <c r="V76" t="s">
        <v>876</v>
      </c>
      <c r="W76" t="s">
        <v>594</v>
      </c>
      <c r="X76" t="s">
        <v>602</v>
      </c>
      <c r="Y76" t="s">
        <v>696</v>
      </c>
      <c r="Z76" t="s">
        <v>235</v>
      </c>
      <c r="AA76" t="s">
        <v>695</v>
      </c>
      <c r="AB76" t="s">
        <v>235</v>
      </c>
      <c r="AC76" t="s">
        <v>877</v>
      </c>
      <c r="AD76" t="s">
        <v>252</v>
      </c>
      <c r="AE76" t="s">
        <v>893</v>
      </c>
      <c r="AF76" t="s">
        <v>894</v>
      </c>
      <c r="AG76" t="s">
        <v>895</v>
      </c>
      <c r="AH76" t="s">
        <v>880</v>
      </c>
      <c r="AI76" t="s">
        <v>881</v>
      </c>
      <c r="AJ76" t="s">
        <v>882</v>
      </c>
      <c r="AK76" t="s">
        <v>609</v>
      </c>
      <c r="AL76" t="s">
        <v>610</v>
      </c>
      <c r="AM76" t="s">
        <v>611</v>
      </c>
      <c r="AN76" t="s">
        <v>899</v>
      </c>
      <c r="AO76" t="s">
        <v>650</v>
      </c>
      <c r="AP76" t="s">
        <v>939</v>
      </c>
      <c r="AQ76" t="s">
        <v>36</v>
      </c>
      <c r="AR76" s="64">
        <v>0</v>
      </c>
      <c r="AS76" s="64">
        <v>0</v>
      </c>
      <c r="AT76" s="64">
        <v>0</v>
      </c>
      <c r="AU76" s="64">
        <v>10000000</v>
      </c>
      <c r="AV76" s="64">
        <v>0</v>
      </c>
      <c r="AW76" s="64">
        <v>10000000</v>
      </c>
      <c r="AX76" s="64">
        <v>10000000</v>
      </c>
      <c r="AY76" s="64">
        <v>10000000</v>
      </c>
      <c r="AZ76" s="64">
        <v>0</v>
      </c>
      <c r="BA76" s="64">
        <v>0</v>
      </c>
      <c r="BB76" s="64">
        <v>0</v>
      </c>
      <c r="BC76" s="101">
        <v>3</v>
      </c>
      <c r="BD76" s="101">
        <v>201</v>
      </c>
      <c r="BE76" s="64">
        <v>0</v>
      </c>
      <c r="BF76" t="s">
        <v>615</v>
      </c>
      <c r="BG76" s="107" t="e">
        <f>+SUMIF('[4]CDP - NO CANCELAR '!$A$2:$A$152,R76,'[4]CDP - NO CANCELAR '!$Q$2:$Q$152)</f>
        <v>#VALUE!</v>
      </c>
      <c r="BH76" s="64">
        <v>10000000</v>
      </c>
      <c r="BI76" s="104">
        <f t="shared" ref="BI76:BL78" si="17">+A76</f>
        <v>23</v>
      </c>
      <c r="BJ76" s="104">
        <f t="shared" si="17"/>
        <v>1</v>
      </c>
      <c r="BK76" s="104">
        <f t="shared" si="17"/>
        <v>3</v>
      </c>
      <c r="BL76" s="106">
        <f t="shared" si="17"/>
        <v>22</v>
      </c>
      <c r="BM76" s="104">
        <f>+VALUE(VLOOKUP(BT76,'[4]ESTRUCTURA PDM'!$D$1:$J$48,7,FALSE))</f>
        <v>3</v>
      </c>
      <c r="BN76" s="104">
        <f>IFERROR(VALUE(CONCATENATE((VLOOKUP(BU76,'[4]ESTRUCTURA PDM'!$E$1:$L$48,7,FALSE)),0,(VLOOKUP(BV76,'[4]ESTRUCTURA PDM'!$F$1:$L$48,7,FALSE)))),)</f>
        <v>0</v>
      </c>
      <c r="BO76" s="104">
        <f>+G76</f>
        <v>76</v>
      </c>
      <c r="BP76" s="104"/>
      <c r="BQ76" s="105"/>
      <c r="BR76" s="104"/>
      <c r="BS76" s="104">
        <f t="shared" si="15"/>
        <v>0</v>
      </c>
      <c r="BT76" s="103" t="str">
        <f>+VLOOKUP('EJECUCIONGASTOS ARMONIZADO'!BU76,[4]ARMONIZACION!$I$5:$N$53,6,FALSE)</f>
        <v>DESARROLLO FÍSICO Y AMBIENTAL</v>
      </c>
      <c r="BU76" s="102" t="s">
        <v>439</v>
      </c>
      <c r="BV76" s="102"/>
      <c r="BY76" s="101">
        <v>3</v>
      </c>
      <c r="BZ76" s="101">
        <v>0</v>
      </c>
      <c r="CA76" t="e">
        <f>+COUNTIF([4]ARMONIZACION!$D$5:$D$53,'EJECUCIONGASTOS ARMONIZADO'!CB76)</f>
        <v>#VALUE!</v>
      </c>
      <c r="CB76" t="str">
        <f t="shared" si="10"/>
        <v>ADMINISTRACION DE TRANSITO Y PROMOCION DEL TRANSPORTE ACTIVO - MOVILIDAD</v>
      </c>
      <c r="CC76">
        <f t="shared" si="11"/>
        <v>0</v>
      </c>
      <c r="CD76" t="str">
        <f t="shared" si="12"/>
        <v>30</v>
      </c>
      <c r="CE76" t="str">
        <f t="shared" si="13"/>
        <v xml:space="preserve">23 1 3 22 3 0 76  </v>
      </c>
      <c r="CF76">
        <f t="shared" si="14"/>
        <v>6</v>
      </c>
    </row>
    <row r="77" spans="1:84" ht="15" customHeight="1" x14ac:dyDescent="0.25">
      <c r="A77">
        <v>23</v>
      </c>
      <c r="B77">
        <v>1</v>
      </c>
      <c r="C77">
        <v>3</v>
      </c>
      <c r="D77" s="99">
        <v>22</v>
      </c>
      <c r="E77">
        <v>4</v>
      </c>
      <c r="F77">
        <v>2</v>
      </c>
      <c r="G77">
        <v>76</v>
      </c>
      <c r="H77">
        <v>5</v>
      </c>
      <c r="I77">
        <v>2</v>
      </c>
      <c r="J77" t="s">
        <v>235</v>
      </c>
      <c r="K77" t="s">
        <v>872</v>
      </c>
      <c r="L77" t="s">
        <v>258</v>
      </c>
      <c r="M77">
        <v>12201</v>
      </c>
      <c r="N77" t="s">
        <v>913</v>
      </c>
      <c r="O77">
        <v>5</v>
      </c>
      <c r="P77">
        <v>5</v>
      </c>
      <c r="Q77" t="s">
        <v>940</v>
      </c>
      <c r="R77" t="s">
        <v>941</v>
      </c>
      <c r="S77" t="s">
        <v>872</v>
      </c>
      <c r="T77" t="s">
        <v>258</v>
      </c>
      <c r="U77" t="s">
        <v>875</v>
      </c>
      <c r="V77" t="s">
        <v>876</v>
      </c>
      <c r="W77" t="s">
        <v>594</v>
      </c>
      <c r="X77" t="s">
        <v>602</v>
      </c>
      <c r="Y77" t="s">
        <v>696</v>
      </c>
      <c r="Z77" t="s">
        <v>235</v>
      </c>
      <c r="AA77" t="s">
        <v>695</v>
      </c>
      <c r="AB77" t="s">
        <v>235</v>
      </c>
      <c r="AC77" t="s">
        <v>877</v>
      </c>
      <c r="AD77" t="s">
        <v>252</v>
      </c>
      <c r="AE77" t="s">
        <v>893</v>
      </c>
      <c r="AF77" t="s">
        <v>894</v>
      </c>
      <c r="AG77" t="s">
        <v>895</v>
      </c>
      <c r="AH77" t="s">
        <v>880</v>
      </c>
      <c r="AI77" t="s">
        <v>881</v>
      </c>
      <c r="AJ77" t="s">
        <v>882</v>
      </c>
      <c r="AK77" t="s">
        <v>609</v>
      </c>
      <c r="AL77" t="s">
        <v>610</v>
      </c>
      <c r="AM77" t="s">
        <v>611</v>
      </c>
      <c r="AN77" t="s">
        <v>931</v>
      </c>
      <c r="AO77" t="s">
        <v>932</v>
      </c>
      <c r="AP77" t="s">
        <v>942</v>
      </c>
      <c r="AQ77" t="s">
        <v>35</v>
      </c>
      <c r="AR77" s="64">
        <v>36563000</v>
      </c>
      <c r="AS77" s="64">
        <v>0</v>
      </c>
      <c r="AT77" s="64">
        <v>0</v>
      </c>
      <c r="AU77" s="64">
        <v>0</v>
      </c>
      <c r="AV77" s="64">
        <v>0</v>
      </c>
      <c r="AW77" s="64">
        <v>36563000</v>
      </c>
      <c r="AX77" s="64">
        <v>36563000</v>
      </c>
      <c r="AY77" s="64">
        <v>0</v>
      </c>
      <c r="AZ77" s="64">
        <v>0</v>
      </c>
      <c r="BA77" s="64">
        <v>0</v>
      </c>
      <c r="BB77" s="64">
        <v>0</v>
      </c>
      <c r="BC77" s="101">
        <v>3</v>
      </c>
      <c r="BD77" s="101">
        <v>201</v>
      </c>
      <c r="BE77" s="64">
        <v>36563000</v>
      </c>
      <c r="BF77" t="s">
        <v>615</v>
      </c>
      <c r="BG77" s="107" t="e">
        <f>+SUMIF('[4]CDP - NO CANCELAR '!$A$2:$A$152,R77,'[4]CDP - NO CANCELAR '!$Q$2:$Q$152)</f>
        <v>#VALUE!</v>
      </c>
      <c r="BH77" s="64">
        <v>36563000</v>
      </c>
      <c r="BI77" s="104">
        <f t="shared" si="17"/>
        <v>23</v>
      </c>
      <c r="BJ77" s="104">
        <f t="shared" si="17"/>
        <v>1</v>
      </c>
      <c r="BK77" s="104">
        <f t="shared" si="17"/>
        <v>3</v>
      </c>
      <c r="BL77" s="106">
        <f t="shared" si="17"/>
        <v>22</v>
      </c>
      <c r="BM77" s="104">
        <f>+VALUE(VLOOKUP(BT77,'[4]ESTRUCTURA PDM'!$D$1:$J$48,7,FALSE))</f>
        <v>3</v>
      </c>
      <c r="BN77" s="104">
        <f>IFERROR(VALUE(CONCATENATE((VLOOKUP(BU77,'[4]ESTRUCTURA PDM'!$E$1:$L$48,7,FALSE)),0,(VLOOKUP(BV77,'[4]ESTRUCTURA PDM'!$F$1:$L$48,7,FALSE)))),)</f>
        <v>0</v>
      </c>
      <c r="BO77" s="104">
        <f>+G77</f>
        <v>76</v>
      </c>
      <c r="BP77" s="104"/>
      <c r="BQ77" s="105"/>
      <c r="BR77" s="104"/>
      <c r="BS77" s="104">
        <f t="shared" si="15"/>
        <v>0</v>
      </c>
      <c r="BT77" s="103" t="str">
        <f>+VLOOKUP('EJECUCIONGASTOS ARMONIZADO'!BU77,[4]ARMONIZACION!$I$5:$N$53,6,FALSE)</f>
        <v>DESARROLLO FÍSICO Y AMBIENTAL</v>
      </c>
      <c r="BU77" s="102" t="s">
        <v>439</v>
      </c>
      <c r="BV77" s="102"/>
      <c r="BY77" s="101">
        <v>3</v>
      </c>
      <c r="BZ77" s="101">
        <v>0</v>
      </c>
      <c r="CA77" t="e">
        <f>+COUNTIF([4]ARMONIZACION!$D$5:$D$53,'EJECUCIONGASTOS ARMONIZADO'!CB77)</f>
        <v>#VALUE!</v>
      </c>
      <c r="CB77" t="str">
        <f t="shared" si="10"/>
        <v>ADMINISTRACION DE TRANSITO Y PROMOCION DEL TRANSPORTE ACTIVO - MOVILIDAD</v>
      </c>
      <c r="CC77">
        <f t="shared" si="11"/>
        <v>0</v>
      </c>
      <c r="CD77" t="str">
        <f t="shared" si="12"/>
        <v>30</v>
      </c>
      <c r="CE77" t="str">
        <f t="shared" si="13"/>
        <v xml:space="preserve">23 1 3 22 3 0 76  </v>
      </c>
      <c r="CF77">
        <f t="shared" si="14"/>
        <v>6</v>
      </c>
    </row>
    <row r="78" spans="1:84" ht="15" customHeight="1" x14ac:dyDescent="0.25">
      <c r="A78">
        <v>23</v>
      </c>
      <c r="B78">
        <v>1</v>
      </c>
      <c r="C78">
        <v>3</v>
      </c>
      <c r="D78" s="99">
        <v>22</v>
      </c>
      <c r="E78">
        <v>4</v>
      </c>
      <c r="F78">
        <v>2</v>
      </c>
      <c r="G78">
        <v>76</v>
      </c>
      <c r="H78">
        <v>6</v>
      </c>
      <c r="I78">
        <v>2</v>
      </c>
      <c r="J78" t="s">
        <v>235</v>
      </c>
      <c r="K78" t="s">
        <v>872</v>
      </c>
      <c r="L78" t="s">
        <v>258</v>
      </c>
      <c r="M78">
        <v>12201</v>
      </c>
      <c r="N78" t="s">
        <v>913</v>
      </c>
      <c r="O78">
        <v>6</v>
      </c>
      <c r="P78">
        <v>6</v>
      </c>
      <c r="Q78" t="s">
        <v>943</v>
      </c>
      <c r="R78" t="s">
        <v>944</v>
      </c>
      <c r="S78" t="s">
        <v>872</v>
      </c>
      <c r="T78" t="s">
        <v>258</v>
      </c>
      <c r="U78" t="s">
        <v>875</v>
      </c>
      <c r="V78" t="s">
        <v>876</v>
      </c>
      <c r="W78" t="s">
        <v>594</v>
      </c>
      <c r="X78" t="s">
        <v>602</v>
      </c>
      <c r="Y78" t="s">
        <v>696</v>
      </c>
      <c r="Z78" t="s">
        <v>235</v>
      </c>
      <c r="AA78" t="s">
        <v>695</v>
      </c>
      <c r="AB78" t="s">
        <v>235</v>
      </c>
      <c r="AC78" t="s">
        <v>877</v>
      </c>
      <c r="AD78" t="s">
        <v>252</v>
      </c>
      <c r="AE78" t="s">
        <v>893</v>
      </c>
      <c r="AF78" t="s">
        <v>894</v>
      </c>
      <c r="AG78" t="s">
        <v>895</v>
      </c>
      <c r="AH78" t="s">
        <v>880</v>
      </c>
      <c r="AI78" t="s">
        <v>881</v>
      </c>
      <c r="AJ78" t="s">
        <v>882</v>
      </c>
      <c r="AK78" t="s">
        <v>609</v>
      </c>
      <c r="AL78" t="s">
        <v>610</v>
      </c>
      <c r="AM78" t="s">
        <v>611</v>
      </c>
      <c r="AN78" t="s">
        <v>899</v>
      </c>
      <c r="AO78" t="s">
        <v>650</v>
      </c>
      <c r="AP78" t="s">
        <v>945</v>
      </c>
      <c r="AQ78" t="s">
        <v>35</v>
      </c>
      <c r="AR78" s="64">
        <v>350000000</v>
      </c>
      <c r="AS78" s="64">
        <v>0</v>
      </c>
      <c r="AT78" s="64">
        <v>0</v>
      </c>
      <c r="AU78" s="64">
        <v>0</v>
      </c>
      <c r="AV78" s="64">
        <v>0</v>
      </c>
      <c r="AW78" s="64">
        <v>350000000</v>
      </c>
      <c r="AX78" s="64">
        <v>350000000</v>
      </c>
      <c r="AY78" s="64">
        <v>350000000</v>
      </c>
      <c r="AZ78" s="64">
        <v>350000000</v>
      </c>
      <c r="BA78" s="64">
        <v>350000000</v>
      </c>
      <c r="BB78" s="64">
        <v>0</v>
      </c>
      <c r="BC78" s="101">
        <v>3</v>
      </c>
      <c r="BD78" s="101">
        <v>201</v>
      </c>
      <c r="BE78" s="64">
        <v>0</v>
      </c>
      <c r="BF78" t="s">
        <v>615</v>
      </c>
      <c r="BG78" s="107" t="e">
        <f>+SUMIF('[4]CDP - NO CANCELAR '!$A$2:$A$152,R78,'[4]CDP - NO CANCELAR '!$Q$2:$Q$152)</f>
        <v>#VALUE!</v>
      </c>
      <c r="BH78" s="64">
        <v>350000000</v>
      </c>
      <c r="BI78" s="104">
        <f t="shared" si="17"/>
        <v>23</v>
      </c>
      <c r="BJ78" s="104">
        <f t="shared" si="17"/>
        <v>1</v>
      </c>
      <c r="BK78" s="104">
        <f t="shared" si="17"/>
        <v>3</v>
      </c>
      <c r="BL78" s="106">
        <f t="shared" si="17"/>
        <v>22</v>
      </c>
      <c r="BM78" s="104">
        <f>+VALUE(VLOOKUP(BT78,'[4]ESTRUCTURA PDM'!$D$1:$J$48,7,FALSE))</f>
        <v>3</v>
      </c>
      <c r="BN78" s="104">
        <f>IFERROR(VALUE(CONCATENATE((VLOOKUP(BU78,'[4]ESTRUCTURA PDM'!$E$1:$L$48,7,FALSE)),0,(VLOOKUP(BV78,'[4]ESTRUCTURA PDM'!$F$1:$L$48,7,FALSE)))),)</f>
        <v>0</v>
      </c>
      <c r="BO78" s="104">
        <f>+G78</f>
        <v>76</v>
      </c>
      <c r="BP78" s="104"/>
      <c r="BQ78" s="105"/>
      <c r="BR78" s="104"/>
      <c r="BS78" s="104">
        <f t="shared" si="15"/>
        <v>0</v>
      </c>
      <c r="BT78" s="103" t="str">
        <f>+VLOOKUP('EJECUCIONGASTOS ARMONIZADO'!BU78,[4]ARMONIZACION!$I$5:$N$53,6,FALSE)</f>
        <v>DESARROLLO FÍSICO Y AMBIENTAL</v>
      </c>
      <c r="BU78" s="102" t="s">
        <v>439</v>
      </c>
      <c r="BV78" s="102"/>
      <c r="BY78" s="101">
        <v>3</v>
      </c>
      <c r="BZ78" s="101">
        <v>0</v>
      </c>
      <c r="CA78" t="e">
        <f>+COUNTIF([4]ARMONIZACION!$D$5:$D$53,'EJECUCIONGASTOS ARMONIZADO'!CB78)</f>
        <v>#VALUE!</v>
      </c>
      <c r="CB78" t="str">
        <f t="shared" si="10"/>
        <v>ADMINISTRACION DE TRANSITO Y PROMOCION DEL TRANSPORTE ACTIVO - MOVILIDAD</v>
      </c>
      <c r="CC78">
        <f t="shared" si="11"/>
        <v>0</v>
      </c>
      <c r="CD78" t="str">
        <f t="shared" si="12"/>
        <v>30</v>
      </c>
      <c r="CE78" t="str">
        <f t="shared" si="13"/>
        <v xml:space="preserve">23 1 3 22 3 0 76  </v>
      </c>
      <c r="CF78">
        <f t="shared" si="14"/>
        <v>6</v>
      </c>
    </row>
    <row r="79" spans="1:84" ht="15" customHeight="1" x14ac:dyDescent="0.25">
      <c r="A79">
        <v>23</v>
      </c>
      <c r="B79">
        <v>1</v>
      </c>
      <c r="C79">
        <v>3</v>
      </c>
      <c r="D79" s="99">
        <v>81</v>
      </c>
      <c r="E79">
        <v>4</v>
      </c>
      <c r="F79">
        <v>1</v>
      </c>
      <c r="G79">
        <v>74</v>
      </c>
      <c r="H79">
        <v>0</v>
      </c>
      <c r="I79">
        <v>1</v>
      </c>
      <c r="J79" t="s">
        <v>597</v>
      </c>
      <c r="K79">
        <v>0</v>
      </c>
      <c r="L79" t="s">
        <v>597</v>
      </c>
      <c r="M79">
        <v>25101</v>
      </c>
      <c r="N79" t="s">
        <v>947</v>
      </c>
      <c r="O79">
        <v>0</v>
      </c>
      <c r="P79">
        <v>0</v>
      </c>
      <c r="Q79" t="s">
        <v>948</v>
      </c>
      <c r="R79" t="s">
        <v>949</v>
      </c>
      <c r="S79" t="s">
        <v>872</v>
      </c>
      <c r="T79" t="s">
        <v>258</v>
      </c>
      <c r="U79" t="s">
        <v>875</v>
      </c>
      <c r="V79" t="s">
        <v>876</v>
      </c>
      <c r="W79" t="s">
        <v>594</v>
      </c>
      <c r="X79" t="s">
        <v>602</v>
      </c>
      <c r="Y79" t="s">
        <v>596</v>
      </c>
      <c r="Z79" t="s">
        <v>597</v>
      </c>
      <c r="AA79" t="s">
        <v>946</v>
      </c>
      <c r="AB79" t="s">
        <v>950</v>
      </c>
      <c r="AC79" t="s">
        <v>877</v>
      </c>
      <c r="AD79" t="s">
        <v>252</v>
      </c>
      <c r="AE79" t="s">
        <v>878</v>
      </c>
      <c r="AF79" t="s">
        <v>253</v>
      </c>
      <c r="AG79" t="s">
        <v>951</v>
      </c>
      <c r="AH79" t="s">
        <v>952</v>
      </c>
      <c r="AI79" t="s">
        <v>953</v>
      </c>
      <c r="AJ79" t="s">
        <v>954</v>
      </c>
      <c r="AK79" t="s">
        <v>609</v>
      </c>
      <c r="AL79" t="s">
        <v>610</v>
      </c>
      <c r="AM79" t="s">
        <v>611</v>
      </c>
      <c r="AN79" t="s">
        <v>955</v>
      </c>
      <c r="AO79" t="s">
        <v>956</v>
      </c>
      <c r="AP79" t="s">
        <v>957</v>
      </c>
      <c r="AQ79" t="s">
        <v>37</v>
      </c>
      <c r="AR79" s="64">
        <v>25018775164</v>
      </c>
      <c r="AS79" s="64">
        <v>0</v>
      </c>
      <c r="AT79" s="64">
        <v>0</v>
      </c>
      <c r="AU79" s="64">
        <v>0</v>
      </c>
      <c r="AV79" s="64">
        <v>500000000</v>
      </c>
      <c r="AW79" s="66">
        <v>24518775164</v>
      </c>
      <c r="AX79" s="64">
        <v>22000000000</v>
      </c>
      <c r="AY79" s="64">
        <v>1400000000</v>
      </c>
      <c r="AZ79" s="64">
        <v>0</v>
      </c>
      <c r="BA79" s="64">
        <v>0</v>
      </c>
      <c r="BB79" s="64">
        <v>2518775164</v>
      </c>
      <c r="BC79" s="101">
        <v>3</v>
      </c>
      <c r="BD79" s="101">
        <v>202</v>
      </c>
      <c r="BE79" s="64">
        <v>20600000000</v>
      </c>
      <c r="BF79" t="s">
        <v>615</v>
      </c>
      <c r="BG79" s="107" t="e">
        <f>+SUMIF('[4]CDP - NO CANCELAR '!$A$2:$A$152,R79,'[4]CDP - NO CANCELAR '!$Q$2:$Q$152)</f>
        <v>#VALUE!</v>
      </c>
      <c r="BH79" s="64">
        <v>22000000000</v>
      </c>
      <c r="BI79" s="104">
        <v>23</v>
      </c>
      <c r="BJ79" s="104">
        <v>1</v>
      </c>
      <c r="BK79" s="104">
        <v>3</v>
      </c>
      <c r="BL79" s="106">
        <v>81</v>
      </c>
      <c r="BM79" s="104">
        <v>3</v>
      </c>
      <c r="BN79" s="104">
        <v>202</v>
      </c>
      <c r="BO79" s="104">
        <v>74</v>
      </c>
      <c r="BP79" s="104">
        <v>40</v>
      </c>
      <c r="BQ79" s="105">
        <v>2408026</v>
      </c>
      <c r="BR79" s="104" t="s">
        <v>37</v>
      </c>
      <c r="BS79" s="104">
        <f t="shared" si="15"/>
        <v>2518775164</v>
      </c>
      <c r="BT79" s="103" t="str">
        <f>+VLOOKUP('EJECUCIONGASTOS ARMONIZADO'!BU79,[4]ARMONIZACION!$I$5:$N$53,6,FALSE)</f>
        <v>DESARROLLO FÍSICO Y AMBIENTAL</v>
      </c>
      <c r="BU79" s="102" t="s">
        <v>439</v>
      </c>
      <c r="BV79" s="102"/>
      <c r="BY79" s="101">
        <v>3</v>
      </c>
      <c r="BZ79" s="101">
        <v>202</v>
      </c>
      <c r="CA79" t="e">
        <f>+COUNTIF([4]ARMONIZACION!$D$5:$D$53,'EJECUCIONGASTOS ARMONIZADO'!CB79)</f>
        <v>#VALUE!</v>
      </c>
      <c r="CB79" t="str">
        <f t="shared" si="10"/>
        <v>SISTEMA INTEGRADO DE TRANSPORTE PARA LA COMPETITIVIDAD - MOVILIDAD</v>
      </c>
      <c r="CC79">
        <f t="shared" si="11"/>
        <v>2</v>
      </c>
      <c r="CD79" t="str">
        <f t="shared" si="12"/>
        <v>32</v>
      </c>
      <c r="CE79" t="str">
        <f t="shared" si="13"/>
        <v>23 1 3 81 3 202 74 40 2408026</v>
      </c>
      <c r="CF79">
        <f t="shared" si="14"/>
        <v>1</v>
      </c>
    </row>
    <row r="80" spans="1:84" ht="15" customHeight="1" x14ac:dyDescent="0.25">
      <c r="A80">
        <v>23</v>
      </c>
      <c r="B80">
        <v>1</v>
      </c>
      <c r="C80">
        <v>3</v>
      </c>
      <c r="D80" s="99">
        <v>82</v>
      </c>
      <c r="E80">
        <v>4</v>
      </c>
      <c r="F80">
        <v>2</v>
      </c>
      <c r="G80">
        <v>76</v>
      </c>
      <c r="H80">
        <v>0</v>
      </c>
      <c r="I80">
        <v>2</v>
      </c>
      <c r="J80" t="s">
        <v>235</v>
      </c>
      <c r="K80" t="s">
        <v>872</v>
      </c>
      <c r="L80" t="s">
        <v>258</v>
      </c>
      <c r="M80">
        <v>25335</v>
      </c>
      <c r="N80" t="s">
        <v>958</v>
      </c>
      <c r="O80">
        <v>0</v>
      </c>
      <c r="P80">
        <v>0</v>
      </c>
      <c r="Q80" t="s">
        <v>959</v>
      </c>
      <c r="R80" t="s">
        <v>960</v>
      </c>
      <c r="S80" t="s">
        <v>872</v>
      </c>
      <c r="T80" t="s">
        <v>258</v>
      </c>
      <c r="U80" t="s">
        <v>875</v>
      </c>
      <c r="V80" t="s">
        <v>876</v>
      </c>
      <c r="W80" t="s">
        <v>594</v>
      </c>
      <c r="X80" t="s">
        <v>602</v>
      </c>
      <c r="Y80" t="s">
        <v>696</v>
      </c>
      <c r="Z80" t="s">
        <v>235</v>
      </c>
      <c r="AA80" t="s">
        <v>725</v>
      </c>
      <c r="AB80" t="s">
        <v>729</v>
      </c>
      <c r="AC80" t="s">
        <v>877</v>
      </c>
      <c r="AD80" t="s">
        <v>252</v>
      </c>
      <c r="AE80" t="s">
        <v>893</v>
      </c>
      <c r="AF80" t="s">
        <v>894</v>
      </c>
      <c r="AG80" t="s">
        <v>895</v>
      </c>
      <c r="AH80" t="s">
        <v>880</v>
      </c>
      <c r="AI80" t="s">
        <v>881</v>
      </c>
      <c r="AJ80" t="s">
        <v>882</v>
      </c>
      <c r="AK80" t="s">
        <v>609</v>
      </c>
      <c r="AL80" t="s">
        <v>610</v>
      </c>
      <c r="AM80" t="s">
        <v>611</v>
      </c>
      <c r="AN80" t="s">
        <v>888</v>
      </c>
      <c r="AO80" t="s">
        <v>889</v>
      </c>
      <c r="AP80" t="s">
        <v>961</v>
      </c>
      <c r="AQ80" t="s">
        <v>38</v>
      </c>
      <c r="AR80" s="64">
        <v>90231955</v>
      </c>
      <c r="AS80" s="64">
        <v>0</v>
      </c>
      <c r="AT80" s="64">
        <v>0</v>
      </c>
      <c r="AU80" s="64">
        <v>0</v>
      </c>
      <c r="AV80" s="64">
        <v>0</v>
      </c>
      <c r="AW80" s="64">
        <v>90231955</v>
      </c>
      <c r="AX80" s="64">
        <v>90231955</v>
      </c>
      <c r="AY80" s="64">
        <v>90231955</v>
      </c>
      <c r="AZ80" s="64">
        <v>80248896</v>
      </c>
      <c r="BA80" s="64">
        <v>76427520</v>
      </c>
      <c r="BB80" s="64">
        <v>0</v>
      </c>
      <c r="BC80" s="101">
        <v>3</v>
      </c>
      <c r="BD80" s="101">
        <v>202</v>
      </c>
      <c r="BE80" s="64">
        <v>0</v>
      </c>
      <c r="BF80" t="s">
        <v>615</v>
      </c>
      <c r="BG80" s="107" t="e">
        <f>+SUMIF('[4]CDP - NO CANCELAR '!$A$2:$A$152,R80,'[4]CDP - NO CANCELAR '!$Q$2:$Q$152)</f>
        <v>#VALUE!</v>
      </c>
      <c r="BH80" s="64">
        <v>90231955</v>
      </c>
      <c r="BI80" s="104">
        <f>+A80</f>
        <v>23</v>
      </c>
      <c r="BJ80" s="104">
        <f>+B80</f>
        <v>1</v>
      </c>
      <c r="BK80" s="104">
        <f>+C80</f>
        <v>3</v>
      </c>
      <c r="BL80" s="106">
        <f>+D80</f>
        <v>82</v>
      </c>
      <c r="BM80" s="104">
        <f>+VALUE(VLOOKUP(BT80,'[4]ESTRUCTURA PDM'!$D$1:$J$48,7,FALSE))</f>
        <v>3</v>
      </c>
      <c r="BN80" s="104">
        <f>IFERROR(VALUE(CONCATENATE((VLOOKUP(BU80,'[4]ESTRUCTURA PDM'!$E$1:$L$48,7,FALSE)),0,(VLOOKUP(BV80,'[4]ESTRUCTURA PDM'!$F$1:$L$48,7,FALSE)))),)</f>
        <v>0</v>
      </c>
      <c r="BO80" s="104">
        <f>+G80</f>
        <v>76</v>
      </c>
      <c r="BP80" s="104"/>
      <c r="BQ80" s="105"/>
      <c r="BR80" s="104"/>
      <c r="BS80" s="104">
        <f t="shared" si="15"/>
        <v>0</v>
      </c>
      <c r="BT80" s="103" t="str">
        <f>+VLOOKUP('EJECUCIONGASTOS ARMONIZADO'!BU80,[4]ARMONIZACION!$I$5:$N$53,6,FALSE)</f>
        <v>DESARROLLO FÍSICO Y AMBIENTAL</v>
      </c>
      <c r="BU80" s="102" t="s">
        <v>439</v>
      </c>
      <c r="BV80" s="102"/>
      <c r="BY80" s="101">
        <v>3</v>
      </c>
      <c r="BZ80" s="101">
        <v>0</v>
      </c>
      <c r="CA80" t="e">
        <f>+COUNTIF([4]ARMONIZACION!$D$5:$D$53,'EJECUCIONGASTOS ARMONIZADO'!CB80)</f>
        <v>#VALUE!</v>
      </c>
      <c r="CB80" t="str">
        <f t="shared" si="10"/>
        <v>ADMINISTRACION DE TRANSITO Y PROMOCION DEL TRANSPORTE ACTIVO - MOVILIDAD</v>
      </c>
      <c r="CC80">
        <f t="shared" si="11"/>
        <v>0</v>
      </c>
      <c r="CD80" t="str">
        <f t="shared" si="12"/>
        <v>30</v>
      </c>
      <c r="CE80" t="str">
        <f t="shared" si="13"/>
        <v xml:space="preserve">23 1 3 82 3 0 76  </v>
      </c>
      <c r="CF80">
        <f t="shared" si="14"/>
        <v>1</v>
      </c>
    </row>
    <row r="81" spans="1:84" ht="15" customHeight="1" x14ac:dyDescent="0.25">
      <c r="A81">
        <v>23</v>
      </c>
      <c r="B81">
        <v>2</v>
      </c>
      <c r="C81">
        <v>3</v>
      </c>
      <c r="D81" s="99">
        <v>22</v>
      </c>
      <c r="E81">
        <v>4</v>
      </c>
      <c r="F81">
        <v>3</v>
      </c>
      <c r="G81">
        <v>76</v>
      </c>
      <c r="H81">
        <v>0</v>
      </c>
      <c r="I81">
        <v>2</v>
      </c>
      <c r="J81" t="s">
        <v>235</v>
      </c>
      <c r="K81" t="s">
        <v>872</v>
      </c>
      <c r="L81" t="s">
        <v>258</v>
      </c>
      <c r="M81">
        <v>22335</v>
      </c>
      <c r="N81" t="s">
        <v>962</v>
      </c>
      <c r="O81">
        <v>0</v>
      </c>
      <c r="P81">
        <v>0</v>
      </c>
      <c r="Q81" t="s">
        <v>963</v>
      </c>
      <c r="R81" t="s">
        <v>964</v>
      </c>
      <c r="S81" t="s">
        <v>872</v>
      </c>
      <c r="T81" t="s">
        <v>258</v>
      </c>
      <c r="U81" t="s">
        <v>965</v>
      </c>
      <c r="V81" t="s">
        <v>966</v>
      </c>
      <c r="W81" t="s">
        <v>594</v>
      </c>
      <c r="X81" t="s">
        <v>602</v>
      </c>
      <c r="Y81" t="s">
        <v>696</v>
      </c>
      <c r="Z81" t="s">
        <v>235</v>
      </c>
      <c r="AA81" t="s">
        <v>695</v>
      </c>
      <c r="AB81" t="s">
        <v>235</v>
      </c>
      <c r="AC81" t="s">
        <v>877</v>
      </c>
      <c r="AD81" t="s">
        <v>252</v>
      </c>
      <c r="AE81" t="s">
        <v>909</v>
      </c>
      <c r="AF81" t="s">
        <v>3542</v>
      </c>
      <c r="AG81" t="s">
        <v>911</v>
      </c>
      <c r="AH81" t="s">
        <v>880</v>
      </c>
      <c r="AI81" t="s">
        <v>881</v>
      </c>
      <c r="AJ81" t="s">
        <v>882</v>
      </c>
      <c r="AK81" t="s">
        <v>609</v>
      </c>
      <c r="AL81" t="s">
        <v>610</v>
      </c>
      <c r="AM81" t="s">
        <v>611</v>
      </c>
      <c r="AN81" t="s">
        <v>883</v>
      </c>
      <c r="AO81" t="s">
        <v>884</v>
      </c>
      <c r="AP81" t="s">
        <v>967</v>
      </c>
      <c r="AQ81" t="s">
        <v>39</v>
      </c>
      <c r="AR81" s="64">
        <v>6357000</v>
      </c>
      <c r="AS81" s="64">
        <v>0</v>
      </c>
      <c r="AT81" s="64">
        <v>0</v>
      </c>
      <c r="AU81" s="64">
        <v>0</v>
      </c>
      <c r="AV81" s="64">
        <v>0</v>
      </c>
      <c r="AW81" s="64">
        <v>6357000</v>
      </c>
      <c r="AX81" s="64">
        <v>0</v>
      </c>
      <c r="AY81" s="64">
        <v>0</v>
      </c>
      <c r="AZ81" s="64">
        <v>0</v>
      </c>
      <c r="BA81" s="64">
        <v>0</v>
      </c>
      <c r="BB81" s="64">
        <v>6357000</v>
      </c>
      <c r="BC81" s="101">
        <v>3</v>
      </c>
      <c r="BD81" s="101">
        <v>201</v>
      </c>
      <c r="BE81" s="64">
        <v>0</v>
      </c>
      <c r="BF81" t="s">
        <v>615</v>
      </c>
      <c r="BG81" s="107" t="e">
        <f>+SUMIF('[4]CDP - NO CANCELAR '!$A$2:$A$152,R81,'[4]CDP - NO CANCELAR '!$Q$2:$Q$152)</f>
        <v>#VALUE!</v>
      </c>
      <c r="BH81" s="64">
        <v>0</v>
      </c>
      <c r="BI81" s="104">
        <v>23</v>
      </c>
      <c r="BJ81" s="104">
        <v>2</v>
      </c>
      <c r="BK81" s="104">
        <v>3</v>
      </c>
      <c r="BL81" s="106">
        <v>22</v>
      </c>
      <c r="BM81" s="104">
        <v>3</v>
      </c>
      <c r="BN81" s="104">
        <v>201</v>
      </c>
      <c r="BO81" s="104">
        <v>76</v>
      </c>
      <c r="BP81" s="104">
        <v>41</v>
      </c>
      <c r="BQ81" s="105">
        <v>2408039</v>
      </c>
      <c r="BR81" s="104" t="s">
        <v>39</v>
      </c>
      <c r="BS81" s="104">
        <f t="shared" si="15"/>
        <v>6357000</v>
      </c>
      <c r="BT81" s="103" t="str">
        <f>+VLOOKUP('EJECUCIONGASTOS ARMONIZADO'!BU81,[4]ARMONIZACION!$I$5:$N$53,6,FALSE)</f>
        <v>DESARROLLO FÍSICO Y AMBIENTAL</v>
      </c>
      <c r="BU81" s="102" t="s">
        <v>439</v>
      </c>
      <c r="BV81" s="102"/>
      <c r="BY81" s="101">
        <v>3</v>
      </c>
      <c r="BZ81" s="101">
        <v>201</v>
      </c>
      <c r="CA81" t="e">
        <f>+COUNTIF([4]ARMONIZACION!$D$5:$D$53,'EJECUCIONGASTOS ARMONIZADO'!CB81)</f>
        <v>#VALUE!</v>
      </c>
      <c r="CB81" t="str">
        <f t="shared" si="10"/>
        <v>RED DE CICLO RUTAS, VÍAS, SENDEROS Y LOS PEP - MOVILIDAD</v>
      </c>
      <c r="CC81">
        <f t="shared" si="11"/>
        <v>2</v>
      </c>
      <c r="CD81" t="str">
        <f t="shared" si="12"/>
        <v>32</v>
      </c>
      <c r="CE81" t="str">
        <f t="shared" si="13"/>
        <v>23 2 3 22 3 201 76 41 2408039</v>
      </c>
      <c r="CF81">
        <f t="shared" si="14"/>
        <v>1</v>
      </c>
    </row>
    <row r="82" spans="1:84" ht="15" customHeight="1" x14ac:dyDescent="0.25">
      <c r="A82">
        <v>23</v>
      </c>
      <c r="B82">
        <v>3</v>
      </c>
      <c r="C82">
        <v>3</v>
      </c>
      <c r="D82" s="99">
        <v>22</v>
      </c>
      <c r="E82">
        <v>4</v>
      </c>
      <c r="F82">
        <v>2</v>
      </c>
      <c r="G82">
        <v>76</v>
      </c>
      <c r="H82">
        <v>0</v>
      </c>
      <c r="I82">
        <v>2</v>
      </c>
      <c r="J82" t="s">
        <v>235</v>
      </c>
      <c r="K82" t="s">
        <v>872</v>
      </c>
      <c r="L82" t="s">
        <v>258</v>
      </c>
      <c r="M82">
        <v>22303</v>
      </c>
      <c r="N82" t="s">
        <v>968</v>
      </c>
      <c r="O82">
        <v>0</v>
      </c>
      <c r="P82">
        <v>0</v>
      </c>
      <c r="Q82" t="s">
        <v>969</v>
      </c>
      <c r="R82" t="s">
        <v>970</v>
      </c>
      <c r="S82" t="s">
        <v>872</v>
      </c>
      <c r="T82" t="s">
        <v>258</v>
      </c>
      <c r="U82" t="s">
        <v>971</v>
      </c>
      <c r="V82" t="s">
        <v>972</v>
      </c>
      <c r="W82" t="s">
        <v>594</v>
      </c>
      <c r="X82" t="s">
        <v>602</v>
      </c>
      <c r="Y82" t="s">
        <v>696</v>
      </c>
      <c r="Z82" t="s">
        <v>235</v>
      </c>
      <c r="AA82" t="s">
        <v>695</v>
      </c>
      <c r="AB82" t="s">
        <v>235</v>
      </c>
      <c r="AC82" t="s">
        <v>877</v>
      </c>
      <c r="AD82" t="s">
        <v>252</v>
      </c>
      <c r="AE82" t="s">
        <v>893</v>
      </c>
      <c r="AF82" t="s">
        <v>894</v>
      </c>
      <c r="AG82" t="s">
        <v>895</v>
      </c>
      <c r="AH82" t="s">
        <v>880</v>
      </c>
      <c r="AI82" t="s">
        <v>881</v>
      </c>
      <c r="AJ82" t="s">
        <v>882</v>
      </c>
      <c r="AK82" t="s">
        <v>609</v>
      </c>
      <c r="AL82" t="s">
        <v>610</v>
      </c>
      <c r="AM82" t="s">
        <v>611</v>
      </c>
      <c r="AN82" t="s">
        <v>888</v>
      </c>
      <c r="AO82" t="s">
        <v>889</v>
      </c>
      <c r="AP82" t="s">
        <v>973</v>
      </c>
      <c r="AQ82" t="s">
        <v>40</v>
      </c>
      <c r="AR82" s="64">
        <v>100000</v>
      </c>
      <c r="AS82" s="64">
        <v>0</v>
      </c>
      <c r="AT82" s="64">
        <v>0</v>
      </c>
      <c r="AU82" s="64">
        <v>0</v>
      </c>
      <c r="AV82" s="64">
        <v>0</v>
      </c>
      <c r="AW82" s="64">
        <v>100000</v>
      </c>
      <c r="AX82" s="64">
        <v>0</v>
      </c>
      <c r="AY82" s="64">
        <v>0</v>
      </c>
      <c r="AZ82" s="64">
        <v>0</v>
      </c>
      <c r="BA82" s="64">
        <v>0</v>
      </c>
      <c r="BB82" s="64">
        <v>100000</v>
      </c>
      <c r="BC82" s="101">
        <v>3</v>
      </c>
      <c r="BD82" s="101">
        <v>201</v>
      </c>
      <c r="BE82" s="64">
        <v>0</v>
      </c>
      <c r="BF82" t="s">
        <v>615</v>
      </c>
      <c r="BG82" s="107" t="e">
        <f>+SUMIF('[4]CDP - NO CANCELAR '!$A$2:$A$152,R82,'[4]CDP - NO CANCELAR '!$Q$2:$Q$152)</f>
        <v>#VALUE!</v>
      </c>
      <c r="BH82" s="64">
        <v>0</v>
      </c>
      <c r="BI82" s="104">
        <v>23</v>
      </c>
      <c r="BJ82" s="104">
        <v>3</v>
      </c>
      <c r="BK82" s="104">
        <v>3</v>
      </c>
      <c r="BL82" s="106">
        <v>22</v>
      </c>
      <c r="BM82" s="104">
        <v>3</v>
      </c>
      <c r="BN82" s="104">
        <v>201</v>
      </c>
      <c r="BO82" s="104">
        <v>76</v>
      </c>
      <c r="BP82" s="104">
        <v>41</v>
      </c>
      <c r="BQ82" s="105">
        <v>2408039</v>
      </c>
      <c r="BR82" s="104" t="s">
        <v>40</v>
      </c>
      <c r="BS82" s="104">
        <f t="shared" si="15"/>
        <v>100000</v>
      </c>
      <c r="BT82" s="103" t="str">
        <f>+VLOOKUP('EJECUCIONGASTOS ARMONIZADO'!BU82,[4]ARMONIZACION!$I$5:$N$53,6,FALSE)</f>
        <v>DESARROLLO FÍSICO Y AMBIENTAL</v>
      </c>
      <c r="BU82" s="102" t="s">
        <v>439</v>
      </c>
      <c r="BV82" s="102"/>
      <c r="BY82" s="101">
        <v>3</v>
      </c>
      <c r="BZ82" s="101">
        <v>201</v>
      </c>
      <c r="CA82" t="e">
        <f>+COUNTIF([4]ARMONIZACION!$D$5:$D$53,'EJECUCIONGASTOS ARMONIZADO'!CB82)</f>
        <v>#VALUE!</v>
      </c>
      <c r="CB82" t="str">
        <f t="shared" si="10"/>
        <v>ADMINISTRACION DE TRANSITO Y PROMOCION DEL TRANSPORTE ACTIVO - MOVILIDAD</v>
      </c>
      <c r="CC82">
        <f t="shared" si="11"/>
        <v>2</v>
      </c>
      <c r="CD82" t="str">
        <f t="shared" si="12"/>
        <v>32</v>
      </c>
      <c r="CE82" t="str">
        <f t="shared" si="13"/>
        <v>23 3 3 22 3 201 76 41 2408039</v>
      </c>
      <c r="CF82">
        <f t="shared" si="14"/>
        <v>1</v>
      </c>
    </row>
    <row r="83" spans="1:84" ht="15" customHeight="1" x14ac:dyDescent="0.25">
      <c r="A83">
        <v>23</v>
      </c>
      <c r="B83">
        <v>3</v>
      </c>
      <c r="C83">
        <v>3</v>
      </c>
      <c r="D83" s="99">
        <v>22</v>
      </c>
      <c r="E83">
        <v>4</v>
      </c>
      <c r="F83">
        <v>2</v>
      </c>
      <c r="G83">
        <v>76</v>
      </c>
      <c r="H83">
        <v>1</v>
      </c>
      <c r="I83">
        <v>2</v>
      </c>
      <c r="J83" t="s">
        <v>235</v>
      </c>
      <c r="K83" t="s">
        <v>872</v>
      </c>
      <c r="L83" t="s">
        <v>258</v>
      </c>
      <c r="M83">
        <v>12112</v>
      </c>
      <c r="N83" t="s">
        <v>974</v>
      </c>
      <c r="O83">
        <v>1</v>
      </c>
      <c r="P83">
        <v>1</v>
      </c>
      <c r="Q83" t="s">
        <v>975</v>
      </c>
      <c r="R83" t="s">
        <v>976</v>
      </c>
      <c r="S83" t="s">
        <v>872</v>
      </c>
      <c r="T83" t="s">
        <v>258</v>
      </c>
      <c r="U83" t="s">
        <v>971</v>
      </c>
      <c r="V83" t="s">
        <v>972</v>
      </c>
      <c r="W83" t="s">
        <v>594</v>
      </c>
      <c r="X83" t="s">
        <v>602</v>
      </c>
      <c r="Y83" t="s">
        <v>696</v>
      </c>
      <c r="Z83" t="s">
        <v>235</v>
      </c>
      <c r="AA83" t="s">
        <v>695</v>
      </c>
      <c r="AB83" t="s">
        <v>235</v>
      </c>
      <c r="AC83" t="s">
        <v>877</v>
      </c>
      <c r="AD83" t="s">
        <v>252</v>
      </c>
      <c r="AE83" t="s">
        <v>893</v>
      </c>
      <c r="AF83" t="s">
        <v>894</v>
      </c>
      <c r="AG83" t="s">
        <v>895</v>
      </c>
      <c r="AH83" t="s">
        <v>880</v>
      </c>
      <c r="AI83" t="s">
        <v>881</v>
      </c>
      <c r="AJ83" t="s">
        <v>882</v>
      </c>
      <c r="AK83" t="s">
        <v>609</v>
      </c>
      <c r="AL83" t="s">
        <v>610</v>
      </c>
      <c r="AM83" t="s">
        <v>611</v>
      </c>
      <c r="AN83" t="s">
        <v>977</v>
      </c>
      <c r="AO83" t="s">
        <v>978</v>
      </c>
      <c r="AP83" t="s">
        <v>979</v>
      </c>
      <c r="AQ83" t="s">
        <v>40</v>
      </c>
      <c r="AR83" s="64">
        <v>92668455</v>
      </c>
      <c r="AS83" s="64">
        <v>0</v>
      </c>
      <c r="AT83" s="64">
        <v>0</v>
      </c>
      <c r="AU83" s="64">
        <v>0</v>
      </c>
      <c r="AV83" s="64">
        <v>0</v>
      </c>
      <c r="AW83" s="64">
        <v>92668455</v>
      </c>
      <c r="AX83" s="64">
        <v>80000000</v>
      </c>
      <c r="AY83" s="64">
        <v>60000000</v>
      </c>
      <c r="AZ83" s="64">
        <v>0</v>
      </c>
      <c r="BA83" s="64">
        <v>0</v>
      </c>
      <c r="BB83" s="64">
        <v>12668455</v>
      </c>
      <c r="BC83" s="101">
        <v>3</v>
      </c>
      <c r="BD83" s="101">
        <v>201</v>
      </c>
      <c r="BE83" s="64">
        <v>20000000</v>
      </c>
      <c r="BF83" t="s">
        <v>615</v>
      </c>
      <c r="BG83" s="107" t="e">
        <f>+SUMIF('[4]CDP - NO CANCELAR '!$A$2:$A$152,R83,'[4]CDP - NO CANCELAR '!$Q$2:$Q$152)</f>
        <v>#VALUE!</v>
      </c>
      <c r="BH83" s="64">
        <v>80000000</v>
      </c>
      <c r="BI83" s="104">
        <v>23</v>
      </c>
      <c r="BJ83" s="104">
        <v>3</v>
      </c>
      <c r="BK83" s="104">
        <v>3</v>
      </c>
      <c r="BL83" s="106">
        <v>22</v>
      </c>
      <c r="BM83" s="104">
        <v>3</v>
      </c>
      <c r="BN83" s="104">
        <v>201</v>
      </c>
      <c r="BO83" s="104">
        <v>76</v>
      </c>
      <c r="BP83" s="104">
        <v>41</v>
      </c>
      <c r="BQ83" s="105">
        <v>2408023</v>
      </c>
      <c r="BR83" s="104" t="s">
        <v>40</v>
      </c>
      <c r="BS83" s="104">
        <f t="shared" si="15"/>
        <v>12668455</v>
      </c>
      <c r="BT83" s="103" t="str">
        <f>+VLOOKUP('EJECUCIONGASTOS ARMONIZADO'!BU83,[4]ARMONIZACION!$I$5:$N$53,6,FALSE)</f>
        <v>DESARROLLO FÍSICO Y AMBIENTAL</v>
      </c>
      <c r="BU83" s="102" t="s">
        <v>439</v>
      </c>
      <c r="BV83" s="102"/>
      <c r="BY83" s="101">
        <v>3</v>
      </c>
      <c r="BZ83" s="101">
        <v>201</v>
      </c>
      <c r="CA83" t="e">
        <f>+COUNTIF([4]ARMONIZACION!$D$5:$D$53,'EJECUCIONGASTOS ARMONIZADO'!CB83)</f>
        <v>#VALUE!</v>
      </c>
      <c r="CB83" t="str">
        <f t="shared" si="10"/>
        <v>ADMINISTRACION DE TRANSITO Y PROMOCION DEL TRANSPORTE ACTIVO - MOVILIDAD</v>
      </c>
      <c r="CC83">
        <f t="shared" si="11"/>
        <v>2</v>
      </c>
      <c r="CD83" t="str">
        <f t="shared" si="12"/>
        <v>32</v>
      </c>
      <c r="CE83" t="str">
        <f t="shared" si="13"/>
        <v>23 3 3 22 3 201 76 41 2408023</v>
      </c>
      <c r="CF83">
        <f t="shared" si="14"/>
        <v>1</v>
      </c>
    </row>
    <row r="84" spans="1:84" ht="15" customHeight="1" x14ac:dyDescent="0.25">
      <c r="A84">
        <v>23</v>
      </c>
      <c r="B84">
        <v>4</v>
      </c>
      <c r="C84">
        <v>3</v>
      </c>
      <c r="D84" s="99">
        <v>22</v>
      </c>
      <c r="E84">
        <v>4</v>
      </c>
      <c r="F84">
        <v>3</v>
      </c>
      <c r="G84">
        <v>76</v>
      </c>
      <c r="H84">
        <v>0</v>
      </c>
      <c r="I84">
        <v>2</v>
      </c>
      <c r="J84" t="s">
        <v>235</v>
      </c>
      <c r="K84" t="s">
        <v>872</v>
      </c>
      <c r="L84" t="s">
        <v>258</v>
      </c>
      <c r="M84">
        <v>22308</v>
      </c>
      <c r="N84" t="s">
        <v>980</v>
      </c>
      <c r="O84">
        <v>0</v>
      </c>
      <c r="P84">
        <v>0</v>
      </c>
      <c r="Q84" t="s">
        <v>981</v>
      </c>
      <c r="R84" t="s">
        <v>982</v>
      </c>
      <c r="S84" t="s">
        <v>872</v>
      </c>
      <c r="T84" t="s">
        <v>258</v>
      </c>
      <c r="U84" t="s">
        <v>983</v>
      </c>
      <c r="W84" t="s">
        <v>594</v>
      </c>
      <c r="X84" t="s">
        <v>602</v>
      </c>
      <c r="Y84" t="s">
        <v>696</v>
      </c>
      <c r="Z84" t="s">
        <v>235</v>
      </c>
      <c r="AA84" t="s">
        <v>695</v>
      </c>
      <c r="AB84" t="s">
        <v>235</v>
      </c>
      <c r="AC84" t="s">
        <v>877</v>
      </c>
      <c r="AD84" t="s">
        <v>252</v>
      </c>
      <c r="AE84" t="s">
        <v>909</v>
      </c>
      <c r="AF84" t="s">
        <v>3542</v>
      </c>
      <c r="AG84" t="s">
        <v>911</v>
      </c>
      <c r="AH84" t="s">
        <v>880</v>
      </c>
      <c r="AI84" t="s">
        <v>881</v>
      </c>
      <c r="AJ84" t="s">
        <v>882</v>
      </c>
      <c r="AK84" t="s">
        <v>609</v>
      </c>
      <c r="AL84" t="s">
        <v>610</v>
      </c>
      <c r="AM84" t="s">
        <v>611</v>
      </c>
      <c r="AN84" t="s">
        <v>883</v>
      </c>
      <c r="AO84" t="s">
        <v>884</v>
      </c>
      <c r="AP84" t="s">
        <v>984</v>
      </c>
      <c r="AQ84" t="s">
        <v>41</v>
      </c>
      <c r="AR84" s="64">
        <v>1733000</v>
      </c>
      <c r="AS84" s="64">
        <v>0</v>
      </c>
      <c r="AT84" s="64">
        <v>0</v>
      </c>
      <c r="AU84" s="64">
        <v>0</v>
      </c>
      <c r="AV84" s="64">
        <v>0</v>
      </c>
      <c r="AW84" s="64">
        <v>1733000</v>
      </c>
      <c r="AX84" s="64">
        <v>1733000</v>
      </c>
      <c r="AY84" s="64">
        <v>0</v>
      </c>
      <c r="AZ84" s="64">
        <v>0</v>
      </c>
      <c r="BA84" s="64">
        <v>0</v>
      </c>
      <c r="BB84" s="64">
        <v>0</v>
      </c>
      <c r="BC84" s="101">
        <v>3</v>
      </c>
      <c r="BD84" s="101">
        <v>201</v>
      </c>
      <c r="BE84" s="64">
        <v>1733000</v>
      </c>
      <c r="BF84" t="s">
        <v>615</v>
      </c>
      <c r="BG84" s="107" t="e">
        <f>+SUMIF('[4]CDP - NO CANCELAR '!$A$2:$A$152,R84,'[4]CDP - NO CANCELAR '!$Q$2:$Q$152)</f>
        <v>#VALUE!</v>
      </c>
      <c r="BH84" s="64">
        <v>1733000</v>
      </c>
      <c r="BI84" s="104">
        <f t="shared" ref="BI84:BL87" si="18">+A84</f>
        <v>23</v>
      </c>
      <c r="BJ84" s="104">
        <f t="shared" si="18"/>
        <v>4</v>
      </c>
      <c r="BK84" s="104">
        <f t="shared" si="18"/>
        <v>3</v>
      </c>
      <c r="BL84" s="106">
        <f t="shared" si="18"/>
        <v>22</v>
      </c>
      <c r="BM84" s="104">
        <f>+VALUE(VLOOKUP(BT84,'[4]ESTRUCTURA PDM'!$D$1:$J$48,7,FALSE))</f>
        <v>3</v>
      </c>
      <c r="BN84" s="104">
        <f>IFERROR(VALUE(CONCATENATE((VLOOKUP(BU84,'[4]ESTRUCTURA PDM'!$E$1:$L$48,7,FALSE)),0,(VLOOKUP(BV84,'[4]ESTRUCTURA PDM'!$F$1:$L$48,7,FALSE)))),)</f>
        <v>0</v>
      </c>
      <c r="BO84" s="104">
        <f>+G84</f>
        <v>76</v>
      </c>
      <c r="BP84" s="104"/>
      <c r="BQ84" s="105"/>
      <c r="BR84" s="104"/>
      <c r="BS84" s="104">
        <f t="shared" si="15"/>
        <v>0</v>
      </c>
      <c r="BT84" s="103" t="str">
        <f>+VLOOKUP('EJECUCIONGASTOS ARMONIZADO'!BU84,[4]ARMONIZACION!$I$5:$N$53,6,FALSE)</f>
        <v>DESARROLLO FÍSICO Y AMBIENTAL</v>
      </c>
      <c r="BU84" s="102" t="s">
        <v>439</v>
      </c>
      <c r="BV84" s="102"/>
      <c r="BY84" s="101">
        <v>3</v>
      </c>
      <c r="BZ84" s="101">
        <v>0</v>
      </c>
      <c r="CA84" t="e">
        <f>+COUNTIF([4]ARMONIZACION!$D$5:$D$53,'EJECUCIONGASTOS ARMONIZADO'!CB84)</f>
        <v>#VALUE!</v>
      </c>
      <c r="CB84" t="str">
        <f t="shared" si="10"/>
        <v>RED DE CICLO RUTAS, VÍAS, SENDEROS Y LOS PEP - MOVILIDAD</v>
      </c>
      <c r="CC84">
        <f t="shared" si="11"/>
        <v>0</v>
      </c>
      <c r="CD84" t="str">
        <f t="shared" si="12"/>
        <v>30</v>
      </c>
      <c r="CE84" t="str">
        <f t="shared" si="13"/>
        <v xml:space="preserve">23 4 3 22 3 0 76  </v>
      </c>
      <c r="CF84">
        <f t="shared" si="14"/>
        <v>2</v>
      </c>
    </row>
    <row r="85" spans="1:84" ht="15" customHeight="1" x14ac:dyDescent="0.25">
      <c r="A85">
        <v>23</v>
      </c>
      <c r="B85">
        <v>4</v>
      </c>
      <c r="C85">
        <v>3</v>
      </c>
      <c r="D85" s="99">
        <v>22</v>
      </c>
      <c r="E85">
        <v>4</v>
      </c>
      <c r="F85">
        <v>3</v>
      </c>
      <c r="G85">
        <v>76</v>
      </c>
      <c r="H85">
        <v>1</v>
      </c>
      <c r="I85">
        <v>2</v>
      </c>
      <c r="J85" t="s">
        <v>235</v>
      </c>
      <c r="K85" t="s">
        <v>872</v>
      </c>
      <c r="L85" t="s">
        <v>258</v>
      </c>
      <c r="M85">
        <v>12604</v>
      </c>
      <c r="N85" t="s">
        <v>985</v>
      </c>
      <c r="O85">
        <v>1</v>
      </c>
      <c r="P85">
        <v>1</v>
      </c>
      <c r="Q85" t="s">
        <v>986</v>
      </c>
      <c r="R85" t="s">
        <v>987</v>
      </c>
      <c r="S85" t="s">
        <v>872</v>
      </c>
      <c r="T85" t="s">
        <v>258</v>
      </c>
      <c r="U85" t="s">
        <v>983</v>
      </c>
      <c r="W85" t="s">
        <v>594</v>
      </c>
      <c r="X85" t="s">
        <v>602</v>
      </c>
      <c r="Y85" t="s">
        <v>696</v>
      </c>
      <c r="Z85" t="s">
        <v>235</v>
      </c>
      <c r="AA85" t="s">
        <v>695</v>
      </c>
      <c r="AB85" t="s">
        <v>235</v>
      </c>
      <c r="AC85" t="s">
        <v>877</v>
      </c>
      <c r="AD85" t="s">
        <v>252</v>
      </c>
      <c r="AE85" t="s">
        <v>909</v>
      </c>
      <c r="AF85" t="s">
        <v>3542</v>
      </c>
      <c r="AG85" t="s">
        <v>911</v>
      </c>
      <c r="AH85" t="s">
        <v>880</v>
      </c>
      <c r="AI85" t="s">
        <v>881</v>
      </c>
      <c r="AJ85" t="s">
        <v>882</v>
      </c>
      <c r="AK85" t="s">
        <v>609</v>
      </c>
      <c r="AL85" t="s">
        <v>610</v>
      </c>
      <c r="AM85" t="s">
        <v>611</v>
      </c>
      <c r="AN85" t="s">
        <v>883</v>
      </c>
      <c r="AO85" t="s">
        <v>884</v>
      </c>
      <c r="AP85" t="s">
        <v>988</v>
      </c>
      <c r="AQ85" t="s">
        <v>41</v>
      </c>
      <c r="AR85" s="64">
        <v>5490000</v>
      </c>
      <c r="AS85" s="64">
        <v>0</v>
      </c>
      <c r="AT85" s="64">
        <v>0</v>
      </c>
      <c r="AU85" s="64">
        <v>0</v>
      </c>
      <c r="AV85" s="64">
        <v>0</v>
      </c>
      <c r="AW85" s="64">
        <v>5490000</v>
      </c>
      <c r="AX85" s="64">
        <v>5490000</v>
      </c>
      <c r="AY85" s="64">
        <v>0</v>
      </c>
      <c r="AZ85" s="64">
        <v>0</v>
      </c>
      <c r="BA85" s="64">
        <v>0</v>
      </c>
      <c r="BB85" s="64">
        <v>0</v>
      </c>
      <c r="BC85" s="101">
        <v>3</v>
      </c>
      <c r="BD85" s="101">
        <v>201</v>
      </c>
      <c r="BE85" s="64">
        <v>5490000</v>
      </c>
      <c r="BF85" t="s">
        <v>615</v>
      </c>
      <c r="BG85" s="107" t="e">
        <f>+SUMIF('[4]CDP - NO CANCELAR '!$A$2:$A$152,R85,'[4]CDP - NO CANCELAR '!$Q$2:$Q$152)</f>
        <v>#VALUE!</v>
      </c>
      <c r="BH85" s="64">
        <v>5490000</v>
      </c>
      <c r="BI85" s="104">
        <f t="shared" si="18"/>
        <v>23</v>
      </c>
      <c r="BJ85" s="104">
        <f t="shared" si="18"/>
        <v>4</v>
      </c>
      <c r="BK85" s="104">
        <f t="shared" si="18"/>
        <v>3</v>
      </c>
      <c r="BL85" s="106">
        <f t="shared" si="18"/>
        <v>22</v>
      </c>
      <c r="BM85" s="104">
        <f>+VALUE(VLOOKUP(BT85,'[4]ESTRUCTURA PDM'!$D$1:$J$48,7,FALSE))</f>
        <v>3</v>
      </c>
      <c r="BN85" s="104">
        <f>IFERROR(VALUE(CONCATENATE((VLOOKUP(BU85,'[4]ESTRUCTURA PDM'!$E$1:$L$48,7,FALSE)),0,(VLOOKUP(BV85,'[4]ESTRUCTURA PDM'!$F$1:$L$48,7,FALSE)))),)</f>
        <v>0</v>
      </c>
      <c r="BO85" s="104">
        <f>+G85</f>
        <v>76</v>
      </c>
      <c r="BP85" s="104"/>
      <c r="BQ85" s="105"/>
      <c r="BR85" s="104"/>
      <c r="BS85" s="104">
        <f t="shared" si="15"/>
        <v>0</v>
      </c>
      <c r="BT85" s="103" t="str">
        <f>+VLOOKUP('EJECUCIONGASTOS ARMONIZADO'!BU85,[4]ARMONIZACION!$I$5:$N$53,6,FALSE)</f>
        <v>DESARROLLO FÍSICO Y AMBIENTAL</v>
      </c>
      <c r="BU85" s="102" t="s">
        <v>439</v>
      </c>
      <c r="BV85" s="102"/>
      <c r="BY85" s="101">
        <v>3</v>
      </c>
      <c r="BZ85" s="101">
        <v>0</v>
      </c>
      <c r="CA85" t="e">
        <f>+COUNTIF([4]ARMONIZACION!$D$5:$D$53,'EJECUCIONGASTOS ARMONIZADO'!CB85)</f>
        <v>#VALUE!</v>
      </c>
      <c r="CB85" t="str">
        <f t="shared" si="10"/>
        <v>RED DE CICLO RUTAS, VÍAS, SENDEROS Y LOS PEP - MOVILIDAD</v>
      </c>
      <c r="CC85">
        <f t="shared" si="11"/>
        <v>0</v>
      </c>
      <c r="CD85" t="str">
        <f t="shared" si="12"/>
        <v>30</v>
      </c>
      <c r="CE85" t="str">
        <f t="shared" si="13"/>
        <v xml:space="preserve">23 4 3 22 3 0 76  </v>
      </c>
      <c r="CF85">
        <f t="shared" si="14"/>
        <v>2</v>
      </c>
    </row>
    <row r="86" spans="1:84" ht="15" customHeight="1" x14ac:dyDescent="0.25">
      <c r="A86">
        <v>23</v>
      </c>
      <c r="B86">
        <v>4</v>
      </c>
      <c r="C86">
        <v>3</v>
      </c>
      <c r="D86" s="99">
        <v>82</v>
      </c>
      <c r="E86">
        <v>4</v>
      </c>
      <c r="F86">
        <v>2</v>
      </c>
      <c r="G86">
        <v>76</v>
      </c>
      <c r="H86">
        <v>1</v>
      </c>
      <c r="I86">
        <v>2</v>
      </c>
      <c r="J86" t="s">
        <v>235</v>
      </c>
      <c r="K86" t="s">
        <v>872</v>
      </c>
      <c r="L86" t="s">
        <v>258</v>
      </c>
      <c r="M86">
        <v>25337</v>
      </c>
      <c r="N86" t="s">
        <v>989</v>
      </c>
      <c r="O86">
        <v>1</v>
      </c>
      <c r="P86">
        <v>1</v>
      </c>
      <c r="Q86" t="s">
        <v>990</v>
      </c>
      <c r="R86" t="s">
        <v>991</v>
      </c>
      <c r="S86" t="s">
        <v>872</v>
      </c>
      <c r="T86" t="s">
        <v>258</v>
      </c>
      <c r="U86" t="s">
        <v>983</v>
      </c>
      <c r="W86" t="s">
        <v>594</v>
      </c>
      <c r="X86" t="s">
        <v>602</v>
      </c>
      <c r="Y86" t="s">
        <v>696</v>
      </c>
      <c r="Z86" t="s">
        <v>235</v>
      </c>
      <c r="AA86" t="s">
        <v>725</v>
      </c>
      <c r="AB86" t="s">
        <v>729</v>
      </c>
      <c r="AC86" t="s">
        <v>877</v>
      </c>
      <c r="AD86" t="s">
        <v>252</v>
      </c>
      <c r="AE86" t="s">
        <v>893</v>
      </c>
      <c r="AF86" t="s">
        <v>894</v>
      </c>
      <c r="AG86" t="s">
        <v>895</v>
      </c>
      <c r="AH86" t="s">
        <v>880</v>
      </c>
      <c r="AI86" t="s">
        <v>881</v>
      </c>
      <c r="AJ86" t="s">
        <v>882</v>
      </c>
      <c r="AK86" t="s">
        <v>609</v>
      </c>
      <c r="AL86" t="s">
        <v>610</v>
      </c>
      <c r="AM86" t="s">
        <v>611</v>
      </c>
      <c r="AN86" t="s">
        <v>883</v>
      </c>
      <c r="AO86" t="s">
        <v>884</v>
      </c>
      <c r="AP86" t="s">
        <v>992</v>
      </c>
      <c r="AQ86" t="s">
        <v>42</v>
      </c>
      <c r="AR86" s="64">
        <v>154880000</v>
      </c>
      <c r="AS86" s="64">
        <v>0</v>
      </c>
      <c r="AT86" s="64">
        <v>0</v>
      </c>
      <c r="AU86" s="64">
        <v>0</v>
      </c>
      <c r="AV86" s="64">
        <v>0</v>
      </c>
      <c r="AW86" s="64">
        <v>154880000</v>
      </c>
      <c r="AX86" s="64">
        <v>154880000</v>
      </c>
      <c r="AY86" s="64">
        <v>0</v>
      </c>
      <c r="AZ86" s="64">
        <v>0</v>
      </c>
      <c r="BA86" s="64">
        <v>0</v>
      </c>
      <c r="BB86" s="64">
        <v>0</v>
      </c>
      <c r="BC86" s="101">
        <v>3</v>
      </c>
      <c r="BD86" s="101">
        <v>201</v>
      </c>
      <c r="BE86" s="64">
        <v>154880000</v>
      </c>
      <c r="BF86" t="s">
        <v>615</v>
      </c>
      <c r="BG86" s="107" t="e">
        <f>+SUMIF('[4]CDP - NO CANCELAR '!$A$2:$A$152,R86,'[4]CDP - NO CANCELAR '!$Q$2:$Q$152)</f>
        <v>#VALUE!</v>
      </c>
      <c r="BH86" s="64">
        <v>154880000</v>
      </c>
      <c r="BI86" s="104">
        <f t="shared" si="18"/>
        <v>23</v>
      </c>
      <c r="BJ86" s="104">
        <f t="shared" si="18"/>
        <v>4</v>
      </c>
      <c r="BK86" s="104">
        <f t="shared" si="18"/>
        <v>3</v>
      </c>
      <c r="BL86" s="106">
        <f t="shared" si="18"/>
        <v>82</v>
      </c>
      <c r="BM86" s="104">
        <f>+VALUE(VLOOKUP(BT86,'[4]ESTRUCTURA PDM'!$D$1:$J$48,7,FALSE))</f>
        <v>3</v>
      </c>
      <c r="BN86" s="104">
        <f>IFERROR(VALUE(CONCATENATE((VLOOKUP(BU86,'[4]ESTRUCTURA PDM'!$E$1:$L$48,7,FALSE)),0,(VLOOKUP(BV86,'[4]ESTRUCTURA PDM'!$F$1:$L$48,7,FALSE)))),)</f>
        <v>0</v>
      </c>
      <c r="BO86" s="104">
        <f>+G86</f>
        <v>76</v>
      </c>
      <c r="BP86" s="104"/>
      <c r="BQ86" s="105"/>
      <c r="BR86" s="104"/>
      <c r="BS86" s="104">
        <f t="shared" si="15"/>
        <v>0</v>
      </c>
      <c r="BT86" s="103" t="str">
        <f>+VLOOKUP('EJECUCIONGASTOS ARMONIZADO'!BU86,[4]ARMONIZACION!$I$5:$N$53,6,FALSE)</f>
        <v>DESARROLLO FÍSICO Y AMBIENTAL</v>
      </c>
      <c r="BU86" s="102" t="s">
        <v>439</v>
      </c>
      <c r="BV86" s="102"/>
      <c r="BY86" s="101">
        <v>3</v>
      </c>
      <c r="BZ86" s="101">
        <v>0</v>
      </c>
      <c r="CA86" t="e">
        <f>+COUNTIF([4]ARMONIZACION!$D$5:$D$53,'EJECUCIONGASTOS ARMONIZADO'!CB86)</f>
        <v>#VALUE!</v>
      </c>
      <c r="CB86" t="str">
        <f t="shared" si="10"/>
        <v>ADMINISTRACION DE TRANSITO Y PROMOCION DEL TRANSPORTE ACTIVO - MOVILIDAD</v>
      </c>
      <c r="CC86">
        <f t="shared" si="11"/>
        <v>0</v>
      </c>
      <c r="CD86" t="str">
        <f t="shared" si="12"/>
        <v>30</v>
      </c>
      <c r="CE86" t="str">
        <f t="shared" si="13"/>
        <v xml:space="preserve">23 4 3 82 3 0 76  </v>
      </c>
      <c r="CF86">
        <f t="shared" si="14"/>
        <v>1</v>
      </c>
    </row>
    <row r="87" spans="1:84" ht="15" customHeight="1" x14ac:dyDescent="0.25">
      <c r="A87">
        <v>24</v>
      </c>
      <c r="B87">
        <v>1</v>
      </c>
      <c r="C87">
        <v>3</v>
      </c>
      <c r="D87" s="99">
        <v>11</v>
      </c>
      <c r="E87">
        <v>1</v>
      </c>
      <c r="F87">
        <v>6</v>
      </c>
      <c r="G87">
        <v>28</v>
      </c>
      <c r="H87">
        <v>0</v>
      </c>
      <c r="I87">
        <v>1</v>
      </c>
      <c r="J87" t="s">
        <v>597</v>
      </c>
      <c r="K87">
        <v>0</v>
      </c>
      <c r="L87" t="s">
        <v>597</v>
      </c>
      <c r="M87">
        <v>11101</v>
      </c>
      <c r="N87" t="s">
        <v>598</v>
      </c>
      <c r="O87">
        <v>0</v>
      </c>
      <c r="P87">
        <v>0</v>
      </c>
      <c r="Q87" t="s">
        <v>994</v>
      </c>
      <c r="R87" t="s">
        <v>995</v>
      </c>
      <c r="S87" t="s">
        <v>993</v>
      </c>
      <c r="T87" t="s">
        <v>219</v>
      </c>
      <c r="U87" t="s">
        <v>996</v>
      </c>
      <c r="V87" t="s">
        <v>997</v>
      </c>
      <c r="W87" t="s">
        <v>594</v>
      </c>
      <c r="X87" t="s">
        <v>602</v>
      </c>
      <c r="Y87" t="s">
        <v>596</v>
      </c>
      <c r="Z87" t="s">
        <v>597</v>
      </c>
      <c r="AA87" t="s">
        <v>595</v>
      </c>
      <c r="AB87" t="s">
        <v>234</v>
      </c>
      <c r="AC87" t="s">
        <v>797</v>
      </c>
      <c r="AD87" t="s">
        <v>239</v>
      </c>
      <c r="AE87" t="s">
        <v>998</v>
      </c>
      <c r="AF87" t="s">
        <v>3535</v>
      </c>
      <c r="AG87" t="s">
        <v>1000</v>
      </c>
      <c r="AH87" t="s">
        <v>1001</v>
      </c>
      <c r="AI87" t="s">
        <v>1002</v>
      </c>
      <c r="AJ87" t="s">
        <v>1003</v>
      </c>
      <c r="AK87" t="s">
        <v>609</v>
      </c>
      <c r="AL87" t="s">
        <v>610</v>
      </c>
      <c r="AM87" t="s">
        <v>611</v>
      </c>
      <c r="AN87" t="s">
        <v>1004</v>
      </c>
      <c r="AO87" t="s">
        <v>1005</v>
      </c>
      <c r="AP87" t="s">
        <v>1006</v>
      </c>
      <c r="AQ87" t="s">
        <v>43</v>
      </c>
      <c r="AR87" s="64">
        <v>138000000</v>
      </c>
      <c r="AS87" s="64">
        <v>0</v>
      </c>
      <c r="AT87" s="64">
        <v>0</v>
      </c>
      <c r="AU87" s="64">
        <v>0</v>
      </c>
      <c r="AV87" s="64">
        <v>0</v>
      </c>
      <c r="AW87" s="64">
        <v>138000000</v>
      </c>
      <c r="AX87" s="64">
        <v>69000000</v>
      </c>
      <c r="AY87" s="64">
        <v>0</v>
      </c>
      <c r="AZ87" s="64">
        <v>0</v>
      </c>
      <c r="BA87" s="64">
        <v>0</v>
      </c>
      <c r="BB87" s="64">
        <v>69000000</v>
      </c>
      <c r="BC87" s="101">
        <v>1</v>
      </c>
      <c r="BD87" s="101">
        <v>302</v>
      </c>
      <c r="BE87" s="64">
        <v>69000000</v>
      </c>
      <c r="BF87" t="s">
        <v>615</v>
      </c>
      <c r="BG87" s="107" t="e">
        <f>+SUMIF('[4]CDP - NO CANCELAR '!$A$2:$A$152,R87,'[4]CDP - NO CANCELAR '!$Q$2:$Q$152)</f>
        <v>#VALUE!</v>
      </c>
      <c r="BH87" s="64">
        <v>69000000</v>
      </c>
      <c r="BI87" s="104">
        <f t="shared" si="18"/>
        <v>24</v>
      </c>
      <c r="BJ87" s="104">
        <f t="shared" si="18"/>
        <v>1</v>
      </c>
      <c r="BK87" s="104">
        <f t="shared" si="18"/>
        <v>3</v>
      </c>
      <c r="BL87" s="106">
        <f t="shared" si="18"/>
        <v>11</v>
      </c>
      <c r="BM87" s="104">
        <f>+VALUE(VLOOKUP(BT87,'[4]ESTRUCTURA PDM'!$D$1:$J$48,7,FALSE))</f>
        <v>1</v>
      </c>
      <c r="BN87" s="104">
        <v>302</v>
      </c>
      <c r="BO87" s="104">
        <f>+G87</f>
        <v>28</v>
      </c>
      <c r="BP87" s="104">
        <v>40</v>
      </c>
      <c r="BQ87" s="105">
        <v>4102046</v>
      </c>
      <c r="BR87" s="104" t="s">
        <v>43</v>
      </c>
      <c r="BS87" s="104">
        <f t="shared" si="15"/>
        <v>69000000</v>
      </c>
      <c r="BT87" s="103" t="str">
        <f>+VLOOKUP('EJECUCIONGASTOS ARMONIZADO'!BU87,[4]ARMONIZACION!$I$5:$N$53,6,FALSE)</f>
        <v>DESARROLLO HUMANO Y SOCIAL</v>
      </c>
      <c r="BU87" s="102" t="s">
        <v>340</v>
      </c>
      <c r="BV87" s="102"/>
      <c r="BY87" s="101">
        <v>1</v>
      </c>
      <c r="BZ87" s="101">
        <v>302</v>
      </c>
      <c r="CA87" t="e">
        <f>+COUNTIF([4]ARMONIZACION!$D$5:$D$53,'EJECUCIONGASTOS ARMONIZADO'!CB87)</f>
        <v>#VALUE!</v>
      </c>
      <c r="CB87" t="str">
        <f t="shared" si="10"/>
        <v>INCLUSIÓN SOCIAL Y PARTICIPACIÓN CIUDADANA EN LA MANIZALES + GRANDE - INCLUSIÓN E INTEGRACIÓN SOCIAL Y COMUNITARIA</v>
      </c>
      <c r="CC87">
        <f t="shared" si="11"/>
        <v>3</v>
      </c>
      <c r="CD87" t="str">
        <f t="shared" si="12"/>
        <v>13</v>
      </c>
      <c r="CE87" t="str">
        <f t="shared" si="13"/>
        <v>24 1 3 11 1 302 28 40 4102046</v>
      </c>
      <c r="CF87">
        <f t="shared" si="14"/>
        <v>1</v>
      </c>
    </row>
    <row r="88" spans="1:84" ht="15" customHeight="1" x14ac:dyDescent="0.25">
      <c r="A88">
        <v>24</v>
      </c>
      <c r="B88">
        <v>1</v>
      </c>
      <c r="C88">
        <v>3</v>
      </c>
      <c r="D88" s="99">
        <v>11</v>
      </c>
      <c r="E88">
        <v>1</v>
      </c>
      <c r="F88">
        <v>7</v>
      </c>
      <c r="G88">
        <v>15</v>
      </c>
      <c r="H88">
        <v>0</v>
      </c>
      <c r="I88">
        <v>1</v>
      </c>
      <c r="J88" t="s">
        <v>597</v>
      </c>
      <c r="K88">
        <v>0</v>
      </c>
      <c r="L88" t="s">
        <v>597</v>
      </c>
      <c r="M88">
        <v>11101</v>
      </c>
      <c r="N88" t="s">
        <v>598</v>
      </c>
      <c r="O88">
        <v>0</v>
      </c>
      <c r="P88">
        <v>0</v>
      </c>
      <c r="Q88" t="s">
        <v>1007</v>
      </c>
      <c r="R88" t="s">
        <v>1008</v>
      </c>
      <c r="S88" t="s">
        <v>993</v>
      </c>
      <c r="T88" t="s">
        <v>219</v>
      </c>
      <c r="U88" t="s">
        <v>996</v>
      </c>
      <c r="V88" t="s">
        <v>997</v>
      </c>
      <c r="W88" t="s">
        <v>594</v>
      </c>
      <c r="X88" t="s">
        <v>602</v>
      </c>
      <c r="Y88" t="s">
        <v>596</v>
      </c>
      <c r="Z88" t="s">
        <v>597</v>
      </c>
      <c r="AA88" t="s">
        <v>595</v>
      </c>
      <c r="AB88" t="s">
        <v>234</v>
      </c>
      <c r="AC88" t="s">
        <v>797</v>
      </c>
      <c r="AD88" t="s">
        <v>239</v>
      </c>
      <c r="AE88" t="s">
        <v>798</v>
      </c>
      <c r="AF88" t="s">
        <v>243</v>
      </c>
      <c r="AG88" t="s">
        <v>1009</v>
      </c>
      <c r="AH88" t="s">
        <v>1010</v>
      </c>
      <c r="AI88" t="s">
        <v>1011</v>
      </c>
      <c r="AJ88" t="s">
        <v>1012</v>
      </c>
      <c r="AK88" t="s">
        <v>609</v>
      </c>
      <c r="AL88" t="s">
        <v>610</v>
      </c>
      <c r="AM88" t="s">
        <v>611</v>
      </c>
      <c r="AN88" t="s">
        <v>1013</v>
      </c>
      <c r="AO88" t="s">
        <v>829</v>
      </c>
      <c r="AP88" t="s">
        <v>1014</v>
      </c>
      <c r="AQ88" t="s">
        <v>44</v>
      </c>
      <c r="AR88" s="64">
        <v>204000000</v>
      </c>
      <c r="AS88" s="64">
        <v>0</v>
      </c>
      <c r="AT88" s="64">
        <v>0</v>
      </c>
      <c r="AU88" s="64">
        <v>0</v>
      </c>
      <c r="AV88" s="64">
        <v>0</v>
      </c>
      <c r="AW88" s="64">
        <v>204000000</v>
      </c>
      <c r="AX88" s="64">
        <v>203857600</v>
      </c>
      <c r="AY88" s="64">
        <v>203857600</v>
      </c>
      <c r="AZ88" s="64">
        <v>113553600</v>
      </c>
      <c r="BA88" s="64">
        <v>53857600</v>
      </c>
      <c r="BB88" s="64">
        <v>142400</v>
      </c>
      <c r="BC88" s="101">
        <v>1</v>
      </c>
      <c r="BD88" s="101">
        <v>602</v>
      </c>
      <c r="BE88" s="64">
        <v>0</v>
      </c>
      <c r="BF88" t="s">
        <v>615</v>
      </c>
      <c r="BG88" s="107" t="e">
        <f>+SUMIF('[4]CDP - NO CANCELAR '!$A$2:$A$152,R88,'[4]CDP - NO CANCELAR '!$Q$2:$Q$152)</f>
        <v>#VALUE!</v>
      </c>
      <c r="BH88" s="64">
        <v>203857600</v>
      </c>
      <c r="BI88" s="104">
        <v>24</v>
      </c>
      <c r="BJ88" s="104">
        <v>1</v>
      </c>
      <c r="BK88" s="104">
        <v>3</v>
      </c>
      <c r="BL88" s="106">
        <v>11</v>
      </c>
      <c r="BM88" s="104">
        <v>1</v>
      </c>
      <c r="BN88" s="104">
        <v>602</v>
      </c>
      <c r="BO88" s="104">
        <v>70</v>
      </c>
      <c r="BP88" s="104">
        <v>40</v>
      </c>
      <c r="BQ88" s="105">
        <v>4002020</v>
      </c>
      <c r="BR88" s="104" t="s">
        <v>3588</v>
      </c>
      <c r="BS88" s="104">
        <f t="shared" si="15"/>
        <v>142400</v>
      </c>
      <c r="BT88" s="103" t="str">
        <f>+VLOOKUP('EJECUCIONGASTOS ARMONIZADO'!BU88,[4]ARMONIZACION!$I$5:$N$53,6,FALSE)</f>
        <v>DESARROLLO HUMANO Y SOCIAL</v>
      </c>
      <c r="BU88" s="102" t="s">
        <v>379</v>
      </c>
      <c r="BV88" s="102"/>
      <c r="BY88" s="101">
        <v>1</v>
      </c>
      <c r="BZ88" s="101">
        <v>602</v>
      </c>
      <c r="CA88" t="e">
        <f>+COUNTIF([4]ARMONIZACION!$D$5:$D$53,'EJECUCIONGASTOS ARMONIZADO'!CB88)</f>
        <v>#VALUE!</v>
      </c>
      <c r="CB88" t="str">
        <f t="shared" si="10"/>
        <v>DERECHOS HUMANOS EN LA MANIZALES + GRANDE - SEGURIDAD Y CONVIVENCIA</v>
      </c>
      <c r="CC88">
        <f t="shared" si="11"/>
        <v>6</v>
      </c>
      <c r="CD88" t="str">
        <f t="shared" si="12"/>
        <v>16</v>
      </c>
      <c r="CE88" t="str">
        <f t="shared" si="13"/>
        <v>24 1 3 11 1 602 70 40 4002020</v>
      </c>
      <c r="CF88">
        <f t="shared" si="14"/>
        <v>4</v>
      </c>
    </row>
    <row r="89" spans="1:84" ht="15" customHeight="1" x14ac:dyDescent="0.25">
      <c r="A89">
        <v>24</v>
      </c>
      <c r="B89">
        <v>1</v>
      </c>
      <c r="C89">
        <v>3</v>
      </c>
      <c r="D89" s="99">
        <v>11</v>
      </c>
      <c r="E89">
        <v>1</v>
      </c>
      <c r="F89">
        <v>7</v>
      </c>
      <c r="G89">
        <v>15</v>
      </c>
      <c r="H89">
        <v>1</v>
      </c>
      <c r="I89">
        <v>1</v>
      </c>
      <c r="J89" t="s">
        <v>597</v>
      </c>
      <c r="K89">
        <v>0</v>
      </c>
      <c r="L89" t="s">
        <v>597</v>
      </c>
      <c r="M89">
        <v>11101</v>
      </c>
      <c r="N89" t="s">
        <v>598</v>
      </c>
      <c r="O89">
        <v>1</v>
      </c>
      <c r="P89">
        <v>1</v>
      </c>
      <c r="Q89" t="s">
        <v>1015</v>
      </c>
      <c r="R89" t="s">
        <v>1016</v>
      </c>
      <c r="S89" t="s">
        <v>993</v>
      </c>
      <c r="T89" t="s">
        <v>219</v>
      </c>
      <c r="U89" t="s">
        <v>996</v>
      </c>
      <c r="V89" t="s">
        <v>997</v>
      </c>
      <c r="W89" t="s">
        <v>594</v>
      </c>
      <c r="X89" t="s">
        <v>602</v>
      </c>
      <c r="Y89" t="s">
        <v>596</v>
      </c>
      <c r="Z89" t="s">
        <v>597</v>
      </c>
      <c r="AA89" t="s">
        <v>595</v>
      </c>
      <c r="AB89" t="s">
        <v>234</v>
      </c>
      <c r="AC89" t="s">
        <v>797</v>
      </c>
      <c r="AD89" t="s">
        <v>239</v>
      </c>
      <c r="AE89" t="s">
        <v>798</v>
      </c>
      <c r="AF89" t="s">
        <v>243</v>
      </c>
      <c r="AG89" t="s">
        <v>1009</v>
      </c>
      <c r="AH89" t="s">
        <v>1010</v>
      </c>
      <c r="AI89" t="s">
        <v>1011</v>
      </c>
      <c r="AJ89" t="s">
        <v>1012</v>
      </c>
      <c r="AK89" t="s">
        <v>609</v>
      </c>
      <c r="AL89" t="s">
        <v>610</v>
      </c>
      <c r="AM89" t="s">
        <v>611</v>
      </c>
      <c r="AN89" t="s">
        <v>1017</v>
      </c>
      <c r="AO89" t="s">
        <v>636</v>
      </c>
      <c r="AP89" t="s">
        <v>1018</v>
      </c>
      <c r="AQ89" t="s">
        <v>44</v>
      </c>
      <c r="AR89" s="64">
        <v>99000000</v>
      </c>
      <c r="AS89" s="64">
        <v>0</v>
      </c>
      <c r="AT89" s="64">
        <v>0</v>
      </c>
      <c r="AU89" s="64">
        <v>0</v>
      </c>
      <c r="AV89" s="64">
        <v>0</v>
      </c>
      <c r="AW89" s="64">
        <v>99000000</v>
      </c>
      <c r="AX89" s="64">
        <v>99000000</v>
      </c>
      <c r="AY89" s="64">
        <v>99000000</v>
      </c>
      <c r="AZ89" s="64">
        <v>0</v>
      </c>
      <c r="BA89" s="64">
        <v>0</v>
      </c>
      <c r="BB89" s="64">
        <v>0</v>
      </c>
      <c r="BC89" s="101">
        <v>1</v>
      </c>
      <c r="BD89" s="101">
        <v>602</v>
      </c>
      <c r="BE89" s="64">
        <v>0</v>
      </c>
      <c r="BF89" t="s">
        <v>615</v>
      </c>
      <c r="BG89" s="107" t="e">
        <f>+SUMIF('[4]CDP - NO CANCELAR '!$A$2:$A$152,R89,'[4]CDP - NO CANCELAR '!$Q$2:$Q$152)</f>
        <v>#VALUE!</v>
      </c>
      <c r="BH89" s="64">
        <v>99000000</v>
      </c>
      <c r="BI89" s="104">
        <f>+A89</f>
        <v>24</v>
      </c>
      <c r="BJ89" s="104">
        <f>+B89</f>
        <v>1</v>
      </c>
      <c r="BK89" s="104">
        <f>+C89</f>
        <v>3</v>
      </c>
      <c r="BL89" s="106">
        <f>+D89</f>
        <v>11</v>
      </c>
      <c r="BM89" s="104">
        <f>+VALUE(VLOOKUP(BT89,'[4]ESTRUCTURA PDM'!$D$1:$J$48,7,FALSE))</f>
        <v>1</v>
      </c>
      <c r="BN89" s="104">
        <f>IFERROR(VALUE(CONCATENATE((VLOOKUP(BU89,'[4]ESTRUCTURA PDM'!$E$1:$L$48,7,FALSE)),0,(VLOOKUP(BV89,'[4]ESTRUCTURA PDM'!$F$1:$L$48,7,FALSE)))),)</f>
        <v>0</v>
      </c>
      <c r="BO89" s="104">
        <f>+G89</f>
        <v>15</v>
      </c>
      <c r="BP89" s="104"/>
      <c r="BQ89" s="105"/>
      <c r="BR89" s="104"/>
      <c r="BS89" s="104">
        <f t="shared" si="15"/>
        <v>0</v>
      </c>
      <c r="BT89" s="103" t="str">
        <f>+VLOOKUP('EJECUCIONGASTOS ARMONIZADO'!BU89,[4]ARMONIZACION!$I$5:$N$53,6,FALSE)</f>
        <v>DESARROLLO HUMANO Y SOCIAL</v>
      </c>
      <c r="BU89" s="102" t="s">
        <v>379</v>
      </c>
      <c r="BV89" s="102"/>
      <c r="BY89" s="101">
        <v>1</v>
      </c>
      <c r="BZ89" s="101">
        <v>0</v>
      </c>
      <c r="CA89" t="e">
        <f>+COUNTIF([4]ARMONIZACION!$D$5:$D$53,'EJECUCIONGASTOS ARMONIZADO'!CB89)</f>
        <v>#VALUE!</v>
      </c>
      <c r="CB89" t="str">
        <f t="shared" si="10"/>
        <v>DERECHOS HUMANOS EN LA MANIZALES + GRANDE - SEGURIDAD Y CONVIVENCIA</v>
      </c>
      <c r="CC89">
        <f t="shared" si="11"/>
        <v>0</v>
      </c>
      <c r="CD89" t="str">
        <f t="shared" si="12"/>
        <v>10</v>
      </c>
      <c r="CE89" t="str">
        <f t="shared" si="13"/>
        <v xml:space="preserve">24 1 3 11 1 0 15  </v>
      </c>
      <c r="CF89">
        <f t="shared" si="14"/>
        <v>4</v>
      </c>
    </row>
    <row r="90" spans="1:84" ht="15" customHeight="1" x14ac:dyDescent="0.25">
      <c r="A90">
        <v>24</v>
      </c>
      <c r="B90">
        <v>1</v>
      </c>
      <c r="C90">
        <v>3</v>
      </c>
      <c r="D90" s="99">
        <v>11</v>
      </c>
      <c r="E90">
        <v>1</v>
      </c>
      <c r="F90">
        <v>7</v>
      </c>
      <c r="G90">
        <v>15</v>
      </c>
      <c r="H90">
        <v>2</v>
      </c>
      <c r="I90">
        <v>1</v>
      </c>
      <c r="J90" t="s">
        <v>597</v>
      </c>
      <c r="K90">
        <v>0</v>
      </c>
      <c r="L90" t="s">
        <v>597</v>
      </c>
      <c r="M90">
        <v>11101</v>
      </c>
      <c r="N90" t="s">
        <v>598</v>
      </c>
      <c r="O90">
        <v>2</v>
      </c>
      <c r="P90">
        <v>2</v>
      </c>
      <c r="Q90" t="s">
        <v>1019</v>
      </c>
      <c r="R90" t="s">
        <v>1020</v>
      </c>
      <c r="S90" t="s">
        <v>993</v>
      </c>
      <c r="T90" t="s">
        <v>219</v>
      </c>
      <c r="U90" t="s">
        <v>996</v>
      </c>
      <c r="V90" t="s">
        <v>997</v>
      </c>
      <c r="W90" t="s">
        <v>594</v>
      </c>
      <c r="X90" t="s">
        <v>602</v>
      </c>
      <c r="Y90" t="s">
        <v>596</v>
      </c>
      <c r="Z90" t="s">
        <v>597</v>
      </c>
      <c r="AA90" t="s">
        <v>595</v>
      </c>
      <c r="AB90" t="s">
        <v>234</v>
      </c>
      <c r="AC90" t="s">
        <v>797</v>
      </c>
      <c r="AD90" t="s">
        <v>239</v>
      </c>
      <c r="AE90" t="s">
        <v>798</v>
      </c>
      <c r="AF90" t="s">
        <v>243</v>
      </c>
      <c r="AG90" t="s">
        <v>1009</v>
      </c>
      <c r="AH90" t="s">
        <v>1010</v>
      </c>
      <c r="AI90" t="s">
        <v>1011</v>
      </c>
      <c r="AJ90" t="s">
        <v>1012</v>
      </c>
      <c r="AK90" t="s">
        <v>609</v>
      </c>
      <c r="AL90" t="s">
        <v>610</v>
      </c>
      <c r="AM90" t="s">
        <v>611</v>
      </c>
      <c r="AN90" t="s">
        <v>1021</v>
      </c>
      <c r="AO90" t="s">
        <v>844</v>
      </c>
      <c r="AP90" t="s">
        <v>1022</v>
      </c>
      <c r="AQ90" t="s">
        <v>44</v>
      </c>
      <c r="AR90" s="64">
        <v>39000000</v>
      </c>
      <c r="AS90" s="64">
        <v>0</v>
      </c>
      <c r="AT90" s="64">
        <v>0</v>
      </c>
      <c r="AU90" s="64">
        <v>0</v>
      </c>
      <c r="AV90" s="64">
        <v>0</v>
      </c>
      <c r="AW90" s="64">
        <v>39000000</v>
      </c>
      <c r="AX90" s="64">
        <v>29731847</v>
      </c>
      <c r="AY90" s="64">
        <v>29731847</v>
      </c>
      <c r="AZ90" s="64">
        <v>3770028</v>
      </c>
      <c r="BA90" s="64">
        <v>3770028</v>
      </c>
      <c r="BB90" s="64">
        <v>9268153</v>
      </c>
      <c r="BC90" s="101">
        <v>1</v>
      </c>
      <c r="BD90" s="101">
        <v>602</v>
      </c>
      <c r="BE90" s="64">
        <v>0</v>
      </c>
      <c r="BF90" t="s">
        <v>615</v>
      </c>
      <c r="BG90" s="107" t="e">
        <f>+SUMIF('[4]CDP - NO CANCELAR '!$A$2:$A$152,R90,'[4]CDP - NO CANCELAR '!$Q$2:$Q$152)</f>
        <v>#VALUE!</v>
      </c>
      <c r="BH90" s="64">
        <v>29731847</v>
      </c>
      <c r="BI90" s="104">
        <v>24</v>
      </c>
      <c r="BJ90" s="104">
        <v>1</v>
      </c>
      <c r="BK90" s="104">
        <v>3</v>
      </c>
      <c r="BL90" s="106">
        <v>11</v>
      </c>
      <c r="BM90" s="104">
        <v>1</v>
      </c>
      <c r="BN90" s="104">
        <v>602</v>
      </c>
      <c r="BO90" s="104">
        <v>70</v>
      </c>
      <c r="BP90" s="104">
        <v>40</v>
      </c>
      <c r="BQ90" s="105">
        <v>4002020</v>
      </c>
      <c r="BR90" s="104" t="s">
        <v>3588</v>
      </c>
      <c r="BS90" s="104">
        <f t="shared" si="15"/>
        <v>9268153</v>
      </c>
      <c r="BT90" s="103" t="str">
        <f>+VLOOKUP('EJECUCIONGASTOS ARMONIZADO'!BU90,[4]ARMONIZACION!$I$5:$N$53,6,FALSE)</f>
        <v>DESARROLLO HUMANO Y SOCIAL</v>
      </c>
      <c r="BU90" s="102" t="s">
        <v>379</v>
      </c>
      <c r="BV90" s="102"/>
      <c r="BY90" s="101">
        <v>1</v>
      </c>
      <c r="BZ90" s="101">
        <v>602</v>
      </c>
      <c r="CA90" t="e">
        <f>+COUNTIF([4]ARMONIZACION!$D$5:$D$53,'EJECUCIONGASTOS ARMONIZADO'!CB90)</f>
        <v>#VALUE!</v>
      </c>
      <c r="CB90" t="str">
        <f t="shared" si="10"/>
        <v>DERECHOS HUMANOS EN LA MANIZALES + GRANDE - SEGURIDAD Y CONVIVENCIA</v>
      </c>
      <c r="CC90">
        <f t="shared" si="11"/>
        <v>6</v>
      </c>
      <c r="CD90" t="str">
        <f t="shared" si="12"/>
        <v>16</v>
      </c>
      <c r="CE90" t="str">
        <f t="shared" si="13"/>
        <v>24 1 3 11 1 602 70 40 4002020</v>
      </c>
      <c r="CF90">
        <f t="shared" si="14"/>
        <v>4</v>
      </c>
    </row>
    <row r="91" spans="1:84" ht="15" customHeight="1" x14ac:dyDescent="0.25">
      <c r="A91">
        <v>24</v>
      </c>
      <c r="B91">
        <v>1</v>
      </c>
      <c r="C91">
        <v>3</v>
      </c>
      <c r="D91" s="99">
        <v>11</v>
      </c>
      <c r="E91">
        <v>1</v>
      </c>
      <c r="F91">
        <v>7</v>
      </c>
      <c r="G91">
        <v>15</v>
      </c>
      <c r="H91">
        <v>3</v>
      </c>
      <c r="I91">
        <v>1</v>
      </c>
      <c r="J91" t="s">
        <v>597</v>
      </c>
      <c r="K91">
        <v>0</v>
      </c>
      <c r="L91" t="s">
        <v>597</v>
      </c>
      <c r="M91">
        <v>11101</v>
      </c>
      <c r="N91" t="s">
        <v>598</v>
      </c>
      <c r="O91">
        <v>3</v>
      </c>
      <c r="P91">
        <v>3</v>
      </c>
      <c r="Q91" t="s">
        <v>1023</v>
      </c>
      <c r="R91" t="s">
        <v>1024</v>
      </c>
      <c r="S91" t="s">
        <v>993</v>
      </c>
      <c r="T91" t="s">
        <v>219</v>
      </c>
      <c r="U91" t="s">
        <v>996</v>
      </c>
      <c r="V91" t="s">
        <v>997</v>
      </c>
      <c r="W91" t="s">
        <v>594</v>
      </c>
      <c r="X91" t="s">
        <v>602</v>
      </c>
      <c r="Y91" t="s">
        <v>596</v>
      </c>
      <c r="Z91" t="s">
        <v>597</v>
      </c>
      <c r="AA91" t="s">
        <v>595</v>
      </c>
      <c r="AB91" t="s">
        <v>234</v>
      </c>
      <c r="AC91" t="s">
        <v>797</v>
      </c>
      <c r="AD91" t="s">
        <v>239</v>
      </c>
      <c r="AE91" t="s">
        <v>798</v>
      </c>
      <c r="AF91" t="s">
        <v>243</v>
      </c>
      <c r="AG91" t="s">
        <v>1009</v>
      </c>
      <c r="AH91" t="s">
        <v>1010</v>
      </c>
      <c r="AI91" t="s">
        <v>1011</v>
      </c>
      <c r="AJ91" t="s">
        <v>1012</v>
      </c>
      <c r="AK91" t="s">
        <v>609</v>
      </c>
      <c r="AL91" t="s">
        <v>610</v>
      </c>
      <c r="AM91" t="s">
        <v>611</v>
      </c>
      <c r="AN91" t="s">
        <v>1025</v>
      </c>
      <c r="AO91" t="s">
        <v>1026</v>
      </c>
      <c r="AP91" t="s">
        <v>1027</v>
      </c>
      <c r="AQ91" t="s">
        <v>44</v>
      </c>
      <c r="AR91" s="64">
        <v>25000000</v>
      </c>
      <c r="AS91" s="64">
        <v>0</v>
      </c>
      <c r="AT91" s="64">
        <v>0</v>
      </c>
      <c r="AU91" s="64">
        <v>0</v>
      </c>
      <c r="AV91" s="64">
        <v>0</v>
      </c>
      <c r="AW91" s="64">
        <v>25000000</v>
      </c>
      <c r="AX91" s="64">
        <v>25000000</v>
      </c>
      <c r="AY91" s="64">
        <v>25000000</v>
      </c>
      <c r="AZ91" s="64">
        <v>0</v>
      </c>
      <c r="BA91" s="64">
        <v>0</v>
      </c>
      <c r="BB91" s="64">
        <v>0</v>
      </c>
      <c r="BC91" s="101">
        <v>1</v>
      </c>
      <c r="BD91" s="101">
        <v>602</v>
      </c>
      <c r="BE91" s="64">
        <v>0</v>
      </c>
      <c r="BF91" t="s">
        <v>615</v>
      </c>
      <c r="BG91" s="107" t="e">
        <f>+SUMIF('[4]CDP - NO CANCELAR '!$A$2:$A$152,R91,'[4]CDP - NO CANCELAR '!$Q$2:$Q$152)</f>
        <v>#VALUE!</v>
      </c>
      <c r="BH91" s="64">
        <v>25000000</v>
      </c>
      <c r="BI91" s="104">
        <f t="shared" ref="BI91:BL92" si="19">+A91</f>
        <v>24</v>
      </c>
      <c r="BJ91" s="104">
        <f t="shared" si="19"/>
        <v>1</v>
      </c>
      <c r="BK91" s="104">
        <f t="shared" si="19"/>
        <v>3</v>
      </c>
      <c r="BL91" s="106">
        <f t="shared" si="19"/>
        <v>11</v>
      </c>
      <c r="BM91" s="104">
        <f>+VALUE(VLOOKUP(BT91,'[4]ESTRUCTURA PDM'!$D$1:$J$48,7,FALSE))</f>
        <v>1</v>
      </c>
      <c r="BN91" s="104">
        <f>IFERROR(VALUE(CONCATENATE((VLOOKUP(BU91,'[4]ESTRUCTURA PDM'!$E$1:$L$48,7,FALSE)),0,(VLOOKUP(BV91,'[4]ESTRUCTURA PDM'!$F$1:$L$48,7,FALSE)))),)</f>
        <v>0</v>
      </c>
      <c r="BO91" s="104">
        <f>+G91</f>
        <v>15</v>
      </c>
      <c r="BP91" s="104"/>
      <c r="BQ91" s="105"/>
      <c r="BR91" s="104"/>
      <c r="BS91" s="104">
        <f t="shared" si="15"/>
        <v>0</v>
      </c>
      <c r="BT91" s="103" t="str">
        <f>+VLOOKUP('EJECUCIONGASTOS ARMONIZADO'!BU91,[4]ARMONIZACION!$I$5:$N$53,6,FALSE)</f>
        <v>DESARROLLO HUMANO Y SOCIAL</v>
      </c>
      <c r="BU91" s="102" t="s">
        <v>379</v>
      </c>
      <c r="BV91" s="102"/>
      <c r="BY91" s="101">
        <v>1</v>
      </c>
      <c r="BZ91" s="101">
        <v>0</v>
      </c>
      <c r="CA91" t="e">
        <f>+COUNTIF([4]ARMONIZACION!$D$5:$D$53,'EJECUCIONGASTOS ARMONIZADO'!CB91)</f>
        <v>#VALUE!</v>
      </c>
      <c r="CB91" t="str">
        <f t="shared" si="10"/>
        <v>DERECHOS HUMANOS EN LA MANIZALES + GRANDE - SEGURIDAD Y CONVIVENCIA</v>
      </c>
      <c r="CC91">
        <f t="shared" si="11"/>
        <v>0</v>
      </c>
      <c r="CD91" t="str">
        <f t="shared" si="12"/>
        <v>10</v>
      </c>
      <c r="CE91" t="str">
        <f t="shared" si="13"/>
        <v xml:space="preserve">24 1 3 11 1 0 15  </v>
      </c>
      <c r="CF91">
        <f t="shared" si="14"/>
        <v>4</v>
      </c>
    </row>
    <row r="92" spans="1:84" ht="15" customHeight="1" x14ac:dyDescent="0.25">
      <c r="A92">
        <v>24</v>
      </c>
      <c r="B92">
        <v>1</v>
      </c>
      <c r="C92">
        <v>3</v>
      </c>
      <c r="D92" s="99">
        <v>11</v>
      </c>
      <c r="E92">
        <v>1</v>
      </c>
      <c r="F92">
        <v>7</v>
      </c>
      <c r="G92">
        <v>15</v>
      </c>
      <c r="H92">
        <v>4</v>
      </c>
      <c r="I92">
        <v>1</v>
      </c>
      <c r="J92" t="s">
        <v>597</v>
      </c>
      <c r="K92">
        <v>0</v>
      </c>
      <c r="L92" t="s">
        <v>597</v>
      </c>
      <c r="M92">
        <v>11101</v>
      </c>
      <c r="N92" t="s">
        <v>598</v>
      </c>
      <c r="O92">
        <v>4</v>
      </c>
      <c r="P92">
        <v>4</v>
      </c>
      <c r="Q92" t="s">
        <v>1028</v>
      </c>
      <c r="R92" t="s">
        <v>1029</v>
      </c>
      <c r="S92" t="s">
        <v>993</v>
      </c>
      <c r="T92" t="s">
        <v>219</v>
      </c>
      <c r="U92" t="s">
        <v>996</v>
      </c>
      <c r="V92" t="s">
        <v>997</v>
      </c>
      <c r="W92" t="s">
        <v>594</v>
      </c>
      <c r="X92" t="s">
        <v>602</v>
      </c>
      <c r="Y92" t="s">
        <v>596</v>
      </c>
      <c r="Z92" t="s">
        <v>597</v>
      </c>
      <c r="AA92" t="s">
        <v>595</v>
      </c>
      <c r="AB92" t="s">
        <v>234</v>
      </c>
      <c r="AC92" t="s">
        <v>797</v>
      </c>
      <c r="AD92" t="s">
        <v>239</v>
      </c>
      <c r="AE92" t="s">
        <v>798</v>
      </c>
      <c r="AF92" t="s">
        <v>243</v>
      </c>
      <c r="AG92" t="s">
        <v>1009</v>
      </c>
      <c r="AH92" t="s">
        <v>1010</v>
      </c>
      <c r="AI92" t="s">
        <v>1011</v>
      </c>
      <c r="AJ92" t="s">
        <v>1012</v>
      </c>
      <c r="AK92" t="s">
        <v>609</v>
      </c>
      <c r="AL92" t="s">
        <v>610</v>
      </c>
      <c r="AM92" t="s">
        <v>611</v>
      </c>
      <c r="AN92" t="s">
        <v>1030</v>
      </c>
      <c r="AO92" t="s">
        <v>1031</v>
      </c>
      <c r="AP92" t="s">
        <v>1032</v>
      </c>
      <c r="AQ92" t="s">
        <v>44</v>
      </c>
      <c r="AR92" s="64">
        <v>24480000</v>
      </c>
      <c r="AS92" s="64">
        <v>0</v>
      </c>
      <c r="AT92" s="64">
        <v>0</v>
      </c>
      <c r="AU92" s="64">
        <v>0</v>
      </c>
      <c r="AV92" s="64">
        <v>0</v>
      </c>
      <c r="AW92" s="64">
        <v>24480000</v>
      </c>
      <c r="AX92" s="64">
        <v>24480000</v>
      </c>
      <c r="AY92" s="64">
        <v>24480000</v>
      </c>
      <c r="AZ92" s="64">
        <v>0</v>
      </c>
      <c r="BA92" s="64">
        <v>0</v>
      </c>
      <c r="BB92" s="64">
        <v>0</v>
      </c>
      <c r="BC92" s="101">
        <v>1</v>
      </c>
      <c r="BD92" s="101">
        <v>602</v>
      </c>
      <c r="BE92" s="64">
        <v>0</v>
      </c>
      <c r="BF92" t="s">
        <v>615</v>
      </c>
      <c r="BG92" s="107" t="e">
        <f>+SUMIF('[4]CDP - NO CANCELAR '!$A$2:$A$152,R92,'[4]CDP - NO CANCELAR '!$Q$2:$Q$152)</f>
        <v>#VALUE!</v>
      </c>
      <c r="BH92" s="64">
        <v>24480000</v>
      </c>
      <c r="BI92" s="104">
        <f t="shared" si="19"/>
        <v>24</v>
      </c>
      <c r="BJ92" s="104">
        <f t="shared" si="19"/>
        <v>1</v>
      </c>
      <c r="BK92" s="104">
        <f t="shared" si="19"/>
        <v>3</v>
      </c>
      <c r="BL92" s="106">
        <f t="shared" si="19"/>
        <v>11</v>
      </c>
      <c r="BM92" s="104">
        <f>+VALUE(VLOOKUP(BT92,'[4]ESTRUCTURA PDM'!$D$1:$J$48,7,FALSE))</f>
        <v>1</v>
      </c>
      <c r="BN92" s="104">
        <f>IFERROR(VALUE(CONCATENATE((VLOOKUP(BU92,'[4]ESTRUCTURA PDM'!$E$1:$L$48,7,FALSE)),0,(VLOOKUP(BV92,'[4]ESTRUCTURA PDM'!$F$1:$L$48,7,FALSE)))),)</f>
        <v>0</v>
      </c>
      <c r="BO92" s="104">
        <f>+G92</f>
        <v>15</v>
      </c>
      <c r="BP92" s="104"/>
      <c r="BQ92" s="105"/>
      <c r="BR92" s="104"/>
      <c r="BS92" s="104">
        <f t="shared" si="15"/>
        <v>0</v>
      </c>
      <c r="BT92" s="103" t="str">
        <f>+VLOOKUP('EJECUCIONGASTOS ARMONIZADO'!BU92,[4]ARMONIZACION!$I$5:$N$53,6,FALSE)</f>
        <v>DESARROLLO HUMANO Y SOCIAL</v>
      </c>
      <c r="BU92" s="102" t="s">
        <v>379</v>
      </c>
      <c r="BV92" s="102"/>
      <c r="BY92" s="101">
        <v>1</v>
      </c>
      <c r="BZ92" s="101">
        <v>0</v>
      </c>
      <c r="CA92" t="e">
        <f>+COUNTIF([4]ARMONIZACION!$D$5:$D$53,'EJECUCIONGASTOS ARMONIZADO'!CB92)</f>
        <v>#VALUE!</v>
      </c>
      <c r="CB92" t="str">
        <f t="shared" si="10"/>
        <v>DERECHOS HUMANOS EN LA MANIZALES + GRANDE - SEGURIDAD Y CONVIVENCIA</v>
      </c>
      <c r="CC92">
        <f t="shared" si="11"/>
        <v>0</v>
      </c>
      <c r="CD92" t="str">
        <f t="shared" si="12"/>
        <v>10</v>
      </c>
      <c r="CE92" t="str">
        <f t="shared" si="13"/>
        <v xml:space="preserve">24 1 3 11 1 0 15  </v>
      </c>
      <c r="CF92">
        <f t="shared" si="14"/>
        <v>4</v>
      </c>
    </row>
    <row r="93" spans="1:84" ht="15" customHeight="1" x14ac:dyDescent="0.25">
      <c r="A93">
        <v>24</v>
      </c>
      <c r="B93">
        <v>1</v>
      </c>
      <c r="C93">
        <v>3</v>
      </c>
      <c r="D93" s="99">
        <v>11</v>
      </c>
      <c r="E93">
        <v>1</v>
      </c>
      <c r="F93">
        <v>8</v>
      </c>
      <c r="G93">
        <v>16</v>
      </c>
      <c r="H93">
        <v>0</v>
      </c>
      <c r="I93">
        <v>1</v>
      </c>
      <c r="J93" t="s">
        <v>597</v>
      </c>
      <c r="K93">
        <v>0</v>
      </c>
      <c r="L93" t="s">
        <v>597</v>
      </c>
      <c r="M93">
        <v>11101</v>
      </c>
      <c r="N93" t="s">
        <v>598</v>
      </c>
      <c r="O93">
        <v>0</v>
      </c>
      <c r="P93">
        <v>0</v>
      </c>
      <c r="Q93" t="s">
        <v>1033</v>
      </c>
      <c r="R93" t="s">
        <v>1034</v>
      </c>
      <c r="S93" t="s">
        <v>993</v>
      </c>
      <c r="T93" t="s">
        <v>219</v>
      </c>
      <c r="U93" t="s">
        <v>996</v>
      </c>
      <c r="V93" t="s">
        <v>997</v>
      </c>
      <c r="W93" t="s">
        <v>594</v>
      </c>
      <c r="X93" t="s">
        <v>602</v>
      </c>
      <c r="Y93" t="s">
        <v>596</v>
      </c>
      <c r="Z93" t="s">
        <v>597</v>
      </c>
      <c r="AA93" t="s">
        <v>595</v>
      </c>
      <c r="AB93" t="s">
        <v>234</v>
      </c>
      <c r="AC93" t="s">
        <v>797</v>
      </c>
      <c r="AD93" t="s">
        <v>239</v>
      </c>
      <c r="AE93" t="s">
        <v>1035</v>
      </c>
      <c r="AF93" t="s">
        <v>244</v>
      </c>
      <c r="AG93" t="s">
        <v>1036</v>
      </c>
      <c r="AH93" t="s">
        <v>1037</v>
      </c>
      <c r="AI93" t="s">
        <v>1038</v>
      </c>
      <c r="AJ93" t="s">
        <v>1039</v>
      </c>
      <c r="AK93" t="s">
        <v>609</v>
      </c>
      <c r="AL93" t="s">
        <v>610</v>
      </c>
      <c r="AM93" t="s">
        <v>611</v>
      </c>
      <c r="AN93" t="s">
        <v>1040</v>
      </c>
      <c r="AO93" t="s">
        <v>1041</v>
      </c>
      <c r="AP93" t="s">
        <v>1042</v>
      </c>
      <c r="AQ93" t="s">
        <v>45</v>
      </c>
      <c r="AR93" s="64">
        <v>532000000</v>
      </c>
      <c r="AS93" s="64">
        <v>0</v>
      </c>
      <c r="AT93" s="64">
        <v>0</v>
      </c>
      <c r="AU93" s="64">
        <v>0</v>
      </c>
      <c r="AV93" s="64">
        <v>0</v>
      </c>
      <c r="AW93" s="64">
        <v>532000000</v>
      </c>
      <c r="AX93" s="66">
        <v>521824567</v>
      </c>
      <c r="AY93" s="64">
        <v>521824567</v>
      </c>
      <c r="AZ93" s="64">
        <v>99150468</v>
      </c>
      <c r="BA93" s="64">
        <v>97869801</v>
      </c>
      <c r="BB93" s="66">
        <v>10175433</v>
      </c>
      <c r="BC93" s="101">
        <v>1</v>
      </c>
      <c r="BD93" s="101">
        <v>602</v>
      </c>
      <c r="BE93" s="64">
        <v>0</v>
      </c>
      <c r="BF93" t="s">
        <v>615</v>
      </c>
      <c r="BG93" s="107" t="e">
        <f>+SUMIF('[4]CDP - NO CANCELAR '!$A$2:$A$152,R93,'[4]CDP - NO CANCELAR '!$Q$2:$Q$152)</f>
        <v>#VALUE!</v>
      </c>
      <c r="BH93" s="64">
        <v>522336833.67000002</v>
      </c>
      <c r="BI93" s="104">
        <v>24</v>
      </c>
      <c r="BJ93" s="104">
        <v>1</v>
      </c>
      <c r="BK93" s="104">
        <v>3</v>
      </c>
      <c r="BL93" s="106">
        <v>11</v>
      </c>
      <c r="BM93" s="104">
        <v>1</v>
      </c>
      <c r="BN93" s="104">
        <v>602</v>
      </c>
      <c r="BO93" s="104">
        <v>70</v>
      </c>
      <c r="BP93" s="104">
        <v>40</v>
      </c>
      <c r="BQ93" s="105">
        <v>4002020</v>
      </c>
      <c r="BR93" s="104" t="s">
        <v>3588</v>
      </c>
      <c r="BS93" s="104">
        <f t="shared" si="15"/>
        <v>10175433</v>
      </c>
      <c r="BT93" s="103" t="str">
        <f>+VLOOKUP('EJECUCIONGASTOS ARMONIZADO'!BU93,[4]ARMONIZACION!$I$5:$N$53,6,FALSE)</f>
        <v>DESARROLLO HUMANO Y SOCIAL</v>
      </c>
      <c r="BU93" s="102" t="s">
        <v>379</v>
      </c>
      <c r="BV93" s="102"/>
      <c r="BW93" t="s">
        <v>3571</v>
      </c>
      <c r="BY93" s="101">
        <v>1</v>
      </c>
      <c r="BZ93" s="101">
        <v>602</v>
      </c>
      <c r="CA93" t="e">
        <f>+COUNTIF([4]ARMONIZACION!$D$5:$D$53,'EJECUCIONGASTOS ARMONIZADO'!CB93)</f>
        <v>#VALUE!</v>
      </c>
      <c r="CB93" t="str">
        <f t="shared" si="10"/>
        <v>SEGURIDAD Y CONVIVENCIA CIUDADANA - SEGURIDAD Y CONVIVENCIA</v>
      </c>
      <c r="CC93">
        <f t="shared" si="11"/>
        <v>6</v>
      </c>
      <c r="CD93" t="str">
        <f t="shared" si="12"/>
        <v>16</v>
      </c>
      <c r="CE93" t="str">
        <f t="shared" si="13"/>
        <v>24 1 3 11 1 602 70 40 4002020</v>
      </c>
      <c r="CF93">
        <f t="shared" si="14"/>
        <v>4</v>
      </c>
    </row>
    <row r="94" spans="1:84" ht="15" customHeight="1" x14ac:dyDescent="0.25">
      <c r="A94">
        <v>24</v>
      </c>
      <c r="B94">
        <v>1</v>
      </c>
      <c r="C94">
        <v>3</v>
      </c>
      <c r="D94" s="99">
        <v>11</v>
      </c>
      <c r="E94">
        <v>1</v>
      </c>
      <c r="F94">
        <v>8</v>
      </c>
      <c r="G94">
        <v>17</v>
      </c>
      <c r="H94">
        <v>0</v>
      </c>
      <c r="I94">
        <v>1</v>
      </c>
      <c r="J94" t="s">
        <v>597</v>
      </c>
      <c r="K94">
        <v>0</v>
      </c>
      <c r="L94" t="s">
        <v>597</v>
      </c>
      <c r="M94">
        <v>11101</v>
      </c>
      <c r="N94" t="s">
        <v>598</v>
      </c>
      <c r="O94">
        <v>0</v>
      </c>
      <c r="P94">
        <v>0</v>
      </c>
      <c r="Q94" t="s">
        <v>1043</v>
      </c>
      <c r="R94" t="s">
        <v>1044</v>
      </c>
      <c r="S94" t="s">
        <v>993</v>
      </c>
      <c r="T94" t="s">
        <v>219</v>
      </c>
      <c r="U94" t="s">
        <v>996</v>
      </c>
      <c r="V94" t="s">
        <v>997</v>
      </c>
      <c r="W94" t="s">
        <v>594</v>
      </c>
      <c r="X94" t="s">
        <v>602</v>
      </c>
      <c r="Y94" t="s">
        <v>596</v>
      </c>
      <c r="Z94" t="s">
        <v>597</v>
      </c>
      <c r="AA94" t="s">
        <v>595</v>
      </c>
      <c r="AB94" t="s">
        <v>234</v>
      </c>
      <c r="AC94" t="s">
        <v>797</v>
      </c>
      <c r="AD94" t="s">
        <v>239</v>
      </c>
      <c r="AE94" t="s">
        <v>1035</v>
      </c>
      <c r="AF94" t="s">
        <v>244</v>
      </c>
      <c r="AG94" t="s">
        <v>1045</v>
      </c>
      <c r="AH94" t="s">
        <v>1046</v>
      </c>
      <c r="AI94" t="s">
        <v>1047</v>
      </c>
      <c r="AJ94" t="s">
        <v>1048</v>
      </c>
      <c r="AK94" t="s">
        <v>609</v>
      </c>
      <c r="AL94" t="s">
        <v>610</v>
      </c>
      <c r="AM94" t="s">
        <v>611</v>
      </c>
      <c r="AN94" t="s">
        <v>1049</v>
      </c>
      <c r="AO94" t="s">
        <v>834</v>
      </c>
      <c r="AP94" t="s">
        <v>1050</v>
      </c>
      <c r="AQ94" t="s">
        <v>46</v>
      </c>
      <c r="AR94" s="64">
        <v>80000000</v>
      </c>
      <c r="AS94" s="64">
        <v>0</v>
      </c>
      <c r="AT94" s="64">
        <v>0</v>
      </c>
      <c r="AU94" s="64">
        <v>0</v>
      </c>
      <c r="AV94" s="64">
        <v>80000000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101">
        <v>1</v>
      </c>
      <c r="BD94" s="101">
        <v>602</v>
      </c>
      <c r="BE94" s="64">
        <v>0</v>
      </c>
      <c r="BF94" t="s">
        <v>615</v>
      </c>
      <c r="BG94" s="107" t="e">
        <f>+SUMIF('[4]CDP - NO CANCELAR '!$A$2:$A$152,R94,'[4]CDP - NO CANCELAR '!$Q$2:$Q$152)</f>
        <v>#VALUE!</v>
      </c>
      <c r="BH94" s="64">
        <v>0</v>
      </c>
      <c r="BI94" s="104">
        <f>+A94</f>
        <v>24</v>
      </c>
      <c r="BJ94" s="104">
        <f>+B94</f>
        <v>1</v>
      </c>
      <c r="BK94" s="104">
        <f>+C94</f>
        <v>3</v>
      </c>
      <c r="BL94" s="106">
        <f>+D94</f>
        <v>11</v>
      </c>
      <c r="BM94" s="104">
        <f>+VALUE(VLOOKUP(BT94,'[4]ESTRUCTURA PDM'!$D$1:$J$48,7,FALSE))</f>
        <v>1</v>
      </c>
      <c r="BN94" s="104">
        <f>IFERROR(VALUE(CONCATENATE((VLOOKUP(BU94,'[4]ESTRUCTURA PDM'!$E$1:$L$48,7,FALSE)),0,(VLOOKUP(BV94,'[4]ESTRUCTURA PDM'!$F$1:$L$48,7,FALSE)))),)</f>
        <v>0</v>
      </c>
      <c r="BO94" s="104">
        <f>+G94</f>
        <v>17</v>
      </c>
      <c r="BP94" s="104"/>
      <c r="BQ94" s="105"/>
      <c r="BR94" s="104"/>
      <c r="BS94" s="104">
        <f t="shared" si="15"/>
        <v>0</v>
      </c>
      <c r="BT94" s="103" t="str">
        <f>+VLOOKUP('EJECUCIONGASTOS ARMONIZADO'!BU94,[4]ARMONIZACION!$I$5:$N$53,6,FALSE)</f>
        <v>DESARROLLO HUMANO Y SOCIAL</v>
      </c>
      <c r="BU94" s="102" t="s">
        <v>379</v>
      </c>
      <c r="BV94" s="102"/>
      <c r="BY94" s="101">
        <v>1</v>
      </c>
      <c r="BZ94" s="101">
        <v>0</v>
      </c>
      <c r="CA94" t="e">
        <f>+COUNTIF([4]ARMONIZACION!$D$5:$D$53,'EJECUCIONGASTOS ARMONIZADO'!CB94)</f>
        <v>#VALUE!</v>
      </c>
      <c r="CB94" t="str">
        <f t="shared" si="10"/>
        <v>SEGURIDAD Y CONVIVENCIA CIUDADANA - SEGURIDAD Y CONVIVENCIA</v>
      </c>
      <c r="CC94">
        <f t="shared" si="11"/>
        <v>0</v>
      </c>
      <c r="CD94" t="str">
        <f t="shared" si="12"/>
        <v>10</v>
      </c>
      <c r="CE94" t="str">
        <f t="shared" si="13"/>
        <v xml:space="preserve">24 1 3 11 1 0 17  </v>
      </c>
      <c r="CF94">
        <f t="shared" si="14"/>
        <v>2</v>
      </c>
    </row>
    <row r="95" spans="1:84" ht="15" customHeight="1" x14ac:dyDescent="0.25">
      <c r="A95">
        <v>24</v>
      </c>
      <c r="B95">
        <v>1</v>
      </c>
      <c r="C95">
        <v>3</v>
      </c>
      <c r="D95" s="99">
        <v>11</v>
      </c>
      <c r="E95">
        <v>1</v>
      </c>
      <c r="F95">
        <v>8</v>
      </c>
      <c r="G95">
        <v>17</v>
      </c>
      <c r="H95">
        <v>1</v>
      </c>
      <c r="I95">
        <v>1</v>
      </c>
      <c r="J95" t="s">
        <v>597</v>
      </c>
      <c r="K95">
        <v>0</v>
      </c>
      <c r="L95" t="s">
        <v>597</v>
      </c>
      <c r="M95">
        <v>11101</v>
      </c>
      <c r="N95" t="s">
        <v>598</v>
      </c>
      <c r="O95">
        <v>1</v>
      </c>
      <c r="P95">
        <v>1</v>
      </c>
      <c r="Q95" t="s">
        <v>1051</v>
      </c>
      <c r="R95" t="s">
        <v>1052</v>
      </c>
      <c r="S95" t="s">
        <v>993</v>
      </c>
      <c r="T95" t="s">
        <v>219</v>
      </c>
      <c r="U95" t="s">
        <v>996</v>
      </c>
      <c r="V95" t="s">
        <v>997</v>
      </c>
      <c r="W95" t="s">
        <v>594</v>
      </c>
      <c r="X95" t="s">
        <v>602</v>
      </c>
      <c r="Y95" t="s">
        <v>596</v>
      </c>
      <c r="Z95" t="s">
        <v>597</v>
      </c>
      <c r="AA95" t="s">
        <v>595</v>
      </c>
      <c r="AB95" t="s">
        <v>234</v>
      </c>
      <c r="AC95" t="s">
        <v>797</v>
      </c>
      <c r="AD95" t="s">
        <v>239</v>
      </c>
      <c r="AE95" t="s">
        <v>1035</v>
      </c>
      <c r="AF95" t="s">
        <v>244</v>
      </c>
      <c r="AG95" t="s">
        <v>1045</v>
      </c>
      <c r="AH95" t="s">
        <v>1046</v>
      </c>
      <c r="AI95" t="s">
        <v>1047</v>
      </c>
      <c r="AJ95" t="s">
        <v>1048</v>
      </c>
      <c r="AK95" t="s">
        <v>609</v>
      </c>
      <c r="AL95" t="s">
        <v>610</v>
      </c>
      <c r="AM95" t="s">
        <v>611</v>
      </c>
      <c r="AN95" t="s">
        <v>1053</v>
      </c>
      <c r="AO95" t="s">
        <v>844</v>
      </c>
      <c r="AP95" t="s">
        <v>1054</v>
      </c>
      <c r="AQ95" t="s">
        <v>46</v>
      </c>
      <c r="AR95" s="64">
        <v>623000000</v>
      </c>
      <c r="AS95" s="64">
        <v>0</v>
      </c>
      <c r="AT95" s="64">
        <v>0</v>
      </c>
      <c r="AU95" s="64">
        <v>0</v>
      </c>
      <c r="AV95" s="64">
        <v>0</v>
      </c>
      <c r="AW95" s="64">
        <v>623000000</v>
      </c>
      <c r="AX95" s="66">
        <v>537827177</v>
      </c>
      <c r="AY95" s="64">
        <v>537827177</v>
      </c>
      <c r="AZ95" s="64">
        <v>119120467</v>
      </c>
      <c r="BA95" s="64">
        <v>113861000</v>
      </c>
      <c r="BB95" s="66">
        <v>85172823</v>
      </c>
      <c r="BC95" s="101">
        <v>1</v>
      </c>
      <c r="BD95" s="101">
        <v>601</v>
      </c>
      <c r="BE95" s="64">
        <v>0</v>
      </c>
      <c r="BF95" t="s">
        <v>615</v>
      </c>
      <c r="BG95" s="107" t="e">
        <f>+SUMIF('[4]CDP - NO CANCELAR '!$A$2:$A$152,R95,'[4]CDP - NO CANCELAR '!$Q$2:$Q$152)</f>
        <v>#VALUE!</v>
      </c>
      <c r="BH95" s="64">
        <v>548799743</v>
      </c>
      <c r="BI95" s="104">
        <v>24</v>
      </c>
      <c r="BJ95" s="104">
        <v>1</v>
      </c>
      <c r="BK95" s="104">
        <v>3</v>
      </c>
      <c r="BL95" s="106">
        <v>11</v>
      </c>
      <c r="BM95" s="104">
        <v>1</v>
      </c>
      <c r="BN95" s="104">
        <v>601</v>
      </c>
      <c r="BO95" s="104">
        <v>17</v>
      </c>
      <c r="BP95" s="104">
        <v>40</v>
      </c>
      <c r="BQ95" s="105">
        <v>4501001</v>
      </c>
      <c r="BR95" s="104" t="s">
        <v>46</v>
      </c>
      <c r="BS95" s="104">
        <f t="shared" si="15"/>
        <v>85172823</v>
      </c>
      <c r="BT95" s="103" t="str">
        <f>+VLOOKUP('EJECUCIONGASTOS ARMONIZADO'!BU95,[4]ARMONIZACION!$I$5:$N$53,6,FALSE)</f>
        <v>DESARROLLO HUMANO Y SOCIAL</v>
      </c>
      <c r="BU95" s="102" t="s">
        <v>379</v>
      </c>
      <c r="BV95" s="102"/>
      <c r="BW95" t="s">
        <v>3571</v>
      </c>
      <c r="BY95" s="101">
        <v>1</v>
      </c>
      <c r="BZ95" s="101">
        <v>601</v>
      </c>
      <c r="CA95" t="e">
        <f>+COUNTIF([4]ARMONIZACION!$D$5:$D$53,'EJECUCIONGASTOS ARMONIZADO'!CB95)</f>
        <v>#VALUE!</v>
      </c>
      <c r="CB95" t="str">
        <f t="shared" si="10"/>
        <v>SEGURIDAD Y CONVIVENCIA CIUDADANA - SEGURIDAD Y CONVIVENCIA</v>
      </c>
      <c r="CC95">
        <f t="shared" si="11"/>
        <v>6</v>
      </c>
      <c r="CD95" t="str">
        <f t="shared" si="12"/>
        <v>16</v>
      </c>
      <c r="CE95" t="str">
        <f t="shared" si="13"/>
        <v>24 1 3 11 1 601 17 40 4501001</v>
      </c>
      <c r="CF95">
        <f t="shared" si="14"/>
        <v>2</v>
      </c>
    </row>
    <row r="96" spans="1:84" ht="15" customHeight="1" x14ac:dyDescent="0.25">
      <c r="A96">
        <v>24</v>
      </c>
      <c r="B96">
        <v>1</v>
      </c>
      <c r="C96">
        <v>3</v>
      </c>
      <c r="D96" s="99">
        <v>11</v>
      </c>
      <c r="E96">
        <v>1</v>
      </c>
      <c r="F96">
        <v>8</v>
      </c>
      <c r="G96">
        <v>17</v>
      </c>
      <c r="H96">
        <v>3</v>
      </c>
      <c r="I96">
        <v>1</v>
      </c>
      <c r="J96" t="s">
        <v>597</v>
      </c>
      <c r="K96">
        <v>0</v>
      </c>
      <c r="L96" t="s">
        <v>597</v>
      </c>
      <c r="M96">
        <v>11101</v>
      </c>
      <c r="N96" t="s">
        <v>598</v>
      </c>
      <c r="O96">
        <v>3</v>
      </c>
      <c r="P96">
        <v>3</v>
      </c>
      <c r="Q96" t="s">
        <v>1055</v>
      </c>
      <c r="R96" t="s">
        <v>1056</v>
      </c>
      <c r="S96" t="s">
        <v>993</v>
      </c>
      <c r="T96" t="s">
        <v>219</v>
      </c>
      <c r="U96" t="s">
        <v>996</v>
      </c>
      <c r="V96" t="s">
        <v>997</v>
      </c>
      <c r="W96" t="s">
        <v>594</v>
      </c>
      <c r="X96" t="s">
        <v>602</v>
      </c>
      <c r="Y96" t="s">
        <v>596</v>
      </c>
      <c r="Z96" t="s">
        <v>597</v>
      </c>
      <c r="AA96" t="s">
        <v>595</v>
      </c>
      <c r="AB96" t="s">
        <v>234</v>
      </c>
      <c r="AC96" t="s">
        <v>797</v>
      </c>
      <c r="AD96" t="s">
        <v>239</v>
      </c>
      <c r="AE96" t="s">
        <v>1035</v>
      </c>
      <c r="AF96" t="s">
        <v>244</v>
      </c>
      <c r="AG96" t="s">
        <v>1045</v>
      </c>
      <c r="AH96" t="s">
        <v>1046</v>
      </c>
      <c r="AI96" t="s">
        <v>1047</v>
      </c>
      <c r="AJ96" t="s">
        <v>1048</v>
      </c>
      <c r="AK96" t="s">
        <v>609</v>
      </c>
      <c r="AL96" t="s">
        <v>610</v>
      </c>
      <c r="AM96" t="s">
        <v>611</v>
      </c>
      <c r="AN96" t="s">
        <v>1053</v>
      </c>
      <c r="AO96" t="s">
        <v>844</v>
      </c>
      <c r="AP96" t="s">
        <v>1057</v>
      </c>
      <c r="AQ96" t="s">
        <v>47</v>
      </c>
      <c r="AR96" s="64">
        <v>962988690</v>
      </c>
      <c r="AS96" s="64">
        <v>0</v>
      </c>
      <c r="AT96" s="64">
        <v>0</v>
      </c>
      <c r="AU96" s="64">
        <v>387000000</v>
      </c>
      <c r="AV96" s="64">
        <v>476000000</v>
      </c>
      <c r="AW96" s="64">
        <v>873988690</v>
      </c>
      <c r="AX96" s="64">
        <v>171964972</v>
      </c>
      <c r="AY96" s="64">
        <v>171964972</v>
      </c>
      <c r="AZ96" s="64">
        <v>17593077</v>
      </c>
      <c r="BA96" s="64">
        <v>17593077</v>
      </c>
      <c r="BB96" s="64">
        <v>702023718</v>
      </c>
      <c r="BC96" s="101">
        <v>1</v>
      </c>
      <c r="BD96" s="101">
        <v>602</v>
      </c>
      <c r="BE96" s="64">
        <v>0</v>
      </c>
      <c r="BF96" t="s">
        <v>615</v>
      </c>
      <c r="BG96" s="107" t="e">
        <f>+SUMIF('[4]CDP - NO CANCELAR '!$A$2:$A$152,R96,'[4]CDP - NO CANCELAR '!$Q$2:$Q$152)</f>
        <v>#VALUE!</v>
      </c>
      <c r="BH96" s="64">
        <v>171964972</v>
      </c>
      <c r="BI96" s="104">
        <v>24</v>
      </c>
      <c r="BJ96" s="104">
        <v>1</v>
      </c>
      <c r="BK96" s="104">
        <v>3</v>
      </c>
      <c r="BL96" s="106">
        <v>11</v>
      </c>
      <c r="BM96" s="104">
        <v>1</v>
      </c>
      <c r="BN96" s="104">
        <v>602</v>
      </c>
      <c r="BO96" s="104">
        <v>17</v>
      </c>
      <c r="BP96" s="104">
        <v>40</v>
      </c>
      <c r="BQ96" s="105">
        <v>4501001</v>
      </c>
      <c r="BR96" s="104" t="s">
        <v>47</v>
      </c>
      <c r="BS96" s="104">
        <f t="shared" si="15"/>
        <v>702023718</v>
      </c>
      <c r="BT96" s="103" t="str">
        <f>+VLOOKUP('EJECUCIONGASTOS ARMONIZADO'!BU96,[4]ARMONIZACION!$I$5:$N$53,6,FALSE)</f>
        <v>DESARROLLO HUMANO Y SOCIAL</v>
      </c>
      <c r="BU96" s="102" t="s">
        <v>379</v>
      </c>
      <c r="BV96" s="102"/>
      <c r="BY96" s="101">
        <v>1</v>
      </c>
      <c r="BZ96" s="101">
        <v>602</v>
      </c>
      <c r="CA96" t="e">
        <f>+COUNTIF([4]ARMONIZACION!$D$5:$D$53,'EJECUCIONGASTOS ARMONIZADO'!CB96)</f>
        <v>#VALUE!</v>
      </c>
      <c r="CB96" t="str">
        <f t="shared" si="10"/>
        <v>SEGURIDAD Y CONVIVENCIA CIUDADANA - SEGURIDAD Y CONVIVENCIA</v>
      </c>
      <c r="CC96">
        <f t="shared" si="11"/>
        <v>6</v>
      </c>
      <c r="CD96" t="str">
        <f t="shared" si="12"/>
        <v>16</v>
      </c>
      <c r="CE96" t="str">
        <f t="shared" si="13"/>
        <v>24 1 3 11 1 602 17 40 4501001</v>
      </c>
      <c r="CF96">
        <f t="shared" si="14"/>
        <v>1</v>
      </c>
    </row>
    <row r="97" spans="1:84" ht="15" customHeight="1" x14ac:dyDescent="0.25">
      <c r="A97">
        <v>24</v>
      </c>
      <c r="B97">
        <v>1</v>
      </c>
      <c r="C97">
        <v>3</v>
      </c>
      <c r="D97" s="99">
        <v>11</v>
      </c>
      <c r="E97">
        <v>1</v>
      </c>
      <c r="F97">
        <v>8</v>
      </c>
      <c r="G97">
        <v>17</v>
      </c>
      <c r="H97">
        <v>6</v>
      </c>
      <c r="I97">
        <v>1</v>
      </c>
      <c r="J97" t="s">
        <v>597</v>
      </c>
      <c r="K97">
        <v>0</v>
      </c>
      <c r="L97" t="s">
        <v>597</v>
      </c>
      <c r="M97">
        <v>11101</v>
      </c>
      <c r="N97" t="s">
        <v>598</v>
      </c>
      <c r="O97">
        <v>6</v>
      </c>
      <c r="P97">
        <v>6</v>
      </c>
      <c r="Q97" t="s">
        <v>1058</v>
      </c>
      <c r="R97" t="s">
        <v>1059</v>
      </c>
      <c r="S97" t="s">
        <v>993</v>
      </c>
      <c r="T97" t="s">
        <v>219</v>
      </c>
      <c r="U97" t="s">
        <v>996</v>
      </c>
      <c r="V97" t="s">
        <v>997</v>
      </c>
      <c r="W97" t="s">
        <v>594</v>
      </c>
      <c r="X97" t="s">
        <v>602</v>
      </c>
      <c r="Y97" t="s">
        <v>596</v>
      </c>
      <c r="Z97" t="s">
        <v>597</v>
      </c>
      <c r="AA97" t="s">
        <v>595</v>
      </c>
      <c r="AB97" t="s">
        <v>234</v>
      </c>
      <c r="AC97" t="s">
        <v>797</v>
      </c>
      <c r="AD97" t="s">
        <v>239</v>
      </c>
      <c r="AE97" t="s">
        <v>1035</v>
      </c>
      <c r="AF97" t="s">
        <v>244</v>
      </c>
      <c r="AG97" t="s">
        <v>1045</v>
      </c>
      <c r="AH97" t="s">
        <v>1046</v>
      </c>
      <c r="AI97" t="s">
        <v>1047</v>
      </c>
      <c r="AJ97" t="s">
        <v>1048</v>
      </c>
      <c r="AK97" t="s">
        <v>609</v>
      </c>
      <c r="AL97" t="s">
        <v>610</v>
      </c>
      <c r="AM97" t="s">
        <v>611</v>
      </c>
      <c r="AN97" t="s">
        <v>1060</v>
      </c>
      <c r="AO97" t="s">
        <v>1061</v>
      </c>
      <c r="AP97" t="s">
        <v>1062</v>
      </c>
      <c r="AQ97" t="s">
        <v>46</v>
      </c>
      <c r="AR97" s="64">
        <v>200000000</v>
      </c>
      <c r="AS97" s="64">
        <v>0</v>
      </c>
      <c r="AT97" s="64">
        <v>0</v>
      </c>
      <c r="AU97" s="64">
        <v>0</v>
      </c>
      <c r="AV97" s="64">
        <v>200000000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101">
        <v>1</v>
      </c>
      <c r="BD97" s="101">
        <v>602</v>
      </c>
      <c r="BE97" s="64">
        <v>0</v>
      </c>
      <c r="BF97" t="s">
        <v>615</v>
      </c>
      <c r="BG97" s="107" t="e">
        <f>+SUMIF('[4]CDP - NO CANCELAR '!$A$2:$A$152,R97,'[4]CDP - NO CANCELAR '!$Q$2:$Q$152)</f>
        <v>#VALUE!</v>
      </c>
      <c r="BH97" s="64">
        <v>0</v>
      </c>
      <c r="BI97" s="104">
        <f>+A97</f>
        <v>24</v>
      </c>
      <c r="BJ97" s="104">
        <f>+B97</f>
        <v>1</v>
      </c>
      <c r="BK97" s="104">
        <f>+C97</f>
        <v>3</v>
      </c>
      <c r="BL97" s="106">
        <f>+D97</f>
        <v>11</v>
      </c>
      <c r="BM97" s="104">
        <f>+VALUE(VLOOKUP(BT97,'[4]ESTRUCTURA PDM'!$D$1:$J$48,7,FALSE))</f>
        <v>1</v>
      </c>
      <c r="BN97" s="104">
        <f>IFERROR(VALUE(CONCATENATE((VLOOKUP(BU97,'[4]ESTRUCTURA PDM'!$E$1:$L$48,7,FALSE)),0,(VLOOKUP(BV97,'[4]ESTRUCTURA PDM'!$F$1:$L$48,7,FALSE)))),)</f>
        <v>0</v>
      </c>
      <c r="BO97" s="104">
        <f>+G97</f>
        <v>17</v>
      </c>
      <c r="BP97" s="104"/>
      <c r="BQ97" s="105"/>
      <c r="BR97" s="104"/>
      <c r="BS97" s="104">
        <f t="shared" si="15"/>
        <v>0</v>
      </c>
      <c r="BT97" s="103" t="str">
        <f>+VLOOKUP('EJECUCIONGASTOS ARMONIZADO'!BU97,[4]ARMONIZACION!$I$5:$N$53,6,FALSE)</f>
        <v>DESARROLLO HUMANO Y SOCIAL</v>
      </c>
      <c r="BU97" s="102" t="s">
        <v>379</v>
      </c>
      <c r="BV97" s="102"/>
      <c r="BY97" s="101">
        <v>1</v>
      </c>
      <c r="BZ97" s="101">
        <v>0</v>
      </c>
      <c r="CA97" t="e">
        <f>+COUNTIF([4]ARMONIZACION!$D$5:$D$53,'EJECUCIONGASTOS ARMONIZADO'!CB97)</f>
        <v>#VALUE!</v>
      </c>
      <c r="CB97" t="str">
        <f t="shared" si="10"/>
        <v>SEGURIDAD Y CONVIVENCIA CIUDADANA - SEGURIDAD Y CONVIVENCIA</v>
      </c>
      <c r="CC97">
        <f t="shared" si="11"/>
        <v>0</v>
      </c>
      <c r="CD97" t="str">
        <f t="shared" si="12"/>
        <v>10</v>
      </c>
      <c r="CE97" t="str">
        <f t="shared" si="13"/>
        <v xml:space="preserve">24 1 3 11 1 0 17  </v>
      </c>
      <c r="CF97">
        <f t="shared" si="14"/>
        <v>2</v>
      </c>
    </row>
    <row r="98" spans="1:84" ht="15" customHeight="1" x14ac:dyDescent="0.25">
      <c r="A98">
        <v>24</v>
      </c>
      <c r="B98">
        <v>1</v>
      </c>
      <c r="C98">
        <v>3</v>
      </c>
      <c r="D98" s="99">
        <v>11</v>
      </c>
      <c r="E98">
        <v>1</v>
      </c>
      <c r="F98">
        <v>8</v>
      </c>
      <c r="G98">
        <v>17</v>
      </c>
      <c r="H98">
        <v>10</v>
      </c>
      <c r="I98">
        <v>1</v>
      </c>
      <c r="J98" t="s">
        <v>597</v>
      </c>
      <c r="K98">
        <v>0</v>
      </c>
      <c r="L98" t="s">
        <v>597</v>
      </c>
      <c r="M98">
        <v>11101</v>
      </c>
      <c r="N98" t="s">
        <v>598</v>
      </c>
      <c r="O98">
        <v>10</v>
      </c>
      <c r="P98">
        <v>10</v>
      </c>
      <c r="Q98" t="s">
        <v>1063</v>
      </c>
      <c r="R98" t="s">
        <v>1064</v>
      </c>
      <c r="S98" t="s">
        <v>993</v>
      </c>
      <c r="T98" t="s">
        <v>219</v>
      </c>
      <c r="U98" t="s">
        <v>996</v>
      </c>
      <c r="V98" t="s">
        <v>997</v>
      </c>
      <c r="W98" t="s">
        <v>594</v>
      </c>
      <c r="X98" t="s">
        <v>602</v>
      </c>
      <c r="Y98" t="s">
        <v>596</v>
      </c>
      <c r="Z98" t="s">
        <v>597</v>
      </c>
      <c r="AA98" t="s">
        <v>595</v>
      </c>
      <c r="AB98" t="s">
        <v>234</v>
      </c>
      <c r="AC98" t="s">
        <v>797</v>
      </c>
      <c r="AD98" t="s">
        <v>239</v>
      </c>
      <c r="AE98" t="s">
        <v>1035</v>
      </c>
      <c r="AF98" t="s">
        <v>244</v>
      </c>
      <c r="AG98" t="s">
        <v>1045</v>
      </c>
      <c r="AH98" t="s">
        <v>1046</v>
      </c>
      <c r="AI98" t="s">
        <v>1047</v>
      </c>
      <c r="AJ98" t="s">
        <v>1048</v>
      </c>
      <c r="AK98" t="s">
        <v>609</v>
      </c>
      <c r="AL98" t="s">
        <v>610</v>
      </c>
      <c r="AM98" t="s">
        <v>611</v>
      </c>
      <c r="AN98" t="s">
        <v>1065</v>
      </c>
      <c r="AO98" t="s">
        <v>1066</v>
      </c>
      <c r="AP98" t="s">
        <v>1067</v>
      </c>
      <c r="AQ98" t="s">
        <v>46</v>
      </c>
      <c r="AR98" s="64">
        <v>629988690</v>
      </c>
      <c r="AS98" s="64">
        <v>0</v>
      </c>
      <c r="AT98" s="64">
        <v>0</v>
      </c>
      <c r="AU98" s="64">
        <v>0</v>
      </c>
      <c r="AV98" s="64">
        <v>371429773</v>
      </c>
      <c r="AW98" s="64">
        <v>258558917</v>
      </c>
      <c r="AX98" s="64">
        <v>80000000</v>
      </c>
      <c r="AY98" s="64">
        <v>0</v>
      </c>
      <c r="AZ98" s="64">
        <v>0</v>
      </c>
      <c r="BA98" s="64">
        <v>0</v>
      </c>
      <c r="BB98" s="64">
        <v>178558917</v>
      </c>
      <c r="BC98" s="101">
        <v>1</v>
      </c>
      <c r="BD98" s="101">
        <v>601</v>
      </c>
      <c r="BE98" s="64">
        <v>80000000</v>
      </c>
      <c r="BF98" t="s">
        <v>615</v>
      </c>
      <c r="BG98" s="107" t="e">
        <f>+SUMIF('[4]CDP - NO CANCELAR '!$A$2:$A$152,R98,'[4]CDP - NO CANCELAR '!$Q$2:$Q$152)</f>
        <v>#VALUE!</v>
      </c>
      <c r="BH98" s="64">
        <v>80000000</v>
      </c>
      <c r="BI98" s="104">
        <v>24</v>
      </c>
      <c r="BJ98" s="104">
        <v>1</v>
      </c>
      <c r="BK98" s="104">
        <v>3</v>
      </c>
      <c r="BL98" s="106">
        <v>11</v>
      </c>
      <c r="BM98" s="104">
        <v>1</v>
      </c>
      <c r="BN98" s="104">
        <v>601</v>
      </c>
      <c r="BO98" s="104">
        <v>17</v>
      </c>
      <c r="BP98" s="104">
        <v>40</v>
      </c>
      <c r="BQ98" s="105">
        <v>4501001</v>
      </c>
      <c r="BR98" s="104" t="s">
        <v>46</v>
      </c>
      <c r="BS98" s="104">
        <f t="shared" si="15"/>
        <v>178558917</v>
      </c>
      <c r="BT98" s="103" t="str">
        <f>+VLOOKUP('EJECUCIONGASTOS ARMONIZADO'!BU98,[4]ARMONIZACION!$I$5:$N$53,6,FALSE)</f>
        <v>DESARROLLO HUMANO Y SOCIAL</v>
      </c>
      <c r="BU98" s="102" t="s">
        <v>379</v>
      </c>
      <c r="BV98" s="102"/>
      <c r="BY98" s="101">
        <v>1</v>
      </c>
      <c r="BZ98" s="101">
        <v>601</v>
      </c>
      <c r="CA98" t="e">
        <f>+COUNTIF([4]ARMONIZACION!$D$5:$D$53,'EJECUCIONGASTOS ARMONIZADO'!CB98)</f>
        <v>#VALUE!</v>
      </c>
      <c r="CB98" t="str">
        <f t="shared" si="10"/>
        <v>SEGURIDAD Y CONVIVENCIA CIUDADANA - SEGURIDAD Y CONVIVENCIA</v>
      </c>
      <c r="CC98">
        <f t="shared" si="11"/>
        <v>6</v>
      </c>
      <c r="CD98" t="str">
        <f t="shared" si="12"/>
        <v>16</v>
      </c>
      <c r="CE98" t="str">
        <f t="shared" si="13"/>
        <v>24 1 3 11 1 601 17 40 4501001</v>
      </c>
      <c r="CF98">
        <f t="shared" si="14"/>
        <v>2</v>
      </c>
    </row>
    <row r="99" spans="1:84" ht="15" customHeight="1" x14ac:dyDescent="0.25">
      <c r="A99">
        <v>24</v>
      </c>
      <c r="B99">
        <v>1</v>
      </c>
      <c r="C99">
        <v>3</v>
      </c>
      <c r="D99" s="99">
        <v>11</v>
      </c>
      <c r="E99">
        <v>1</v>
      </c>
      <c r="F99">
        <v>8</v>
      </c>
      <c r="G99">
        <v>28</v>
      </c>
      <c r="H99">
        <v>0</v>
      </c>
      <c r="I99">
        <v>1</v>
      </c>
      <c r="J99" t="s">
        <v>597</v>
      </c>
      <c r="K99">
        <v>0</v>
      </c>
      <c r="L99" t="s">
        <v>597</v>
      </c>
      <c r="M99">
        <v>11101</v>
      </c>
      <c r="N99" t="s">
        <v>598</v>
      </c>
      <c r="O99">
        <v>0</v>
      </c>
      <c r="P99">
        <v>0</v>
      </c>
      <c r="Q99" t="s">
        <v>1068</v>
      </c>
      <c r="R99" t="s">
        <v>1069</v>
      </c>
      <c r="S99" t="s">
        <v>993</v>
      </c>
      <c r="T99" t="s">
        <v>219</v>
      </c>
      <c r="U99" t="s">
        <v>996</v>
      </c>
      <c r="V99" t="s">
        <v>997</v>
      </c>
      <c r="W99" t="s">
        <v>594</v>
      </c>
      <c r="X99" t="s">
        <v>602</v>
      </c>
      <c r="Y99" t="s">
        <v>596</v>
      </c>
      <c r="Z99" t="s">
        <v>597</v>
      </c>
      <c r="AA99" t="s">
        <v>595</v>
      </c>
      <c r="AB99" t="s">
        <v>234</v>
      </c>
      <c r="AC99" t="s">
        <v>797</v>
      </c>
      <c r="AD99" t="s">
        <v>239</v>
      </c>
      <c r="AE99" t="s">
        <v>1035</v>
      </c>
      <c r="AF99" t="s">
        <v>244</v>
      </c>
      <c r="AG99" t="s">
        <v>1070</v>
      </c>
      <c r="AH99" t="s">
        <v>1001</v>
      </c>
      <c r="AI99" t="s">
        <v>1002</v>
      </c>
      <c r="AJ99" t="s">
        <v>1003</v>
      </c>
      <c r="AK99" t="s">
        <v>609</v>
      </c>
      <c r="AL99" t="s">
        <v>610</v>
      </c>
      <c r="AM99" t="s">
        <v>611</v>
      </c>
      <c r="AN99" t="s">
        <v>1004</v>
      </c>
      <c r="AO99" t="s">
        <v>1005</v>
      </c>
      <c r="AP99" t="s">
        <v>1071</v>
      </c>
      <c r="AQ99" t="s">
        <v>43</v>
      </c>
      <c r="AR99" s="64">
        <v>90000000</v>
      </c>
      <c r="AS99" s="64">
        <v>0</v>
      </c>
      <c r="AT99" s="64">
        <v>0</v>
      </c>
      <c r="AU99" s="64">
        <v>0</v>
      </c>
      <c r="AV99" s="64">
        <v>0</v>
      </c>
      <c r="AW99" s="64">
        <v>90000000</v>
      </c>
      <c r="AX99" s="64">
        <v>0</v>
      </c>
      <c r="AY99" s="64">
        <v>0</v>
      </c>
      <c r="AZ99" s="64">
        <v>0</v>
      </c>
      <c r="BA99" s="64">
        <v>0</v>
      </c>
      <c r="BB99" s="64">
        <v>90000000</v>
      </c>
      <c r="BC99" s="101">
        <v>1</v>
      </c>
      <c r="BD99" s="101">
        <v>601</v>
      </c>
      <c r="BE99" s="64">
        <v>0</v>
      </c>
      <c r="BF99" t="s">
        <v>615</v>
      </c>
      <c r="BG99" s="107" t="e">
        <f>+SUMIF('[4]CDP - NO CANCELAR '!$A$2:$A$152,R99,'[4]CDP - NO CANCELAR '!$Q$2:$Q$152)</f>
        <v>#VALUE!</v>
      </c>
      <c r="BH99" s="64">
        <v>0</v>
      </c>
      <c r="BI99" s="104">
        <v>24</v>
      </c>
      <c r="BJ99" s="104">
        <v>1</v>
      </c>
      <c r="BK99" s="104">
        <v>3</v>
      </c>
      <c r="BL99" s="106">
        <v>11</v>
      </c>
      <c r="BM99" s="104">
        <v>1</v>
      </c>
      <c r="BN99" s="104">
        <v>601</v>
      </c>
      <c r="BO99" s="104">
        <v>28</v>
      </c>
      <c r="BP99" s="104">
        <v>40</v>
      </c>
      <c r="BQ99" s="105">
        <v>4102046</v>
      </c>
      <c r="BR99" s="104" t="s">
        <v>43</v>
      </c>
      <c r="BS99" s="104">
        <f t="shared" si="15"/>
        <v>90000000</v>
      </c>
      <c r="BT99" s="103" t="str">
        <f>+VLOOKUP('EJECUCIONGASTOS ARMONIZADO'!BU99,[4]ARMONIZACION!$I$5:$N$53,6,FALSE)</f>
        <v>DESARROLLO HUMANO Y SOCIAL</v>
      </c>
      <c r="BU99" s="102" t="s">
        <v>379</v>
      </c>
      <c r="BV99" s="102"/>
      <c r="BY99" s="101">
        <v>1</v>
      </c>
      <c r="BZ99" s="101">
        <v>601</v>
      </c>
      <c r="CA99" t="e">
        <f>+COUNTIF([4]ARMONIZACION!$D$5:$D$53,'EJECUCIONGASTOS ARMONIZADO'!CB99)</f>
        <v>#VALUE!</v>
      </c>
      <c r="CB99" t="str">
        <f t="shared" si="10"/>
        <v>SEGURIDAD Y CONVIVENCIA CIUDADANA - SEGURIDAD Y CONVIVENCIA</v>
      </c>
      <c r="CC99">
        <f t="shared" si="11"/>
        <v>6</v>
      </c>
      <c r="CD99" t="str">
        <f t="shared" si="12"/>
        <v>16</v>
      </c>
      <c r="CE99" t="str">
        <f t="shared" si="13"/>
        <v>24 1 3 11 1 601 28 40 4102046</v>
      </c>
      <c r="CF99">
        <f t="shared" si="14"/>
        <v>2</v>
      </c>
    </row>
    <row r="100" spans="1:84" s="125" customFormat="1" ht="15" customHeight="1" x14ac:dyDescent="0.25">
      <c r="A100" s="125">
        <v>24</v>
      </c>
      <c r="B100" s="125">
        <v>1</v>
      </c>
      <c r="C100" s="125">
        <v>3</v>
      </c>
      <c r="D100" s="125">
        <v>11</v>
      </c>
      <c r="E100" s="125">
        <v>1</v>
      </c>
      <c r="F100" s="125">
        <v>8</v>
      </c>
      <c r="G100" s="125">
        <v>28</v>
      </c>
      <c r="H100" s="125">
        <v>1</v>
      </c>
      <c r="I100" s="125">
        <v>1</v>
      </c>
      <c r="J100" s="125" t="s">
        <v>597</v>
      </c>
      <c r="K100" s="125">
        <v>0</v>
      </c>
      <c r="L100" s="125" t="s">
        <v>597</v>
      </c>
      <c r="M100" s="125">
        <v>11101</v>
      </c>
      <c r="N100" s="125" t="s">
        <v>598</v>
      </c>
      <c r="O100" s="125">
        <v>1</v>
      </c>
      <c r="P100" s="125">
        <v>1</v>
      </c>
      <c r="Q100" s="125" t="s">
        <v>1072</v>
      </c>
      <c r="R100" s="125" t="s">
        <v>1073</v>
      </c>
      <c r="S100" s="125" t="s">
        <v>993</v>
      </c>
      <c r="T100" s="125" t="s">
        <v>219</v>
      </c>
      <c r="U100" s="125" t="s">
        <v>996</v>
      </c>
      <c r="V100" s="125" t="s">
        <v>997</v>
      </c>
      <c r="W100" s="125" t="s">
        <v>594</v>
      </c>
      <c r="X100" s="125" t="s">
        <v>602</v>
      </c>
      <c r="Y100" s="125" t="s">
        <v>596</v>
      </c>
      <c r="Z100" s="125" t="s">
        <v>597</v>
      </c>
      <c r="AA100" s="125" t="s">
        <v>595</v>
      </c>
      <c r="AB100" s="125" t="s">
        <v>234</v>
      </c>
      <c r="AC100" s="125" t="s">
        <v>797</v>
      </c>
      <c r="AD100" s="125" t="s">
        <v>239</v>
      </c>
      <c r="AE100" s="125" t="s">
        <v>1035</v>
      </c>
      <c r="AF100" s="125" t="s">
        <v>244</v>
      </c>
      <c r="AG100" s="125" t="s">
        <v>1070</v>
      </c>
      <c r="AH100" s="125" t="s">
        <v>1001</v>
      </c>
      <c r="AI100" s="125" t="s">
        <v>1002</v>
      </c>
      <c r="AJ100" s="125" t="s">
        <v>1003</v>
      </c>
      <c r="AK100" s="125" t="s">
        <v>609</v>
      </c>
      <c r="AL100" s="125" t="s">
        <v>610</v>
      </c>
      <c r="AM100" s="125" t="s">
        <v>611</v>
      </c>
      <c r="AN100" s="125" t="s">
        <v>1074</v>
      </c>
      <c r="AO100" s="125" t="s">
        <v>1075</v>
      </c>
      <c r="AP100" s="125" t="s">
        <v>1076</v>
      </c>
      <c r="AQ100" s="125" t="s">
        <v>43</v>
      </c>
      <c r="AR100" s="129">
        <v>190000000</v>
      </c>
      <c r="AS100" s="129">
        <v>0</v>
      </c>
      <c r="AT100" s="129">
        <v>0</v>
      </c>
      <c r="AU100" s="129">
        <v>0</v>
      </c>
      <c r="AV100" s="129">
        <v>0</v>
      </c>
      <c r="AW100" s="129">
        <v>190000000</v>
      </c>
      <c r="AX100" s="129">
        <v>0</v>
      </c>
      <c r="AY100" s="129">
        <v>0</v>
      </c>
      <c r="AZ100" s="129">
        <v>0</v>
      </c>
      <c r="BA100" s="129">
        <v>0</v>
      </c>
      <c r="BB100" s="129">
        <v>190000000</v>
      </c>
      <c r="BC100" s="101">
        <v>1</v>
      </c>
      <c r="BD100" s="101">
        <v>602</v>
      </c>
      <c r="BE100" s="129">
        <v>0</v>
      </c>
      <c r="BF100" s="125" t="s">
        <v>615</v>
      </c>
      <c r="BG100" s="129" t="e">
        <f>+SUMIF('[4]CDP - NO CANCELAR '!$A$2:$A$152,R100,'[4]CDP - NO CANCELAR '!$Q$2:$Q$152)</f>
        <v>#VALUE!</v>
      </c>
      <c r="BH100" s="129">
        <v>0</v>
      </c>
      <c r="BI100" s="110">
        <v>24</v>
      </c>
      <c r="BJ100" s="110">
        <v>1</v>
      </c>
      <c r="BK100" s="110">
        <v>3</v>
      </c>
      <c r="BL100" s="110">
        <v>11</v>
      </c>
      <c r="BM100" s="110">
        <v>1</v>
      </c>
      <c r="BN100" s="110">
        <v>602</v>
      </c>
      <c r="BO100" s="110">
        <v>70</v>
      </c>
      <c r="BP100" s="110">
        <v>40</v>
      </c>
      <c r="BQ100" s="128">
        <v>4002020</v>
      </c>
      <c r="BR100" s="110" t="s">
        <v>3588</v>
      </c>
      <c r="BS100" s="110">
        <v>65000000</v>
      </c>
      <c r="BT100" s="127" t="str">
        <f>+VLOOKUP('EJECUCIONGASTOS ARMONIZADO'!BU100,[4]ARMONIZACION!$I$5:$N$53,6,FALSE)</f>
        <v>DESARROLLO HUMANO Y SOCIAL</v>
      </c>
      <c r="BU100" s="126" t="s">
        <v>379</v>
      </c>
      <c r="BV100" s="126"/>
      <c r="BY100" s="101">
        <v>1</v>
      </c>
      <c r="BZ100" s="101">
        <v>602</v>
      </c>
      <c r="CA100" s="125" t="e">
        <f>+COUNTIF([4]ARMONIZACION!$D$5:$D$53,'EJECUCIONGASTOS ARMONIZADO'!CB100)</f>
        <v>#VALUE!</v>
      </c>
      <c r="CB100" s="125" t="str">
        <f t="shared" si="10"/>
        <v>SEGURIDAD Y CONVIVENCIA CIUDADANA - SEGURIDAD Y CONVIVENCIA</v>
      </c>
      <c r="CC100">
        <f t="shared" si="11"/>
        <v>6</v>
      </c>
      <c r="CD100" t="str">
        <f t="shared" si="12"/>
        <v>16</v>
      </c>
      <c r="CE100" t="str">
        <f t="shared" si="13"/>
        <v>24 1 3 11 1 602 70 40 4002020</v>
      </c>
      <c r="CF100">
        <f t="shared" si="14"/>
        <v>4</v>
      </c>
    </row>
    <row r="101" spans="1:84" s="125" customFormat="1" ht="15" customHeight="1" x14ac:dyDescent="0.25">
      <c r="A101" s="125">
        <v>24</v>
      </c>
      <c r="B101" s="125">
        <v>1</v>
      </c>
      <c r="C101" s="125">
        <v>3</v>
      </c>
      <c r="D101" s="125">
        <v>11</v>
      </c>
      <c r="E101" s="125">
        <v>1</v>
      </c>
      <c r="F101" s="125">
        <v>8</v>
      </c>
      <c r="G101" s="125">
        <v>28</v>
      </c>
      <c r="H101" s="125">
        <v>1</v>
      </c>
      <c r="I101" s="125">
        <v>1</v>
      </c>
      <c r="J101" s="125" t="s">
        <v>597</v>
      </c>
      <c r="K101" s="125">
        <v>0</v>
      </c>
      <c r="L101" s="125" t="s">
        <v>597</v>
      </c>
      <c r="M101" s="125">
        <v>11101</v>
      </c>
      <c r="N101" s="125" t="s">
        <v>598</v>
      </c>
      <c r="O101" s="125">
        <v>1</v>
      </c>
      <c r="P101" s="125">
        <v>1</v>
      </c>
      <c r="Q101" s="125" t="s">
        <v>1072</v>
      </c>
      <c r="R101" s="125" t="s">
        <v>1073</v>
      </c>
      <c r="S101" s="125" t="s">
        <v>993</v>
      </c>
      <c r="T101" s="125" t="s">
        <v>219</v>
      </c>
      <c r="U101" s="125" t="s">
        <v>996</v>
      </c>
      <c r="V101" s="125" t="s">
        <v>997</v>
      </c>
      <c r="W101" s="125" t="s">
        <v>594</v>
      </c>
      <c r="X101" s="125" t="s">
        <v>602</v>
      </c>
      <c r="Y101" s="125" t="s">
        <v>596</v>
      </c>
      <c r="Z101" s="125" t="s">
        <v>597</v>
      </c>
      <c r="AA101" s="125" t="s">
        <v>595</v>
      </c>
      <c r="AB101" s="125" t="s">
        <v>234</v>
      </c>
      <c r="AC101" s="125" t="s">
        <v>797</v>
      </c>
      <c r="AD101" s="125" t="s">
        <v>239</v>
      </c>
      <c r="AE101" s="125" t="s">
        <v>1035</v>
      </c>
      <c r="AF101" s="125" t="s">
        <v>244</v>
      </c>
      <c r="AG101" s="125" t="s">
        <v>1070</v>
      </c>
      <c r="AH101" s="125" t="s">
        <v>1001</v>
      </c>
      <c r="AI101" s="125" t="s">
        <v>1002</v>
      </c>
      <c r="AJ101" s="125" t="s">
        <v>1003</v>
      </c>
      <c r="AK101" s="125" t="s">
        <v>609</v>
      </c>
      <c r="AL101" s="125" t="s">
        <v>610</v>
      </c>
      <c r="AM101" s="125" t="s">
        <v>611</v>
      </c>
      <c r="AN101" s="125" t="s">
        <v>1074</v>
      </c>
      <c r="AO101" s="125" t="s">
        <v>1075</v>
      </c>
      <c r="AP101" s="125" t="s">
        <v>1076</v>
      </c>
      <c r="AQ101" s="125" t="s">
        <v>43</v>
      </c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01">
        <v>1</v>
      </c>
      <c r="BD101" s="101">
        <v>602</v>
      </c>
      <c r="BE101" s="129"/>
      <c r="BG101" s="129"/>
      <c r="BH101" s="129"/>
      <c r="BI101" s="110">
        <v>24</v>
      </c>
      <c r="BJ101" s="110">
        <v>1</v>
      </c>
      <c r="BK101" s="110">
        <v>3</v>
      </c>
      <c r="BL101" s="110">
        <v>11</v>
      </c>
      <c r="BM101" s="110">
        <v>1</v>
      </c>
      <c r="BN101" s="110">
        <v>602</v>
      </c>
      <c r="BO101" s="110">
        <v>71</v>
      </c>
      <c r="BP101" s="110">
        <v>40</v>
      </c>
      <c r="BQ101" s="128">
        <v>4501001</v>
      </c>
      <c r="BR101" s="110" t="s">
        <v>48</v>
      </c>
      <c r="BS101" s="110">
        <v>79000000</v>
      </c>
      <c r="BT101" s="127" t="str">
        <f>+VLOOKUP('EJECUCIONGASTOS ARMONIZADO'!BU101,[4]ARMONIZACION!$I$5:$N$53,6,FALSE)</f>
        <v>DESARROLLO HUMANO Y SOCIAL</v>
      </c>
      <c r="BU101" s="126" t="s">
        <v>379</v>
      </c>
      <c r="BV101" s="126"/>
      <c r="BY101" s="101">
        <v>1</v>
      </c>
      <c r="BZ101" s="101">
        <v>602</v>
      </c>
      <c r="CA101" s="125" t="e">
        <f>+COUNTIF([4]ARMONIZACION!$D$5:$D$53,'EJECUCIONGASTOS ARMONIZADO'!CB101)</f>
        <v>#VALUE!</v>
      </c>
      <c r="CB101" s="125" t="str">
        <f t="shared" si="10"/>
        <v>SEGURIDAD Y CONVIVENCIA CIUDADANA - SEGURIDAD Y CONVIVENCIA</v>
      </c>
      <c r="CC101">
        <f t="shared" si="11"/>
        <v>6</v>
      </c>
      <c r="CD101" t="str">
        <f t="shared" si="12"/>
        <v>16</v>
      </c>
      <c r="CE101" t="str">
        <f t="shared" si="13"/>
        <v>24 1 3 11 1 602 71 40 4501001</v>
      </c>
      <c r="CF101">
        <f t="shared" si="14"/>
        <v>1</v>
      </c>
    </row>
    <row r="102" spans="1:84" s="125" customFormat="1" ht="15" customHeight="1" x14ac:dyDescent="0.25">
      <c r="A102" s="125">
        <v>24</v>
      </c>
      <c r="B102" s="125">
        <v>1</v>
      </c>
      <c r="C102" s="125">
        <v>3</v>
      </c>
      <c r="D102" s="125">
        <v>11</v>
      </c>
      <c r="E102" s="125">
        <v>1</v>
      </c>
      <c r="F102" s="125">
        <v>8</v>
      </c>
      <c r="G102" s="125">
        <v>28</v>
      </c>
      <c r="H102" s="125">
        <v>1</v>
      </c>
      <c r="I102" s="125">
        <v>1</v>
      </c>
      <c r="J102" s="125" t="s">
        <v>597</v>
      </c>
      <c r="K102" s="125">
        <v>0</v>
      </c>
      <c r="L102" s="125" t="s">
        <v>597</v>
      </c>
      <c r="M102" s="125">
        <v>11101</v>
      </c>
      <c r="N102" s="125" t="s">
        <v>598</v>
      </c>
      <c r="O102" s="125">
        <v>1</v>
      </c>
      <c r="P102" s="125">
        <v>1</v>
      </c>
      <c r="Q102" s="125" t="s">
        <v>1072</v>
      </c>
      <c r="R102" s="125" t="s">
        <v>1073</v>
      </c>
      <c r="S102" s="125" t="s">
        <v>993</v>
      </c>
      <c r="T102" s="125" t="s">
        <v>219</v>
      </c>
      <c r="U102" s="125" t="s">
        <v>996</v>
      </c>
      <c r="V102" s="125" t="s">
        <v>997</v>
      </c>
      <c r="W102" s="125" t="s">
        <v>594</v>
      </c>
      <c r="X102" s="125" t="s">
        <v>602</v>
      </c>
      <c r="Y102" s="125" t="s">
        <v>596</v>
      </c>
      <c r="Z102" s="125" t="s">
        <v>597</v>
      </c>
      <c r="AA102" s="125" t="s">
        <v>595</v>
      </c>
      <c r="AB102" s="125" t="s">
        <v>234</v>
      </c>
      <c r="AC102" s="125" t="s">
        <v>797</v>
      </c>
      <c r="AD102" s="125" t="s">
        <v>239</v>
      </c>
      <c r="AE102" s="125" t="s">
        <v>1035</v>
      </c>
      <c r="AF102" s="125" t="s">
        <v>244</v>
      </c>
      <c r="AG102" s="125" t="s">
        <v>1070</v>
      </c>
      <c r="AH102" s="125" t="s">
        <v>1001</v>
      </c>
      <c r="AI102" s="125" t="s">
        <v>1002</v>
      </c>
      <c r="AJ102" s="125" t="s">
        <v>1003</v>
      </c>
      <c r="AK102" s="125" t="s">
        <v>609</v>
      </c>
      <c r="AL102" s="125" t="s">
        <v>610</v>
      </c>
      <c r="AM102" s="125" t="s">
        <v>611</v>
      </c>
      <c r="AN102" s="125" t="s">
        <v>1074</v>
      </c>
      <c r="AO102" s="125" t="s">
        <v>1075</v>
      </c>
      <c r="AP102" s="125" t="s">
        <v>1076</v>
      </c>
      <c r="AQ102" s="125" t="s">
        <v>43</v>
      </c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01">
        <v>1</v>
      </c>
      <c r="BD102" s="101">
        <v>601</v>
      </c>
      <c r="BE102" s="129"/>
      <c r="BG102" s="129"/>
      <c r="BH102" s="129"/>
      <c r="BI102" s="110">
        <v>24</v>
      </c>
      <c r="BJ102" s="110">
        <v>1</v>
      </c>
      <c r="BK102" s="110">
        <v>3</v>
      </c>
      <c r="BL102" s="110">
        <v>11</v>
      </c>
      <c r="BM102" s="110">
        <v>1</v>
      </c>
      <c r="BN102" s="110">
        <v>601</v>
      </c>
      <c r="BO102" s="110">
        <v>28</v>
      </c>
      <c r="BP102" s="110">
        <v>40</v>
      </c>
      <c r="BQ102" s="128">
        <v>4102046</v>
      </c>
      <c r="BR102" s="110" t="s">
        <v>43</v>
      </c>
      <c r="BS102" s="110">
        <v>46000000</v>
      </c>
      <c r="BT102" s="127" t="str">
        <f>+VLOOKUP('EJECUCIONGASTOS ARMONIZADO'!BU102,[4]ARMONIZACION!$I$5:$N$53,6,FALSE)</f>
        <v>DESARROLLO HUMANO Y SOCIAL</v>
      </c>
      <c r="BU102" s="126" t="s">
        <v>379</v>
      </c>
      <c r="BV102" s="126"/>
      <c r="BY102" s="101">
        <v>1</v>
      </c>
      <c r="BZ102" s="101">
        <v>601</v>
      </c>
      <c r="CA102" s="125" t="e">
        <f>+COUNTIF([4]ARMONIZACION!$D$5:$D$53,'EJECUCIONGASTOS ARMONIZADO'!CB102)</f>
        <v>#VALUE!</v>
      </c>
      <c r="CB102" s="125" t="str">
        <f t="shared" si="10"/>
        <v>SEGURIDAD Y CONVIVENCIA CIUDADANA - SEGURIDAD Y CONVIVENCIA</v>
      </c>
      <c r="CC102">
        <f t="shared" si="11"/>
        <v>6</v>
      </c>
      <c r="CD102" t="str">
        <f t="shared" si="12"/>
        <v>16</v>
      </c>
      <c r="CE102" t="str">
        <f t="shared" si="13"/>
        <v>24 1 3 11 1 601 28 40 4102046</v>
      </c>
      <c r="CF102">
        <f t="shared" si="14"/>
        <v>2</v>
      </c>
    </row>
    <row r="103" spans="1:84" ht="15" customHeight="1" x14ac:dyDescent="0.25">
      <c r="A103">
        <v>24</v>
      </c>
      <c r="B103">
        <v>1</v>
      </c>
      <c r="C103">
        <v>3</v>
      </c>
      <c r="D103" s="99">
        <v>11</v>
      </c>
      <c r="E103">
        <v>1</v>
      </c>
      <c r="F103">
        <v>8</v>
      </c>
      <c r="G103">
        <v>71</v>
      </c>
      <c r="H103">
        <v>0</v>
      </c>
      <c r="I103">
        <v>1</v>
      </c>
      <c r="J103" t="s">
        <v>597</v>
      </c>
      <c r="K103">
        <v>0</v>
      </c>
      <c r="L103" t="s">
        <v>597</v>
      </c>
      <c r="M103">
        <v>11101</v>
      </c>
      <c r="N103" t="s">
        <v>598</v>
      </c>
      <c r="O103">
        <v>0</v>
      </c>
      <c r="P103">
        <v>0</v>
      </c>
      <c r="Q103" t="s">
        <v>1077</v>
      </c>
      <c r="R103" t="s">
        <v>1078</v>
      </c>
      <c r="S103" t="s">
        <v>993</v>
      </c>
      <c r="T103" t="s">
        <v>219</v>
      </c>
      <c r="U103" t="s">
        <v>996</v>
      </c>
      <c r="V103" t="s">
        <v>997</v>
      </c>
      <c r="W103" t="s">
        <v>594</v>
      </c>
      <c r="X103" t="s">
        <v>602</v>
      </c>
      <c r="Y103" t="s">
        <v>596</v>
      </c>
      <c r="Z103" t="s">
        <v>597</v>
      </c>
      <c r="AA103" t="s">
        <v>595</v>
      </c>
      <c r="AB103" t="s">
        <v>234</v>
      </c>
      <c r="AC103" t="s">
        <v>797</v>
      </c>
      <c r="AD103" t="s">
        <v>239</v>
      </c>
      <c r="AE103" t="s">
        <v>1035</v>
      </c>
      <c r="AF103" t="s">
        <v>244</v>
      </c>
      <c r="AG103" t="s">
        <v>1079</v>
      </c>
      <c r="AH103" t="s">
        <v>1080</v>
      </c>
      <c r="AI103" t="s">
        <v>1081</v>
      </c>
      <c r="AJ103" t="s">
        <v>1082</v>
      </c>
      <c r="AK103" t="s">
        <v>609</v>
      </c>
      <c r="AL103" t="s">
        <v>610</v>
      </c>
      <c r="AM103" t="s">
        <v>611</v>
      </c>
      <c r="AN103" t="s">
        <v>1053</v>
      </c>
      <c r="AO103" t="s">
        <v>844</v>
      </c>
      <c r="AP103" t="s">
        <v>1083</v>
      </c>
      <c r="AQ103" t="s">
        <v>48</v>
      </c>
      <c r="AR103" s="64">
        <v>621000000</v>
      </c>
      <c r="AS103" s="64">
        <v>0</v>
      </c>
      <c r="AT103" s="64">
        <v>0</v>
      </c>
      <c r="AU103" s="64">
        <v>0</v>
      </c>
      <c r="AV103" s="64">
        <v>0</v>
      </c>
      <c r="AW103" s="64">
        <v>621000000</v>
      </c>
      <c r="AX103" s="66">
        <v>593163905</v>
      </c>
      <c r="AY103" s="64">
        <v>593163905</v>
      </c>
      <c r="AZ103" s="64">
        <v>102333302.8</v>
      </c>
      <c r="BA103" s="64">
        <v>90145713.25</v>
      </c>
      <c r="BB103" s="66">
        <v>27836095</v>
      </c>
      <c r="BC103" s="101">
        <v>1</v>
      </c>
      <c r="BD103" s="101">
        <v>602</v>
      </c>
      <c r="BE103" s="64">
        <v>0</v>
      </c>
      <c r="BF103" t="s">
        <v>615</v>
      </c>
      <c r="BG103" s="107" t="e">
        <f>+SUMIF('[4]CDP - NO CANCELAR '!$A$2:$A$152,R103,'[4]CDP - NO CANCELAR '!$Q$2:$Q$152)</f>
        <v>#VALUE!</v>
      </c>
      <c r="BH103" s="64">
        <v>613186593</v>
      </c>
      <c r="BI103" s="104">
        <v>24</v>
      </c>
      <c r="BJ103" s="104">
        <v>1</v>
      </c>
      <c r="BK103" s="104">
        <v>3</v>
      </c>
      <c r="BL103" s="106">
        <v>11</v>
      </c>
      <c r="BM103" s="104">
        <v>1</v>
      </c>
      <c r="BN103" s="104">
        <v>602</v>
      </c>
      <c r="BO103" s="104">
        <v>71</v>
      </c>
      <c r="BP103" s="104">
        <v>41</v>
      </c>
      <c r="BQ103" s="105">
        <v>4501001</v>
      </c>
      <c r="BR103" s="104" t="s">
        <v>48</v>
      </c>
      <c r="BS103" s="104">
        <f t="shared" ref="BS103:BS116" si="20">+BB103</f>
        <v>27836095</v>
      </c>
      <c r="BT103" s="103" t="str">
        <f>+VLOOKUP('EJECUCIONGASTOS ARMONIZADO'!BU103,[4]ARMONIZACION!$I$5:$N$53,6,FALSE)</f>
        <v>DESARROLLO HUMANO Y SOCIAL</v>
      </c>
      <c r="BU103" s="102" t="s">
        <v>379</v>
      </c>
      <c r="BV103" s="102"/>
      <c r="BW103" t="s">
        <v>3571</v>
      </c>
      <c r="BY103" s="101">
        <v>1</v>
      </c>
      <c r="BZ103" s="101">
        <v>602</v>
      </c>
      <c r="CA103" t="e">
        <f>+COUNTIF([4]ARMONIZACION!$D$5:$D$53,'EJECUCIONGASTOS ARMONIZADO'!CB103)</f>
        <v>#VALUE!</v>
      </c>
      <c r="CB103" t="str">
        <f t="shared" si="10"/>
        <v>SEGURIDAD Y CONVIVENCIA CIUDADANA - SEGURIDAD Y CONVIVENCIA</v>
      </c>
      <c r="CC103">
        <f t="shared" si="11"/>
        <v>6</v>
      </c>
      <c r="CD103" t="str">
        <f t="shared" si="12"/>
        <v>16</v>
      </c>
      <c r="CE103" t="str">
        <f t="shared" si="13"/>
        <v>24 1 3 11 1 602 71 41 4501001</v>
      </c>
      <c r="CF103">
        <f t="shared" si="14"/>
        <v>2</v>
      </c>
    </row>
    <row r="104" spans="1:84" ht="15" customHeight="1" x14ac:dyDescent="0.25">
      <c r="A104">
        <v>24</v>
      </c>
      <c r="B104">
        <v>1</v>
      </c>
      <c r="C104">
        <v>3</v>
      </c>
      <c r="D104" s="99">
        <v>11</v>
      </c>
      <c r="E104">
        <v>1</v>
      </c>
      <c r="F104">
        <v>8</v>
      </c>
      <c r="G104">
        <v>71</v>
      </c>
      <c r="H104">
        <v>1</v>
      </c>
      <c r="I104">
        <v>1</v>
      </c>
      <c r="J104" t="s">
        <v>597</v>
      </c>
      <c r="K104">
        <v>0</v>
      </c>
      <c r="L104" t="s">
        <v>597</v>
      </c>
      <c r="M104">
        <v>11101</v>
      </c>
      <c r="N104" t="s">
        <v>598</v>
      </c>
      <c r="O104">
        <v>1</v>
      </c>
      <c r="P104">
        <v>1</v>
      </c>
      <c r="Q104" t="s">
        <v>1084</v>
      </c>
      <c r="R104" t="s">
        <v>1085</v>
      </c>
      <c r="S104" t="s">
        <v>993</v>
      </c>
      <c r="T104" t="s">
        <v>219</v>
      </c>
      <c r="U104" t="s">
        <v>996</v>
      </c>
      <c r="V104" t="s">
        <v>997</v>
      </c>
      <c r="W104" t="s">
        <v>594</v>
      </c>
      <c r="X104" t="s">
        <v>602</v>
      </c>
      <c r="Y104" t="s">
        <v>596</v>
      </c>
      <c r="Z104" t="s">
        <v>597</v>
      </c>
      <c r="AA104" t="s">
        <v>595</v>
      </c>
      <c r="AB104" t="s">
        <v>234</v>
      </c>
      <c r="AC104" t="s">
        <v>797</v>
      </c>
      <c r="AD104" t="s">
        <v>239</v>
      </c>
      <c r="AE104" t="s">
        <v>1035</v>
      </c>
      <c r="AF104" t="s">
        <v>244</v>
      </c>
      <c r="AG104" t="s">
        <v>1079</v>
      </c>
      <c r="AH104" t="s">
        <v>1080</v>
      </c>
      <c r="AI104" t="s">
        <v>1081</v>
      </c>
      <c r="AJ104" t="s">
        <v>1082</v>
      </c>
      <c r="AK104" t="s">
        <v>609</v>
      </c>
      <c r="AL104" t="s">
        <v>610</v>
      </c>
      <c r="AM104" t="s">
        <v>611</v>
      </c>
      <c r="AN104" t="s">
        <v>1053</v>
      </c>
      <c r="AO104" t="s">
        <v>844</v>
      </c>
      <c r="AP104" t="s">
        <v>1086</v>
      </c>
      <c r="AQ104" t="s">
        <v>49</v>
      </c>
      <c r="AR104" s="64">
        <v>320000000</v>
      </c>
      <c r="AS104" s="64">
        <v>0</v>
      </c>
      <c r="AT104" s="64">
        <v>0</v>
      </c>
      <c r="AU104" s="64">
        <v>0</v>
      </c>
      <c r="AV104" s="64">
        <v>0</v>
      </c>
      <c r="AW104" s="64">
        <v>320000000</v>
      </c>
      <c r="AX104" s="64">
        <v>320000000</v>
      </c>
      <c r="AY104" s="64">
        <v>320000000</v>
      </c>
      <c r="AZ104" s="64">
        <v>77732568</v>
      </c>
      <c r="BA104" s="64">
        <v>77732568</v>
      </c>
      <c r="BB104" s="64">
        <v>0</v>
      </c>
      <c r="BC104" s="101">
        <v>1</v>
      </c>
      <c r="BD104" s="101">
        <v>602</v>
      </c>
      <c r="BE104" s="64">
        <v>0</v>
      </c>
      <c r="BF104" t="s">
        <v>615</v>
      </c>
      <c r="BG104" s="107" t="e">
        <f>+SUMIF('[4]CDP - NO CANCELAR '!$A$2:$A$152,R104,'[4]CDP - NO CANCELAR '!$Q$2:$Q$152)</f>
        <v>#VALUE!</v>
      </c>
      <c r="BH104" s="64">
        <v>320000000</v>
      </c>
      <c r="BI104" s="104">
        <f>+A104</f>
        <v>24</v>
      </c>
      <c r="BJ104" s="104">
        <f>+B104</f>
        <v>1</v>
      </c>
      <c r="BK104" s="104">
        <f>+C104</f>
        <v>3</v>
      </c>
      <c r="BL104" s="106">
        <f>+D104</f>
        <v>11</v>
      </c>
      <c r="BM104" s="104">
        <f>+VALUE(VLOOKUP(BT104,'[4]ESTRUCTURA PDM'!$D$1:$J$48,7,FALSE))</f>
        <v>1</v>
      </c>
      <c r="BN104" s="104">
        <f>IFERROR(VALUE(CONCATENATE((VLOOKUP(BU104,'[4]ESTRUCTURA PDM'!$E$1:$L$48,7,FALSE)),0,(VLOOKUP(BV104,'[4]ESTRUCTURA PDM'!$F$1:$L$48,7,FALSE)))),)</f>
        <v>0</v>
      </c>
      <c r="BO104" s="104">
        <f>+G104</f>
        <v>71</v>
      </c>
      <c r="BP104" s="104"/>
      <c r="BQ104" s="105"/>
      <c r="BR104" s="104"/>
      <c r="BS104" s="104">
        <f t="shared" si="20"/>
        <v>0</v>
      </c>
      <c r="BT104" s="103" t="str">
        <f>+VLOOKUP('EJECUCIONGASTOS ARMONIZADO'!BU104,[4]ARMONIZACION!$I$5:$N$53,6,FALSE)</f>
        <v>DESARROLLO HUMANO Y SOCIAL</v>
      </c>
      <c r="BU104" s="102" t="s">
        <v>379</v>
      </c>
      <c r="BV104" s="102"/>
      <c r="BY104" s="101">
        <v>1</v>
      </c>
      <c r="BZ104" s="101">
        <v>0</v>
      </c>
      <c r="CA104" t="e">
        <f>+COUNTIF([4]ARMONIZACION!$D$5:$D$53,'EJECUCIONGASTOS ARMONIZADO'!CB104)</f>
        <v>#VALUE!</v>
      </c>
      <c r="CB104" t="str">
        <f t="shared" si="10"/>
        <v>SEGURIDAD Y CONVIVENCIA CIUDADANA - SEGURIDAD Y CONVIVENCIA</v>
      </c>
      <c r="CC104">
        <f t="shared" si="11"/>
        <v>0</v>
      </c>
      <c r="CD104" t="str">
        <f t="shared" si="12"/>
        <v>10</v>
      </c>
      <c r="CE104" t="str">
        <f t="shared" si="13"/>
        <v xml:space="preserve">24 1 3 11 1 0 71  </v>
      </c>
      <c r="CF104">
        <f t="shared" si="14"/>
        <v>2</v>
      </c>
    </row>
    <row r="105" spans="1:84" ht="15" customHeight="1" x14ac:dyDescent="0.25">
      <c r="A105">
        <v>24</v>
      </c>
      <c r="B105">
        <v>1</v>
      </c>
      <c r="C105">
        <v>3</v>
      </c>
      <c r="D105" s="99">
        <v>11</v>
      </c>
      <c r="E105">
        <v>1</v>
      </c>
      <c r="F105">
        <v>8</v>
      </c>
      <c r="G105">
        <v>71</v>
      </c>
      <c r="H105">
        <v>2</v>
      </c>
      <c r="I105">
        <v>1</v>
      </c>
      <c r="J105" t="s">
        <v>597</v>
      </c>
      <c r="K105">
        <v>0</v>
      </c>
      <c r="L105" t="s">
        <v>597</v>
      </c>
      <c r="M105">
        <v>11101</v>
      </c>
      <c r="N105" t="s">
        <v>598</v>
      </c>
      <c r="O105">
        <v>2</v>
      </c>
      <c r="P105">
        <v>2</v>
      </c>
      <c r="Q105" t="s">
        <v>1087</v>
      </c>
      <c r="R105" t="s">
        <v>1088</v>
      </c>
      <c r="S105" t="s">
        <v>993</v>
      </c>
      <c r="T105" t="s">
        <v>219</v>
      </c>
      <c r="U105" t="s">
        <v>996</v>
      </c>
      <c r="V105" t="s">
        <v>997</v>
      </c>
      <c r="W105" t="s">
        <v>594</v>
      </c>
      <c r="X105" t="s">
        <v>602</v>
      </c>
      <c r="Y105" t="s">
        <v>596</v>
      </c>
      <c r="Z105" t="s">
        <v>597</v>
      </c>
      <c r="AA105" t="s">
        <v>595</v>
      </c>
      <c r="AB105" t="s">
        <v>234</v>
      </c>
      <c r="AC105" t="s">
        <v>797</v>
      </c>
      <c r="AD105" t="s">
        <v>239</v>
      </c>
      <c r="AE105" t="s">
        <v>1035</v>
      </c>
      <c r="AF105" t="s">
        <v>244</v>
      </c>
      <c r="AG105" t="s">
        <v>1079</v>
      </c>
      <c r="AH105" t="s">
        <v>1080</v>
      </c>
      <c r="AI105" t="s">
        <v>1081</v>
      </c>
      <c r="AJ105" t="s">
        <v>1082</v>
      </c>
      <c r="AK105" t="s">
        <v>609</v>
      </c>
      <c r="AL105" t="s">
        <v>610</v>
      </c>
      <c r="AM105" t="s">
        <v>611</v>
      </c>
      <c r="AN105" t="s">
        <v>1065</v>
      </c>
      <c r="AO105" t="s">
        <v>1066</v>
      </c>
      <c r="AP105" t="s">
        <v>1089</v>
      </c>
      <c r="AQ105" t="s">
        <v>48</v>
      </c>
      <c r="AR105" s="64">
        <v>1077663762</v>
      </c>
      <c r="AS105" s="64">
        <v>0</v>
      </c>
      <c r="AT105" s="64">
        <v>0</v>
      </c>
      <c r="AU105" s="64">
        <v>0</v>
      </c>
      <c r="AV105" s="64">
        <v>760659269</v>
      </c>
      <c r="AW105" s="64">
        <v>317004493</v>
      </c>
      <c r="AX105" s="64">
        <v>0</v>
      </c>
      <c r="AY105" s="64">
        <v>0</v>
      </c>
      <c r="AZ105" s="64">
        <v>0</v>
      </c>
      <c r="BA105" s="64">
        <v>0</v>
      </c>
      <c r="BB105" s="64">
        <v>317004493</v>
      </c>
      <c r="BC105" s="101">
        <v>1</v>
      </c>
      <c r="BD105" s="101">
        <v>602</v>
      </c>
      <c r="BE105" s="64">
        <v>0</v>
      </c>
      <c r="BF105" t="s">
        <v>615</v>
      </c>
      <c r="BG105" s="107" t="e">
        <f>+SUMIF('[4]CDP - NO CANCELAR '!$A$2:$A$152,R105,'[4]CDP - NO CANCELAR '!$Q$2:$Q$152)</f>
        <v>#VALUE!</v>
      </c>
      <c r="BH105" s="64">
        <v>0</v>
      </c>
      <c r="BI105" s="104">
        <v>24</v>
      </c>
      <c r="BJ105" s="104">
        <v>1</v>
      </c>
      <c r="BK105" s="104">
        <v>3</v>
      </c>
      <c r="BL105" s="106">
        <v>11</v>
      </c>
      <c r="BM105" s="104">
        <v>1</v>
      </c>
      <c r="BN105" s="104">
        <v>602</v>
      </c>
      <c r="BO105" s="104">
        <v>71</v>
      </c>
      <c r="BP105" s="104">
        <v>41</v>
      </c>
      <c r="BQ105" s="105">
        <v>4501001</v>
      </c>
      <c r="BR105" s="104" t="s">
        <v>3587</v>
      </c>
      <c r="BS105" s="104">
        <f t="shared" si="20"/>
        <v>317004493</v>
      </c>
      <c r="BT105" s="103" t="str">
        <f>+VLOOKUP('EJECUCIONGASTOS ARMONIZADO'!BU105,[4]ARMONIZACION!$I$5:$N$53,6,FALSE)</f>
        <v>DESARROLLO HUMANO Y SOCIAL</v>
      </c>
      <c r="BU105" s="102" t="s">
        <v>379</v>
      </c>
      <c r="BV105" s="102"/>
      <c r="BY105" s="101">
        <v>1</v>
      </c>
      <c r="BZ105" s="101">
        <v>602</v>
      </c>
      <c r="CA105" t="e">
        <f>+COUNTIF([4]ARMONIZACION!$D$5:$D$53,'EJECUCIONGASTOS ARMONIZADO'!CB105)</f>
        <v>#VALUE!</v>
      </c>
      <c r="CB105" t="str">
        <f t="shared" si="10"/>
        <v>SEGURIDAD Y CONVIVENCIA CIUDADANA - SEGURIDAD Y CONVIVENCIA</v>
      </c>
      <c r="CC105">
        <f t="shared" si="11"/>
        <v>6</v>
      </c>
      <c r="CD105" t="str">
        <f t="shared" si="12"/>
        <v>16</v>
      </c>
      <c r="CE105" t="str">
        <f t="shared" si="13"/>
        <v>24 1 3 11 1 602 71 41 4501001</v>
      </c>
      <c r="CF105">
        <f t="shared" si="14"/>
        <v>2</v>
      </c>
    </row>
    <row r="106" spans="1:84" ht="15" customHeight="1" x14ac:dyDescent="0.25">
      <c r="A106">
        <v>24</v>
      </c>
      <c r="B106">
        <v>1</v>
      </c>
      <c r="C106">
        <v>3</v>
      </c>
      <c r="D106" s="99">
        <v>11</v>
      </c>
      <c r="E106">
        <v>1</v>
      </c>
      <c r="F106">
        <v>8</v>
      </c>
      <c r="G106">
        <v>71</v>
      </c>
      <c r="H106">
        <v>3</v>
      </c>
      <c r="I106">
        <v>1</v>
      </c>
      <c r="J106" t="s">
        <v>597</v>
      </c>
      <c r="K106">
        <v>0</v>
      </c>
      <c r="L106" t="s">
        <v>597</v>
      </c>
      <c r="M106">
        <v>11101</v>
      </c>
      <c r="N106" t="s">
        <v>598</v>
      </c>
      <c r="O106">
        <v>3</v>
      </c>
      <c r="P106">
        <v>3</v>
      </c>
      <c r="Q106" t="s">
        <v>1090</v>
      </c>
      <c r="R106" t="s">
        <v>1091</v>
      </c>
      <c r="S106" t="s">
        <v>993</v>
      </c>
      <c r="T106" t="s">
        <v>219</v>
      </c>
      <c r="U106" t="s">
        <v>996</v>
      </c>
      <c r="V106" t="s">
        <v>997</v>
      </c>
      <c r="W106" t="s">
        <v>594</v>
      </c>
      <c r="X106" t="s">
        <v>602</v>
      </c>
      <c r="Y106" t="s">
        <v>596</v>
      </c>
      <c r="Z106" t="s">
        <v>597</v>
      </c>
      <c r="AA106" t="s">
        <v>595</v>
      </c>
      <c r="AB106" t="s">
        <v>234</v>
      </c>
      <c r="AC106" t="s">
        <v>797</v>
      </c>
      <c r="AD106" t="s">
        <v>239</v>
      </c>
      <c r="AE106" t="s">
        <v>1035</v>
      </c>
      <c r="AF106" t="s">
        <v>244</v>
      </c>
      <c r="AG106" t="s">
        <v>1079</v>
      </c>
      <c r="AH106" t="s">
        <v>1080</v>
      </c>
      <c r="AI106" t="s">
        <v>1081</v>
      </c>
      <c r="AJ106" t="s">
        <v>1082</v>
      </c>
      <c r="AK106" t="s">
        <v>609</v>
      </c>
      <c r="AL106" t="s">
        <v>610</v>
      </c>
      <c r="AM106" t="s">
        <v>611</v>
      </c>
      <c r="AN106" t="s">
        <v>1065</v>
      </c>
      <c r="AO106" t="s">
        <v>1066</v>
      </c>
      <c r="AP106" t="s">
        <v>1092</v>
      </c>
      <c r="AQ106" t="s">
        <v>48</v>
      </c>
      <c r="AR106" s="64">
        <v>1500000000</v>
      </c>
      <c r="AS106" s="64">
        <v>0</v>
      </c>
      <c r="AT106" s="64">
        <v>0</v>
      </c>
      <c r="AU106" s="64">
        <v>0</v>
      </c>
      <c r="AV106" s="64">
        <v>1500000000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101">
        <v>1</v>
      </c>
      <c r="BD106" s="101">
        <v>602</v>
      </c>
      <c r="BE106" s="64">
        <v>0</v>
      </c>
      <c r="BF106" t="s">
        <v>615</v>
      </c>
      <c r="BG106" s="107" t="e">
        <f>+SUMIF('[4]CDP - NO CANCELAR '!$A$2:$A$152,R106,'[4]CDP - NO CANCELAR '!$Q$2:$Q$152)</f>
        <v>#VALUE!</v>
      </c>
      <c r="BH106" s="64">
        <v>0</v>
      </c>
      <c r="BI106" s="104">
        <f>+A106</f>
        <v>24</v>
      </c>
      <c r="BJ106" s="104">
        <f>+B106</f>
        <v>1</v>
      </c>
      <c r="BK106" s="104">
        <f>+C106</f>
        <v>3</v>
      </c>
      <c r="BL106" s="106">
        <f>+D106</f>
        <v>11</v>
      </c>
      <c r="BM106" s="104">
        <f>+VALUE(VLOOKUP(BT106,'[4]ESTRUCTURA PDM'!$D$1:$J$48,7,FALSE))</f>
        <v>1</v>
      </c>
      <c r="BN106" s="104">
        <f>IFERROR(VALUE(CONCATENATE((VLOOKUP(BU106,'[4]ESTRUCTURA PDM'!$E$1:$L$48,7,FALSE)),0,(VLOOKUP(BV106,'[4]ESTRUCTURA PDM'!$F$1:$L$48,7,FALSE)))),)</f>
        <v>0</v>
      </c>
      <c r="BO106" s="104">
        <f>+G106</f>
        <v>71</v>
      </c>
      <c r="BP106" s="104"/>
      <c r="BQ106" s="105"/>
      <c r="BR106" s="104"/>
      <c r="BS106" s="104">
        <f t="shared" si="20"/>
        <v>0</v>
      </c>
      <c r="BT106" s="103" t="str">
        <f>+VLOOKUP('EJECUCIONGASTOS ARMONIZADO'!BU106,[4]ARMONIZACION!$I$5:$N$53,6,FALSE)</f>
        <v>DESARROLLO HUMANO Y SOCIAL</v>
      </c>
      <c r="BU106" s="102" t="s">
        <v>379</v>
      </c>
      <c r="BV106" s="102"/>
      <c r="BY106" s="101">
        <v>1</v>
      </c>
      <c r="BZ106" s="101">
        <v>0</v>
      </c>
      <c r="CA106" t="e">
        <f>+COUNTIF([4]ARMONIZACION!$D$5:$D$53,'EJECUCIONGASTOS ARMONIZADO'!CB106)</f>
        <v>#VALUE!</v>
      </c>
      <c r="CB106" t="str">
        <f t="shared" si="10"/>
        <v>SEGURIDAD Y CONVIVENCIA CIUDADANA - SEGURIDAD Y CONVIVENCIA</v>
      </c>
      <c r="CC106">
        <f t="shared" si="11"/>
        <v>0</v>
      </c>
      <c r="CD106" t="str">
        <f t="shared" si="12"/>
        <v>10</v>
      </c>
      <c r="CE106" t="str">
        <f t="shared" si="13"/>
        <v xml:space="preserve">24 1 3 11 1 0 71  </v>
      </c>
      <c r="CF106">
        <f t="shared" si="14"/>
        <v>2</v>
      </c>
    </row>
    <row r="107" spans="1:84" ht="15" customHeight="1" x14ac:dyDescent="0.25">
      <c r="A107">
        <v>24</v>
      </c>
      <c r="B107">
        <v>1</v>
      </c>
      <c r="C107">
        <v>3</v>
      </c>
      <c r="D107" s="99">
        <v>11</v>
      </c>
      <c r="E107">
        <v>3</v>
      </c>
      <c r="F107">
        <v>1</v>
      </c>
      <c r="G107">
        <v>70</v>
      </c>
      <c r="H107">
        <v>0</v>
      </c>
      <c r="I107">
        <v>1</v>
      </c>
      <c r="J107" t="s">
        <v>597</v>
      </c>
      <c r="K107">
        <v>0</v>
      </c>
      <c r="L107" t="s">
        <v>597</v>
      </c>
      <c r="M107">
        <v>11101</v>
      </c>
      <c r="N107" t="s">
        <v>598</v>
      </c>
      <c r="O107">
        <v>0</v>
      </c>
      <c r="P107">
        <v>0</v>
      </c>
      <c r="Q107" t="s">
        <v>1093</v>
      </c>
      <c r="R107" t="s">
        <v>1094</v>
      </c>
      <c r="S107" t="s">
        <v>993</v>
      </c>
      <c r="T107" t="s">
        <v>219</v>
      </c>
      <c r="U107" t="s">
        <v>996</v>
      </c>
      <c r="V107" t="s">
        <v>997</v>
      </c>
      <c r="W107" t="s">
        <v>594</v>
      </c>
      <c r="X107" t="s">
        <v>602</v>
      </c>
      <c r="Y107" t="s">
        <v>596</v>
      </c>
      <c r="Z107" t="s">
        <v>597</v>
      </c>
      <c r="AA107" t="s">
        <v>595</v>
      </c>
      <c r="AB107" t="s">
        <v>234</v>
      </c>
      <c r="AC107" t="s">
        <v>603</v>
      </c>
      <c r="AD107" t="s">
        <v>246</v>
      </c>
      <c r="AE107" t="s">
        <v>604</v>
      </c>
      <c r="AF107" t="s">
        <v>247</v>
      </c>
      <c r="AG107" t="s">
        <v>621</v>
      </c>
      <c r="AH107" t="s">
        <v>622</v>
      </c>
      <c r="AI107" t="s">
        <v>623</v>
      </c>
      <c r="AJ107" t="s">
        <v>624</v>
      </c>
      <c r="AK107" t="s">
        <v>609</v>
      </c>
      <c r="AL107" t="s">
        <v>610</v>
      </c>
      <c r="AM107" t="s">
        <v>611</v>
      </c>
      <c r="AN107" t="s">
        <v>640</v>
      </c>
      <c r="AO107" t="s">
        <v>641</v>
      </c>
      <c r="AP107" t="s">
        <v>1095</v>
      </c>
      <c r="AQ107" t="s">
        <v>50</v>
      </c>
      <c r="AR107" s="64">
        <v>500000000</v>
      </c>
      <c r="AS107" s="64">
        <v>0</v>
      </c>
      <c r="AT107" s="64">
        <v>0</v>
      </c>
      <c r="AU107" s="64">
        <v>476000000</v>
      </c>
      <c r="AV107" s="64">
        <v>0</v>
      </c>
      <c r="AW107" s="64">
        <v>976000000</v>
      </c>
      <c r="AX107" s="66">
        <v>478940769</v>
      </c>
      <c r="AY107" s="64">
        <v>478940769</v>
      </c>
      <c r="AZ107" s="64">
        <v>206705369</v>
      </c>
      <c r="BA107" s="64">
        <v>204784369</v>
      </c>
      <c r="BB107" s="66">
        <v>497059231</v>
      </c>
      <c r="BC107" s="101">
        <v>1</v>
      </c>
      <c r="BD107" s="101">
        <v>602</v>
      </c>
      <c r="BE107" s="64">
        <v>0</v>
      </c>
      <c r="BF107" t="s">
        <v>615</v>
      </c>
      <c r="BG107" s="107" t="e">
        <f>+SUMIF('[4]CDP - NO CANCELAR '!$A$2:$A$152,R107,'[4]CDP - NO CANCELAR '!$Q$2:$Q$152)</f>
        <v>#VALUE!</v>
      </c>
      <c r="BH107" s="64">
        <v>494500867</v>
      </c>
      <c r="BI107" s="104">
        <v>24</v>
      </c>
      <c r="BJ107" s="104">
        <v>1</v>
      </c>
      <c r="BK107" s="104">
        <v>3</v>
      </c>
      <c r="BL107" s="106">
        <v>11</v>
      </c>
      <c r="BM107" s="104">
        <v>1</v>
      </c>
      <c r="BN107" s="104">
        <v>602</v>
      </c>
      <c r="BO107" s="104">
        <v>70</v>
      </c>
      <c r="BP107" s="104">
        <v>45</v>
      </c>
      <c r="BQ107" s="105">
        <v>4002020</v>
      </c>
      <c r="BR107" s="104" t="s">
        <v>3076</v>
      </c>
      <c r="BS107" s="104">
        <f t="shared" si="20"/>
        <v>497059231</v>
      </c>
      <c r="BT107" s="103" t="str">
        <f>+VLOOKUP('EJECUCIONGASTOS ARMONIZADO'!BU107,[4]ARMONIZACION!$I$5:$N$53,6,FALSE)</f>
        <v>DESARROLLO HUMANO Y SOCIAL</v>
      </c>
      <c r="BU107" s="102" t="s">
        <v>379</v>
      </c>
      <c r="BV107" s="102"/>
      <c r="BW107" t="s">
        <v>3571</v>
      </c>
      <c r="BY107" s="101">
        <v>1</v>
      </c>
      <c r="BZ107" s="101">
        <v>602</v>
      </c>
      <c r="CA107" t="e">
        <f>+COUNTIF([4]ARMONIZACION!$D$5:$D$53,'EJECUCIONGASTOS ARMONIZADO'!CB107)</f>
        <v>#VALUE!</v>
      </c>
      <c r="CB107" t="str">
        <f t="shared" si="10"/>
        <v>MANIZALES + VERDE - SEGURIDAD Y CONVIVENCIA</v>
      </c>
      <c r="CC107">
        <f t="shared" si="11"/>
        <v>6</v>
      </c>
      <c r="CD107" t="str">
        <f t="shared" si="12"/>
        <v>16</v>
      </c>
      <c r="CE107" t="str">
        <f t="shared" si="13"/>
        <v>24 1 3 11 1 602 70 45 4002020</v>
      </c>
      <c r="CF107">
        <f t="shared" si="14"/>
        <v>1</v>
      </c>
    </row>
    <row r="108" spans="1:84" ht="15" customHeight="1" x14ac:dyDescent="0.25">
      <c r="A108">
        <v>24</v>
      </c>
      <c r="B108">
        <v>1</v>
      </c>
      <c r="C108">
        <v>3</v>
      </c>
      <c r="D108" s="99">
        <v>11</v>
      </c>
      <c r="E108">
        <v>5</v>
      </c>
      <c r="F108">
        <v>1</v>
      </c>
      <c r="G108">
        <v>15</v>
      </c>
      <c r="H108">
        <v>0</v>
      </c>
      <c r="I108">
        <v>1</v>
      </c>
      <c r="J108" t="s">
        <v>597</v>
      </c>
      <c r="K108">
        <v>0</v>
      </c>
      <c r="L108" t="s">
        <v>597</v>
      </c>
      <c r="M108">
        <v>11101</v>
      </c>
      <c r="N108" t="s">
        <v>598</v>
      </c>
      <c r="O108">
        <v>0</v>
      </c>
      <c r="P108">
        <v>0</v>
      </c>
      <c r="Q108" t="s">
        <v>1096</v>
      </c>
      <c r="R108" t="s">
        <v>1097</v>
      </c>
      <c r="S108" t="s">
        <v>993</v>
      </c>
      <c r="T108" t="s">
        <v>219</v>
      </c>
      <c r="U108" t="s">
        <v>996</v>
      </c>
      <c r="V108" t="s">
        <v>997</v>
      </c>
      <c r="W108" t="s">
        <v>594</v>
      </c>
      <c r="X108" t="s">
        <v>602</v>
      </c>
      <c r="Y108" t="s">
        <v>596</v>
      </c>
      <c r="Z108" t="s">
        <v>597</v>
      </c>
      <c r="AA108" t="s">
        <v>595</v>
      </c>
      <c r="AB108" t="s">
        <v>234</v>
      </c>
      <c r="AC108" t="s">
        <v>735</v>
      </c>
      <c r="AD108" t="s">
        <v>254</v>
      </c>
      <c r="AE108" t="s">
        <v>736</v>
      </c>
      <c r="AF108" t="s">
        <v>255</v>
      </c>
      <c r="AG108" t="s">
        <v>1098</v>
      </c>
      <c r="AH108" t="s">
        <v>1010</v>
      </c>
      <c r="AI108" t="s">
        <v>1011</v>
      </c>
      <c r="AJ108" t="s">
        <v>1012</v>
      </c>
      <c r="AK108" t="s">
        <v>609</v>
      </c>
      <c r="AL108" t="s">
        <v>610</v>
      </c>
      <c r="AM108" t="s">
        <v>611</v>
      </c>
      <c r="AN108" t="s">
        <v>1013</v>
      </c>
      <c r="AO108" t="s">
        <v>829</v>
      </c>
      <c r="AP108" t="s">
        <v>1099</v>
      </c>
      <c r="AQ108" t="s">
        <v>44</v>
      </c>
      <c r="AR108" s="64">
        <v>40800000</v>
      </c>
      <c r="AS108" s="64">
        <v>0</v>
      </c>
      <c r="AT108" s="64">
        <v>0</v>
      </c>
      <c r="AU108" s="64">
        <v>0</v>
      </c>
      <c r="AV108" s="64">
        <v>0</v>
      </c>
      <c r="AW108" s="64">
        <v>40800000</v>
      </c>
      <c r="AX108" s="122">
        <v>40800000</v>
      </c>
      <c r="AY108" s="64">
        <v>40800000</v>
      </c>
      <c r="AZ108" s="64">
        <v>0</v>
      </c>
      <c r="BA108" s="64">
        <v>0</v>
      </c>
      <c r="BB108" s="64">
        <v>0</v>
      </c>
      <c r="BC108" s="101">
        <v>1</v>
      </c>
      <c r="BD108" s="101">
        <v>602</v>
      </c>
      <c r="BE108" s="64">
        <v>0</v>
      </c>
      <c r="BF108" t="s">
        <v>615</v>
      </c>
      <c r="BG108" s="107" t="e">
        <f>+SUMIF('[4]CDP - NO CANCELAR '!$A$2:$A$152,R108,'[4]CDP - NO CANCELAR '!$Q$2:$Q$152)</f>
        <v>#VALUE!</v>
      </c>
      <c r="BH108" s="64">
        <v>40800000</v>
      </c>
      <c r="BI108" s="104">
        <f>+A108</f>
        <v>24</v>
      </c>
      <c r="BJ108" s="104">
        <f>+B108</f>
        <v>1</v>
      </c>
      <c r="BK108" s="104">
        <f>+C108</f>
        <v>3</v>
      </c>
      <c r="BL108" s="106">
        <f>+D108</f>
        <v>11</v>
      </c>
      <c r="BM108" s="104">
        <f>+VALUE(VLOOKUP(BT108,'[4]ESTRUCTURA PDM'!$D$1:$J$48,7,FALSE))</f>
        <v>1</v>
      </c>
      <c r="BN108" s="104">
        <f>IFERROR(VALUE(CONCATENATE((VLOOKUP(BU108,'[4]ESTRUCTURA PDM'!$E$1:$L$48,7,FALSE)),0,(VLOOKUP(BV108,'[4]ESTRUCTURA PDM'!$F$1:$L$48,7,FALSE)))),)</f>
        <v>0</v>
      </c>
      <c r="BO108" s="104">
        <f>+G108</f>
        <v>15</v>
      </c>
      <c r="BP108" s="104"/>
      <c r="BQ108" s="105"/>
      <c r="BR108" s="104"/>
      <c r="BS108" s="104">
        <f t="shared" si="20"/>
        <v>0</v>
      </c>
      <c r="BT108" s="103" t="str">
        <f>+VLOOKUP('EJECUCIONGASTOS ARMONIZADO'!BU108,[4]ARMONIZACION!$I$5:$N$53,6,FALSE)</f>
        <v>DESARROLLO HUMANO Y SOCIAL</v>
      </c>
      <c r="BU108" s="102" t="s">
        <v>379</v>
      </c>
      <c r="BV108" s="102"/>
      <c r="BY108" s="101">
        <v>1</v>
      </c>
      <c r="BZ108" s="101">
        <v>0</v>
      </c>
      <c r="CA108" t="e">
        <f>+COUNTIF([4]ARMONIZACION!$D$5:$D$53,'EJECUCIONGASTOS ARMONIZADO'!CB108)</f>
        <v>#VALUE!</v>
      </c>
      <c r="CB108" t="str">
        <f t="shared" si="10"/>
        <v>TRANSPARENCIA Y EFECTIVIDAD DE RESULTADOS - SEGURIDAD Y CONVIVENCIA</v>
      </c>
      <c r="CC108">
        <f t="shared" si="11"/>
        <v>0</v>
      </c>
      <c r="CD108" t="str">
        <f t="shared" si="12"/>
        <v>10</v>
      </c>
      <c r="CE108" t="str">
        <f t="shared" si="13"/>
        <v xml:space="preserve">24 1 3 11 1 0 15  </v>
      </c>
      <c r="CF108">
        <f t="shared" si="14"/>
        <v>4</v>
      </c>
    </row>
    <row r="109" spans="1:84" ht="15" customHeight="1" x14ac:dyDescent="0.25">
      <c r="A109">
        <v>24</v>
      </c>
      <c r="B109">
        <v>1</v>
      </c>
      <c r="C109">
        <v>3</v>
      </c>
      <c r="D109" s="99">
        <v>22</v>
      </c>
      <c r="E109">
        <v>1</v>
      </c>
      <c r="F109">
        <v>6</v>
      </c>
      <c r="G109">
        <v>28</v>
      </c>
      <c r="H109">
        <v>1</v>
      </c>
      <c r="I109">
        <v>2</v>
      </c>
      <c r="J109" t="s">
        <v>235</v>
      </c>
      <c r="K109" t="s">
        <v>993</v>
      </c>
      <c r="L109" t="s">
        <v>219</v>
      </c>
      <c r="M109">
        <v>12401</v>
      </c>
      <c r="N109" t="s">
        <v>1100</v>
      </c>
      <c r="O109">
        <v>1</v>
      </c>
      <c r="P109">
        <v>1</v>
      </c>
      <c r="Q109" t="s">
        <v>1101</v>
      </c>
      <c r="R109" t="s">
        <v>1102</v>
      </c>
      <c r="S109" t="s">
        <v>993</v>
      </c>
      <c r="T109" t="s">
        <v>219</v>
      </c>
      <c r="U109" t="s">
        <v>996</v>
      </c>
      <c r="V109" t="s">
        <v>997</v>
      </c>
      <c r="W109" t="s">
        <v>594</v>
      </c>
      <c r="X109" t="s">
        <v>602</v>
      </c>
      <c r="Y109" t="s">
        <v>696</v>
      </c>
      <c r="Z109" t="s">
        <v>235</v>
      </c>
      <c r="AA109" t="s">
        <v>695</v>
      </c>
      <c r="AB109" t="s">
        <v>235</v>
      </c>
      <c r="AC109" t="s">
        <v>797</v>
      </c>
      <c r="AD109" t="s">
        <v>239</v>
      </c>
      <c r="AE109" t="s">
        <v>998</v>
      </c>
      <c r="AF109" t="s">
        <v>3535</v>
      </c>
      <c r="AG109" t="s">
        <v>1000</v>
      </c>
      <c r="AH109" t="s">
        <v>1001</v>
      </c>
      <c r="AI109" t="s">
        <v>1002</v>
      </c>
      <c r="AJ109" t="s">
        <v>1003</v>
      </c>
      <c r="AK109" t="s">
        <v>609</v>
      </c>
      <c r="AL109" t="s">
        <v>610</v>
      </c>
      <c r="AM109" t="s">
        <v>611</v>
      </c>
      <c r="AN109" t="s">
        <v>1004</v>
      </c>
      <c r="AO109" t="s">
        <v>1005</v>
      </c>
      <c r="AP109" t="s">
        <v>1103</v>
      </c>
      <c r="AQ109" t="s">
        <v>43</v>
      </c>
      <c r="AR109" s="64">
        <v>315000000</v>
      </c>
      <c r="AS109" s="64">
        <v>0</v>
      </c>
      <c r="AT109" s="64">
        <v>0</v>
      </c>
      <c r="AU109" s="64">
        <v>0</v>
      </c>
      <c r="AV109" s="64">
        <v>0</v>
      </c>
      <c r="AW109" s="64">
        <v>315000000</v>
      </c>
      <c r="AX109" s="64">
        <v>59934264</v>
      </c>
      <c r="AY109" s="64">
        <v>59934264</v>
      </c>
      <c r="AZ109" s="64">
        <v>59934264</v>
      </c>
      <c r="BA109" s="64">
        <v>59934264</v>
      </c>
      <c r="BB109" s="64">
        <v>255065736</v>
      </c>
      <c r="BC109" s="101">
        <v>1</v>
      </c>
      <c r="BD109" s="101">
        <v>602</v>
      </c>
      <c r="BE109" s="64">
        <v>0</v>
      </c>
      <c r="BF109" t="s">
        <v>615</v>
      </c>
      <c r="BG109" s="107" t="e">
        <f>+SUMIF('[4]CDP - NO CANCELAR '!$A$2:$A$152,R109,'[4]CDP - NO CANCELAR '!$Q$2:$Q$152)</f>
        <v>#VALUE!</v>
      </c>
      <c r="BH109" s="64">
        <v>59934264</v>
      </c>
      <c r="BI109" s="104">
        <v>24</v>
      </c>
      <c r="BJ109" s="104">
        <v>1</v>
      </c>
      <c r="BK109" s="104">
        <v>3</v>
      </c>
      <c r="BL109" s="106">
        <v>22</v>
      </c>
      <c r="BM109" s="104">
        <v>1</v>
      </c>
      <c r="BN109" s="104">
        <v>602</v>
      </c>
      <c r="BO109" s="104">
        <v>71</v>
      </c>
      <c r="BP109" s="104">
        <v>41</v>
      </c>
      <c r="BQ109" s="105">
        <v>4501052</v>
      </c>
      <c r="BR109" s="104" t="s">
        <v>3092</v>
      </c>
      <c r="BS109" s="104">
        <f t="shared" si="20"/>
        <v>255065736</v>
      </c>
      <c r="BT109" s="103" t="str">
        <f>+VLOOKUP('EJECUCIONGASTOS ARMONIZADO'!BU109,[4]ARMONIZACION!$I$5:$N$53,6,FALSE)</f>
        <v>DESARROLLO HUMANO Y SOCIAL</v>
      </c>
      <c r="BU109" s="102" t="s">
        <v>379</v>
      </c>
      <c r="BV109" s="102"/>
      <c r="BY109" s="101">
        <v>1</v>
      </c>
      <c r="BZ109" s="101">
        <v>602</v>
      </c>
      <c r="CA109" t="e">
        <f>+COUNTIF([4]ARMONIZACION!$D$5:$D$53,'EJECUCIONGASTOS ARMONIZADO'!CB109)</f>
        <v>#VALUE!</v>
      </c>
      <c r="CB109" t="str">
        <f t="shared" si="10"/>
        <v>INCLUSIÓN SOCIAL Y PARTICIPACIÓN CIUDADANA EN LA MANIZALES + GRANDE - SEGURIDAD Y CONVIVENCIA</v>
      </c>
      <c r="CC109">
        <f t="shared" si="11"/>
        <v>6</v>
      </c>
      <c r="CD109" t="str">
        <f t="shared" si="12"/>
        <v>16</v>
      </c>
      <c r="CE109" t="str">
        <f t="shared" si="13"/>
        <v>24 1 3 22 1 602 71 41 4501052</v>
      </c>
      <c r="CF109">
        <f t="shared" si="14"/>
        <v>5</v>
      </c>
    </row>
    <row r="110" spans="1:84" ht="15" customHeight="1" x14ac:dyDescent="0.25">
      <c r="A110">
        <v>24</v>
      </c>
      <c r="B110">
        <v>1</v>
      </c>
      <c r="C110">
        <v>3</v>
      </c>
      <c r="D110" s="99">
        <v>22</v>
      </c>
      <c r="E110">
        <v>1</v>
      </c>
      <c r="F110">
        <v>8</v>
      </c>
      <c r="G110">
        <v>17</v>
      </c>
      <c r="H110">
        <v>0</v>
      </c>
      <c r="I110">
        <v>2</v>
      </c>
      <c r="J110" t="s">
        <v>235</v>
      </c>
      <c r="K110" t="s">
        <v>993</v>
      </c>
      <c r="L110" t="s">
        <v>219</v>
      </c>
      <c r="M110">
        <v>12211</v>
      </c>
      <c r="N110" t="s">
        <v>1104</v>
      </c>
      <c r="O110">
        <v>0</v>
      </c>
      <c r="P110">
        <v>0</v>
      </c>
      <c r="Q110" t="s">
        <v>1105</v>
      </c>
      <c r="R110" t="s">
        <v>1106</v>
      </c>
      <c r="S110" t="s">
        <v>993</v>
      </c>
      <c r="T110" t="s">
        <v>219</v>
      </c>
      <c r="U110" t="s">
        <v>996</v>
      </c>
      <c r="V110" t="s">
        <v>997</v>
      </c>
      <c r="W110" t="s">
        <v>594</v>
      </c>
      <c r="X110" t="s">
        <v>602</v>
      </c>
      <c r="Y110" t="s">
        <v>696</v>
      </c>
      <c r="Z110" t="s">
        <v>235</v>
      </c>
      <c r="AA110" t="s">
        <v>695</v>
      </c>
      <c r="AB110" t="s">
        <v>235</v>
      </c>
      <c r="AC110" t="s">
        <v>797</v>
      </c>
      <c r="AD110" t="s">
        <v>239</v>
      </c>
      <c r="AE110" t="s">
        <v>1035</v>
      </c>
      <c r="AF110" t="s">
        <v>244</v>
      </c>
      <c r="AG110" t="s">
        <v>1045</v>
      </c>
      <c r="AH110" t="s">
        <v>1046</v>
      </c>
      <c r="AI110" t="s">
        <v>1047</v>
      </c>
      <c r="AJ110" t="s">
        <v>1048</v>
      </c>
      <c r="AK110" t="s">
        <v>609</v>
      </c>
      <c r="AL110" t="s">
        <v>610</v>
      </c>
      <c r="AM110" t="s">
        <v>611</v>
      </c>
      <c r="AN110" t="s">
        <v>1065</v>
      </c>
      <c r="AO110" t="s">
        <v>1066</v>
      </c>
      <c r="AP110" t="s">
        <v>1107</v>
      </c>
      <c r="AQ110" t="s">
        <v>51</v>
      </c>
      <c r="AR110" s="64">
        <v>100000000</v>
      </c>
      <c r="AS110" s="64">
        <v>0</v>
      </c>
      <c r="AT110" s="64">
        <v>0</v>
      </c>
      <c r="AU110" s="64">
        <v>0</v>
      </c>
      <c r="AV110" s="64">
        <v>100000000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101">
        <v>1</v>
      </c>
      <c r="BD110" s="101">
        <v>602</v>
      </c>
      <c r="BE110" s="64">
        <v>0</v>
      </c>
      <c r="BF110" t="s">
        <v>615</v>
      </c>
      <c r="BG110" s="107" t="e">
        <f>+SUMIF('[4]CDP - NO CANCELAR '!$A$2:$A$152,R110,'[4]CDP - NO CANCELAR '!$Q$2:$Q$152)</f>
        <v>#VALUE!</v>
      </c>
      <c r="BH110" s="64">
        <v>0</v>
      </c>
      <c r="BI110" s="104">
        <f>+A110</f>
        <v>24</v>
      </c>
      <c r="BJ110" s="104">
        <f>+B110</f>
        <v>1</v>
      </c>
      <c r="BK110" s="104">
        <f>+C110</f>
        <v>3</v>
      </c>
      <c r="BL110" s="106">
        <f>+D110</f>
        <v>22</v>
      </c>
      <c r="BM110" s="104">
        <f>+VALUE(VLOOKUP(BT110,'[4]ESTRUCTURA PDM'!$D$1:$J$48,7,FALSE))</f>
        <v>1</v>
      </c>
      <c r="BN110" s="104">
        <f>IFERROR(VALUE(CONCATENATE((VLOOKUP(BU110,'[4]ESTRUCTURA PDM'!$E$1:$L$48,7,FALSE)),0,(VLOOKUP(BV110,'[4]ESTRUCTURA PDM'!$F$1:$L$48,7,FALSE)))),)</f>
        <v>0</v>
      </c>
      <c r="BO110" s="104">
        <f>+G110</f>
        <v>17</v>
      </c>
      <c r="BP110" s="104"/>
      <c r="BQ110" s="105"/>
      <c r="BR110" s="104"/>
      <c r="BS110" s="104">
        <f t="shared" si="20"/>
        <v>0</v>
      </c>
      <c r="BT110" s="103" t="str">
        <f>+VLOOKUP('EJECUCIONGASTOS ARMONIZADO'!BU110,[4]ARMONIZACION!$I$5:$N$53,6,FALSE)</f>
        <v>DESARROLLO HUMANO Y SOCIAL</v>
      </c>
      <c r="BU110" s="102" t="s">
        <v>379</v>
      </c>
      <c r="BV110" s="102"/>
      <c r="BY110" s="101">
        <v>1</v>
      </c>
      <c r="BZ110" s="101">
        <v>0</v>
      </c>
      <c r="CA110" t="e">
        <f>+COUNTIF([4]ARMONIZACION!$D$5:$D$53,'EJECUCIONGASTOS ARMONIZADO'!CB110)</f>
        <v>#VALUE!</v>
      </c>
      <c r="CB110" t="str">
        <f t="shared" si="10"/>
        <v>SEGURIDAD Y CONVIVENCIA CIUDADANA - SEGURIDAD Y CONVIVENCIA</v>
      </c>
      <c r="CC110">
        <f t="shared" si="11"/>
        <v>0</v>
      </c>
      <c r="CD110" t="str">
        <f t="shared" si="12"/>
        <v>10</v>
      </c>
      <c r="CE110" t="str">
        <f t="shared" si="13"/>
        <v xml:space="preserve">24 1 3 22 1 0 17  </v>
      </c>
      <c r="CF110">
        <f t="shared" si="14"/>
        <v>2</v>
      </c>
    </row>
    <row r="111" spans="1:84" ht="15" customHeight="1" x14ac:dyDescent="0.25">
      <c r="A111">
        <v>24</v>
      </c>
      <c r="B111">
        <v>1</v>
      </c>
      <c r="C111">
        <v>3</v>
      </c>
      <c r="D111" s="99">
        <v>22</v>
      </c>
      <c r="E111">
        <v>1</v>
      </c>
      <c r="F111">
        <v>8</v>
      </c>
      <c r="G111">
        <v>17</v>
      </c>
      <c r="H111">
        <v>1</v>
      </c>
      <c r="I111">
        <v>2</v>
      </c>
      <c r="J111" t="s">
        <v>235</v>
      </c>
      <c r="K111" t="s">
        <v>993</v>
      </c>
      <c r="L111" t="s">
        <v>219</v>
      </c>
      <c r="M111">
        <v>12211</v>
      </c>
      <c r="N111" t="s">
        <v>1104</v>
      </c>
      <c r="O111">
        <v>1</v>
      </c>
      <c r="P111">
        <v>1</v>
      </c>
      <c r="Q111" t="s">
        <v>1108</v>
      </c>
      <c r="R111" t="s">
        <v>1109</v>
      </c>
      <c r="S111" t="s">
        <v>993</v>
      </c>
      <c r="T111" t="s">
        <v>219</v>
      </c>
      <c r="U111" t="s">
        <v>996</v>
      </c>
      <c r="V111" t="s">
        <v>997</v>
      </c>
      <c r="W111" t="s">
        <v>594</v>
      </c>
      <c r="X111" t="s">
        <v>602</v>
      </c>
      <c r="Y111" t="s">
        <v>696</v>
      </c>
      <c r="Z111" t="s">
        <v>235</v>
      </c>
      <c r="AA111" t="s">
        <v>695</v>
      </c>
      <c r="AB111" t="s">
        <v>235</v>
      </c>
      <c r="AC111" t="s">
        <v>797</v>
      </c>
      <c r="AD111" t="s">
        <v>239</v>
      </c>
      <c r="AE111" t="s">
        <v>1035</v>
      </c>
      <c r="AF111" t="s">
        <v>244</v>
      </c>
      <c r="AG111" t="s">
        <v>1045</v>
      </c>
      <c r="AH111" t="s">
        <v>1046</v>
      </c>
      <c r="AI111" t="s">
        <v>1047</v>
      </c>
      <c r="AJ111" t="s">
        <v>1048</v>
      </c>
      <c r="AK111" t="s">
        <v>609</v>
      </c>
      <c r="AL111" t="s">
        <v>610</v>
      </c>
      <c r="AM111" t="s">
        <v>611</v>
      </c>
      <c r="AN111" t="s">
        <v>1065</v>
      </c>
      <c r="AO111" t="s">
        <v>1066</v>
      </c>
      <c r="AP111" t="s">
        <v>1110</v>
      </c>
      <c r="AQ111" t="s">
        <v>51</v>
      </c>
      <c r="AR111" s="64">
        <v>69491111</v>
      </c>
      <c r="AS111" s="64">
        <v>0</v>
      </c>
      <c r="AT111" s="64">
        <v>0</v>
      </c>
      <c r="AU111" s="64">
        <v>0</v>
      </c>
      <c r="AV111" s="64">
        <v>55000000</v>
      </c>
      <c r="AW111" s="64">
        <v>14491111</v>
      </c>
      <c r="AX111" s="64">
        <v>0</v>
      </c>
      <c r="AY111" s="64">
        <v>0</v>
      </c>
      <c r="AZ111" s="64">
        <v>0</v>
      </c>
      <c r="BA111" s="64">
        <v>0</v>
      </c>
      <c r="BB111" s="64">
        <v>14491111</v>
      </c>
      <c r="BC111" s="101">
        <v>1</v>
      </c>
      <c r="BD111" s="101">
        <v>602</v>
      </c>
      <c r="BE111" s="64">
        <v>0</v>
      </c>
      <c r="BF111" t="s">
        <v>615</v>
      </c>
      <c r="BG111" s="107" t="e">
        <f>+SUMIF('[4]CDP - NO CANCELAR '!$A$2:$A$152,R111,'[4]CDP - NO CANCELAR '!$Q$2:$Q$152)</f>
        <v>#VALUE!</v>
      </c>
      <c r="BH111" s="64">
        <v>0</v>
      </c>
      <c r="BI111" s="104">
        <v>24</v>
      </c>
      <c r="BJ111" s="104">
        <v>1</v>
      </c>
      <c r="BK111" s="104">
        <v>3</v>
      </c>
      <c r="BL111" s="106">
        <v>22</v>
      </c>
      <c r="BM111" s="104">
        <v>1</v>
      </c>
      <c r="BN111" s="104">
        <v>602</v>
      </c>
      <c r="BO111" s="104">
        <v>17</v>
      </c>
      <c r="BP111" s="104">
        <v>43</v>
      </c>
      <c r="BQ111" s="105">
        <v>4501004</v>
      </c>
      <c r="BR111" s="104" t="s">
        <v>51</v>
      </c>
      <c r="BS111" s="104">
        <f t="shared" si="20"/>
        <v>14491111</v>
      </c>
      <c r="BT111" s="103" t="str">
        <f>+VLOOKUP('EJECUCIONGASTOS ARMONIZADO'!BU111,[4]ARMONIZACION!$I$5:$N$53,6,FALSE)</f>
        <v>DESARROLLO HUMANO Y SOCIAL</v>
      </c>
      <c r="BU111" s="102" t="s">
        <v>379</v>
      </c>
      <c r="BV111" s="102"/>
      <c r="BY111" s="101">
        <v>1</v>
      </c>
      <c r="BZ111" s="101">
        <v>602</v>
      </c>
      <c r="CA111" t="e">
        <f>+COUNTIF([4]ARMONIZACION!$D$5:$D$53,'EJECUCIONGASTOS ARMONIZADO'!CB111)</f>
        <v>#VALUE!</v>
      </c>
      <c r="CB111" t="str">
        <f t="shared" si="10"/>
        <v>SEGURIDAD Y CONVIVENCIA CIUDADANA - SEGURIDAD Y CONVIVENCIA</v>
      </c>
      <c r="CC111">
        <f t="shared" si="11"/>
        <v>6</v>
      </c>
      <c r="CD111" t="str">
        <f t="shared" si="12"/>
        <v>16</v>
      </c>
      <c r="CE111" t="str">
        <f t="shared" si="13"/>
        <v>24 1 3 22 1 602 17 43 4501004</v>
      </c>
      <c r="CF111">
        <f t="shared" si="14"/>
        <v>2</v>
      </c>
    </row>
    <row r="112" spans="1:84" ht="15" customHeight="1" x14ac:dyDescent="0.25">
      <c r="A112">
        <v>24</v>
      </c>
      <c r="B112">
        <v>1</v>
      </c>
      <c r="C112">
        <v>3</v>
      </c>
      <c r="D112" s="99">
        <v>22</v>
      </c>
      <c r="E112">
        <v>1</v>
      </c>
      <c r="F112">
        <v>8</v>
      </c>
      <c r="G112">
        <v>17</v>
      </c>
      <c r="H112">
        <v>2</v>
      </c>
      <c r="I112">
        <v>2</v>
      </c>
      <c r="J112" t="s">
        <v>235</v>
      </c>
      <c r="K112" t="s">
        <v>993</v>
      </c>
      <c r="L112" t="s">
        <v>219</v>
      </c>
      <c r="M112">
        <v>12211</v>
      </c>
      <c r="N112" t="s">
        <v>1104</v>
      </c>
      <c r="O112">
        <v>2</v>
      </c>
      <c r="P112">
        <v>2</v>
      </c>
      <c r="Q112" t="s">
        <v>1111</v>
      </c>
      <c r="R112" t="s">
        <v>1112</v>
      </c>
      <c r="S112" t="s">
        <v>993</v>
      </c>
      <c r="T112" t="s">
        <v>219</v>
      </c>
      <c r="U112" t="s">
        <v>996</v>
      </c>
      <c r="V112" t="s">
        <v>997</v>
      </c>
      <c r="W112" t="s">
        <v>594</v>
      </c>
      <c r="X112" t="s">
        <v>602</v>
      </c>
      <c r="Y112" t="s">
        <v>696</v>
      </c>
      <c r="Z112" t="s">
        <v>235</v>
      </c>
      <c r="AA112" t="s">
        <v>695</v>
      </c>
      <c r="AB112" t="s">
        <v>235</v>
      </c>
      <c r="AC112" t="s">
        <v>797</v>
      </c>
      <c r="AD112" t="s">
        <v>239</v>
      </c>
      <c r="AE112" t="s">
        <v>1035</v>
      </c>
      <c r="AF112" t="s">
        <v>244</v>
      </c>
      <c r="AG112" t="s">
        <v>1045</v>
      </c>
      <c r="AH112" t="s">
        <v>1046</v>
      </c>
      <c r="AI112" t="s">
        <v>1047</v>
      </c>
      <c r="AJ112" t="s">
        <v>1048</v>
      </c>
      <c r="AK112" t="s">
        <v>609</v>
      </c>
      <c r="AL112" t="s">
        <v>610</v>
      </c>
      <c r="AM112" t="s">
        <v>611</v>
      </c>
      <c r="AN112" t="s">
        <v>1065</v>
      </c>
      <c r="AO112" t="s">
        <v>1066</v>
      </c>
      <c r="AP112" t="s">
        <v>1113</v>
      </c>
      <c r="AQ112" t="s">
        <v>51</v>
      </c>
      <c r="AR112" s="64">
        <v>140105170</v>
      </c>
      <c r="AS112" s="64">
        <v>0</v>
      </c>
      <c r="AT112" s="64">
        <v>0</v>
      </c>
      <c r="AU112" s="64">
        <v>0</v>
      </c>
      <c r="AV112" s="64">
        <v>140000000</v>
      </c>
      <c r="AW112" s="64">
        <v>105170</v>
      </c>
      <c r="AX112" s="64">
        <v>0</v>
      </c>
      <c r="AY112" s="64">
        <v>0</v>
      </c>
      <c r="AZ112" s="64">
        <v>0</v>
      </c>
      <c r="BA112" s="64">
        <v>0</v>
      </c>
      <c r="BB112" s="64">
        <v>105170</v>
      </c>
      <c r="BC112" s="101">
        <v>1</v>
      </c>
      <c r="BD112" s="101">
        <v>602</v>
      </c>
      <c r="BE112" s="64">
        <v>0</v>
      </c>
      <c r="BF112" t="s">
        <v>615</v>
      </c>
      <c r="BG112" s="107" t="e">
        <f>+SUMIF('[4]CDP - NO CANCELAR '!$A$2:$A$152,R112,'[4]CDP - NO CANCELAR '!$Q$2:$Q$152)</f>
        <v>#VALUE!</v>
      </c>
      <c r="BH112" s="64">
        <v>0</v>
      </c>
      <c r="BI112" s="104">
        <v>24</v>
      </c>
      <c r="BJ112" s="104">
        <v>1</v>
      </c>
      <c r="BK112" s="104">
        <v>3</v>
      </c>
      <c r="BL112" s="106">
        <v>22</v>
      </c>
      <c r="BM112" s="104">
        <v>1</v>
      </c>
      <c r="BN112" s="104">
        <v>602</v>
      </c>
      <c r="BO112" s="104">
        <v>17</v>
      </c>
      <c r="BP112" s="104">
        <v>43</v>
      </c>
      <c r="BQ112" s="105">
        <v>4501004</v>
      </c>
      <c r="BR112" s="104" t="s">
        <v>51</v>
      </c>
      <c r="BS112" s="104">
        <f t="shared" si="20"/>
        <v>105170</v>
      </c>
      <c r="BT112" s="103" t="str">
        <f>+VLOOKUP('EJECUCIONGASTOS ARMONIZADO'!BU112,[4]ARMONIZACION!$I$5:$N$53,6,FALSE)</f>
        <v>DESARROLLO HUMANO Y SOCIAL</v>
      </c>
      <c r="BU112" s="102" t="s">
        <v>379</v>
      </c>
      <c r="BV112" s="102"/>
      <c r="BY112" s="101">
        <v>1</v>
      </c>
      <c r="BZ112" s="101">
        <v>602</v>
      </c>
      <c r="CA112" t="e">
        <f>+COUNTIF([4]ARMONIZACION!$D$5:$D$53,'EJECUCIONGASTOS ARMONIZADO'!CB112)</f>
        <v>#VALUE!</v>
      </c>
      <c r="CB112" t="str">
        <f t="shared" si="10"/>
        <v>SEGURIDAD Y CONVIVENCIA CIUDADANA - SEGURIDAD Y CONVIVENCIA</v>
      </c>
      <c r="CC112">
        <f t="shared" si="11"/>
        <v>6</v>
      </c>
      <c r="CD112" t="str">
        <f t="shared" si="12"/>
        <v>16</v>
      </c>
      <c r="CE112" t="str">
        <f t="shared" si="13"/>
        <v>24 1 3 22 1 602 17 43 4501004</v>
      </c>
      <c r="CF112">
        <f t="shared" si="14"/>
        <v>2</v>
      </c>
    </row>
    <row r="113" spans="1:84" ht="15" customHeight="1" x14ac:dyDescent="0.25">
      <c r="A113">
        <v>24</v>
      </c>
      <c r="B113">
        <v>1</v>
      </c>
      <c r="C113">
        <v>3</v>
      </c>
      <c r="D113" s="99">
        <v>22</v>
      </c>
      <c r="E113">
        <v>1</v>
      </c>
      <c r="F113">
        <v>8</v>
      </c>
      <c r="G113">
        <v>17</v>
      </c>
      <c r="H113">
        <v>4</v>
      </c>
      <c r="I113">
        <v>2</v>
      </c>
      <c r="J113" t="s">
        <v>235</v>
      </c>
      <c r="K113" t="s">
        <v>993</v>
      </c>
      <c r="L113" t="s">
        <v>219</v>
      </c>
      <c r="M113">
        <v>12211</v>
      </c>
      <c r="N113" t="s">
        <v>1104</v>
      </c>
      <c r="O113">
        <v>4</v>
      </c>
      <c r="P113">
        <v>4</v>
      </c>
      <c r="Q113" t="s">
        <v>1114</v>
      </c>
      <c r="R113" t="s">
        <v>1115</v>
      </c>
      <c r="S113" t="s">
        <v>993</v>
      </c>
      <c r="T113" t="s">
        <v>219</v>
      </c>
      <c r="U113" t="s">
        <v>996</v>
      </c>
      <c r="V113" t="s">
        <v>997</v>
      </c>
      <c r="W113" t="s">
        <v>594</v>
      </c>
      <c r="X113" t="s">
        <v>602</v>
      </c>
      <c r="Y113" t="s">
        <v>696</v>
      </c>
      <c r="Z113" t="s">
        <v>235</v>
      </c>
      <c r="AA113" t="s">
        <v>695</v>
      </c>
      <c r="AB113" t="s">
        <v>235</v>
      </c>
      <c r="AC113" t="s">
        <v>797</v>
      </c>
      <c r="AD113" t="s">
        <v>239</v>
      </c>
      <c r="AE113" t="s">
        <v>1035</v>
      </c>
      <c r="AF113" t="s">
        <v>244</v>
      </c>
      <c r="AG113" t="s">
        <v>1045</v>
      </c>
      <c r="AH113" t="s">
        <v>1046</v>
      </c>
      <c r="AI113" t="s">
        <v>1047</v>
      </c>
      <c r="AJ113" t="s">
        <v>1048</v>
      </c>
      <c r="AK113" t="s">
        <v>609</v>
      </c>
      <c r="AL113" t="s">
        <v>610</v>
      </c>
      <c r="AM113" t="s">
        <v>611</v>
      </c>
      <c r="AN113" t="s">
        <v>1049</v>
      </c>
      <c r="AO113" t="s">
        <v>834</v>
      </c>
      <c r="AP113" t="s">
        <v>1116</v>
      </c>
      <c r="AQ113" t="s">
        <v>51</v>
      </c>
      <c r="AR113" s="64">
        <v>200000000</v>
      </c>
      <c r="AS113" s="64">
        <v>0</v>
      </c>
      <c r="AT113" s="64">
        <v>0</v>
      </c>
      <c r="AU113" s="64">
        <v>0</v>
      </c>
      <c r="AV113" s="64">
        <v>200000000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101">
        <v>1</v>
      </c>
      <c r="BD113" s="101">
        <v>602</v>
      </c>
      <c r="BE113" s="64">
        <v>0</v>
      </c>
      <c r="BF113" t="s">
        <v>615</v>
      </c>
      <c r="BG113" s="107" t="e">
        <f>+SUMIF('[4]CDP - NO CANCELAR '!$A$2:$A$152,R113,'[4]CDP - NO CANCELAR '!$Q$2:$Q$152)</f>
        <v>#VALUE!</v>
      </c>
      <c r="BH113" s="64">
        <v>0</v>
      </c>
      <c r="BI113" s="104">
        <f>+A113</f>
        <v>24</v>
      </c>
      <c r="BJ113" s="104">
        <f>+B113</f>
        <v>1</v>
      </c>
      <c r="BK113" s="104">
        <f>+C113</f>
        <v>3</v>
      </c>
      <c r="BL113" s="106">
        <f>+D113</f>
        <v>22</v>
      </c>
      <c r="BM113" s="104">
        <f>+VALUE(VLOOKUP(BT113,'[4]ESTRUCTURA PDM'!$D$1:$J$48,7,FALSE))</f>
        <v>1</v>
      </c>
      <c r="BN113" s="104">
        <f>IFERROR(VALUE(CONCATENATE((VLOOKUP(BU113,'[4]ESTRUCTURA PDM'!$E$1:$L$48,7,FALSE)),0,(VLOOKUP(BV113,'[4]ESTRUCTURA PDM'!$F$1:$L$48,7,FALSE)))),)</f>
        <v>0</v>
      </c>
      <c r="BO113" s="104">
        <f>+G113</f>
        <v>17</v>
      </c>
      <c r="BP113" s="104"/>
      <c r="BQ113" s="105"/>
      <c r="BR113" s="104"/>
      <c r="BS113" s="104">
        <f t="shared" si="20"/>
        <v>0</v>
      </c>
      <c r="BT113" s="103" t="str">
        <f>+VLOOKUP('EJECUCIONGASTOS ARMONIZADO'!BU113,[4]ARMONIZACION!$I$5:$N$53,6,FALSE)</f>
        <v>DESARROLLO HUMANO Y SOCIAL</v>
      </c>
      <c r="BU113" s="102" t="s">
        <v>379</v>
      </c>
      <c r="BV113" s="102"/>
      <c r="BY113" s="101">
        <v>1</v>
      </c>
      <c r="BZ113" s="101">
        <v>0</v>
      </c>
      <c r="CA113" t="e">
        <f>+COUNTIF([4]ARMONIZACION!$D$5:$D$53,'EJECUCIONGASTOS ARMONIZADO'!CB113)</f>
        <v>#VALUE!</v>
      </c>
      <c r="CB113" t="str">
        <f t="shared" si="10"/>
        <v>SEGURIDAD Y CONVIVENCIA CIUDADANA - SEGURIDAD Y CONVIVENCIA</v>
      </c>
      <c r="CC113">
        <f t="shared" si="11"/>
        <v>0</v>
      </c>
      <c r="CD113" t="str">
        <f t="shared" si="12"/>
        <v>10</v>
      </c>
      <c r="CE113" t="str">
        <f t="shared" si="13"/>
        <v xml:space="preserve">24 1 3 22 1 0 17  </v>
      </c>
      <c r="CF113">
        <f t="shared" si="14"/>
        <v>2</v>
      </c>
    </row>
    <row r="114" spans="1:84" ht="15" customHeight="1" x14ac:dyDescent="0.25">
      <c r="A114">
        <v>24</v>
      </c>
      <c r="B114">
        <v>1</v>
      </c>
      <c r="C114">
        <v>3</v>
      </c>
      <c r="D114" s="99">
        <v>22</v>
      </c>
      <c r="E114">
        <v>1</v>
      </c>
      <c r="F114">
        <v>8</v>
      </c>
      <c r="G114">
        <v>17</v>
      </c>
      <c r="H114">
        <v>5</v>
      </c>
      <c r="I114">
        <v>2</v>
      </c>
      <c r="J114" t="s">
        <v>235</v>
      </c>
      <c r="K114" t="s">
        <v>993</v>
      </c>
      <c r="L114" t="s">
        <v>219</v>
      </c>
      <c r="M114">
        <v>12401</v>
      </c>
      <c r="N114" t="s">
        <v>1100</v>
      </c>
      <c r="O114">
        <v>5</v>
      </c>
      <c r="P114">
        <v>5</v>
      </c>
      <c r="Q114" t="s">
        <v>1117</v>
      </c>
      <c r="R114" t="s">
        <v>1118</v>
      </c>
      <c r="S114" t="s">
        <v>993</v>
      </c>
      <c r="T114" t="s">
        <v>219</v>
      </c>
      <c r="U114" t="s">
        <v>996</v>
      </c>
      <c r="V114" t="s">
        <v>997</v>
      </c>
      <c r="W114" t="s">
        <v>594</v>
      </c>
      <c r="X114" t="s">
        <v>602</v>
      </c>
      <c r="Y114" t="s">
        <v>696</v>
      </c>
      <c r="Z114" t="s">
        <v>235</v>
      </c>
      <c r="AA114" t="s">
        <v>695</v>
      </c>
      <c r="AB114" t="s">
        <v>235</v>
      </c>
      <c r="AC114" t="s">
        <v>797</v>
      </c>
      <c r="AD114" t="s">
        <v>239</v>
      </c>
      <c r="AE114" t="s">
        <v>1035</v>
      </c>
      <c r="AF114" t="s">
        <v>244</v>
      </c>
      <c r="AG114" t="s">
        <v>1045</v>
      </c>
      <c r="AH114" t="s">
        <v>1046</v>
      </c>
      <c r="AI114" t="s">
        <v>1047</v>
      </c>
      <c r="AJ114" t="s">
        <v>1048</v>
      </c>
      <c r="AK114" t="s">
        <v>609</v>
      </c>
      <c r="AL114" t="s">
        <v>610</v>
      </c>
      <c r="AM114" t="s">
        <v>611</v>
      </c>
      <c r="AN114" t="s">
        <v>1049</v>
      </c>
      <c r="AO114" t="s">
        <v>834</v>
      </c>
      <c r="AP114" t="s">
        <v>1119</v>
      </c>
      <c r="AQ114" t="s">
        <v>52</v>
      </c>
      <c r="AR114" s="64">
        <v>80000000</v>
      </c>
      <c r="AS114" s="64">
        <v>0</v>
      </c>
      <c r="AT114" s="64">
        <v>0</v>
      </c>
      <c r="AU114" s="64">
        <v>0</v>
      </c>
      <c r="AV114" s="64">
        <v>0</v>
      </c>
      <c r="AW114" s="64">
        <v>80000000</v>
      </c>
      <c r="AX114" s="64">
        <v>0</v>
      </c>
      <c r="AY114" s="64">
        <v>0</v>
      </c>
      <c r="AZ114" s="64">
        <v>0</v>
      </c>
      <c r="BA114" s="64">
        <v>0</v>
      </c>
      <c r="BB114" s="64">
        <v>80000000</v>
      </c>
      <c r="BC114" s="101">
        <v>1</v>
      </c>
      <c r="BD114" s="101">
        <v>602</v>
      </c>
      <c r="BE114" s="64">
        <v>0</v>
      </c>
      <c r="BF114" t="s">
        <v>615</v>
      </c>
      <c r="BG114" s="107" t="e">
        <f>+SUMIF('[4]CDP - NO CANCELAR '!$A$2:$A$152,R114,'[4]CDP - NO CANCELAR '!$Q$2:$Q$152)</f>
        <v>#VALUE!</v>
      </c>
      <c r="BH114" s="64">
        <v>0</v>
      </c>
      <c r="BI114" s="104">
        <v>24</v>
      </c>
      <c r="BJ114" s="104">
        <v>1</v>
      </c>
      <c r="BK114" s="104">
        <v>3</v>
      </c>
      <c r="BL114" s="106">
        <v>22</v>
      </c>
      <c r="BM114" s="104">
        <v>1</v>
      </c>
      <c r="BN114" s="104">
        <v>602</v>
      </c>
      <c r="BO114" s="104">
        <v>71</v>
      </c>
      <c r="BP114" s="104">
        <v>41</v>
      </c>
      <c r="BQ114" s="105">
        <v>4501052</v>
      </c>
      <c r="BR114" s="104" t="s">
        <v>57</v>
      </c>
      <c r="BS114" s="104">
        <f t="shared" si="20"/>
        <v>80000000</v>
      </c>
      <c r="BT114" s="103" t="str">
        <f>+VLOOKUP('EJECUCIONGASTOS ARMONIZADO'!BU114,[4]ARMONIZACION!$I$5:$N$53,6,FALSE)</f>
        <v>DESARROLLO HUMANO Y SOCIAL</v>
      </c>
      <c r="BU114" s="102" t="s">
        <v>379</v>
      </c>
      <c r="BV114" s="102"/>
      <c r="BY114" s="101">
        <v>1</v>
      </c>
      <c r="BZ114" s="101">
        <v>602</v>
      </c>
      <c r="CA114" t="e">
        <f>+COUNTIF([4]ARMONIZACION!$D$5:$D$53,'EJECUCIONGASTOS ARMONIZADO'!CB114)</f>
        <v>#VALUE!</v>
      </c>
      <c r="CB114" t="str">
        <f t="shared" si="10"/>
        <v>SEGURIDAD Y CONVIVENCIA CIUDADANA - SEGURIDAD Y CONVIVENCIA</v>
      </c>
      <c r="CC114">
        <f t="shared" si="11"/>
        <v>6</v>
      </c>
      <c r="CD114" t="str">
        <f t="shared" si="12"/>
        <v>16</v>
      </c>
      <c r="CE114" t="str">
        <f t="shared" si="13"/>
        <v>24 1 3 22 1 602 71 41 4501052</v>
      </c>
      <c r="CF114">
        <f t="shared" si="14"/>
        <v>5</v>
      </c>
    </row>
    <row r="115" spans="1:84" ht="15" customHeight="1" x14ac:dyDescent="0.25">
      <c r="A115">
        <v>24</v>
      </c>
      <c r="B115">
        <v>1</v>
      </c>
      <c r="C115">
        <v>3</v>
      </c>
      <c r="D115" s="99">
        <v>22</v>
      </c>
      <c r="E115">
        <v>1</v>
      </c>
      <c r="F115">
        <v>8</v>
      </c>
      <c r="G115">
        <v>17</v>
      </c>
      <c r="H115">
        <v>6</v>
      </c>
      <c r="I115">
        <v>2</v>
      </c>
      <c r="J115" t="s">
        <v>235</v>
      </c>
      <c r="K115" t="s">
        <v>993</v>
      </c>
      <c r="L115" t="s">
        <v>219</v>
      </c>
      <c r="M115">
        <v>12211</v>
      </c>
      <c r="N115" t="s">
        <v>1104</v>
      </c>
      <c r="O115">
        <v>6</v>
      </c>
      <c r="P115">
        <v>6</v>
      </c>
      <c r="Q115" t="s">
        <v>1120</v>
      </c>
      <c r="R115" t="s">
        <v>1121</v>
      </c>
      <c r="S115" t="s">
        <v>993</v>
      </c>
      <c r="T115" t="s">
        <v>219</v>
      </c>
      <c r="U115" t="s">
        <v>996</v>
      </c>
      <c r="V115" t="s">
        <v>997</v>
      </c>
      <c r="W115" t="s">
        <v>594</v>
      </c>
      <c r="X115" t="s">
        <v>602</v>
      </c>
      <c r="Y115" t="s">
        <v>696</v>
      </c>
      <c r="Z115" t="s">
        <v>235</v>
      </c>
      <c r="AA115" t="s">
        <v>695</v>
      </c>
      <c r="AB115" t="s">
        <v>235</v>
      </c>
      <c r="AC115" t="s">
        <v>797</v>
      </c>
      <c r="AD115" t="s">
        <v>239</v>
      </c>
      <c r="AE115" t="s">
        <v>1035</v>
      </c>
      <c r="AF115" t="s">
        <v>244</v>
      </c>
      <c r="AG115" t="s">
        <v>1045</v>
      </c>
      <c r="AH115" t="s">
        <v>1046</v>
      </c>
      <c r="AI115" t="s">
        <v>1047</v>
      </c>
      <c r="AJ115" t="s">
        <v>1048</v>
      </c>
      <c r="AK115" t="s">
        <v>609</v>
      </c>
      <c r="AL115" t="s">
        <v>610</v>
      </c>
      <c r="AM115" t="s">
        <v>611</v>
      </c>
      <c r="AN115" t="s">
        <v>1060</v>
      </c>
      <c r="AO115" t="s">
        <v>1061</v>
      </c>
      <c r="AP115" t="s">
        <v>1122</v>
      </c>
      <c r="AQ115" t="s">
        <v>51</v>
      </c>
      <c r="AR115" s="64">
        <v>285084001</v>
      </c>
      <c r="AS115" s="64">
        <v>0</v>
      </c>
      <c r="AT115" s="64">
        <v>0</v>
      </c>
      <c r="AU115" s="64">
        <v>0</v>
      </c>
      <c r="AV115" s="64">
        <v>0</v>
      </c>
      <c r="AW115" s="64">
        <v>285084001</v>
      </c>
      <c r="AX115" s="64">
        <v>0</v>
      </c>
      <c r="AY115" s="64">
        <v>0</v>
      </c>
      <c r="AZ115" s="64">
        <v>0</v>
      </c>
      <c r="BA115" s="64">
        <v>0</v>
      </c>
      <c r="BB115" s="64">
        <v>285084001</v>
      </c>
      <c r="BC115" s="101">
        <v>1</v>
      </c>
      <c r="BD115" s="101">
        <v>602</v>
      </c>
      <c r="BE115" s="64">
        <v>0</v>
      </c>
      <c r="BF115" t="s">
        <v>615</v>
      </c>
      <c r="BG115" s="107" t="e">
        <f>+SUMIF('[4]CDP - NO CANCELAR '!$A$2:$A$152,R115,'[4]CDP - NO CANCELAR '!$Q$2:$Q$152)</f>
        <v>#VALUE!</v>
      </c>
      <c r="BH115" s="64">
        <v>0</v>
      </c>
      <c r="BI115" s="104">
        <v>24</v>
      </c>
      <c r="BJ115" s="104">
        <v>1</v>
      </c>
      <c r="BK115" s="104">
        <v>3</v>
      </c>
      <c r="BL115" s="106">
        <v>22</v>
      </c>
      <c r="BM115" s="104">
        <v>1</v>
      </c>
      <c r="BN115" s="104">
        <v>602</v>
      </c>
      <c r="BO115" s="104">
        <v>17</v>
      </c>
      <c r="BP115" s="104">
        <v>43</v>
      </c>
      <c r="BQ115" s="105">
        <v>4501029</v>
      </c>
      <c r="BR115" s="104" t="s">
        <v>51</v>
      </c>
      <c r="BS115" s="104">
        <f t="shared" si="20"/>
        <v>285084001</v>
      </c>
      <c r="BT115" s="103" t="str">
        <f>+VLOOKUP('EJECUCIONGASTOS ARMONIZADO'!BU115,[4]ARMONIZACION!$I$5:$N$53,6,FALSE)</f>
        <v>DESARROLLO HUMANO Y SOCIAL</v>
      </c>
      <c r="BU115" s="102" t="s">
        <v>379</v>
      </c>
      <c r="BV115" s="102"/>
      <c r="BY115" s="101">
        <v>1</v>
      </c>
      <c r="BZ115" s="101">
        <v>602</v>
      </c>
      <c r="CA115" t="e">
        <f>+COUNTIF([4]ARMONIZACION!$D$5:$D$53,'EJECUCIONGASTOS ARMONIZADO'!CB115)</f>
        <v>#VALUE!</v>
      </c>
      <c r="CB115" t="str">
        <f t="shared" si="10"/>
        <v>SEGURIDAD Y CONVIVENCIA CIUDADANA - SEGURIDAD Y CONVIVENCIA</v>
      </c>
      <c r="CC115">
        <f t="shared" si="11"/>
        <v>6</v>
      </c>
      <c r="CD115" t="str">
        <f t="shared" si="12"/>
        <v>16</v>
      </c>
      <c r="CE115" t="str">
        <f t="shared" si="13"/>
        <v>24 1 3 22 1 602 17 43 4501029</v>
      </c>
      <c r="CF115">
        <f t="shared" si="14"/>
        <v>1</v>
      </c>
    </row>
    <row r="116" spans="1:84" ht="15" customHeight="1" x14ac:dyDescent="0.25">
      <c r="A116">
        <v>24</v>
      </c>
      <c r="B116">
        <v>1</v>
      </c>
      <c r="C116">
        <v>3</v>
      </c>
      <c r="D116" s="99">
        <v>22</v>
      </c>
      <c r="E116">
        <v>1</v>
      </c>
      <c r="F116">
        <v>8</v>
      </c>
      <c r="G116">
        <v>17</v>
      </c>
      <c r="H116">
        <v>7</v>
      </c>
      <c r="I116">
        <v>2</v>
      </c>
      <c r="J116" t="s">
        <v>235</v>
      </c>
      <c r="K116" t="s">
        <v>993</v>
      </c>
      <c r="L116" t="s">
        <v>219</v>
      </c>
      <c r="M116">
        <v>12401</v>
      </c>
      <c r="N116" t="s">
        <v>1100</v>
      </c>
      <c r="O116">
        <v>7</v>
      </c>
      <c r="P116">
        <v>7</v>
      </c>
      <c r="Q116" t="s">
        <v>1123</v>
      </c>
      <c r="R116" t="s">
        <v>1124</v>
      </c>
      <c r="S116" t="s">
        <v>993</v>
      </c>
      <c r="T116" t="s">
        <v>219</v>
      </c>
      <c r="U116" t="s">
        <v>996</v>
      </c>
      <c r="V116" t="s">
        <v>997</v>
      </c>
      <c r="W116" t="s">
        <v>594</v>
      </c>
      <c r="X116" t="s">
        <v>602</v>
      </c>
      <c r="Y116" t="s">
        <v>696</v>
      </c>
      <c r="Z116" t="s">
        <v>235</v>
      </c>
      <c r="AA116" t="s">
        <v>695</v>
      </c>
      <c r="AB116" t="s">
        <v>235</v>
      </c>
      <c r="AC116" t="s">
        <v>797</v>
      </c>
      <c r="AD116" t="s">
        <v>239</v>
      </c>
      <c r="AE116" t="s">
        <v>1035</v>
      </c>
      <c r="AF116" t="s">
        <v>244</v>
      </c>
      <c r="AG116" t="s">
        <v>1045</v>
      </c>
      <c r="AH116" t="s">
        <v>1046</v>
      </c>
      <c r="AI116" t="s">
        <v>1047</v>
      </c>
      <c r="AJ116" t="s">
        <v>1048</v>
      </c>
      <c r="AK116" t="s">
        <v>609</v>
      </c>
      <c r="AL116" t="s">
        <v>610</v>
      </c>
      <c r="AM116" t="s">
        <v>611</v>
      </c>
      <c r="AN116" t="s">
        <v>1053</v>
      </c>
      <c r="AO116" t="s">
        <v>844</v>
      </c>
      <c r="AP116" t="s">
        <v>1125</v>
      </c>
      <c r="AQ116" t="s">
        <v>52</v>
      </c>
      <c r="AR116" s="64">
        <v>140105170</v>
      </c>
      <c r="AS116" s="64">
        <v>0</v>
      </c>
      <c r="AT116" s="64">
        <v>0</v>
      </c>
      <c r="AU116" s="64">
        <v>0</v>
      </c>
      <c r="AV116" s="64">
        <v>0</v>
      </c>
      <c r="AW116" s="64">
        <v>140105170</v>
      </c>
      <c r="AX116" s="64">
        <v>0</v>
      </c>
      <c r="AY116" s="64">
        <v>0</v>
      </c>
      <c r="AZ116" s="64">
        <v>0</v>
      </c>
      <c r="BA116" s="64">
        <v>0</v>
      </c>
      <c r="BB116" s="64">
        <v>140105170</v>
      </c>
      <c r="BC116" s="101">
        <v>1</v>
      </c>
      <c r="BD116" s="101">
        <v>602</v>
      </c>
      <c r="BE116" s="64">
        <v>0</v>
      </c>
      <c r="BF116" t="s">
        <v>615</v>
      </c>
      <c r="BG116" s="107" t="e">
        <f>+SUMIF('[4]CDP - NO CANCELAR '!$A$2:$A$152,R116,'[4]CDP - NO CANCELAR '!$Q$2:$Q$152)</f>
        <v>#VALUE!</v>
      </c>
      <c r="BH116" s="64">
        <v>0</v>
      </c>
      <c r="BI116" s="104">
        <v>24</v>
      </c>
      <c r="BJ116" s="104">
        <v>1</v>
      </c>
      <c r="BK116" s="104">
        <v>3</v>
      </c>
      <c r="BL116" s="106">
        <v>22</v>
      </c>
      <c r="BM116" s="104">
        <v>1</v>
      </c>
      <c r="BN116" s="104">
        <v>602</v>
      </c>
      <c r="BO116" s="104">
        <v>71</v>
      </c>
      <c r="BP116" s="104">
        <v>41</v>
      </c>
      <c r="BQ116" s="105">
        <v>4501052</v>
      </c>
      <c r="BR116" s="104" t="s">
        <v>57</v>
      </c>
      <c r="BS116" s="104">
        <f t="shared" si="20"/>
        <v>140105170</v>
      </c>
      <c r="BT116" s="103" t="str">
        <f>+VLOOKUP('EJECUCIONGASTOS ARMONIZADO'!BU116,[4]ARMONIZACION!$I$5:$N$53,6,FALSE)</f>
        <v>DESARROLLO HUMANO Y SOCIAL</v>
      </c>
      <c r="BU116" s="102" t="s">
        <v>379</v>
      </c>
      <c r="BV116" s="102"/>
      <c r="BY116" s="101">
        <v>1</v>
      </c>
      <c r="BZ116" s="101">
        <v>602</v>
      </c>
      <c r="CA116" t="e">
        <f>+COUNTIF([4]ARMONIZACION!$D$5:$D$53,'EJECUCIONGASTOS ARMONIZADO'!CB116)</f>
        <v>#VALUE!</v>
      </c>
      <c r="CB116" t="str">
        <f t="shared" si="10"/>
        <v>SEGURIDAD Y CONVIVENCIA CIUDADANA - SEGURIDAD Y CONVIVENCIA</v>
      </c>
      <c r="CC116">
        <f t="shared" si="11"/>
        <v>6</v>
      </c>
      <c r="CD116" t="str">
        <f t="shared" si="12"/>
        <v>16</v>
      </c>
      <c r="CE116" t="str">
        <f t="shared" si="13"/>
        <v>24 1 3 22 1 602 71 41 4501052</v>
      </c>
      <c r="CF116">
        <f t="shared" si="14"/>
        <v>5</v>
      </c>
    </row>
    <row r="117" spans="1:84" ht="15" customHeight="1" x14ac:dyDescent="0.25">
      <c r="A117">
        <v>24</v>
      </c>
      <c r="B117">
        <v>1</v>
      </c>
      <c r="C117">
        <v>3</v>
      </c>
      <c r="D117" s="99">
        <v>22</v>
      </c>
      <c r="E117">
        <v>1</v>
      </c>
      <c r="F117">
        <v>8</v>
      </c>
      <c r="G117">
        <v>17</v>
      </c>
      <c r="H117">
        <v>8</v>
      </c>
      <c r="I117">
        <v>2</v>
      </c>
      <c r="J117" t="s">
        <v>235</v>
      </c>
      <c r="K117" t="s">
        <v>993</v>
      </c>
      <c r="L117" t="s">
        <v>219</v>
      </c>
      <c r="M117">
        <v>22302</v>
      </c>
      <c r="N117" t="s">
        <v>1126</v>
      </c>
      <c r="O117">
        <v>8</v>
      </c>
      <c r="P117">
        <v>8</v>
      </c>
      <c r="Q117" t="s">
        <v>1127</v>
      </c>
      <c r="R117" t="s">
        <v>1128</v>
      </c>
      <c r="S117" t="s">
        <v>993</v>
      </c>
      <c r="T117" t="s">
        <v>219</v>
      </c>
      <c r="U117" t="s">
        <v>996</v>
      </c>
      <c r="V117" t="s">
        <v>997</v>
      </c>
      <c r="W117" t="s">
        <v>594</v>
      </c>
      <c r="X117" t="s">
        <v>602</v>
      </c>
      <c r="Y117" t="s">
        <v>696</v>
      </c>
      <c r="Z117" t="s">
        <v>235</v>
      </c>
      <c r="AA117" t="s">
        <v>695</v>
      </c>
      <c r="AB117" t="s">
        <v>235</v>
      </c>
      <c r="AC117" t="s">
        <v>797</v>
      </c>
      <c r="AD117" t="s">
        <v>239</v>
      </c>
      <c r="AE117" t="s">
        <v>1035</v>
      </c>
      <c r="AF117" t="s">
        <v>244</v>
      </c>
      <c r="AG117" t="s">
        <v>1045</v>
      </c>
      <c r="AH117" t="s">
        <v>1046</v>
      </c>
      <c r="AI117" t="s">
        <v>1047</v>
      </c>
      <c r="AJ117" t="s">
        <v>1048</v>
      </c>
      <c r="AK117" t="s">
        <v>609</v>
      </c>
      <c r="AL117" t="s">
        <v>610</v>
      </c>
      <c r="AM117" t="s">
        <v>611</v>
      </c>
      <c r="AN117" t="s">
        <v>1053</v>
      </c>
      <c r="AO117" t="s">
        <v>844</v>
      </c>
      <c r="AP117" t="s">
        <v>1129</v>
      </c>
      <c r="AQ117" t="s">
        <v>53</v>
      </c>
      <c r="AR117" s="64">
        <v>1590000</v>
      </c>
      <c r="AS117" s="64">
        <v>0</v>
      </c>
      <c r="AT117" s="64">
        <v>0</v>
      </c>
      <c r="AU117" s="64">
        <v>0</v>
      </c>
      <c r="AV117" s="64">
        <v>0</v>
      </c>
      <c r="AW117" s="64">
        <v>1590000</v>
      </c>
      <c r="AX117" s="64">
        <v>0</v>
      </c>
      <c r="AY117" s="64">
        <v>0</v>
      </c>
      <c r="AZ117" s="64">
        <v>0</v>
      </c>
      <c r="BA117" s="64">
        <v>0</v>
      </c>
      <c r="BB117" s="64">
        <v>1590000</v>
      </c>
      <c r="BC117" s="101">
        <v>1</v>
      </c>
      <c r="BD117" s="101">
        <v>602</v>
      </c>
      <c r="BE117" s="64">
        <v>0</v>
      </c>
      <c r="BF117" t="s">
        <v>615</v>
      </c>
      <c r="BG117" s="107" t="e">
        <f>+SUMIF('[4]CDP - NO CANCELAR '!$A$2:$A$152,R117,'[4]CDP - NO CANCELAR '!$Q$2:$Q$152)</f>
        <v>#VALUE!</v>
      </c>
      <c r="BH117" s="64">
        <v>0</v>
      </c>
      <c r="BI117" s="104">
        <v>24</v>
      </c>
      <c r="BJ117" s="104">
        <v>1</v>
      </c>
      <c r="BK117" s="104">
        <v>3</v>
      </c>
      <c r="BL117" s="106">
        <v>22</v>
      </c>
      <c r="BM117" s="104">
        <v>1</v>
      </c>
      <c r="BN117" s="104">
        <v>602</v>
      </c>
      <c r="BO117" s="104">
        <v>17</v>
      </c>
      <c r="BP117" s="104">
        <v>43</v>
      </c>
      <c r="BQ117" s="105">
        <v>4501001</v>
      </c>
      <c r="BR117" s="104" t="s">
        <v>53</v>
      </c>
      <c r="BS117" s="104">
        <v>1590000</v>
      </c>
      <c r="BT117" s="103" t="str">
        <f>+VLOOKUP('EJECUCIONGASTOS ARMONIZADO'!BU117,[4]ARMONIZACION!$I$5:$N$53,6,FALSE)</f>
        <v>DESARROLLO HUMANO Y SOCIAL</v>
      </c>
      <c r="BU117" s="102" t="s">
        <v>379</v>
      </c>
      <c r="BV117" s="102"/>
      <c r="BY117" s="101">
        <v>1</v>
      </c>
      <c r="BZ117" s="101">
        <v>602</v>
      </c>
      <c r="CA117" t="e">
        <f>+COUNTIF([4]ARMONIZACION!$D$5:$D$53,'EJECUCIONGASTOS ARMONIZADO'!CB117)</f>
        <v>#VALUE!</v>
      </c>
      <c r="CB117" t="str">
        <f t="shared" si="10"/>
        <v>SEGURIDAD Y CONVIVENCIA CIUDADANA - SEGURIDAD Y CONVIVENCIA</v>
      </c>
      <c r="CC117">
        <f t="shared" si="11"/>
        <v>6</v>
      </c>
      <c r="CD117" t="str">
        <f t="shared" si="12"/>
        <v>16</v>
      </c>
      <c r="CE117" t="str">
        <f t="shared" si="13"/>
        <v>24 1 3 22 1 602 17 43 4501001</v>
      </c>
      <c r="CF117">
        <f t="shared" si="14"/>
        <v>3</v>
      </c>
    </row>
    <row r="118" spans="1:84" ht="15" customHeight="1" x14ac:dyDescent="0.25">
      <c r="A118">
        <v>24</v>
      </c>
      <c r="B118">
        <v>1</v>
      </c>
      <c r="C118">
        <v>3</v>
      </c>
      <c r="D118" s="99">
        <v>22</v>
      </c>
      <c r="E118">
        <v>1</v>
      </c>
      <c r="F118">
        <v>8</v>
      </c>
      <c r="G118">
        <v>17</v>
      </c>
      <c r="H118">
        <v>9</v>
      </c>
      <c r="I118">
        <v>2</v>
      </c>
      <c r="J118" t="s">
        <v>235</v>
      </c>
      <c r="K118" t="s">
        <v>993</v>
      </c>
      <c r="L118" t="s">
        <v>219</v>
      </c>
      <c r="M118">
        <v>12211</v>
      </c>
      <c r="N118" t="s">
        <v>1104</v>
      </c>
      <c r="O118">
        <v>9</v>
      </c>
      <c r="P118">
        <v>9</v>
      </c>
      <c r="Q118" t="s">
        <v>1130</v>
      </c>
      <c r="R118" t="s">
        <v>1131</v>
      </c>
      <c r="S118" t="s">
        <v>993</v>
      </c>
      <c r="T118" t="s">
        <v>219</v>
      </c>
      <c r="U118" t="s">
        <v>996</v>
      </c>
      <c r="V118" t="s">
        <v>997</v>
      </c>
      <c r="W118" t="s">
        <v>594</v>
      </c>
      <c r="X118" t="s">
        <v>602</v>
      </c>
      <c r="Y118" t="s">
        <v>696</v>
      </c>
      <c r="Z118" t="s">
        <v>235</v>
      </c>
      <c r="AA118" t="s">
        <v>695</v>
      </c>
      <c r="AB118" t="s">
        <v>235</v>
      </c>
      <c r="AC118" t="s">
        <v>797</v>
      </c>
      <c r="AD118" t="s">
        <v>239</v>
      </c>
      <c r="AE118" t="s">
        <v>1035</v>
      </c>
      <c r="AF118" t="s">
        <v>244</v>
      </c>
      <c r="AG118" t="s">
        <v>1045</v>
      </c>
      <c r="AH118" t="s">
        <v>1046</v>
      </c>
      <c r="AI118" t="s">
        <v>1047</v>
      </c>
      <c r="AJ118" t="s">
        <v>1048</v>
      </c>
      <c r="AK118" t="s">
        <v>609</v>
      </c>
      <c r="AL118" t="s">
        <v>610</v>
      </c>
      <c r="AM118" t="s">
        <v>611</v>
      </c>
      <c r="AN118" t="s">
        <v>1053</v>
      </c>
      <c r="AO118" t="s">
        <v>844</v>
      </c>
      <c r="AP118" t="s">
        <v>1132</v>
      </c>
      <c r="AQ118" t="s">
        <v>51</v>
      </c>
      <c r="AR118" s="64">
        <v>281694164</v>
      </c>
      <c r="AS118" s="64">
        <v>0</v>
      </c>
      <c r="AT118" s="64">
        <v>0</v>
      </c>
      <c r="AU118" s="64">
        <v>0</v>
      </c>
      <c r="AV118" s="64">
        <v>70000000</v>
      </c>
      <c r="AW118" s="64">
        <v>211694164</v>
      </c>
      <c r="AX118" s="64">
        <v>0</v>
      </c>
      <c r="AY118" s="64">
        <v>0</v>
      </c>
      <c r="AZ118" s="64">
        <v>0</v>
      </c>
      <c r="BA118" s="64">
        <v>0</v>
      </c>
      <c r="BB118" s="64">
        <v>211694164</v>
      </c>
      <c r="BC118" s="101">
        <v>1</v>
      </c>
      <c r="BD118" s="101">
        <v>602</v>
      </c>
      <c r="BE118" s="64">
        <v>0</v>
      </c>
      <c r="BF118" t="s">
        <v>615</v>
      </c>
      <c r="BG118" s="107" t="e">
        <f>+SUMIF('[4]CDP - NO CANCELAR '!$A$2:$A$152,R118,'[4]CDP - NO CANCELAR '!$Q$2:$Q$152)</f>
        <v>#VALUE!</v>
      </c>
      <c r="BH118" s="64">
        <v>0</v>
      </c>
      <c r="BI118" s="104">
        <v>24</v>
      </c>
      <c r="BJ118" s="104">
        <v>1</v>
      </c>
      <c r="BK118" s="104">
        <v>3</v>
      </c>
      <c r="BL118" s="106">
        <v>22</v>
      </c>
      <c r="BM118" s="104">
        <v>1</v>
      </c>
      <c r="BN118" s="104">
        <v>602</v>
      </c>
      <c r="BO118" s="104">
        <v>17</v>
      </c>
      <c r="BP118" s="104">
        <v>43</v>
      </c>
      <c r="BQ118" s="105">
        <v>4501001</v>
      </c>
      <c r="BR118" s="104" t="s">
        <v>51</v>
      </c>
      <c r="BS118" s="104">
        <f>+BB118</f>
        <v>211694164</v>
      </c>
      <c r="BT118" s="103" t="str">
        <f>+VLOOKUP('EJECUCIONGASTOS ARMONIZADO'!BU118,[4]ARMONIZACION!$I$5:$N$53,6,FALSE)</f>
        <v>DESARROLLO HUMANO Y SOCIAL</v>
      </c>
      <c r="BU118" s="102" t="s">
        <v>379</v>
      </c>
      <c r="BV118" s="102"/>
      <c r="BY118" s="101">
        <v>1</v>
      </c>
      <c r="BZ118" s="101">
        <v>602</v>
      </c>
      <c r="CA118" t="e">
        <f>+COUNTIF([4]ARMONIZACION!$D$5:$D$53,'EJECUCIONGASTOS ARMONIZADO'!CB118)</f>
        <v>#VALUE!</v>
      </c>
      <c r="CB118" t="str">
        <f t="shared" si="10"/>
        <v>SEGURIDAD Y CONVIVENCIA CIUDADANA - SEGURIDAD Y CONVIVENCIA</v>
      </c>
      <c r="CC118">
        <f t="shared" si="11"/>
        <v>6</v>
      </c>
      <c r="CD118" t="str">
        <f t="shared" si="12"/>
        <v>16</v>
      </c>
      <c r="CE118" t="str">
        <f t="shared" si="13"/>
        <v>24 1 3 22 1 602 17 43 4501001</v>
      </c>
      <c r="CF118">
        <f t="shared" si="14"/>
        <v>3</v>
      </c>
    </row>
    <row r="119" spans="1:84" ht="15" customHeight="1" x14ac:dyDescent="0.25">
      <c r="A119">
        <v>24</v>
      </c>
      <c r="B119">
        <v>1</v>
      </c>
      <c r="C119">
        <v>3</v>
      </c>
      <c r="D119" s="99">
        <v>22</v>
      </c>
      <c r="E119">
        <v>1</v>
      </c>
      <c r="F119">
        <v>8</v>
      </c>
      <c r="G119">
        <v>17</v>
      </c>
      <c r="H119">
        <v>10</v>
      </c>
      <c r="I119">
        <v>2</v>
      </c>
      <c r="J119" t="s">
        <v>235</v>
      </c>
      <c r="K119" t="s">
        <v>993</v>
      </c>
      <c r="L119" t="s">
        <v>219</v>
      </c>
      <c r="M119">
        <v>12211</v>
      </c>
      <c r="N119" t="s">
        <v>1104</v>
      </c>
      <c r="O119">
        <v>10</v>
      </c>
      <c r="P119">
        <v>10</v>
      </c>
      <c r="Q119" t="s">
        <v>1133</v>
      </c>
      <c r="R119" t="s">
        <v>1134</v>
      </c>
      <c r="S119" t="s">
        <v>993</v>
      </c>
      <c r="T119" t="s">
        <v>219</v>
      </c>
      <c r="U119" t="s">
        <v>996</v>
      </c>
      <c r="V119" t="s">
        <v>997</v>
      </c>
      <c r="W119" t="s">
        <v>594</v>
      </c>
      <c r="X119" t="s">
        <v>602</v>
      </c>
      <c r="Y119" t="s">
        <v>696</v>
      </c>
      <c r="Z119" t="s">
        <v>235</v>
      </c>
      <c r="AA119" t="s">
        <v>695</v>
      </c>
      <c r="AB119" t="s">
        <v>235</v>
      </c>
      <c r="AC119" t="s">
        <v>797</v>
      </c>
      <c r="AD119" t="s">
        <v>239</v>
      </c>
      <c r="AE119" t="s">
        <v>1035</v>
      </c>
      <c r="AF119" t="s">
        <v>244</v>
      </c>
      <c r="AG119" t="s">
        <v>1045</v>
      </c>
      <c r="AH119" t="s">
        <v>1046</v>
      </c>
      <c r="AI119" t="s">
        <v>1047</v>
      </c>
      <c r="AJ119" t="s">
        <v>1048</v>
      </c>
      <c r="AK119" t="s">
        <v>609</v>
      </c>
      <c r="AL119" t="s">
        <v>610</v>
      </c>
      <c r="AM119" t="s">
        <v>611</v>
      </c>
      <c r="AN119" t="s">
        <v>1065</v>
      </c>
      <c r="AO119" t="s">
        <v>1066</v>
      </c>
      <c r="AP119" t="s">
        <v>1135</v>
      </c>
      <c r="AQ119" t="s">
        <v>51</v>
      </c>
      <c r="AR119" s="64">
        <v>1590000</v>
      </c>
      <c r="AS119" s="64">
        <v>0</v>
      </c>
      <c r="AT119" s="64">
        <v>0</v>
      </c>
      <c r="AU119" s="64">
        <v>0</v>
      </c>
      <c r="AV119" s="64">
        <v>0</v>
      </c>
      <c r="AW119" s="64">
        <v>1590000</v>
      </c>
      <c r="AX119" s="64">
        <v>0</v>
      </c>
      <c r="AY119" s="64">
        <v>0</v>
      </c>
      <c r="AZ119" s="64">
        <v>0</v>
      </c>
      <c r="BA119" s="64">
        <v>0</v>
      </c>
      <c r="BB119" s="64">
        <v>1590000</v>
      </c>
      <c r="BC119" s="101">
        <v>1</v>
      </c>
      <c r="BD119" s="101">
        <v>602</v>
      </c>
      <c r="BE119" s="64">
        <v>0</v>
      </c>
      <c r="BF119" t="s">
        <v>615</v>
      </c>
      <c r="BG119" s="107" t="e">
        <f>+SUMIF('[4]CDP - NO CANCELAR '!$A$2:$A$152,R119,'[4]CDP - NO CANCELAR '!$Q$2:$Q$152)</f>
        <v>#VALUE!</v>
      </c>
      <c r="BH119" s="64">
        <v>0</v>
      </c>
      <c r="BI119" s="104">
        <v>24</v>
      </c>
      <c r="BJ119" s="104">
        <v>1</v>
      </c>
      <c r="BK119" s="104">
        <v>3</v>
      </c>
      <c r="BL119" s="106">
        <v>22</v>
      </c>
      <c r="BM119" s="104">
        <v>1</v>
      </c>
      <c r="BN119" s="104">
        <v>602</v>
      </c>
      <c r="BO119" s="104">
        <v>17</v>
      </c>
      <c r="BP119" s="104">
        <v>43</v>
      </c>
      <c r="BQ119" s="105">
        <v>4501001</v>
      </c>
      <c r="BR119" s="104" t="s">
        <v>51</v>
      </c>
      <c r="BS119" s="104">
        <v>1590000</v>
      </c>
      <c r="BT119" s="103" t="str">
        <f>+VLOOKUP('EJECUCIONGASTOS ARMONIZADO'!BU119,[4]ARMONIZACION!$I$5:$N$53,6,FALSE)</f>
        <v>DESARROLLO HUMANO Y SOCIAL</v>
      </c>
      <c r="BU119" s="102" t="s">
        <v>379</v>
      </c>
      <c r="BV119" s="102"/>
      <c r="BY119" s="101">
        <v>1</v>
      </c>
      <c r="BZ119" s="101">
        <v>602</v>
      </c>
      <c r="CA119" t="e">
        <f>+COUNTIF([4]ARMONIZACION!$D$5:$D$53,'EJECUCIONGASTOS ARMONIZADO'!CB119)</f>
        <v>#VALUE!</v>
      </c>
      <c r="CB119" t="str">
        <f t="shared" si="10"/>
        <v>SEGURIDAD Y CONVIVENCIA CIUDADANA - SEGURIDAD Y CONVIVENCIA</v>
      </c>
      <c r="CC119">
        <f t="shared" si="11"/>
        <v>6</v>
      </c>
      <c r="CD119" t="str">
        <f t="shared" si="12"/>
        <v>16</v>
      </c>
      <c r="CE119" t="str">
        <f t="shared" si="13"/>
        <v>24 1 3 22 1 602 17 43 4501001</v>
      </c>
      <c r="CF119">
        <f t="shared" si="14"/>
        <v>3</v>
      </c>
    </row>
    <row r="120" spans="1:84" ht="15" customHeight="1" x14ac:dyDescent="0.25">
      <c r="A120">
        <v>24</v>
      </c>
      <c r="B120">
        <v>1</v>
      </c>
      <c r="C120">
        <v>3</v>
      </c>
      <c r="D120" s="99">
        <v>22</v>
      </c>
      <c r="E120">
        <v>1</v>
      </c>
      <c r="F120">
        <v>8</v>
      </c>
      <c r="G120">
        <v>71</v>
      </c>
      <c r="H120">
        <v>0</v>
      </c>
      <c r="I120">
        <v>2</v>
      </c>
      <c r="J120" t="s">
        <v>235</v>
      </c>
      <c r="K120" t="s">
        <v>993</v>
      </c>
      <c r="L120" t="s">
        <v>219</v>
      </c>
      <c r="M120">
        <v>22336</v>
      </c>
      <c r="N120" t="s">
        <v>1136</v>
      </c>
      <c r="O120">
        <v>0</v>
      </c>
      <c r="P120">
        <v>0</v>
      </c>
      <c r="Q120" t="s">
        <v>1137</v>
      </c>
      <c r="R120" t="s">
        <v>1138</v>
      </c>
      <c r="S120" t="s">
        <v>993</v>
      </c>
      <c r="T120" t="s">
        <v>219</v>
      </c>
      <c r="U120" t="s">
        <v>996</v>
      </c>
      <c r="V120" t="s">
        <v>997</v>
      </c>
      <c r="W120" t="s">
        <v>594</v>
      </c>
      <c r="X120" t="s">
        <v>602</v>
      </c>
      <c r="Y120" t="s">
        <v>696</v>
      </c>
      <c r="Z120" t="s">
        <v>235</v>
      </c>
      <c r="AA120" t="s">
        <v>695</v>
      </c>
      <c r="AB120" t="s">
        <v>235</v>
      </c>
      <c r="AC120" t="s">
        <v>797</v>
      </c>
      <c r="AD120" t="s">
        <v>239</v>
      </c>
      <c r="AE120" t="s">
        <v>1035</v>
      </c>
      <c r="AF120" t="s">
        <v>244</v>
      </c>
      <c r="AG120" t="s">
        <v>1079</v>
      </c>
      <c r="AH120" t="s">
        <v>1080</v>
      </c>
      <c r="AI120" t="s">
        <v>1081</v>
      </c>
      <c r="AJ120" t="s">
        <v>1082</v>
      </c>
      <c r="AK120" t="s">
        <v>609</v>
      </c>
      <c r="AL120" t="s">
        <v>610</v>
      </c>
      <c r="AM120" t="s">
        <v>611</v>
      </c>
      <c r="AN120" t="s">
        <v>1053</v>
      </c>
      <c r="AO120" t="s">
        <v>844</v>
      </c>
      <c r="AP120" t="s">
        <v>1139</v>
      </c>
      <c r="AQ120" t="s">
        <v>54</v>
      </c>
      <c r="AR120" s="64">
        <v>1600000</v>
      </c>
      <c r="AS120" s="64">
        <v>0</v>
      </c>
      <c r="AT120" s="64">
        <v>0</v>
      </c>
      <c r="AU120" s="64">
        <v>0</v>
      </c>
      <c r="AV120" s="64">
        <v>0</v>
      </c>
      <c r="AW120" s="64">
        <v>1600000</v>
      </c>
      <c r="AX120" s="64">
        <v>0</v>
      </c>
      <c r="AY120" s="64">
        <v>0</v>
      </c>
      <c r="AZ120" s="64">
        <v>0</v>
      </c>
      <c r="BA120" s="64">
        <v>0</v>
      </c>
      <c r="BB120" s="64">
        <v>1600000</v>
      </c>
      <c r="BC120" s="101">
        <v>1</v>
      </c>
      <c r="BD120" s="101">
        <v>602</v>
      </c>
      <c r="BE120" s="64">
        <v>0</v>
      </c>
      <c r="BF120" t="s">
        <v>615</v>
      </c>
      <c r="BG120" s="107" t="e">
        <f>+SUMIF('[4]CDP - NO CANCELAR '!$A$2:$A$152,R120,'[4]CDP - NO CANCELAR '!$Q$2:$Q$152)</f>
        <v>#VALUE!</v>
      </c>
      <c r="BH120" s="64">
        <v>0</v>
      </c>
      <c r="BI120" s="104">
        <v>24</v>
      </c>
      <c r="BJ120" s="104">
        <v>1</v>
      </c>
      <c r="BK120" s="104">
        <v>3</v>
      </c>
      <c r="BL120" s="106">
        <v>22</v>
      </c>
      <c r="BM120" s="104">
        <v>1</v>
      </c>
      <c r="BN120" s="104">
        <v>602</v>
      </c>
      <c r="BO120" s="104">
        <v>71</v>
      </c>
      <c r="BP120" s="104">
        <v>44</v>
      </c>
      <c r="BQ120" s="105">
        <v>4501052</v>
      </c>
      <c r="BR120" s="104" t="s">
        <v>54</v>
      </c>
      <c r="BS120" s="104">
        <f t="shared" ref="BS120:BS143" si="21">+BB120</f>
        <v>1600000</v>
      </c>
      <c r="BT120" s="103" t="str">
        <f>+VLOOKUP('EJECUCIONGASTOS ARMONIZADO'!BU120,[4]ARMONIZACION!$I$5:$N$53,6,FALSE)</f>
        <v>DESARROLLO HUMANO Y SOCIAL</v>
      </c>
      <c r="BU120" s="102" t="s">
        <v>379</v>
      </c>
      <c r="BV120" s="102"/>
      <c r="BY120" s="101">
        <v>1</v>
      </c>
      <c r="BZ120" s="101">
        <v>602</v>
      </c>
      <c r="CA120" t="e">
        <f>+COUNTIF([4]ARMONIZACION!$D$5:$D$53,'EJECUCIONGASTOS ARMONIZADO'!CB120)</f>
        <v>#VALUE!</v>
      </c>
      <c r="CB120" t="str">
        <f t="shared" si="10"/>
        <v>SEGURIDAD Y CONVIVENCIA CIUDADANA - SEGURIDAD Y CONVIVENCIA</v>
      </c>
      <c r="CC120">
        <f t="shared" si="11"/>
        <v>6</v>
      </c>
      <c r="CD120" t="str">
        <f t="shared" si="12"/>
        <v>16</v>
      </c>
      <c r="CE120" t="str">
        <f t="shared" si="13"/>
        <v>24 1 3 22 1 602 71 44 4501052</v>
      </c>
      <c r="CF120">
        <f t="shared" si="14"/>
        <v>3</v>
      </c>
    </row>
    <row r="121" spans="1:84" ht="15" customHeight="1" x14ac:dyDescent="0.25">
      <c r="A121">
        <v>24</v>
      </c>
      <c r="B121">
        <v>1</v>
      </c>
      <c r="C121">
        <v>3</v>
      </c>
      <c r="D121" s="99">
        <v>22</v>
      </c>
      <c r="E121">
        <v>1</v>
      </c>
      <c r="F121">
        <v>8</v>
      </c>
      <c r="G121">
        <v>71</v>
      </c>
      <c r="H121">
        <v>1</v>
      </c>
      <c r="I121">
        <v>2</v>
      </c>
      <c r="J121" t="s">
        <v>235</v>
      </c>
      <c r="K121" t="s">
        <v>993</v>
      </c>
      <c r="L121" t="s">
        <v>219</v>
      </c>
      <c r="M121">
        <v>11215</v>
      </c>
      <c r="N121" t="s">
        <v>1140</v>
      </c>
      <c r="O121">
        <v>1</v>
      </c>
      <c r="P121">
        <v>1</v>
      </c>
      <c r="Q121" t="s">
        <v>1141</v>
      </c>
      <c r="R121" t="s">
        <v>1142</v>
      </c>
      <c r="S121" t="s">
        <v>993</v>
      </c>
      <c r="T121" t="s">
        <v>219</v>
      </c>
      <c r="U121" t="s">
        <v>996</v>
      </c>
      <c r="V121" t="s">
        <v>997</v>
      </c>
      <c r="W121" t="s">
        <v>594</v>
      </c>
      <c r="X121" t="s">
        <v>602</v>
      </c>
      <c r="Y121" t="s">
        <v>696</v>
      </c>
      <c r="Z121" t="s">
        <v>235</v>
      </c>
      <c r="AA121" t="s">
        <v>695</v>
      </c>
      <c r="AB121" t="s">
        <v>235</v>
      </c>
      <c r="AC121" t="s">
        <v>797</v>
      </c>
      <c r="AD121" t="s">
        <v>239</v>
      </c>
      <c r="AE121" t="s">
        <v>1035</v>
      </c>
      <c r="AF121" t="s">
        <v>244</v>
      </c>
      <c r="AG121" t="s">
        <v>1079</v>
      </c>
      <c r="AH121" t="s">
        <v>1080</v>
      </c>
      <c r="AI121" t="s">
        <v>1081</v>
      </c>
      <c r="AJ121" t="s">
        <v>1082</v>
      </c>
      <c r="AK121" t="s">
        <v>609</v>
      </c>
      <c r="AL121" t="s">
        <v>610</v>
      </c>
      <c r="AM121" t="s">
        <v>611</v>
      </c>
      <c r="AN121" t="s">
        <v>1053</v>
      </c>
      <c r="AO121" t="s">
        <v>844</v>
      </c>
      <c r="AP121" t="s">
        <v>1143</v>
      </c>
      <c r="AQ121" t="s">
        <v>55</v>
      </c>
      <c r="AR121" s="64">
        <v>22495930</v>
      </c>
      <c r="AS121" s="64">
        <v>0</v>
      </c>
      <c r="AT121" s="64">
        <v>0</v>
      </c>
      <c r="AU121" s="64">
        <v>0</v>
      </c>
      <c r="AV121" s="64">
        <v>0</v>
      </c>
      <c r="AW121" s="64">
        <v>22495930</v>
      </c>
      <c r="AX121" s="64">
        <v>0</v>
      </c>
      <c r="AY121" s="64">
        <v>0</v>
      </c>
      <c r="AZ121" s="64">
        <v>0</v>
      </c>
      <c r="BA121" s="64">
        <v>0</v>
      </c>
      <c r="BB121" s="64">
        <v>22495930</v>
      </c>
      <c r="BC121" s="101">
        <v>1</v>
      </c>
      <c r="BD121" s="101">
        <v>602</v>
      </c>
      <c r="BE121" s="64">
        <v>0</v>
      </c>
      <c r="BF121" t="s">
        <v>615</v>
      </c>
      <c r="BG121" s="107" t="e">
        <f>+SUMIF('[4]CDP - NO CANCELAR '!$A$2:$A$152,R121,'[4]CDP - NO CANCELAR '!$Q$2:$Q$152)</f>
        <v>#VALUE!</v>
      </c>
      <c r="BH121" s="64">
        <v>0</v>
      </c>
      <c r="BI121" s="104">
        <v>24</v>
      </c>
      <c r="BJ121" s="104">
        <v>1</v>
      </c>
      <c r="BK121" s="104">
        <v>3</v>
      </c>
      <c r="BL121" s="106">
        <v>22</v>
      </c>
      <c r="BM121" s="104">
        <v>1</v>
      </c>
      <c r="BN121" s="104">
        <v>602</v>
      </c>
      <c r="BO121" s="104">
        <v>71</v>
      </c>
      <c r="BP121" s="104">
        <v>44</v>
      </c>
      <c r="BQ121" s="105">
        <v>4501052</v>
      </c>
      <c r="BR121" s="104" t="s">
        <v>55</v>
      </c>
      <c r="BS121" s="104">
        <f t="shared" si="21"/>
        <v>22495930</v>
      </c>
      <c r="BT121" s="103" t="str">
        <f>+VLOOKUP('EJECUCIONGASTOS ARMONIZADO'!BU121,[4]ARMONIZACION!$I$5:$N$53,6,FALSE)</f>
        <v>DESARROLLO HUMANO Y SOCIAL</v>
      </c>
      <c r="BU121" s="102" t="s">
        <v>379</v>
      </c>
      <c r="BV121" s="102"/>
      <c r="BY121" s="101">
        <v>1</v>
      </c>
      <c r="BZ121" s="101">
        <v>602</v>
      </c>
      <c r="CA121" t="e">
        <f>+COUNTIF([4]ARMONIZACION!$D$5:$D$53,'EJECUCIONGASTOS ARMONIZADO'!CB121)</f>
        <v>#VALUE!</v>
      </c>
      <c r="CB121" t="str">
        <f t="shared" si="10"/>
        <v>SEGURIDAD Y CONVIVENCIA CIUDADANA - SEGURIDAD Y CONVIVENCIA</v>
      </c>
      <c r="CC121">
        <f t="shared" si="11"/>
        <v>6</v>
      </c>
      <c r="CD121" t="str">
        <f t="shared" si="12"/>
        <v>16</v>
      </c>
      <c r="CE121" t="str">
        <f t="shared" si="13"/>
        <v>24 1 3 22 1 602 71 44 4501052</v>
      </c>
      <c r="CF121">
        <f t="shared" si="14"/>
        <v>3</v>
      </c>
    </row>
    <row r="122" spans="1:84" ht="15" customHeight="1" x14ac:dyDescent="0.25">
      <c r="A122">
        <v>24</v>
      </c>
      <c r="B122">
        <v>1</v>
      </c>
      <c r="C122">
        <v>3</v>
      </c>
      <c r="D122" s="99">
        <v>22</v>
      </c>
      <c r="E122">
        <v>1</v>
      </c>
      <c r="F122">
        <v>8</v>
      </c>
      <c r="G122">
        <v>71</v>
      </c>
      <c r="H122">
        <v>3</v>
      </c>
      <c r="I122">
        <v>2</v>
      </c>
      <c r="J122" t="s">
        <v>235</v>
      </c>
      <c r="K122" t="s">
        <v>993</v>
      </c>
      <c r="L122" t="s">
        <v>219</v>
      </c>
      <c r="M122">
        <v>12401</v>
      </c>
      <c r="N122" t="s">
        <v>1100</v>
      </c>
      <c r="O122">
        <v>3</v>
      </c>
      <c r="P122">
        <v>3</v>
      </c>
      <c r="Q122" t="s">
        <v>1144</v>
      </c>
      <c r="R122" t="s">
        <v>1145</v>
      </c>
      <c r="S122" t="s">
        <v>993</v>
      </c>
      <c r="T122" t="s">
        <v>219</v>
      </c>
      <c r="U122" t="s">
        <v>996</v>
      </c>
      <c r="V122" t="s">
        <v>997</v>
      </c>
      <c r="W122" t="s">
        <v>594</v>
      </c>
      <c r="X122" t="s">
        <v>602</v>
      </c>
      <c r="Y122" t="s">
        <v>696</v>
      </c>
      <c r="Z122" t="s">
        <v>235</v>
      </c>
      <c r="AA122" t="s">
        <v>695</v>
      </c>
      <c r="AB122" t="s">
        <v>235</v>
      </c>
      <c r="AC122" t="s">
        <v>797</v>
      </c>
      <c r="AD122" t="s">
        <v>239</v>
      </c>
      <c r="AE122" t="s">
        <v>1035</v>
      </c>
      <c r="AF122" t="s">
        <v>244</v>
      </c>
      <c r="AG122" t="s">
        <v>1079</v>
      </c>
      <c r="AH122" t="s">
        <v>1080</v>
      </c>
      <c r="AI122" t="s">
        <v>1081</v>
      </c>
      <c r="AJ122" t="s">
        <v>1082</v>
      </c>
      <c r="AK122" t="s">
        <v>609</v>
      </c>
      <c r="AL122" t="s">
        <v>610</v>
      </c>
      <c r="AM122" t="s">
        <v>611</v>
      </c>
      <c r="AN122" t="s">
        <v>1146</v>
      </c>
      <c r="AO122" t="s">
        <v>1147</v>
      </c>
      <c r="AP122" t="s">
        <v>1148</v>
      </c>
      <c r="AQ122" t="s">
        <v>57</v>
      </c>
      <c r="AR122" s="64">
        <v>4040791581</v>
      </c>
      <c r="AS122" s="64">
        <v>0</v>
      </c>
      <c r="AT122" s="64">
        <v>0</v>
      </c>
      <c r="AU122" s="64">
        <v>0</v>
      </c>
      <c r="AV122" s="64">
        <v>0</v>
      </c>
      <c r="AW122" s="64">
        <v>4040791581</v>
      </c>
      <c r="AX122" s="66">
        <v>3904893709</v>
      </c>
      <c r="AY122" s="64">
        <v>3784893709</v>
      </c>
      <c r="AZ122" s="64">
        <v>2504547478.3000002</v>
      </c>
      <c r="BA122" s="64">
        <v>2424257352.3200002</v>
      </c>
      <c r="BB122" s="66">
        <v>135897872</v>
      </c>
      <c r="BC122" s="101">
        <v>1</v>
      </c>
      <c r="BD122" s="101">
        <v>602</v>
      </c>
      <c r="BE122" s="64">
        <v>120000000</v>
      </c>
      <c r="BF122" t="s">
        <v>615</v>
      </c>
      <c r="BG122" s="107" t="e">
        <f>+SUMIF('[4]CDP - NO CANCELAR '!$A$2:$A$152,R122,'[4]CDP - NO CANCELAR '!$Q$2:$Q$152)</f>
        <v>#VALUE!</v>
      </c>
      <c r="BH122" s="64">
        <v>3944299439</v>
      </c>
      <c r="BI122" s="104">
        <v>24</v>
      </c>
      <c r="BJ122" s="104">
        <v>1</v>
      </c>
      <c r="BK122" s="104">
        <v>3</v>
      </c>
      <c r="BL122" s="106">
        <v>22</v>
      </c>
      <c r="BM122" s="104">
        <v>1</v>
      </c>
      <c r="BN122" s="104">
        <v>602</v>
      </c>
      <c r="BO122" s="104">
        <v>71</v>
      </c>
      <c r="BP122" s="104">
        <v>41</v>
      </c>
      <c r="BQ122" s="105">
        <v>4501052</v>
      </c>
      <c r="BR122" s="104" t="s">
        <v>57</v>
      </c>
      <c r="BS122" s="104">
        <f t="shared" si="21"/>
        <v>135897872</v>
      </c>
      <c r="BT122" s="103" t="str">
        <f>+VLOOKUP('EJECUCIONGASTOS ARMONIZADO'!BU122,[4]ARMONIZACION!$I$5:$N$53,6,FALSE)</f>
        <v>DESARROLLO HUMANO Y SOCIAL</v>
      </c>
      <c r="BU122" s="102" t="s">
        <v>379</v>
      </c>
      <c r="BV122" s="102"/>
      <c r="BW122" t="s">
        <v>3571</v>
      </c>
      <c r="BY122" s="101">
        <v>1</v>
      </c>
      <c r="BZ122" s="101">
        <v>602</v>
      </c>
      <c r="CA122" t="e">
        <f>+COUNTIF([4]ARMONIZACION!$D$5:$D$53,'EJECUCIONGASTOS ARMONIZADO'!CB122)</f>
        <v>#VALUE!</v>
      </c>
      <c r="CB122" t="str">
        <f t="shared" si="10"/>
        <v>SEGURIDAD Y CONVIVENCIA CIUDADANA - SEGURIDAD Y CONVIVENCIA</v>
      </c>
      <c r="CC122">
        <f t="shared" si="11"/>
        <v>6</v>
      </c>
      <c r="CD122" t="str">
        <f t="shared" si="12"/>
        <v>16</v>
      </c>
      <c r="CE122" t="str">
        <f t="shared" si="13"/>
        <v>24 1 3 22 1 602 71 41 4501052</v>
      </c>
      <c r="CF122">
        <f t="shared" si="14"/>
        <v>5</v>
      </c>
    </row>
    <row r="123" spans="1:84" ht="15" customHeight="1" x14ac:dyDescent="0.25">
      <c r="A123">
        <v>24</v>
      </c>
      <c r="B123">
        <v>1</v>
      </c>
      <c r="C123">
        <v>3</v>
      </c>
      <c r="D123" s="99">
        <v>22</v>
      </c>
      <c r="E123">
        <v>1</v>
      </c>
      <c r="F123">
        <v>8</v>
      </c>
      <c r="G123">
        <v>71</v>
      </c>
      <c r="H123">
        <v>4</v>
      </c>
      <c r="I123">
        <v>2</v>
      </c>
      <c r="J123" t="s">
        <v>235</v>
      </c>
      <c r="K123" t="s">
        <v>993</v>
      </c>
      <c r="L123" t="s">
        <v>219</v>
      </c>
      <c r="M123">
        <v>22321</v>
      </c>
      <c r="N123" t="s">
        <v>1149</v>
      </c>
      <c r="O123">
        <v>4</v>
      </c>
      <c r="P123">
        <v>4</v>
      </c>
      <c r="Q123" t="s">
        <v>1150</v>
      </c>
      <c r="R123" t="s">
        <v>1151</v>
      </c>
      <c r="S123" t="s">
        <v>993</v>
      </c>
      <c r="T123" t="s">
        <v>219</v>
      </c>
      <c r="U123" t="s">
        <v>996</v>
      </c>
      <c r="V123" t="s">
        <v>997</v>
      </c>
      <c r="W123" t="s">
        <v>594</v>
      </c>
      <c r="X123" t="s">
        <v>602</v>
      </c>
      <c r="Y123" t="s">
        <v>696</v>
      </c>
      <c r="Z123" t="s">
        <v>235</v>
      </c>
      <c r="AA123" t="s">
        <v>695</v>
      </c>
      <c r="AB123" t="s">
        <v>235</v>
      </c>
      <c r="AC123" t="s">
        <v>797</v>
      </c>
      <c r="AD123" t="s">
        <v>239</v>
      </c>
      <c r="AE123" t="s">
        <v>1035</v>
      </c>
      <c r="AF123" t="s">
        <v>244</v>
      </c>
      <c r="AG123" t="s">
        <v>1079</v>
      </c>
      <c r="AH123" t="s">
        <v>1080</v>
      </c>
      <c r="AI123" t="s">
        <v>1081</v>
      </c>
      <c r="AJ123" t="s">
        <v>1082</v>
      </c>
      <c r="AK123" t="s">
        <v>609</v>
      </c>
      <c r="AL123" t="s">
        <v>610</v>
      </c>
      <c r="AM123" t="s">
        <v>611</v>
      </c>
      <c r="AN123" t="s">
        <v>1146</v>
      </c>
      <c r="AO123" t="s">
        <v>1147</v>
      </c>
      <c r="AP123" t="s">
        <v>1152</v>
      </c>
      <c r="AQ123" t="s">
        <v>58</v>
      </c>
      <c r="AR123" s="64">
        <v>83000000</v>
      </c>
      <c r="AS123" s="64">
        <v>0</v>
      </c>
      <c r="AT123" s="64">
        <v>0</v>
      </c>
      <c r="AU123" s="64">
        <v>0</v>
      </c>
      <c r="AV123" s="64">
        <v>0</v>
      </c>
      <c r="AW123" s="64">
        <v>83000000</v>
      </c>
      <c r="AX123" s="66">
        <v>0</v>
      </c>
      <c r="AY123" s="64">
        <v>0</v>
      </c>
      <c r="AZ123" s="64">
        <v>0</v>
      </c>
      <c r="BA123" s="64">
        <v>0</v>
      </c>
      <c r="BB123" s="66">
        <v>83000000</v>
      </c>
      <c r="BC123" s="101">
        <v>1</v>
      </c>
      <c r="BD123" s="101">
        <v>602</v>
      </c>
      <c r="BE123" s="64">
        <v>0</v>
      </c>
      <c r="BF123" t="s">
        <v>615</v>
      </c>
      <c r="BG123" s="107" t="e">
        <f>+SUMIF('[4]CDP - NO CANCELAR '!$A$2:$A$152,R123,'[4]CDP - NO CANCELAR '!$Q$2:$Q$152)</f>
        <v>#VALUE!</v>
      </c>
      <c r="BH123" s="64">
        <v>83000000</v>
      </c>
      <c r="BI123" s="104">
        <v>24</v>
      </c>
      <c r="BJ123" s="104">
        <v>1</v>
      </c>
      <c r="BK123" s="104">
        <v>3</v>
      </c>
      <c r="BL123" s="106">
        <v>22</v>
      </c>
      <c r="BM123" s="104">
        <v>1</v>
      </c>
      <c r="BN123" s="104">
        <v>602</v>
      </c>
      <c r="BO123" s="104">
        <v>71</v>
      </c>
      <c r="BP123" s="104">
        <v>41</v>
      </c>
      <c r="BQ123" s="105">
        <v>4501052</v>
      </c>
      <c r="BR123" s="104" t="s">
        <v>3096</v>
      </c>
      <c r="BS123" s="104">
        <f t="shared" si="21"/>
        <v>83000000</v>
      </c>
      <c r="BT123" s="103" t="str">
        <f>+VLOOKUP('EJECUCIONGASTOS ARMONIZADO'!BU123,[4]ARMONIZACION!$I$5:$N$53,6,FALSE)</f>
        <v>DESARROLLO HUMANO Y SOCIAL</v>
      </c>
      <c r="BU123" s="102" t="s">
        <v>379</v>
      </c>
      <c r="BV123" s="102"/>
      <c r="BW123" t="s">
        <v>3571</v>
      </c>
      <c r="BY123" s="101">
        <v>1</v>
      </c>
      <c r="BZ123" s="101">
        <v>602</v>
      </c>
      <c r="CA123" t="e">
        <f>+COUNTIF([4]ARMONIZACION!$D$5:$D$53,'EJECUCIONGASTOS ARMONIZADO'!CB123)</f>
        <v>#VALUE!</v>
      </c>
      <c r="CB123" t="str">
        <f t="shared" si="10"/>
        <v>SEGURIDAD Y CONVIVENCIA CIUDADANA - SEGURIDAD Y CONVIVENCIA</v>
      </c>
      <c r="CC123">
        <f t="shared" si="11"/>
        <v>6</v>
      </c>
      <c r="CD123" t="str">
        <f t="shared" si="12"/>
        <v>16</v>
      </c>
      <c r="CE123" t="str">
        <f t="shared" si="13"/>
        <v>24 1 3 22 1 602 71 41 4501052</v>
      </c>
      <c r="CF123">
        <f t="shared" si="14"/>
        <v>5</v>
      </c>
    </row>
    <row r="124" spans="1:84" ht="15" customHeight="1" x14ac:dyDescent="0.25">
      <c r="A124">
        <v>24</v>
      </c>
      <c r="B124">
        <v>1</v>
      </c>
      <c r="C124">
        <v>3</v>
      </c>
      <c r="D124" s="99">
        <v>22</v>
      </c>
      <c r="E124">
        <v>1</v>
      </c>
      <c r="F124">
        <v>8</v>
      </c>
      <c r="G124">
        <v>71</v>
      </c>
      <c r="H124">
        <v>5</v>
      </c>
      <c r="I124">
        <v>2</v>
      </c>
      <c r="J124" t="s">
        <v>235</v>
      </c>
      <c r="K124" t="s">
        <v>993</v>
      </c>
      <c r="L124" t="s">
        <v>219</v>
      </c>
      <c r="M124">
        <v>12303</v>
      </c>
      <c r="N124" t="s">
        <v>1153</v>
      </c>
      <c r="O124">
        <v>5</v>
      </c>
      <c r="P124">
        <v>5</v>
      </c>
      <c r="Q124" t="s">
        <v>1154</v>
      </c>
      <c r="R124" t="s">
        <v>1155</v>
      </c>
      <c r="S124" t="s">
        <v>993</v>
      </c>
      <c r="T124" t="s">
        <v>219</v>
      </c>
      <c r="U124" t="s">
        <v>996</v>
      </c>
      <c r="V124" t="s">
        <v>997</v>
      </c>
      <c r="W124" t="s">
        <v>594</v>
      </c>
      <c r="X124" t="s">
        <v>602</v>
      </c>
      <c r="Y124" t="s">
        <v>696</v>
      </c>
      <c r="Z124" t="s">
        <v>235</v>
      </c>
      <c r="AA124" t="s">
        <v>695</v>
      </c>
      <c r="AB124" t="s">
        <v>235</v>
      </c>
      <c r="AC124" t="s">
        <v>797</v>
      </c>
      <c r="AD124" t="s">
        <v>239</v>
      </c>
      <c r="AE124" t="s">
        <v>1035</v>
      </c>
      <c r="AF124" t="s">
        <v>244</v>
      </c>
      <c r="AG124" t="s">
        <v>1079</v>
      </c>
      <c r="AH124" t="s">
        <v>1080</v>
      </c>
      <c r="AI124" t="s">
        <v>1081</v>
      </c>
      <c r="AJ124" t="s">
        <v>1082</v>
      </c>
      <c r="AK124" t="s">
        <v>609</v>
      </c>
      <c r="AL124" t="s">
        <v>610</v>
      </c>
      <c r="AM124" t="s">
        <v>611</v>
      </c>
      <c r="AN124" t="s">
        <v>1146</v>
      </c>
      <c r="AO124" t="s">
        <v>1147</v>
      </c>
      <c r="AP124" t="s">
        <v>1156</v>
      </c>
      <c r="AQ124" t="s">
        <v>59</v>
      </c>
      <c r="AR124" s="64">
        <v>1094270</v>
      </c>
      <c r="AS124" s="64">
        <v>0</v>
      </c>
      <c r="AT124" s="64">
        <v>0</v>
      </c>
      <c r="AU124" s="64">
        <v>0</v>
      </c>
      <c r="AV124" s="64">
        <v>0</v>
      </c>
      <c r="AW124" s="64">
        <v>1094270</v>
      </c>
      <c r="AX124" s="66">
        <v>0</v>
      </c>
      <c r="AY124" s="64">
        <v>0</v>
      </c>
      <c r="AZ124" s="64">
        <v>0</v>
      </c>
      <c r="BA124" s="64">
        <v>0</v>
      </c>
      <c r="BB124" s="66">
        <v>1094270</v>
      </c>
      <c r="BC124" s="101">
        <v>1</v>
      </c>
      <c r="BD124" s="101">
        <v>602</v>
      </c>
      <c r="BE124" s="64">
        <v>0</v>
      </c>
      <c r="BF124" t="s">
        <v>615</v>
      </c>
      <c r="BG124" s="107" t="e">
        <f>+SUMIF('[4]CDP - NO CANCELAR '!$A$2:$A$152,R124,'[4]CDP - NO CANCELAR '!$Q$2:$Q$152)</f>
        <v>#VALUE!</v>
      </c>
      <c r="BH124" s="64">
        <v>1094270</v>
      </c>
      <c r="BI124" s="104">
        <v>24</v>
      </c>
      <c r="BJ124" s="104">
        <v>1</v>
      </c>
      <c r="BK124" s="104">
        <v>3</v>
      </c>
      <c r="BL124" s="106">
        <v>22</v>
      </c>
      <c r="BM124" s="104">
        <v>1</v>
      </c>
      <c r="BN124" s="104">
        <v>602</v>
      </c>
      <c r="BO124" s="104">
        <v>71</v>
      </c>
      <c r="BP124" s="104">
        <v>44</v>
      </c>
      <c r="BQ124" s="105">
        <v>4501052</v>
      </c>
      <c r="BR124" s="104" t="s">
        <v>59</v>
      </c>
      <c r="BS124" s="104">
        <f t="shared" si="21"/>
        <v>1094270</v>
      </c>
      <c r="BT124" s="103" t="str">
        <f>+VLOOKUP('EJECUCIONGASTOS ARMONIZADO'!BU124,[4]ARMONIZACION!$I$5:$N$53,6,FALSE)</f>
        <v>DESARROLLO HUMANO Y SOCIAL</v>
      </c>
      <c r="BU124" s="102" t="s">
        <v>379</v>
      </c>
      <c r="BV124" s="102"/>
      <c r="BW124" t="s">
        <v>3571</v>
      </c>
      <c r="BY124" s="101">
        <v>1</v>
      </c>
      <c r="BZ124" s="101">
        <v>602</v>
      </c>
      <c r="CA124" t="e">
        <f>+COUNTIF([4]ARMONIZACION!$D$5:$D$53,'EJECUCIONGASTOS ARMONIZADO'!CB124)</f>
        <v>#VALUE!</v>
      </c>
      <c r="CB124" t="str">
        <f t="shared" si="10"/>
        <v>SEGURIDAD Y CONVIVENCIA CIUDADANA - SEGURIDAD Y CONVIVENCIA</v>
      </c>
      <c r="CC124">
        <f t="shared" si="11"/>
        <v>6</v>
      </c>
      <c r="CD124" t="str">
        <f t="shared" si="12"/>
        <v>16</v>
      </c>
      <c r="CE124" t="str">
        <f t="shared" si="13"/>
        <v>24 1 3 22 1 602 71 44 4501052</v>
      </c>
      <c r="CF124">
        <f t="shared" si="14"/>
        <v>3</v>
      </c>
    </row>
    <row r="125" spans="1:84" ht="15" customHeight="1" x14ac:dyDescent="0.25">
      <c r="A125">
        <v>24</v>
      </c>
      <c r="B125">
        <v>1</v>
      </c>
      <c r="C125">
        <v>3</v>
      </c>
      <c r="D125" s="99">
        <v>22</v>
      </c>
      <c r="E125">
        <v>3</v>
      </c>
      <c r="F125">
        <v>1</v>
      </c>
      <c r="G125">
        <v>70</v>
      </c>
      <c r="H125">
        <v>0</v>
      </c>
      <c r="I125">
        <v>2</v>
      </c>
      <c r="J125" t="s">
        <v>235</v>
      </c>
      <c r="K125" t="s">
        <v>993</v>
      </c>
      <c r="L125" t="s">
        <v>219</v>
      </c>
      <c r="M125">
        <v>12606</v>
      </c>
      <c r="N125" t="s">
        <v>1157</v>
      </c>
      <c r="O125">
        <v>0</v>
      </c>
      <c r="P125">
        <v>0</v>
      </c>
      <c r="Q125" t="s">
        <v>1158</v>
      </c>
      <c r="R125" t="s">
        <v>1159</v>
      </c>
      <c r="S125" t="s">
        <v>993</v>
      </c>
      <c r="T125" t="s">
        <v>219</v>
      </c>
      <c r="U125" t="s">
        <v>996</v>
      </c>
      <c r="V125" t="s">
        <v>997</v>
      </c>
      <c r="W125" t="s">
        <v>594</v>
      </c>
      <c r="X125" t="s">
        <v>602</v>
      </c>
      <c r="Y125" t="s">
        <v>696</v>
      </c>
      <c r="Z125" t="s">
        <v>235</v>
      </c>
      <c r="AA125" t="s">
        <v>695</v>
      </c>
      <c r="AB125" t="s">
        <v>235</v>
      </c>
      <c r="AC125" t="s">
        <v>603</v>
      </c>
      <c r="AD125" t="s">
        <v>246</v>
      </c>
      <c r="AE125" t="s">
        <v>604</v>
      </c>
      <c r="AF125" t="s">
        <v>247</v>
      </c>
      <c r="AG125" t="s">
        <v>621</v>
      </c>
      <c r="AH125" t="s">
        <v>622</v>
      </c>
      <c r="AI125" t="s">
        <v>623</v>
      </c>
      <c r="AJ125" t="s">
        <v>624</v>
      </c>
      <c r="AK125" t="s">
        <v>609</v>
      </c>
      <c r="AL125" t="s">
        <v>610</v>
      </c>
      <c r="AM125" t="s">
        <v>611</v>
      </c>
      <c r="AN125" t="s">
        <v>640</v>
      </c>
      <c r="AO125" t="s">
        <v>641</v>
      </c>
      <c r="AP125" t="s">
        <v>1160</v>
      </c>
      <c r="AQ125" t="s">
        <v>60</v>
      </c>
      <c r="AR125" s="64">
        <v>603900</v>
      </c>
      <c r="AS125" s="64">
        <v>0</v>
      </c>
      <c r="AT125" s="64">
        <v>0</v>
      </c>
      <c r="AU125" s="64">
        <v>0</v>
      </c>
      <c r="AV125" s="64">
        <v>0</v>
      </c>
      <c r="AW125" s="64">
        <v>603900</v>
      </c>
      <c r="AX125" s="64">
        <v>0</v>
      </c>
      <c r="AY125" s="64">
        <v>0</v>
      </c>
      <c r="AZ125" s="64">
        <v>0</v>
      </c>
      <c r="BA125" s="64">
        <v>0</v>
      </c>
      <c r="BB125" s="64">
        <v>603900</v>
      </c>
      <c r="BC125" s="101">
        <v>1</v>
      </c>
      <c r="BD125" s="101">
        <v>602</v>
      </c>
      <c r="BE125" s="64">
        <v>0</v>
      </c>
      <c r="BF125" t="s">
        <v>615</v>
      </c>
      <c r="BG125" s="107" t="e">
        <f>+SUMIF('[4]CDP - NO CANCELAR '!$A$2:$A$152,R125,'[4]CDP - NO CANCELAR '!$Q$2:$Q$152)</f>
        <v>#VALUE!</v>
      </c>
      <c r="BH125" s="64">
        <v>0</v>
      </c>
      <c r="BI125" s="104">
        <v>24</v>
      </c>
      <c r="BJ125" s="104">
        <v>1</v>
      </c>
      <c r="BK125" s="104">
        <v>3</v>
      </c>
      <c r="BL125" s="106">
        <v>22</v>
      </c>
      <c r="BM125" s="104">
        <v>1</v>
      </c>
      <c r="BN125" s="104">
        <v>602</v>
      </c>
      <c r="BO125" s="104">
        <v>70</v>
      </c>
      <c r="BP125" s="104">
        <v>45</v>
      </c>
      <c r="BQ125" s="105">
        <v>4002020</v>
      </c>
      <c r="BR125" s="104" t="s">
        <v>3085</v>
      </c>
      <c r="BS125" s="104">
        <f t="shared" si="21"/>
        <v>603900</v>
      </c>
      <c r="BT125" s="103" t="str">
        <f>+VLOOKUP('EJECUCIONGASTOS ARMONIZADO'!BU125,[4]ARMONIZACION!$I$5:$N$53,6,FALSE)</f>
        <v>DESARROLLO HUMANO Y SOCIAL</v>
      </c>
      <c r="BU125" s="102" t="s">
        <v>379</v>
      </c>
      <c r="BV125" s="102"/>
      <c r="BY125" s="101">
        <v>1</v>
      </c>
      <c r="BZ125" s="101">
        <v>602</v>
      </c>
      <c r="CA125" t="e">
        <f>+COUNTIF([4]ARMONIZACION!$D$5:$D$53,'EJECUCIONGASTOS ARMONIZADO'!CB125)</f>
        <v>#VALUE!</v>
      </c>
      <c r="CB125" t="str">
        <f t="shared" si="10"/>
        <v>MANIZALES + VERDE - SEGURIDAD Y CONVIVENCIA</v>
      </c>
      <c r="CC125">
        <f t="shared" si="11"/>
        <v>6</v>
      </c>
      <c r="CD125" t="str">
        <f t="shared" si="12"/>
        <v>16</v>
      </c>
      <c r="CE125" t="str">
        <f t="shared" si="13"/>
        <v>24 1 3 22 1 602 70 45 4002020</v>
      </c>
      <c r="CF125">
        <f t="shared" si="14"/>
        <v>4</v>
      </c>
    </row>
    <row r="126" spans="1:84" ht="15" customHeight="1" x14ac:dyDescent="0.25">
      <c r="A126">
        <v>24</v>
      </c>
      <c r="B126">
        <v>1</v>
      </c>
      <c r="C126">
        <v>3</v>
      </c>
      <c r="D126" s="99">
        <v>22</v>
      </c>
      <c r="E126">
        <v>3</v>
      </c>
      <c r="F126">
        <v>1</v>
      </c>
      <c r="G126">
        <v>70</v>
      </c>
      <c r="H126">
        <v>1</v>
      </c>
      <c r="I126">
        <v>2</v>
      </c>
      <c r="J126" t="s">
        <v>235</v>
      </c>
      <c r="K126" t="s">
        <v>993</v>
      </c>
      <c r="L126" t="s">
        <v>219</v>
      </c>
      <c r="M126">
        <v>12610</v>
      </c>
      <c r="N126" t="s">
        <v>1161</v>
      </c>
      <c r="O126">
        <v>1</v>
      </c>
      <c r="P126">
        <v>1</v>
      </c>
      <c r="Q126" t="s">
        <v>1162</v>
      </c>
      <c r="R126" t="s">
        <v>1163</v>
      </c>
      <c r="S126" t="s">
        <v>993</v>
      </c>
      <c r="T126" t="s">
        <v>219</v>
      </c>
      <c r="U126" t="s">
        <v>996</v>
      </c>
      <c r="V126" t="s">
        <v>997</v>
      </c>
      <c r="W126" t="s">
        <v>594</v>
      </c>
      <c r="X126" t="s">
        <v>602</v>
      </c>
      <c r="Y126" t="s">
        <v>696</v>
      </c>
      <c r="Z126" t="s">
        <v>235</v>
      </c>
      <c r="AA126" t="s">
        <v>695</v>
      </c>
      <c r="AB126" t="s">
        <v>235</v>
      </c>
      <c r="AC126" t="s">
        <v>603</v>
      </c>
      <c r="AD126" t="s">
        <v>246</v>
      </c>
      <c r="AE126" t="s">
        <v>604</v>
      </c>
      <c r="AF126" t="s">
        <v>247</v>
      </c>
      <c r="AG126" t="s">
        <v>621</v>
      </c>
      <c r="AH126" t="s">
        <v>622</v>
      </c>
      <c r="AI126" t="s">
        <v>623</v>
      </c>
      <c r="AJ126" t="s">
        <v>624</v>
      </c>
      <c r="AK126" t="s">
        <v>609</v>
      </c>
      <c r="AL126" t="s">
        <v>610</v>
      </c>
      <c r="AM126" t="s">
        <v>611</v>
      </c>
      <c r="AN126" t="s">
        <v>640</v>
      </c>
      <c r="AO126" t="s">
        <v>641</v>
      </c>
      <c r="AP126" t="s">
        <v>1164</v>
      </c>
      <c r="AQ126" t="s">
        <v>61</v>
      </c>
      <c r="AR126" s="64">
        <v>15915361</v>
      </c>
      <c r="AS126" s="64">
        <v>0</v>
      </c>
      <c r="AT126" s="64">
        <v>0</v>
      </c>
      <c r="AU126" s="64">
        <v>0</v>
      </c>
      <c r="AV126" s="64">
        <v>0</v>
      </c>
      <c r="AW126" s="64">
        <v>15915361</v>
      </c>
      <c r="AX126" s="64">
        <v>0</v>
      </c>
      <c r="AY126" s="64">
        <v>0</v>
      </c>
      <c r="AZ126" s="64">
        <v>0</v>
      </c>
      <c r="BA126" s="64">
        <v>0</v>
      </c>
      <c r="BB126" s="64">
        <v>15915361</v>
      </c>
      <c r="BC126" s="101">
        <v>1</v>
      </c>
      <c r="BD126" s="101">
        <v>602</v>
      </c>
      <c r="BE126" s="64">
        <v>0</v>
      </c>
      <c r="BF126" t="s">
        <v>615</v>
      </c>
      <c r="BG126" s="107" t="e">
        <f>+SUMIF('[4]CDP - NO CANCELAR '!$A$2:$A$152,R126,'[4]CDP - NO CANCELAR '!$Q$2:$Q$152)</f>
        <v>#VALUE!</v>
      </c>
      <c r="BH126" s="64">
        <v>0</v>
      </c>
      <c r="BI126" s="104">
        <v>24</v>
      </c>
      <c r="BJ126" s="104">
        <v>1</v>
      </c>
      <c r="BK126" s="104">
        <v>3</v>
      </c>
      <c r="BL126" s="106">
        <v>22</v>
      </c>
      <c r="BM126" s="104">
        <v>1</v>
      </c>
      <c r="BN126" s="104">
        <v>602</v>
      </c>
      <c r="BO126" s="104">
        <v>70</v>
      </c>
      <c r="BP126" s="104">
        <v>45</v>
      </c>
      <c r="BQ126" s="105">
        <v>4002020</v>
      </c>
      <c r="BR126" s="104" t="s">
        <v>3087</v>
      </c>
      <c r="BS126" s="104">
        <f t="shared" si="21"/>
        <v>15915361</v>
      </c>
      <c r="BT126" s="103" t="str">
        <f>+VLOOKUP('EJECUCIONGASTOS ARMONIZADO'!BU126,[4]ARMONIZACION!$I$5:$N$53,6,FALSE)</f>
        <v>DESARROLLO HUMANO Y SOCIAL</v>
      </c>
      <c r="BU126" s="102" t="s">
        <v>379</v>
      </c>
      <c r="BV126" s="102"/>
      <c r="BY126" s="101">
        <v>1</v>
      </c>
      <c r="BZ126" s="101">
        <v>602</v>
      </c>
      <c r="CA126" t="e">
        <f>+COUNTIF([4]ARMONIZACION!$D$5:$D$53,'EJECUCIONGASTOS ARMONIZADO'!CB126)</f>
        <v>#VALUE!</v>
      </c>
      <c r="CB126" t="str">
        <f t="shared" si="10"/>
        <v>MANIZALES + VERDE - SEGURIDAD Y CONVIVENCIA</v>
      </c>
      <c r="CC126">
        <f t="shared" si="11"/>
        <v>6</v>
      </c>
      <c r="CD126" t="str">
        <f t="shared" si="12"/>
        <v>16</v>
      </c>
      <c r="CE126" t="str">
        <f t="shared" si="13"/>
        <v>24 1 3 22 1 602 70 45 4002020</v>
      </c>
      <c r="CF126">
        <f t="shared" si="14"/>
        <v>4</v>
      </c>
    </row>
    <row r="127" spans="1:84" ht="15" customHeight="1" x14ac:dyDescent="0.25">
      <c r="A127">
        <v>24</v>
      </c>
      <c r="B127">
        <v>1</v>
      </c>
      <c r="C127">
        <v>3</v>
      </c>
      <c r="D127" s="99">
        <v>22</v>
      </c>
      <c r="E127">
        <v>3</v>
      </c>
      <c r="F127">
        <v>1</v>
      </c>
      <c r="G127">
        <v>70</v>
      </c>
      <c r="H127">
        <v>2</v>
      </c>
      <c r="I127">
        <v>2</v>
      </c>
      <c r="J127" t="s">
        <v>235</v>
      </c>
      <c r="K127" t="s">
        <v>993</v>
      </c>
      <c r="L127" t="s">
        <v>219</v>
      </c>
      <c r="M127">
        <v>22312</v>
      </c>
      <c r="N127" t="s">
        <v>1165</v>
      </c>
      <c r="O127">
        <v>2</v>
      </c>
      <c r="P127">
        <v>2</v>
      </c>
      <c r="Q127" t="s">
        <v>1166</v>
      </c>
      <c r="R127" t="s">
        <v>1167</v>
      </c>
      <c r="S127" t="s">
        <v>993</v>
      </c>
      <c r="T127" t="s">
        <v>219</v>
      </c>
      <c r="U127" t="s">
        <v>996</v>
      </c>
      <c r="V127" t="s">
        <v>997</v>
      </c>
      <c r="W127" t="s">
        <v>594</v>
      </c>
      <c r="X127" t="s">
        <v>602</v>
      </c>
      <c r="Y127" t="s">
        <v>696</v>
      </c>
      <c r="Z127" t="s">
        <v>235</v>
      </c>
      <c r="AA127" t="s">
        <v>695</v>
      </c>
      <c r="AB127" t="s">
        <v>235</v>
      </c>
      <c r="AC127" t="s">
        <v>603</v>
      </c>
      <c r="AD127" t="s">
        <v>246</v>
      </c>
      <c r="AE127" t="s">
        <v>604</v>
      </c>
      <c r="AF127" t="s">
        <v>247</v>
      </c>
      <c r="AG127" t="s">
        <v>621</v>
      </c>
      <c r="AH127" t="s">
        <v>622</v>
      </c>
      <c r="AI127" t="s">
        <v>623</v>
      </c>
      <c r="AJ127" t="s">
        <v>624</v>
      </c>
      <c r="AK127" t="s">
        <v>609</v>
      </c>
      <c r="AL127" t="s">
        <v>610</v>
      </c>
      <c r="AM127" t="s">
        <v>611</v>
      </c>
      <c r="AN127" t="s">
        <v>640</v>
      </c>
      <c r="AO127" t="s">
        <v>641</v>
      </c>
      <c r="AP127" t="s">
        <v>1168</v>
      </c>
      <c r="AQ127" t="s">
        <v>62</v>
      </c>
      <c r="AR127" s="64">
        <v>7267000</v>
      </c>
      <c r="AS127" s="64">
        <v>0</v>
      </c>
      <c r="AT127" s="64">
        <v>0</v>
      </c>
      <c r="AU127" s="64">
        <v>0</v>
      </c>
      <c r="AV127" s="64">
        <v>0</v>
      </c>
      <c r="AW127" s="64">
        <v>7267000</v>
      </c>
      <c r="AX127" s="64">
        <v>0</v>
      </c>
      <c r="AY127" s="64">
        <v>0</v>
      </c>
      <c r="AZ127" s="64">
        <v>0</v>
      </c>
      <c r="BA127" s="64">
        <v>0</v>
      </c>
      <c r="BB127" s="64">
        <v>7267000</v>
      </c>
      <c r="BC127" s="101">
        <v>1</v>
      </c>
      <c r="BD127" s="101">
        <v>602</v>
      </c>
      <c r="BE127" s="64">
        <v>0</v>
      </c>
      <c r="BF127" t="s">
        <v>615</v>
      </c>
      <c r="BG127" s="107" t="e">
        <f>+SUMIF('[4]CDP - NO CANCELAR '!$A$2:$A$152,R127,'[4]CDP - NO CANCELAR '!$Q$2:$Q$152)</f>
        <v>#VALUE!</v>
      </c>
      <c r="BH127" s="64">
        <v>0</v>
      </c>
      <c r="BI127" s="104">
        <v>24</v>
      </c>
      <c r="BJ127" s="104">
        <v>1</v>
      </c>
      <c r="BK127" s="104">
        <v>3</v>
      </c>
      <c r="BL127" s="106">
        <v>22</v>
      </c>
      <c r="BM127" s="104">
        <v>1</v>
      </c>
      <c r="BN127" s="104">
        <v>602</v>
      </c>
      <c r="BO127" s="104">
        <v>70</v>
      </c>
      <c r="BP127" s="104">
        <v>45</v>
      </c>
      <c r="BQ127" s="105">
        <v>4002020</v>
      </c>
      <c r="BR127" s="104" t="s">
        <v>3089</v>
      </c>
      <c r="BS127" s="104">
        <f t="shared" si="21"/>
        <v>7267000</v>
      </c>
      <c r="BT127" s="103" t="str">
        <f>+VLOOKUP('EJECUCIONGASTOS ARMONIZADO'!BU127,[4]ARMONIZACION!$I$5:$N$53,6,FALSE)</f>
        <v>DESARROLLO HUMANO Y SOCIAL</v>
      </c>
      <c r="BU127" s="102" t="s">
        <v>379</v>
      </c>
      <c r="BV127" s="102"/>
      <c r="BY127" s="101">
        <v>1</v>
      </c>
      <c r="BZ127" s="101">
        <v>602</v>
      </c>
      <c r="CA127" t="e">
        <f>+COUNTIF([4]ARMONIZACION!$D$5:$D$53,'EJECUCIONGASTOS ARMONIZADO'!CB127)</f>
        <v>#VALUE!</v>
      </c>
      <c r="CB127" t="str">
        <f t="shared" si="10"/>
        <v>MANIZALES + VERDE - SEGURIDAD Y CONVIVENCIA</v>
      </c>
      <c r="CC127">
        <f t="shared" si="11"/>
        <v>6</v>
      </c>
      <c r="CD127" t="str">
        <f t="shared" si="12"/>
        <v>16</v>
      </c>
      <c r="CE127" t="str">
        <f t="shared" si="13"/>
        <v>24 1 3 22 1 602 70 45 4002020</v>
      </c>
      <c r="CF127">
        <f t="shared" si="14"/>
        <v>4</v>
      </c>
    </row>
    <row r="128" spans="1:84" ht="15" customHeight="1" x14ac:dyDescent="0.25">
      <c r="A128">
        <v>24</v>
      </c>
      <c r="B128">
        <v>1</v>
      </c>
      <c r="C128">
        <v>3</v>
      </c>
      <c r="D128" s="99">
        <v>22</v>
      </c>
      <c r="E128">
        <v>3</v>
      </c>
      <c r="F128">
        <v>1</v>
      </c>
      <c r="G128">
        <v>70</v>
      </c>
      <c r="H128">
        <v>3</v>
      </c>
      <c r="I128">
        <v>2</v>
      </c>
      <c r="J128" t="s">
        <v>235</v>
      </c>
      <c r="K128" t="s">
        <v>993</v>
      </c>
      <c r="L128" t="s">
        <v>219</v>
      </c>
      <c r="M128">
        <v>22317</v>
      </c>
      <c r="N128" t="s">
        <v>1169</v>
      </c>
      <c r="O128">
        <v>3</v>
      </c>
      <c r="P128">
        <v>3</v>
      </c>
      <c r="Q128" t="s">
        <v>1170</v>
      </c>
      <c r="R128" t="s">
        <v>1171</v>
      </c>
      <c r="S128" t="s">
        <v>993</v>
      </c>
      <c r="T128" t="s">
        <v>219</v>
      </c>
      <c r="U128" t="s">
        <v>996</v>
      </c>
      <c r="V128" t="s">
        <v>997</v>
      </c>
      <c r="W128" t="s">
        <v>594</v>
      </c>
      <c r="X128" t="s">
        <v>602</v>
      </c>
      <c r="Y128" t="s">
        <v>696</v>
      </c>
      <c r="Z128" t="s">
        <v>235</v>
      </c>
      <c r="AA128" t="s">
        <v>695</v>
      </c>
      <c r="AB128" t="s">
        <v>235</v>
      </c>
      <c r="AC128" t="s">
        <v>603</v>
      </c>
      <c r="AD128" t="s">
        <v>246</v>
      </c>
      <c r="AE128" t="s">
        <v>604</v>
      </c>
      <c r="AF128" t="s">
        <v>247</v>
      </c>
      <c r="AG128" t="s">
        <v>621</v>
      </c>
      <c r="AH128" t="s">
        <v>622</v>
      </c>
      <c r="AI128" t="s">
        <v>623</v>
      </c>
      <c r="AJ128" t="s">
        <v>624</v>
      </c>
      <c r="AK128" t="s">
        <v>609</v>
      </c>
      <c r="AL128" t="s">
        <v>610</v>
      </c>
      <c r="AM128" t="s">
        <v>611</v>
      </c>
      <c r="AN128" t="s">
        <v>640</v>
      </c>
      <c r="AO128" t="s">
        <v>641</v>
      </c>
      <c r="AP128" t="s">
        <v>1172</v>
      </c>
      <c r="AQ128" t="s">
        <v>63</v>
      </c>
      <c r="AR128" s="64">
        <v>185000</v>
      </c>
      <c r="AS128" s="64">
        <v>0</v>
      </c>
      <c r="AT128" s="64">
        <v>0</v>
      </c>
      <c r="AU128" s="64">
        <v>0</v>
      </c>
      <c r="AV128" s="64">
        <v>0</v>
      </c>
      <c r="AW128" s="64">
        <v>185000</v>
      </c>
      <c r="AX128" s="64">
        <v>0</v>
      </c>
      <c r="AY128" s="64">
        <v>0</v>
      </c>
      <c r="AZ128" s="64">
        <v>0</v>
      </c>
      <c r="BA128" s="64">
        <v>0</v>
      </c>
      <c r="BB128" s="64">
        <v>185000</v>
      </c>
      <c r="BC128" s="101">
        <v>1</v>
      </c>
      <c r="BD128" s="101">
        <v>602</v>
      </c>
      <c r="BE128" s="64">
        <v>0</v>
      </c>
      <c r="BF128" t="s">
        <v>615</v>
      </c>
      <c r="BG128" s="107" t="e">
        <f>+SUMIF('[4]CDP - NO CANCELAR '!$A$2:$A$152,R128,'[4]CDP - NO CANCELAR '!$Q$2:$Q$152)</f>
        <v>#VALUE!</v>
      </c>
      <c r="BH128" s="64">
        <v>0</v>
      </c>
      <c r="BI128" s="104">
        <v>24</v>
      </c>
      <c r="BJ128" s="104">
        <v>1</v>
      </c>
      <c r="BK128" s="104">
        <v>3</v>
      </c>
      <c r="BL128" s="106">
        <v>22</v>
      </c>
      <c r="BM128" s="104">
        <v>1</v>
      </c>
      <c r="BN128" s="104">
        <v>602</v>
      </c>
      <c r="BO128" s="104">
        <v>70</v>
      </c>
      <c r="BP128" s="104">
        <v>45</v>
      </c>
      <c r="BQ128" s="105">
        <v>4002020</v>
      </c>
      <c r="BR128" s="104" t="s">
        <v>3089</v>
      </c>
      <c r="BS128" s="104">
        <f t="shared" si="21"/>
        <v>185000</v>
      </c>
      <c r="BT128" s="103" t="str">
        <f>+VLOOKUP('EJECUCIONGASTOS ARMONIZADO'!BU128,[4]ARMONIZACION!$I$5:$N$53,6,FALSE)</f>
        <v>DESARROLLO HUMANO Y SOCIAL</v>
      </c>
      <c r="BU128" s="102" t="s">
        <v>379</v>
      </c>
      <c r="BV128" s="102"/>
      <c r="BY128" s="101">
        <v>1</v>
      </c>
      <c r="BZ128" s="101">
        <v>602</v>
      </c>
      <c r="CA128" t="e">
        <f>+COUNTIF([4]ARMONIZACION!$D$5:$D$53,'EJECUCIONGASTOS ARMONIZADO'!CB128)</f>
        <v>#VALUE!</v>
      </c>
      <c r="CB128" t="str">
        <f t="shared" si="10"/>
        <v>MANIZALES + VERDE - SEGURIDAD Y CONVIVENCIA</v>
      </c>
      <c r="CC128">
        <f t="shared" si="11"/>
        <v>6</v>
      </c>
      <c r="CD128" t="str">
        <f t="shared" si="12"/>
        <v>16</v>
      </c>
      <c r="CE128" t="str">
        <f t="shared" si="13"/>
        <v>24 1 3 22 1 602 70 45 4002020</v>
      </c>
      <c r="CF128">
        <f t="shared" si="14"/>
        <v>4</v>
      </c>
    </row>
    <row r="129" spans="1:84" ht="15" customHeight="1" x14ac:dyDescent="0.25">
      <c r="A129">
        <v>24</v>
      </c>
      <c r="B129">
        <v>1</v>
      </c>
      <c r="C129">
        <v>3</v>
      </c>
      <c r="D129" s="99">
        <v>82</v>
      </c>
      <c r="E129">
        <v>1</v>
      </c>
      <c r="F129">
        <v>8</v>
      </c>
      <c r="G129">
        <v>17</v>
      </c>
      <c r="H129">
        <v>1</v>
      </c>
      <c r="I129">
        <v>2</v>
      </c>
      <c r="J129" t="s">
        <v>235</v>
      </c>
      <c r="K129" t="s">
        <v>993</v>
      </c>
      <c r="L129" t="s">
        <v>219</v>
      </c>
      <c r="M129">
        <v>25355</v>
      </c>
      <c r="N129" t="s">
        <v>1173</v>
      </c>
      <c r="O129">
        <v>1</v>
      </c>
      <c r="P129">
        <v>1</v>
      </c>
      <c r="Q129" t="s">
        <v>1174</v>
      </c>
      <c r="R129" t="s">
        <v>1175</v>
      </c>
      <c r="S129" t="s">
        <v>993</v>
      </c>
      <c r="T129" t="s">
        <v>219</v>
      </c>
      <c r="U129" t="s">
        <v>996</v>
      </c>
      <c r="V129" t="s">
        <v>997</v>
      </c>
      <c r="W129" t="s">
        <v>594</v>
      </c>
      <c r="X129" t="s">
        <v>602</v>
      </c>
      <c r="Y129" t="s">
        <v>696</v>
      </c>
      <c r="Z129" t="s">
        <v>235</v>
      </c>
      <c r="AA129" t="s">
        <v>725</v>
      </c>
      <c r="AB129" t="s">
        <v>729</v>
      </c>
      <c r="AC129" t="s">
        <v>797</v>
      </c>
      <c r="AD129" t="s">
        <v>239</v>
      </c>
      <c r="AE129" t="s">
        <v>1035</v>
      </c>
      <c r="AF129" t="s">
        <v>244</v>
      </c>
      <c r="AG129" t="s">
        <v>1045</v>
      </c>
      <c r="AH129" t="s">
        <v>1046</v>
      </c>
      <c r="AI129" t="s">
        <v>1047</v>
      </c>
      <c r="AJ129" t="s">
        <v>1048</v>
      </c>
      <c r="AK129" t="s">
        <v>609</v>
      </c>
      <c r="AL129" t="s">
        <v>610</v>
      </c>
      <c r="AM129" t="s">
        <v>611</v>
      </c>
      <c r="AN129" t="s">
        <v>1060</v>
      </c>
      <c r="AO129" t="s">
        <v>1061</v>
      </c>
      <c r="AP129" t="s">
        <v>1176</v>
      </c>
      <c r="AQ129" t="s">
        <v>64</v>
      </c>
      <c r="AR129" s="64">
        <v>665260681</v>
      </c>
      <c r="AS129" s="64">
        <v>0</v>
      </c>
      <c r="AT129" s="64">
        <v>0</v>
      </c>
      <c r="AU129" s="64">
        <v>0</v>
      </c>
      <c r="AV129" s="64">
        <v>0</v>
      </c>
      <c r="AW129" s="64">
        <v>665260681</v>
      </c>
      <c r="AX129" s="64">
        <v>0</v>
      </c>
      <c r="AY129" s="64">
        <v>0</v>
      </c>
      <c r="AZ129" s="64">
        <v>0</v>
      </c>
      <c r="BA129" s="64">
        <v>0</v>
      </c>
      <c r="BB129" s="64">
        <v>665260681</v>
      </c>
      <c r="BC129" s="101">
        <v>1</v>
      </c>
      <c r="BD129" s="101">
        <v>602</v>
      </c>
      <c r="BE129" s="64">
        <v>0</v>
      </c>
      <c r="BF129" t="s">
        <v>615</v>
      </c>
      <c r="BG129" s="107" t="e">
        <f>+SUMIF('[4]CDP - NO CANCELAR '!$A$2:$A$152,R129,'[4]CDP - NO CANCELAR '!$Q$2:$Q$152)</f>
        <v>#VALUE!</v>
      </c>
      <c r="BH129" s="64">
        <v>0</v>
      </c>
      <c r="BI129" s="104">
        <v>24</v>
      </c>
      <c r="BJ129" s="104">
        <v>1</v>
      </c>
      <c r="BK129" s="104">
        <v>3</v>
      </c>
      <c r="BL129" s="106">
        <v>82</v>
      </c>
      <c r="BM129" s="104">
        <v>1</v>
      </c>
      <c r="BN129" s="104">
        <v>602</v>
      </c>
      <c r="BO129" s="104">
        <v>17</v>
      </c>
      <c r="BP129" s="104">
        <v>43</v>
      </c>
      <c r="BQ129" s="105">
        <v>4501029</v>
      </c>
      <c r="BR129" s="104" t="s">
        <v>64</v>
      </c>
      <c r="BS129" s="104">
        <f t="shared" si="21"/>
        <v>665260681</v>
      </c>
      <c r="BT129" s="103" t="str">
        <f>+VLOOKUP('EJECUCIONGASTOS ARMONIZADO'!BU129,[4]ARMONIZACION!$I$5:$N$53,6,FALSE)</f>
        <v>DESARROLLO HUMANO Y SOCIAL</v>
      </c>
      <c r="BU129" s="102" t="s">
        <v>379</v>
      </c>
      <c r="BV129" s="102"/>
      <c r="BY129" s="101">
        <v>1</v>
      </c>
      <c r="BZ129" s="101">
        <v>602</v>
      </c>
      <c r="CA129" t="e">
        <f>+COUNTIF([4]ARMONIZACION!$D$5:$D$53,'EJECUCIONGASTOS ARMONIZADO'!CB129)</f>
        <v>#VALUE!</v>
      </c>
      <c r="CB129" t="str">
        <f t="shared" si="10"/>
        <v>SEGURIDAD Y CONVIVENCIA CIUDADANA - SEGURIDAD Y CONVIVENCIA</v>
      </c>
      <c r="CC129">
        <f t="shared" si="11"/>
        <v>6</v>
      </c>
      <c r="CD129" t="str">
        <f t="shared" si="12"/>
        <v>16</v>
      </c>
      <c r="CE129" t="str">
        <f t="shared" si="13"/>
        <v>24 1 3 82 1 602 17 43 4501029</v>
      </c>
      <c r="CF129">
        <f t="shared" si="14"/>
        <v>3</v>
      </c>
    </row>
    <row r="130" spans="1:84" ht="15" customHeight="1" x14ac:dyDescent="0.25">
      <c r="A130">
        <v>25</v>
      </c>
      <c r="B130">
        <v>1</v>
      </c>
      <c r="C130">
        <v>3</v>
      </c>
      <c r="D130">
        <v>11</v>
      </c>
      <c r="E130">
        <v>5</v>
      </c>
      <c r="F130">
        <v>2</v>
      </c>
      <c r="G130">
        <v>18</v>
      </c>
      <c r="H130">
        <v>0</v>
      </c>
      <c r="I130">
        <v>1</v>
      </c>
      <c r="J130" t="s">
        <v>597</v>
      </c>
      <c r="K130" t="s">
        <v>1177</v>
      </c>
      <c r="L130" t="s">
        <v>220</v>
      </c>
      <c r="M130">
        <v>21101</v>
      </c>
      <c r="N130" t="s">
        <v>1182</v>
      </c>
      <c r="O130">
        <v>0</v>
      </c>
      <c r="P130">
        <v>0</v>
      </c>
      <c r="Q130" t="s">
        <v>1183</v>
      </c>
      <c r="R130" t="s">
        <v>1184</v>
      </c>
      <c r="S130" t="s">
        <v>1177</v>
      </c>
      <c r="T130" t="s">
        <v>220</v>
      </c>
      <c r="U130" t="s">
        <v>1178</v>
      </c>
      <c r="V130" t="s">
        <v>1179</v>
      </c>
      <c r="W130" t="s">
        <v>594</v>
      </c>
      <c r="X130" t="s">
        <v>602</v>
      </c>
      <c r="Y130" t="s">
        <v>596</v>
      </c>
      <c r="Z130" t="s">
        <v>597</v>
      </c>
      <c r="AA130" t="s">
        <v>595</v>
      </c>
      <c r="AB130" t="s">
        <v>234</v>
      </c>
      <c r="AC130" t="s">
        <v>735</v>
      </c>
      <c r="AD130" t="s">
        <v>254</v>
      </c>
      <c r="AE130" t="s">
        <v>1185</v>
      </c>
      <c r="AF130" t="s">
        <v>3543</v>
      </c>
      <c r="AG130" t="s">
        <v>1187</v>
      </c>
      <c r="AH130" t="s">
        <v>1188</v>
      </c>
      <c r="AI130" t="s">
        <v>1189</v>
      </c>
      <c r="AJ130" t="s">
        <v>1188</v>
      </c>
      <c r="AK130" t="s">
        <v>609</v>
      </c>
      <c r="AL130" t="s">
        <v>610</v>
      </c>
      <c r="AM130" t="s">
        <v>611</v>
      </c>
      <c r="AN130" t="s">
        <v>1190</v>
      </c>
      <c r="AO130" t="s">
        <v>1191</v>
      </c>
      <c r="AP130" t="s">
        <v>1192</v>
      </c>
      <c r="AQ130" t="s">
        <v>65</v>
      </c>
      <c r="AR130" s="64">
        <v>4846242054</v>
      </c>
      <c r="AS130" s="64">
        <v>0</v>
      </c>
      <c r="AT130" s="64">
        <v>0</v>
      </c>
      <c r="AU130" s="64">
        <v>2200000000</v>
      </c>
      <c r="AV130" s="64">
        <v>402242054</v>
      </c>
      <c r="AW130" s="64">
        <v>6644000000</v>
      </c>
      <c r="AX130" s="64">
        <v>4889838431</v>
      </c>
      <c r="AY130" s="64">
        <v>4889838431</v>
      </c>
      <c r="AZ130" s="64">
        <v>2150485617.6599998</v>
      </c>
      <c r="BA130" s="64">
        <v>2126317322.78</v>
      </c>
      <c r="BB130" s="64">
        <v>1754161569</v>
      </c>
      <c r="BC130" s="101">
        <v>4</v>
      </c>
      <c r="BD130" s="101">
        <v>201</v>
      </c>
      <c r="BE130" s="64">
        <v>0</v>
      </c>
      <c r="BF130" t="s">
        <v>615</v>
      </c>
      <c r="BG130" s="107" t="e">
        <f>+SUMIF('[4]CDP - NO CANCELAR '!$A$2:$A$152,R130,'[4]CDP - NO CANCELAR '!$Q$2:$Q$152)</f>
        <v>#VALUE!</v>
      </c>
      <c r="BH130" s="64">
        <v>5028094158</v>
      </c>
      <c r="BI130" s="104">
        <v>25</v>
      </c>
      <c r="BJ130" s="104">
        <v>1</v>
      </c>
      <c r="BK130" s="104">
        <v>3</v>
      </c>
      <c r="BL130" s="104">
        <v>11</v>
      </c>
      <c r="BM130" s="104">
        <v>4</v>
      </c>
      <c r="BN130" s="104">
        <v>201</v>
      </c>
      <c r="BO130" s="104">
        <v>18</v>
      </c>
      <c r="BP130" s="104">
        <v>41</v>
      </c>
      <c r="BQ130" s="105">
        <v>4599002</v>
      </c>
      <c r="BR130" s="104" t="s">
        <v>3108</v>
      </c>
      <c r="BS130" s="104">
        <f t="shared" si="21"/>
        <v>1754161569</v>
      </c>
      <c r="BT130" s="103" t="str">
        <f>+VLOOKUP('EJECUCIONGASTOS ARMONIZADO'!BU130,[4]ARMONIZACION!$I$5:$N$53,6,FALSE)</f>
        <v>GOBERNANZA Y DESARROLLO INSTITUCIONAL</v>
      </c>
      <c r="BU130" s="102" t="s">
        <v>477</v>
      </c>
      <c r="BV130" s="102"/>
      <c r="BY130" s="101">
        <v>4</v>
      </c>
      <c r="BZ130" s="101">
        <v>201</v>
      </c>
      <c r="CA130" t="e">
        <f>+COUNTIF([4]ARMONIZACION!$D$5:$D$53,'EJECUCIONGASTOS ARMONIZADO'!CB130)</f>
        <v>#VALUE!</v>
      </c>
      <c r="CB130" t="str">
        <f t="shared" si="10"/>
        <v>FORTALECIMIENTO DE LA GESTIÓN DE INGRESOS - BUEN GOBIERNO</v>
      </c>
      <c r="CC130">
        <f t="shared" si="11"/>
        <v>2</v>
      </c>
      <c r="CD130" t="str">
        <f t="shared" si="12"/>
        <v>42</v>
      </c>
      <c r="CE130" t="str">
        <f t="shared" si="13"/>
        <v>25 1 3 11 4 201 18 41 4599002</v>
      </c>
      <c r="CF130">
        <f t="shared" si="14"/>
        <v>1</v>
      </c>
    </row>
    <row r="131" spans="1:84" ht="15" customHeight="1" x14ac:dyDescent="0.25">
      <c r="A131">
        <v>25</v>
      </c>
      <c r="B131">
        <v>1</v>
      </c>
      <c r="C131">
        <v>3</v>
      </c>
      <c r="D131">
        <v>11</v>
      </c>
      <c r="E131">
        <v>5</v>
      </c>
      <c r="F131">
        <v>2</v>
      </c>
      <c r="G131">
        <v>18</v>
      </c>
      <c r="H131">
        <v>0</v>
      </c>
      <c r="I131">
        <v>1</v>
      </c>
      <c r="J131" t="s">
        <v>597</v>
      </c>
      <c r="K131" t="s">
        <v>1177</v>
      </c>
      <c r="L131" t="s">
        <v>220</v>
      </c>
      <c r="M131">
        <v>21101</v>
      </c>
      <c r="N131" t="s">
        <v>1182</v>
      </c>
      <c r="O131">
        <v>0</v>
      </c>
      <c r="P131">
        <v>0</v>
      </c>
      <c r="Q131" t="s">
        <v>1193</v>
      </c>
      <c r="R131" t="s">
        <v>1194</v>
      </c>
      <c r="S131" t="s">
        <v>1177</v>
      </c>
      <c r="T131" t="s">
        <v>220</v>
      </c>
      <c r="U131" t="s">
        <v>1178</v>
      </c>
      <c r="V131" t="s">
        <v>1179</v>
      </c>
      <c r="W131" t="s">
        <v>594</v>
      </c>
      <c r="X131" t="s">
        <v>602</v>
      </c>
      <c r="Y131" t="s">
        <v>596</v>
      </c>
      <c r="Z131" t="s">
        <v>597</v>
      </c>
      <c r="AA131" t="s">
        <v>595</v>
      </c>
      <c r="AB131" t="s">
        <v>234</v>
      </c>
      <c r="AC131" t="s">
        <v>735</v>
      </c>
      <c r="AD131" t="s">
        <v>254</v>
      </c>
      <c r="AE131" t="s">
        <v>1185</v>
      </c>
      <c r="AF131" t="s">
        <v>3543</v>
      </c>
      <c r="AG131" t="s">
        <v>1187</v>
      </c>
      <c r="AH131" t="s">
        <v>1188</v>
      </c>
      <c r="AI131" t="s">
        <v>1189</v>
      </c>
      <c r="AJ131" t="s">
        <v>1188</v>
      </c>
      <c r="AK131" t="s">
        <v>609</v>
      </c>
      <c r="AL131" t="s">
        <v>610</v>
      </c>
      <c r="AM131" t="s">
        <v>611</v>
      </c>
      <c r="AN131" t="s">
        <v>1195</v>
      </c>
      <c r="AO131" t="s">
        <v>1196</v>
      </c>
      <c r="AP131" t="s">
        <v>1197</v>
      </c>
      <c r="AQ131" t="s">
        <v>65</v>
      </c>
      <c r="AR131" s="64">
        <v>0</v>
      </c>
      <c r="AS131" s="64">
        <v>0</v>
      </c>
      <c r="AT131" s="64">
        <v>0</v>
      </c>
      <c r="AU131" s="64">
        <v>18000000</v>
      </c>
      <c r="AV131" s="64">
        <v>0</v>
      </c>
      <c r="AW131" s="64">
        <v>18000000</v>
      </c>
      <c r="AX131" s="64">
        <v>15519878</v>
      </c>
      <c r="AY131" s="64">
        <v>15519878</v>
      </c>
      <c r="AZ131" s="64">
        <v>4438385</v>
      </c>
      <c r="BA131" s="64">
        <v>4438385</v>
      </c>
      <c r="BB131" s="64">
        <v>2480122</v>
      </c>
      <c r="BC131" s="101">
        <v>4</v>
      </c>
      <c r="BD131" s="101">
        <v>201</v>
      </c>
      <c r="BE131" s="64">
        <v>0</v>
      </c>
      <c r="BF131" t="s">
        <v>615</v>
      </c>
      <c r="BG131" s="107" t="e">
        <f>+SUMIF('[4]CDP - NO CANCELAR '!$A$2:$A$152,R131,'[4]CDP - NO CANCELAR '!$Q$2:$Q$152)</f>
        <v>#VALUE!</v>
      </c>
      <c r="BH131" s="64">
        <v>15519878</v>
      </c>
      <c r="BI131" s="104">
        <v>25</v>
      </c>
      <c r="BJ131" s="104">
        <v>1</v>
      </c>
      <c r="BK131" s="104">
        <v>3</v>
      </c>
      <c r="BL131" s="104">
        <v>11</v>
      </c>
      <c r="BM131" s="104">
        <v>4</v>
      </c>
      <c r="BN131" s="104">
        <v>201</v>
      </c>
      <c r="BO131" s="104">
        <v>18</v>
      </c>
      <c r="BP131" s="104">
        <v>42</v>
      </c>
      <c r="BQ131" s="105">
        <v>4599003</v>
      </c>
      <c r="BR131" s="104" t="s">
        <v>3110</v>
      </c>
      <c r="BS131" s="104">
        <f t="shared" si="21"/>
        <v>2480122</v>
      </c>
      <c r="BT131" s="103" t="str">
        <f>+VLOOKUP('EJECUCIONGASTOS ARMONIZADO'!BU131,[4]ARMONIZACION!$I$5:$N$53,6,FALSE)</f>
        <v>GOBERNANZA Y DESARROLLO INSTITUCIONAL</v>
      </c>
      <c r="BU131" s="102" t="s">
        <v>477</v>
      </c>
      <c r="BV131" s="102"/>
      <c r="BY131" s="101">
        <v>4</v>
      </c>
      <c r="BZ131" s="101">
        <v>201</v>
      </c>
      <c r="CA131" t="e">
        <f>+COUNTIF([4]ARMONIZACION!$D$5:$D$53,'EJECUCIONGASTOS ARMONIZADO'!CB131)</f>
        <v>#VALUE!</v>
      </c>
      <c r="CB131" t="str">
        <f t="shared" ref="CB131:CB194" si="22">+CONCATENATE(AF131," - ",BU131)</f>
        <v>FORTALECIMIENTO DE LA GESTIÓN DE INGRESOS - BUEN GOBIERNO</v>
      </c>
      <c r="CC131">
        <f t="shared" ref="CC131:CC194" si="23">_xlfn.NUMBERVALUE(MID(BN131,1,1))</f>
        <v>2</v>
      </c>
      <c r="CD131" t="str">
        <f t="shared" ref="CD131:CD194" si="24">+CONCATENATE(BM131,CC131)</f>
        <v>42</v>
      </c>
      <c r="CE131" t="str">
        <f t="shared" ref="CE131:CE194" si="25">+CONCATENATE(BI131," ",BJ131," ",BK131," ",BL131," ",BM131," ",BN131," ",BO131," ",BP131," ",BQ131)</f>
        <v>25 1 3 11 4 201 18 42 4599003</v>
      </c>
      <c r="CF131">
        <f t="shared" ref="CF131:CF194" si="26">+COUNTIF($CE$3:$CE$583,CE131)</f>
        <v>1</v>
      </c>
    </row>
    <row r="132" spans="1:84" ht="15" customHeight="1" x14ac:dyDescent="0.25">
      <c r="A132">
        <v>25</v>
      </c>
      <c r="B132">
        <v>1</v>
      </c>
      <c r="C132">
        <v>3</v>
      </c>
      <c r="D132">
        <v>11</v>
      </c>
      <c r="E132">
        <v>5</v>
      </c>
      <c r="F132">
        <v>2</v>
      </c>
      <c r="G132">
        <v>18</v>
      </c>
      <c r="H132">
        <v>1</v>
      </c>
      <c r="I132">
        <v>1</v>
      </c>
      <c r="J132" t="s">
        <v>597</v>
      </c>
      <c r="K132" t="s">
        <v>1177</v>
      </c>
      <c r="L132" t="s">
        <v>220</v>
      </c>
      <c r="M132">
        <v>21101</v>
      </c>
      <c r="N132" t="s">
        <v>1182</v>
      </c>
      <c r="O132">
        <v>1</v>
      </c>
      <c r="P132">
        <v>1</v>
      </c>
      <c r="Q132" t="s">
        <v>1198</v>
      </c>
      <c r="R132" t="s">
        <v>1199</v>
      </c>
      <c r="S132" t="s">
        <v>1177</v>
      </c>
      <c r="T132" t="s">
        <v>220</v>
      </c>
      <c r="U132" t="s">
        <v>1178</v>
      </c>
      <c r="V132" t="s">
        <v>1179</v>
      </c>
      <c r="W132" t="s">
        <v>594</v>
      </c>
      <c r="X132" t="s">
        <v>602</v>
      </c>
      <c r="Y132" t="s">
        <v>596</v>
      </c>
      <c r="Z132" t="s">
        <v>597</v>
      </c>
      <c r="AA132" t="s">
        <v>595</v>
      </c>
      <c r="AB132" t="s">
        <v>234</v>
      </c>
      <c r="AC132" t="s">
        <v>735</v>
      </c>
      <c r="AD132" t="s">
        <v>254</v>
      </c>
      <c r="AE132" t="s">
        <v>1185</v>
      </c>
      <c r="AF132" t="s">
        <v>3543</v>
      </c>
      <c r="AG132" t="s">
        <v>1187</v>
      </c>
      <c r="AH132" t="s">
        <v>1188</v>
      </c>
      <c r="AI132" t="s">
        <v>1189</v>
      </c>
      <c r="AJ132" t="s">
        <v>1188</v>
      </c>
      <c r="AK132" t="s">
        <v>609</v>
      </c>
      <c r="AL132" t="s">
        <v>610</v>
      </c>
      <c r="AM132" t="s">
        <v>611</v>
      </c>
      <c r="AN132" t="s">
        <v>838</v>
      </c>
      <c r="AO132" t="s">
        <v>839</v>
      </c>
      <c r="AP132" t="s">
        <v>1200</v>
      </c>
      <c r="AQ132" t="s">
        <v>65</v>
      </c>
      <c r="AR132" s="64">
        <v>2500000000</v>
      </c>
      <c r="AS132" s="64">
        <v>0</v>
      </c>
      <c r="AT132" s="64">
        <v>0</v>
      </c>
      <c r="AU132" s="64">
        <v>0</v>
      </c>
      <c r="AV132" s="64">
        <v>0</v>
      </c>
      <c r="AW132" s="64">
        <v>2500000000</v>
      </c>
      <c r="AX132" s="64">
        <v>2025000000</v>
      </c>
      <c r="AY132" s="64">
        <v>1900000000</v>
      </c>
      <c r="AZ132" s="64">
        <v>1172000000</v>
      </c>
      <c r="BA132" s="64">
        <v>1172000000</v>
      </c>
      <c r="BB132" s="64">
        <v>475000000</v>
      </c>
      <c r="BC132" s="101">
        <v>4</v>
      </c>
      <c r="BD132" s="101">
        <v>201</v>
      </c>
      <c r="BE132" s="64">
        <v>125000000</v>
      </c>
      <c r="BF132" t="s">
        <v>615</v>
      </c>
      <c r="BG132" s="107" t="e">
        <f>+SUMIF('[4]CDP - NO CANCELAR '!$A$2:$A$152,R132,'[4]CDP - NO CANCELAR '!$Q$2:$Q$152)</f>
        <v>#VALUE!</v>
      </c>
      <c r="BH132" s="64">
        <v>2025000000</v>
      </c>
      <c r="BI132" s="104">
        <v>25</v>
      </c>
      <c r="BJ132" s="104">
        <v>1</v>
      </c>
      <c r="BK132" s="104">
        <v>3</v>
      </c>
      <c r="BL132" s="104">
        <v>11</v>
      </c>
      <c r="BM132" s="104">
        <v>4</v>
      </c>
      <c r="BN132" s="104">
        <v>201</v>
      </c>
      <c r="BO132" s="104">
        <v>18</v>
      </c>
      <c r="BP132" s="104">
        <v>43</v>
      </c>
      <c r="BQ132" s="105">
        <v>4599025</v>
      </c>
      <c r="BR132" s="104" t="s">
        <v>3112</v>
      </c>
      <c r="BS132" s="104">
        <f t="shared" si="21"/>
        <v>475000000</v>
      </c>
      <c r="BT132" s="103" t="str">
        <f>+VLOOKUP('EJECUCIONGASTOS ARMONIZADO'!BU132,[4]ARMONIZACION!$I$5:$N$53,6,FALSE)</f>
        <v>GOBERNANZA Y DESARROLLO INSTITUCIONAL</v>
      </c>
      <c r="BU132" s="102" t="s">
        <v>477</v>
      </c>
      <c r="BV132" s="102"/>
      <c r="BY132" s="101">
        <v>4</v>
      </c>
      <c r="BZ132" s="101">
        <v>201</v>
      </c>
      <c r="CA132" t="e">
        <f>+COUNTIF([4]ARMONIZACION!$D$5:$D$53,'EJECUCIONGASTOS ARMONIZADO'!CB132)</f>
        <v>#VALUE!</v>
      </c>
      <c r="CB132" t="str">
        <f t="shared" si="22"/>
        <v>FORTALECIMIENTO DE LA GESTIÓN DE INGRESOS - BUEN GOBIERNO</v>
      </c>
      <c r="CC132">
        <f t="shared" si="23"/>
        <v>2</v>
      </c>
      <c r="CD132" t="str">
        <f t="shared" si="24"/>
        <v>42</v>
      </c>
      <c r="CE132" t="str">
        <f t="shared" si="25"/>
        <v>25 1 3 11 4 201 18 43 4599025</v>
      </c>
      <c r="CF132">
        <f t="shared" si="26"/>
        <v>1</v>
      </c>
    </row>
    <row r="133" spans="1:84" ht="15" customHeight="1" x14ac:dyDescent="0.25">
      <c r="A133">
        <v>25</v>
      </c>
      <c r="B133">
        <v>1</v>
      </c>
      <c r="C133">
        <v>3</v>
      </c>
      <c r="D133">
        <v>11</v>
      </c>
      <c r="E133">
        <v>5</v>
      </c>
      <c r="F133">
        <v>2</v>
      </c>
      <c r="G133">
        <v>18</v>
      </c>
      <c r="H133">
        <v>2</v>
      </c>
      <c r="I133">
        <v>1</v>
      </c>
      <c r="J133" t="s">
        <v>597</v>
      </c>
      <c r="K133" t="s">
        <v>1177</v>
      </c>
      <c r="L133" t="s">
        <v>220</v>
      </c>
      <c r="M133">
        <v>21101</v>
      </c>
      <c r="N133" t="s">
        <v>1182</v>
      </c>
      <c r="O133">
        <v>2</v>
      </c>
      <c r="P133">
        <v>2</v>
      </c>
      <c r="Q133" t="s">
        <v>1201</v>
      </c>
      <c r="R133" t="s">
        <v>1202</v>
      </c>
      <c r="S133" t="s">
        <v>1177</v>
      </c>
      <c r="T133" t="s">
        <v>220</v>
      </c>
      <c r="U133" t="s">
        <v>1178</v>
      </c>
      <c r="V133" t="s">
        <v>1179</v>
      </c>
      <c r="W133" t="s">
        <v>594</v>
      </c>
      <c r="X133" t="s">
        <v>602</v>
      </c>
      <c r="Y133" t="s">
        <v>596</v>
      </c>
      <c r="Z133" t="s">
        <v>597</v>
      </c>
      <c r="AA133" t="s">
        <v>595</v>
      </c>
      <c r="AB133" t="s">
        <v>234</v>
      </c>
      <c r="AC133" t="s">
        <v>735</v>
      </c>
      <c r="AD133" t="s">
        <v>254</v>
      </c>
      <c r="AE133" t="s">
        <v>1185</v>
      </c>
      <c r="AF133" t="s">
        <v>3543</v>
      </c>
      <c r="AG133" t="s">
        <v>1187</v>
      </c>
      <c r="AH133" t="s">
        <v>1188</v>
      </c>
      <c r="AI133" t="s">
        <v>1189</v>
      </c>
      <c r="AJ133" t="s">
        <v>1188</v>
      </c>
      <c r="AK133" t="s">
        <v>609</v>
      </c>
      <c r="AL133" t="s">
        <v>610</v>
      </c>
      <c r="AM133" t="s">
        <v>611</v>
      </c>
      <c r="AN133" t="s">
        <v>763</v>
      </c>
      <c r="AO133" t="s">
        <v>764</v>
      </c>
      <c r="AP133" t="s">
        <v>1203</v>
      </c>
      <c r="AQ133" t="s">
        <v>65</v>
      </c>
      <c r="AR133" s="64">
        <v>261441596</v>
      </c>
      <c r="AS133" s="64">
        <v>0</v>
      </c>
      <c r="AT133" s="64">
        <v>0</v>
      </c>
      <c r="AU133" s="64">
        <v>408558404</v>
      </c>
      <c r="AV133" s="64">
        <v>500000000</v>
      </c>
      <c r="AW133" s="64">
        <v>170000000</v>
      </c>
      <c r="AX133" s="64">
        <v>84000000</v>
      </c>
      <c r="AY133" s="64">
        <v>0</v>
      </c>
      <c r="AZ133" s="64">
        <v>0</v>
      </c>
      <c r="BA133" s="64">
        <v>0</v>
      </c>
      <c r="BB133" s="64">
        <v>86000000</v>
      </c>
      <c r="BC133" s="101">
        <v>4</v>
      </c>
      <c r="BD133" s="101">
        <v>201</v>
      </c>
      <c r="BE133" s="64">
        <v>84000000</v>
      </c>
      <c r="BF133" t="s">
        <v>615</v>
      </c>
      <c r="BG133" s="107" t="e">
        <f>+SUMIF('[4]CDP - NO CANCELAR '!$A$2:$A$152,R133,'[4]CDP - NO CANCELAR '!$Q$2:$Q$152)</f>
        <v>#VALUE!</v>
      </c>
      <c r="BH133" s="64">
        <v>84000000</v>
      </c>
      <c r="BI133" s="104">
        <v>25</v>
      </c>
      <c r="BJ133" s="104">
        <v>1</v>
      </c>
      <c r="BK133" s="104">
        <v>3</v>
      </c>
      <c r="BL133" s="104">
        <v>11</v>
      </c>
      <c r="BM133" s="104">
        <v>4</v>
      </c>
      <c r="BN133" s="104">
        <v>201</v>
      </c>
      <c r="BO133" s="104">
        <v>18</v>
      </c>
      <c r="BP133" s="104">
        <v>44</v>
      </c>
      <c r="BQ133" s="105">
        <v>4599028</v>
      </c>
      <c r="BR133" s="104" t="s">
        <v>3114</v>
      </c>
      <c r="BS133" s="104">
        <f t="shared" si="21"/>
        <v>86000000</v>
      </c>
      <c r="BT133" s="103" t="str">
        <f>+VLOOKUP('EJECUCIONGASTOS ARMONIZADO'!BU133,[4]ARMONIZACION!$I$5:$N$53,6,FALSE)</f>
        <v>GOBERNANZA Y DESARROLLO INSTITUCIONAL</v>
      </c>
      <c r="BU133" s="102" t="s">
        <v>477</v>
      </c>
      <c r="BV133" s="102"/>
      <c r="BY133" s="101">
        <v>4</v>
      </c>
      <c r="BZ133" s="101">
        <v>201</v>
      </c>
      <c r="CA133" t="e">
        <f>+COUNTIF([4]ARMONIZACION!$D$5:$D$53,'EJECUCIONGASTOS ARMONIZADO'!CB133)</f>
        <v>#VALUE!</v>
      </c>
      <c r="CB133" t="str">
        <f t="shared" si="22"/>
        <v>FORTALECIMIENTO DE LA GESTIÓN DE INGRESOS - BUEN GOBIERNO</v>
      </c>
      <c r="CC133">
        <f t="shared" si="23"/>
        <v>2</v>
      </c>
      <c r="CD133" t="str">
        <f t="shared" si="24"/>
        <v>42</v>
      </c>
      <c r="CE133" t="str">
        <f t="shared" si="25"/>
        <v>25 1 3 11 4 201 18 44 4599028</v>
      </c>
      <c r="CF133">
        <f t="shared" si="26"/>
        <v>1</v>
      </c>
    </row>
    <row r="134" spans="1:84" ht="15" customHeight="1" x14ac:dyDescent="0.25">
      <c r="A134">
        <v>25</v>
      </c>
      <c r="B134">
        <v>1</v>
      </c>
      <c r="C134">
        <v>3</v>
      </c>
      <c r="D134">
        <v>11</v>
      </c>
      <c r="E134">
        <v>5</v>
      </c>
      <c r="F134">
        <v>2</v>
      </c>
      <c r="G134">
        <v>18</v>
      </c>
      <c r="H134">
        <v>3</v>
      </c>
      <c r="I134">
        <v>1</v>
      </c>
      <c r="J134" t="s">
        <v>597</v>
      </c>
      <c r="K134" t="s">
        <v>1177</v>
      </c>
      <c r="L134" t="s">
        <v>220</v>
      </c>
      <c r="M134">
        <v>21101</v>
      </c>
      <c r="N134" t="s">
        <v>1182</v>
      </c>
      <c r="O134">
        <v>3</v>
      </c>
      <c r="P134">
        <v>3</v>
      </c>
      <c r="Q134" t="s">
        <v>1204</v>
      </c>
      <c r="R134" t="s">
        <v>1205</v>
      </c>
      <c r="S134" t="s">
        <v>1177</v>
      </c>
      <c r="T134" t="s">
        <v>220</v>
      </c>
      <c r="U134" t="s">
        <v>1178</v>
      </c>
      <c r="V134" t="s">
        <v>1179</v>
      </c>
      <c r="W134" t="s">
        <v>594</v>
      </c>
      <c r="X134" t="s">
        <v>602</v>
      </c>
      <c r="Y134" t="s">
        <v>596</v>
      </c>
      <c r="Z134" t="s">
        <v>597</v>
      </c>
      <c r="AA134" t="s">
        <v>595</v>
      </c>
      <c r="AB134" t="s">
        <v>234</v>
      </c>
      <c r="AC134" t="s">
        <v>735</v>
      </c>
      <c r="AD134" t="s">
        <v>254</v>
      </c>
      <c r="AE134" t="s">
        <v>1185</v>
      </c>
      <c r="AF134" t="s">
        <v>3543</v>
      </c>
      <c r="AG134" t="s">
        <v>1187</v>
      </c>
      <c r="AH134" t="s">
        <v>1188</v>
      </c>
      <c r="AI134" t="s">
        <v>1189</v>
      </c>
      <c r="AJ134" t="s">
        <v>1188</v>
      </c>
      <c r="AK134" t="s">
        <v>609</v>
      </c>
      <c r="AL134" t="s">
        <v>610</v>
      </c>
      <c r="AM134" t="s">
        <v>611</v>
      </c>
      <c r="AN134" t="s">
        <v>828</v>
      </c>
      <c r="AO134" t="s">
        <v>829</v>
      </c>
      <c r="AP134" t="s">
        <v>1206</v>
      </c>
      <c r="AQ134" t="s">
        <v>65</v>
      </c>
      <c r="AR134" s="64">
        <v>842330000</v>
      </c>
      <c r="AS134" s="64">
        <v>0</v>
      </c>
      <c r="AT134" s="64">
        <v>0</v>
      </c>
      <c r="AU134" s="64">
        <v>0</v>
      </c>
      <c r="AV134" s="64">
        <v>224316350</v>
      </c>
      <c r="AW134" s="64">
        <v>618013650</v>
      </c>
      <c r="AX134" s="64">
        <v>20000000</v>
      </c>
      <c r="AY134" s="64">
        <v>20000000</v>
      </c>
      <c r="AZ134" s="64">
        <v>0</v>
      </c>
      <c r="BA134" s="64">
        <v>0</v>
      </c>
      <c r="BB134" s="64">
        <v>598013650</v>
      </c>
      <c r="BC134" s="101">
        <v>4</v>
      </c>
      <c r="BD134" s="101">
        <v>201</v>
      </c>
      <c r="BE134" s="64">
        <v>0</v>
      </c>
      <c r="BF134" t="s">
        <v>615</v>
      </c>
      <c r="BG134" s="107" t="e">
        <f>+SUMIF('[4]CDP - NO CANCELAR '!$A$2:$A$152,R134,'[4]CDP - NO CANCELAR '!$Q$2:$Q$152)</f>
        <v>#VALUE!</v>
      </c>
      <c r="BH134" s="64">
        <v>49960000</v>
      </c>
      <c r="BI134" s="104">
        <v>25</v>
      </c>
      <c r="BJ134" s="104">
        <v>1</v>
      </c>
      <c r="BK134" s="104">
        <v>3</v>
      </c>
      <c r="BL134" s="104">
        <v>11</v>
      </c>
      <c r="BM134" s="104">
        <v>4</v>
      </c>
      <c r="BN134" s="104">
        <v>201</v>
      </c>
      <c r="BO134" s="104">
        <v>18</v>
      </c>
      <c r="BP134" s="104">
        <v>45</v>
      </c>
      <c r="BQ134" s="105">
        <v>4599020</v>
      </c>
      <c r="BR134" s="104" t="s">
        <v>3116</v>
      </c>
      <c r="BS134" s="104">
        <f t="shared" si="21"/>
        <v>598013650</v>
      </c>
      <c r="BT134" s="103" t="str">
        <f>+VLOOKUP('EJECUCIONGASTOS ARMONIZADO'!BU134,[4]ARMONIZACION!$I$5:$N$53,6,FALSE)</f>
        <v>GOBERNANZA Y DESARROLLO INSTITUCIONAL</v>
      </c>
      <c r="BU134" s="102" t="s">
        <v>477</v>
      </c>
      <c r="BV134" s="102"/>
      <c r="BY134" s="101">
        <v>4</v>
      </c>
      <c r="BZ134" s="101">
        <v>201</v>
      </c>
      <c r="CA134" t="e">
        <f>+COUNTIF([4]ARMONIZACION!$D$5:$D$53,'EJECUCIONGASTOS ARMONIZADO'!CB134)</f>
        <v>#VALUE!</v>
      </c>
      <c r="CB134" t="str">
        <f t="shared" si="22"/>
        <v>FORTALECIMIENTO DE LA GESTIÓN DE INGRESOS - BUEN GOBIERNO</v>
      </c>
      <c r="CC134">
        <f t="shared" si="23"/>
        <v>2</v>
      </c>
      <c r="CD134" t="str">
        <f t="shared" si="24"/>
        <v>42</v>
      </c>
      <c r="CE134" t="str">
        <f t="shared" si="25"/>
        <v>25 1 3 11 4 201 18 45 4599020</v>
      </c>
      <c r="CF134">
        <f t="shared" si="26"/>
        <v>1</v>
      </c>
    </row>
    <row r="135" spans="1:84" ht="15" customHeight="1" x14ac:dyDescent="0.25">
      <c r="A135">
        <v>25</v>
      </c>
      <c r="B135">
        <v>1</v>
      </c>
      <c r="C135">
        <v>3</v>
      </c>
      <c r="D135">
        <v>22</v>
      </c>
      <c r="E135">
        <v>3</v>
      </c>
      <c r="F135">
        <v>2</v>
      </c>
      <c r="G135">
        <v>85</v>
      </c>
      <c r="H135">
        <v>0</v>
      </c>
      <c r="I135">
        <v>2</v>
      </c>
      <c r="J135" t="s">
        <v>235</v>
      </c>
      <c r="K135" t="s">
        <v>1177</v>
      </c>
      <c r="L135" t="s">
        <v>220</v>
      </c>
      <c r="M135">
        <v>11223</v>
      </c>
      <c r="N135" t="s">
        <v>1207</v>
      </c>
      <c r="O135">
        <v>0</v>
      </c>
      <c r="P135">
        <v>0</v>
      </c>
      <c r="Q135" t="s">
        <v>1208</v>
      </c>
      <c r="R135" t="s">
        <v>1209</v>
      </c>
      <c r="S135" t="s">
        <v>1177</v>
      </c>
      <c r="T135" t="s">
        <v>220</v>
      </c>
      <c r="U135" t="s">
        <v>1178</v>
      </c>
      <c r="V135" t="s">
        <v>1179</v>
      </c>
      <c r="W135" t="s">
        <v>594</v>
      </c>
      <c r="X135" t="s">
        <v>602</v>
      </c>
      <c r="Y135" t="s">
        <v>696</v>
      </c>
      <c r="Z135" t="s">
        <v>235</v>
      </c>
      <c r="AA135" t="s">
        <v>695</v>
      </c>
      <c r="AB135" t="s">
        <v>235</v>
      </c>
      <c r="AC135" t="s">
        <v>603</v>
      </c>
      <c r="AD135" t="s">
        <v>246</v>
      </c>
      <c r="AE135" t="s">
        <v>1210</v>
      </c>
      <c r="AF135" t="s">
        <v>248</v>
      </c>
      <c r="AG135" t="s">
        <v>1211</v>
      </c>
      <c r="AH135" t="s">
        <v>1212</v>
      </c>
      <c r="AI135" t="s">
        <v>1213</v>
      </c>
      <c r="AJ135" t="s">
        <v>1214</v>
      </c>
      <c r="AK135" t="s">
        <v>609</v>
      </c>
      <c r="AL135" t="s">
        <v>610</v>
      </c>
      <c r="AM135" t="s">
        <v>611</v>
      </c>
      <c r="AN135" t="s">
        <v>1215</v>
      </c>
      <c r="AO135" t="s">
        <v>1216</v>
      </c>
      <c r="AP135" t="s">
        <v>1217</v>
      </c>
      <c r="AQ135" t="s">
        <v>66</v>
      </c>
      <c r="AR135" s="64">
        <v>430695341</v>
      </c>
      <c r="AS135" s="64">
        <v>0</v>
      </c>
      <c r="AT135" s="64">
        <v>0</v>
      </c>
      <c r="AU135" s="64">
        <v>0</v>
      </c>
      <c r="AV135" s="64">
        <v>0</v>
      </c>
      <c r="AW135" s="64">
        <v>430695341</v>
      </c>
      <c r="AX135" s="64">
        <v>430695341</v>
      </c>
      <c r="AY135" s="64">
        <v>430695341</v>
      </c>
      <c r="AZ135" s="64">
        <v>0</v>
      </c>
      <c r="BA135" s="64">
        <v>0</v>
      </c>
      <c r="BB135" s="64">
        <v>0</v>
      </c>
      <c r="BC135" s="111">
        <v>1</v>
      </c>
      <c r="BD135" s="111">
        <v>304</v>
      </c>
      <c r="BE135" s="64">
        <v>0</v>
      </c>
      <c r="BF135" t="s">
        <v>615</v>
      </c>
      <c r="BG135" s="107" t="e">
        <f>+SUMIF('[4]CDP - NO CANCELAR '!$A$2:$A$152,R135,'[4]CDP - NO CANCELAR '!$Q$2:$Q$152)</f>
        <v>#VALUE!</v>
      </c>
      <c r="BH135" s="64">
        <v>430695341</v>
      </c>
      <c r="BI135" s="104">
        <f t="shared" ref="BI135:BL141" si="27">+A135</f>
        <v>25</v>
      </c>
      <c r="BJ135" s="104">
        <f t="shared" si="27"/>
        <v>1</v>
      </c>
      <c r="BK135" s="104">
        <f t="shared" si="27"/>
        <v>3</v>
      </c>
      <c r="BL135" s="106">
        <f t="shared" si="27"/>
        <v>22</v>
      </c>
      <c r="BM135" s="104">
        <f>+VALUE(VLOOKUP(BT135,'[4]ESTRUCTURA PDM'!$D$1:$J$48,7,FALSE))</f>
        <v>1</v>
      </c>
      <c r="BN135" s="104">
        <f>IFERROR(VALUE(CONCATENATE((VLOOKUP(BU135,'[4]ESTRUCTURA PDM'!$E$1:$L$48,7,FALSE)),0,(VLOOKUP(BV135,'[4]ESTRUCTURA PDM'!$F$1:$L$48,7,FALSE)))),)</f>
        <v>0</v>
      </c>
      <c r="BO135" s="104">
        <f t="shared" ref="BO135:BO141" si="28">+G135</f>
        <v>85</v>
      </c>
      <c r="BP135" s="104"/>
      <c r="BQ135" s="105"/>
      <c r="BR135" s="104"/>
      <c r="BS135" s="104">
        <f t="shared" si="21"/>
        <v>0</v>
      </c>
      <c r="BT135" s="103" t="str">
        <f>+VLOOKUP('EJECUCIONGASTOS ARMONIZADO'!BU135,[4]ARMONIZACION!$I$5:$N$53,6,FALSE)</f>
        <v>DESARROLLO HUMANO Y SOCIAL</v>
      </c>
      <c r="BU135" s="102" t="s">
        <v>340</v>
      </c>
      <c r="BV135" s="102"/>
      <c r="BY135" s="101">
        <v>1</v>
      </c>
      <c r="BZ135" s="101">
        <v>0</v>
      </c>
      <c r="CA135" t="e">
        <f>+COUNTIF([4]ARMONIZACION!$D$5:$D$53,'EJECUCIONGASTOS ARMONIZADO'!CB135)</f>
        <v>#VALUE!</v>
      </c>
      <c r="CB135" t="str">
        <f t="shared" si="22"/>
        <v>MEJORAMIENTO INTEGRAL DE BARRIOS - INCLUSIÓN E INTEGRACIÓN SOCIAL Y COMUNITARIA</v>
      </c>
      <c r="CC135">
        <f t="shared" si="23"/>
        <v>0</v>
      </c>
      <c r="CD135" t="str">
        <f t="shared" si="24"/>
        <v>10</v>
      </c>
      <c r="CE135" t="str">
        <f t="shared" si="25"/>
        <v xml:space="preserve">25 1 3 22 1 0 85  </v>
      </c>
      <c r="CF135">
        <f t="shared" si="26"/>
        <v>1</v>
      </c>
    </row>
    <row r="136" spans="1:84" ht="15" customHeight="1" x14ac:dyDescent="0.25">
      <c r="A136">
        <v>25</v>
      </c>
      <c r="B136">
        <v>1</v>
      </c>
      <c r="C136">
        <v>3</v>
      </c>
      <c r="D136">
        <v>22</v>
      </c>
      <c r="E136">
        <v>3</v>
      </c>
      <c r="F136">
        <v>2</v>
      </c>
      <c r="G136">
        <v>85</v>
      </c>
      <c r="H136">
        <v>1</v>
      </c>
      <c r="I136">
        <v>2</v>
      </c>
      <c r="J136" t="s">
        <v>235</v>
      </c>
      <c r="K136" t="s">
        <v>1177</v>
      </c>
      <c r="L136" t="s">
        <v>220</v>
      </c>
      <c r="M136">
        <v>11224</v>
      </c>
      <c r="N136" t="s">
        <v>1218</v>
      </c>
      <c r="O136">
        <v>1</v>
      </c>
      <c r="P136">
        <v>1</v>
      </c>
      <c r="Q136" t="s">
        <v>1219</v>
      </c>
      <c r="R136" t="s">
        <v>1220</v>
      </c>
      <c r="S136" t="s">
        <v>1177</v>
      </c>
      <c r="T136" t="s">
        <v>220</v>
      </c>
      <c r="U136" t="s">
        <v>1178</v>
      </c>
      <c r="V136" t="s">
        <v>1179</v>
      </c>
      <c r="W136" t="s">
        <v>594</v>
      </c>
      <c r="X136" t="s">
        <v>602</v>
      </c>
      <c r="Y136" t="s">
        <v>696</v>
      </c>
      <c r="Z136" t="s">
        <v>235</v>
      </c>
      <c r="AA136" t="s">
        <v>695</v>
      </c>
      <c r="AB136" t="s">
        <v>235</v>
      </c>
      <c r="AC136" t="s">
        <v>603</v>
      </c>
      <c r="AD136" t="s">
        <v>246</v>
      </c>
      <c r="AE136" t="s">
        <v>1210</v>
      </c>
      <c r="AF136" t="s">
        <v>248</v>
      </c>
      <c r="AG136" t="s">
        <v>1211</v>
      </c>
      <c r="AH136" t="s">
        <v>1212</v>
      </c>
      <c r="AI136" t="s">
        <v>1213</v>
      </c>
      <c r="AJ136" t="s">
        <v>1214</v>
      </c>
      <c r="AK136" t="s">
        <v>609</v>
      </c>
      <c r="AL136" t="s">
        <v>610</v>
      </c>
      <c r="AM136" t="s">
        <v>611</v>
      </c>
      <c r="AN136" t="s">
        <v>1215</v>
      </c>
      <c r="AO136" t="s">
        <v>1216</v>
      </c>
      <c r="AP136" t="s">
        <v>1221</v>
      </c>
      <c r="AQ136" t="s">
        <v>67</v>
      </c>
      <c r="AR136" s="64">
        <v>139266162</v>
      </c>
      <c r="AS136" s="64">
        <v>0</v>
      </c>
      <c r="AT136" s="64">
        <v>0</v>
      </c>
      <c r="AU136" s="64">
        <v>0</v>
      </c>
      <c r="AV136" s="64">
        <v>0</v>
      </c>
      <c r="AW136" s="64">
        <v>139266162</v>
      </c>
      <c r="AX136" s="64">
        <v>139266160</v>
      </c>
      <c r="AY136" s="64">
        <v>139266160</v>
      </c>
      <c r="AZ136" s="64">
        <v>0</v>
      </c>
      <c r="BA136" s="64">
        <v>0</v>
      </c>
      <c r="BB136" s="64">
        <v>2</v>
      </c>
      <c r="BC136" s="101">
        <v>1</v>
      </c>
      <c r="BD136" s="101">
        <v>304</v>
      </c>
      <c r="BE136" s="64">
        <v>0</v>
      </c>
      <c r="BF136" t="s">
        <v>615</v>
      </c>
      <c r="BG136" s="107" t="e">
        <f>+SUMIF('[4]CDP - NO CANCELAR '!$A$2:$A$152,R136,'[4]CDP - NO CANCELAR '!$Q$2:$Q$152)</f>
        <v>#VALUE!</v>
      </c>
      <c r="BH136" s="64">
        <v>139266160</v>
      </c>
      <c r="BI136" s="104">
        <f t="shared" si="27"/>
        <v>25</v>
      </c>
      <c r="BJ136" s="104">
        <f t="shared" si="27"/>
        <v>1</v>
      </c>
      <c r="BK136" s="104">
        <f t="shared" si="27"/>
        <v>3</v>
      </c>
      <c r="BL136" s="106">
        <f t="shared" si="27"/>
        <v>22</v>
      </c>
      <c r="BM136" s="104">
        <f>+VALUE(VLOOKUP(BT136,'[4]ESTRUCTURA PDM'!$D$1:$J$48,7,FALSE))</f>
        <v>1</v>
      </c>
      <c r="BN136" s="104">
        <v>304</v>
      </c>
      <c r="BO136" s="104">
        <f t="shared" si="28"/>
        <v>85</v>
      </c>
      <c r="BP136" s="104">
        <v>40</v>
      </c>
      <c r="BQ136" s="105">
        <v>4003047</v>
      </c>
      <c r="BR136" s="104" t="s">
        <v>68</v>
      </c>
      <c r="BS136" s="104">
        <f t="shared" si="21"/>
        <v>2</v>
      </c>
      <c r="BT136" s="103" t="str">
        <f>+VLOOKUP('EJECUCIONGASTOS ARMONIZADO'!BU136,[4]ARMONIZACION!$I$5:$N$53,6,FALSE)</f>
        <v>DESARROLLO HUMANO Y SOCIAL</v>
      </c>
      <c r="BU136" s="102" t="s">
        <v>340</v>
      </c>
      <c r="BV136" s="102"/>
      <c r="BY136" s="101">
        <v>1</v>
      </c>
      <c r="BZ136" s="101">
        <v>304</v>
      </c>
      <c r="CA136" t="e">
        <f>+COUNTIF([4]ARMONIZACION!$D$5:$D$53,'EJECUCIONGASTOS ARMONIZADO'!CB136)</f>
        <v>#VALUE!</v>
      </c>
      <c r="CB136" t="str">
        <f t="shared" si="22"/>
        <v>MEJORAMIENTO INTEGRAL DE BARRIOS - INCLUSIÓN E INTEGRACIÓN SOCIAL Y COMUNITARIA</v>
      </c>
      <c r="CC136">
        <f t="shared" si="23"/>
        <v>3</v>
      </c>
      <c r="CD136" t="str">
        <f t="shared" si="24"/>
        <v>13</v>
      </c>
      <c r="CE136" t="str">
        <f t="shared" si="25"/>
        <v>25 1 3 22 1 304 85 40 4003047</v>
      </c>
      <c r="CF136">
        <f t="shared" si="26"/>
        <v>2</v>
      </c>
    </row>
    <row r="137" spans="1:84" ht="15" customHeight="1" x14ac:dyDescent="0.25">
      <c r="A137">
        <v>25</v>
      </c>
      <c r="B137">
        <v>1</v>
      </c>
      <c r="C137">
        <v>3</v>
      </c>
      <c r="D137">
        <v>22</v>
      </c>
      <c r="E137">
        <v>3</v>
      </c>
      <c r="F137">
        <v>2</v>
      </c>
      <c r="G137">
        <v>85</v>
      </c>
      <c r="H137">
        <v>2</v>
      </c>
      <c r="I137">
        <v>2</v>
      </c>
      <c r="J137" t="s">
        <v>235</v>
      </c>
      <c r="K137" t="s">
        <v>1177</v>
      </c>
      <c r="L137" t="s">
        <v>220</v>
      </c>
      <c r="M137">
        <v>22316</v>
      </c>
      <c r="N137" t="s">
        <v>1222</v>
      </c>
      <c r="O137">
        <v>2</v>
      </c>
      <c r="P137">
        <v>2</v>
      </c>
      <c r="Q137" t="s">
        <v>1223</v>
      </c>
      <c r="R137" t="s">
        <v>1224</v>
      </c>
      <c r="S137" t="s">
        <v>1177</v>
      </c>
      <c r="T137" t="s">
        <v>220</v>
      </c>
      <c r="U137" t="s">
        <v>1178</v>
      </c>
      <c r="V137" t="s">
        <v>1179</v>
      </c>
      <c r="W137" t="s">
        <v>594</v>
      </c>
      <c r="X137" t="s">
        <v>602</v>
      </c>
      <c r="Y137" t="s">
        <v>696</v>
      </c>
      <c r="Z137" t="s">
        <v>235</v>
      </c>
      <c r="AA137" t="s">
        <v>695</v>
      </c>
      <c r="AB137" t="s">
        <v>235</v>
      </c>
      <c r="AC137" t="s">
        <v>603</v>
      </c>
      <c r="AD137" t="s">
        <v>246</v>
      </c>
      <c r="AE137" t="s">
        <v>1210</v>
      </c>
      <c r="AF137" t="s">
        <v>248</v>
      </c>
      <c r="AG137" t="s">
        <v>1211</v>
      </c>
      <c r="AH137" t="s">
        <v>1212</v>
      </c>
      <c r="AI137" t="s">
        <v>1213</v>
      </c>
      <c r="AJ137" t="s">
        <v>1214</v>
      </c>
      <c r="AK137" t="s">
        <v>609</v>
      </c>
      <c r="AL137" t="s">
        <v>610</v>
      </c>
      <c r="AM137" t="s">
        <v>611</v>
      </c>
      <c r="AN137" t="s">
        <v>1215</v>
      </c>
      <c r="AO137" t="s">
        <v>1216</v>
      </c>
      <c r="AP137" t="s">
        <v>1225</v>
      </c>
      <c r="AQ137" t="s">
        <v>68</v>
      </c>
      <c r="AR137" s="64">
        <v>18229000</v>
      </c>
      <c r="AS137" s="64">
        <v>0</v>
      </c>
      <c r="AT137" s="64">
        <v>0</v>
      </c>
      <c r="AU137" s="64">
        <v>0</v>
      </c>
      <c r="AV137" s="64">
        <v>0</v>
      </c>
      <c r="AW137" s="64">
        <v>18229000</v>
      </c>
      <c r="AX137" s="64">
        <v>3622548</v>
      </c>
      <c r="AY137" s="64">
        <v>3622548</v>
      </c>
      <c r="AZ137" s="64">
        <v>0</v>
      </c>
      <c r="BA137" s="64">
        <v>0</v>
      </c>
      <c r="BB137" s="64">
        <v>14606452</v>
      </c>
      <c r="BC137" s="101">
        <v>1</v>
      </c>
      <c r="BD137" s="101">
        <v>304</v>
      </c>
      <c r="BE137" s="64">
        <v>0</v>
      </c>
      <c r="BF137" t="s">
        <v>615</v>
      </c>
      <c r="BG137" s="107" t="e">
        <f>+SUMIF('[4]CDP - NO CANCELAR '!$A$2:$A$152,R137,'[4]CDP - NO CANCELAR '!$Q$2:$Q$152)</f>
        <v>#VALUE!</v>
      </c>
      <c r="BH137" s="64">
        <v>3622548</v>
      </c>
      <c r="BI137" s="104">
        <f t="shared" si="27"/>
        <v>25</v>
      </c>
      <c r="BJ137" s="104">
        <f t="shared" si="27"/>
        <v>1</v>
      </c>
      <c r="BK137" s="104">
        <f t="shared" si="27"/>
        <v>3</v>
      </c>
      <c r="BL137" s="106">
        <f t="shared" si="27"/>
        <v>22</v>
      </c>
      <c r="BM137" s="104">
        <f>+VALUE(VLOOKUP(BT137,'[4]ESTRUCTURA PDM'!$D$1:$J$48,7,FALSE))</f>
        <v>1</v>
      </c>
      <c r="BN137" s="104">
        <v>304</v>
      </c>
      <c r="BO137" s="104">
        <f t="shared" si="28"/>
        <v>85</v>
      </c>
      <c r="BP137" s="104">
        <v>40</v>
      </c>
      <c r="BQ137" s="105">
        <v>4003047</v>
      </c>
      <c r="BR137" s="104" t="s">
        <v>68</v>
      </c>
      <c r="BS137" s="104">
        <f t="shared" si="21"/>
        <v>14606452</v>
      </c>
      <c r="BT137" s="103" t="str">
        <f>+VLOOKUP('EJECUCIONGASTOS ARMONIZADO'!BU137,[4]ARMONIZACION!$I$5:$N$53,6,FALSE)</f>
        <v>DESARROLLO HUMANO Y SOCIAL</v>
      </c>
      <c r="BU137" s="102" t="s">
        <v>340</v>
      </c>
      <c r="BV137" s="102"/>
      <c r="BY137" s="101">
        <v>1</v>
      </c>
      <c r="BZ137" s="101">
        <v>304</v>
      </c>
      <c r="CA137" t="e">
        <f>+COUNTIF([4]ARMONIZACION!$D$5:$D$53,'EJECUCIONGASTOS ARMONIZADO'!CB137)</f>
        <v>#VALUE!</v>
      </c>
      <c r="CB137" t="str">
        <f t="shared" si="22"/>
        <v>MEJORAMIENTO INTEGRAL DE BARRIOS - INCLUSIÓN E INTEGRACIÓN SOCIAL Y COMUNITARIA</v>
      </c>
      <c r="CC137">
        <f t="shared" si="23"/>
        <v>3</v>
      </c>
      <c r="CD137" t="str">
        <f t="shared" si="24"/>
        <v>13</v>
      </c>
      <c r="CE137" t="str">
        <f t="shared" si="25"/>
        <v>25 1 3 22 1 304 85 40 4003047</v>
      </c>
      <c r="CF137">
        <f t="shared" si="26"/>
        <v>2</v>
      </c>
    </row>
    <row r="138" spans="1:84" ht="15" customHeight="1" x14ac:dyDescent="0.25">
      <c r="A138">
        <v>25</v>
      </c>
      <c r="B138">
        <v>1</v>
      </c>
      <c r="C138">
        <v>3</v>
      </c>
      <c r="D138">
        <v>33</v>
      </c>
      <c r="E138">
        <v>3</v>
      </c>
      <c r="F138">
        <v>2</v>
      </c>
      <c r="G138">
        <v>85</v>
      </c>
      <c r="H138">
        <v>0</v>
      </c>
      <c r="I138">
        <v>3</v>
      </c>
      <c r="J138" t="s">
        <v>236</v>
      </c>
      <c r="K138" t="s">
        <v>1177</v>
      </c>
      <c r="L138" t="s">
        <v>220</v>
      </c>
      <c r="M138">
        <v>13152</v>
      </c>
      <c r="N138" t="s">
        <v>1226</v>
      </c>
      <c r="O138">
        <v>0</v>
      </c>
      <c r="P138">
        <v>0</v>
      </c>
      <c r="Q138" t="s">
        <v>1227</v>
      </c>
      <c r="R138" t="s">
        <v>1228</v>
      </c>
      <c r="S138" t="s">
        <v>1177</v>
      </c>
      <c r="T138" t="s">
        <v>220</v>
      </c>
      <c r="U138" t="s">
        <v>1178</v>
      </c>
      <c r="V138" t="s">
        <v>1179</v>
      </c>
      <c r="W138" t="s">
        <v>594</v>
      </c>
      <c r="X138" t="s">
        <v>602</v>
      </c>
      <c r="Y138" t="s">
        <v>594</v>
      </c>
      <c r="Z138" t="s">
        <v>236</v>
      </c>
      <c r="AA138" t="s">
        <v>1180</v>
      </c>
      <c r="AB138" t="s">
        <v>1181</v>
      </c>
      <c r="AC138" t="s">
        <v>603</v>
      </c>
      <c r="AD138" t="s">
        <v>246</v>
      </c>
      <c r="AE138" t="s">
        <v>1210</v>
      </c>
      <c r="AF138" t="s">
        <v>248</v>
      </c>
      <c r="AG138" t="s">
        <v>1211</v>
      </c>
      <c r="AH138" t="s">
        <v>1212</v>
      </c>
      <c r="AI138" t="s">
        <v>1213</v>
      </c>
      <c r="AJ138" t="s">
        <v>1214</v>
      </c>
      <c r="AK138" t="s">
        <v>609</v>
      </c>
      <c r="AL138" t="s">
        <v>610</v>
      </c>
      <c r="AM138" t="s">
        <v>611</v>
      </c>
      <c r="AN138" t="s">
        <v>1215</v>
      </c>
      <c r="AO138" t="s">
        <v>1216</v>
      </c>
      <c r="AP138" t="s">
        <v>1229</v>
      </c>
      <c r="AQ138" t="s">
        <v>69</v>
      </c>
      <c r="AR138" s="64">
        <v>3836884455</v>
      </c>
      <c r="AS138" s="64">
        <v>0</v>
      </c>
      <c r="AT138" s="64">
        <v>0</v>
      </c>
      <c r="AU138" s="64">
        <v>0</v>
      </c>
      <c r="AV138" s="64">
        <v>1270216605</v>
      </c>
      <c r="AW138" s="64">
        <v>2566667850</v>
      </c>
      <c r="AX138" s="64">
        <v>2566667850</v>
      </c>
      <c r="AY138" s="64">
        <v>2566667850</v>
      </c>
      <c r="AZ138" s="64">
        <v>513903559</v>
      </c>
      <c r="BA138" s="64">
        <v>352295951</v>
      </c>
      <c r="BB138" s="64">
        <v>0</v>
      </c>
      <c r="BC138" s="101">
        <v>1</v>
      </c>
      <c r="BD138" s="101">
        <v>304</v>
      </c>
      <c r="BE138" s="64">
        <v>0</v>
      </c>
      <c r="BF138" t="s">
        <v>615</v>
      </c>
      <c r="BG138" s="107" t="e">
        <f>+SUMIF('[4]CDP - NO CANCELAR '!$A$2:$A$152,R138,'[4]CDP - NO CANCELAR '!$Q$2:$Q$152)</f>
        <v>#VALUE!</v>
      </c>
      <c r="BH138" s="64">
        <v>2566667850</v>
      </c>
      <c r="BI138" s="104">
        <f t="shared" si="27"/>
        <v>25</v>
      </c>
      <c r="BJ138" s="104">
        <f t="shared" si="27"/>
        <v>1</v>
      </c>
      <c r="BK138" s="104">
        <f t="shared" si="27"/>
        <v>3</v>
      </c>
      <c r="BL138" s="106">
        <f t="shared" si="27"/>
        <v>33</v>
      </c>
      <c r="BM138" s="104">
        <f>+VALUE(VLOOKUP(BT138,'[4]ESTRUCTURA PDM'!$D$1:$J$48,7,FALSE))</f>
        <v>1</v>
      </c>
      <c r="BN138" s="104">
        <f>IFERROR(VALUE(CONCATENATE((VLOOKUP(BU138,'[4]ESTRUCTURA PDM'!$E$1:$L$48,7,FALSE)),0,(VLOOKUP(BV138,'[4]ESTRUCTURA PDM'!$F$1:$L$48,7,FALSE)))),)</f>
        <v>0</v>
      </c>
      <c r="BO138" s="104">
        <f t="shared" si="28"/>
        <v>85</v>
      </c>
      <c r="BP138" s="104"/>
      <c r="BQ138" s="105"/>
      <c r="BR138" s="104"/>
      <c r="BS138" s="104">
        <f t="shared" si="21"/>
        <v>0</v>
      </c>
      <c r="BT138" s="103" t="str">
        <f>+VLOOKUP('EJECUCIONGASTOS ARMONIZADO'!BU138,[4]ARMONIZACION!$I$5:$N$53,6,FALSE)</f>
        <v>DESARROLLO HUMANO Y SOCIAL</v>
      </c>
      <c r="BU138" s="102" t="s">
        <v>340</v>
      </c>
      <c r="BV138" s="102"/>
      <c r="BY138" s="101">
        <v>1</v>
      </c>
      <c r="BZ138" s="101">
        <v>0</v>
      </c>
      <c r="CA138" t="e">
        <f>+COUNTIF([4]ARMONIZACION!$D$5:$D$53,'EJECUCIONGASTOS ARMONIZADO'!CB138)</f>
        <v>#VALUE!</v>
      </c>
      <c r="CB138" t="str">
        <f t="shared" si="22"/>
        <v>MEJORAMIENTO INTEGRAL DE BARRIOS - INCLUSIÓN E INTEGRACIÓN SOCIAL Y COMUNITARIA</v>
      </c>
      <c r="CC138">
        <f t="shared" si="23"/>
        <v>0</v>
      </c>
      <c r="CD138" t="str">
        <f t="shared" si="24"/>
        <v>10</v>
      </c>
      <c r="CE138" t="str">
        <f t="shared" si="25"/>
        <v xml:space="preserve">25 1 3 33 1 0 85  </v>
      </c>
      <c r="CF138">
        <f t="shared" si="26"/>
        <v>1</v>
      </c>
    </row>
    <row r="139" spans="1:84" ht="15" customHeight="1" x14ac:dyDescent="0.25">
      <c r="A139">
        <v>25</v>
      </c>
      <c r="B139">
        <v>1</v>
      </c>
      <c r="C139">
        <v>3</v>
      </c>
      <c r="D139">
        <v>82</v>
      </c>
      <c r="E139">
        <v>3</v>
      </c>
      <c r="F139">
        <v>2</v>
      </c>
      <c r="G139">
        <v>85</v>
      </c>
      <c r="H139">
        <v>0</v>
      </c>
      <c r="I139">
        <v>2</v>
      </c>
      <c r="J139" t="s">
        <v>235</v>
      </c>
      <c r="K139" t="s">
        <v>1177</v>
      </c>
      <c r="L139" t="s">
        <v>220</v>
      </c>
      <c r="M139">
        <v>25344</v>
      </c>
      <c r="N139" t="s">
        <v>1230</v>
      </c>
      <c r="O139">
        <v>0</v>
      </c>
      <c r="P139">
        <v>0</v>
      </c>
      <c r="Q139" t="s">
        <v>1231</v>
      </c>
      <c r="R139" t="s">
        <v>1232</v>
      </c>
      <c r="S139" t="s">
        <v>1177</v>
      </c>
      <c r="T139" t="s">
        <v>220</v>
      </c>
      <c r="U139" t="s">
        <v>1178</v>
      </c>
      <c r="V139" t="s">
        <v>1179</v>
      </c>
      <c r="W139" t="s">
        <v>594</v>
      </c>
      <c r="X139" t="s">
        <v>602</v>
      </c>
      <c r="Y139" t="s">
        <v>696</v>
      </c>
      <c r="Z139" t="s">
        <v>235</v>
      </c>
      <c r="AA139" t="s">
        <v>725</v>
      </c>
      <c r="AB139" t="s">
        <v>729</v>
      </c>
      <c r="AC139" t="s">
        <v>603</v>
      </c>
      <c r="AD139" t="s">
        <v>246</v>
      </c>
      <c r="AE139" t="s">
        <v>1210</v>
      </c>
      <c r="AF139" t="s">
        <v>248</v>
      </c>
      <c r="AG139" t="s">
        <v>1211</v>
      </c>
      <c r="AH139" t="s">
        <v>1212</v>
      </c>
      <c r="AI139" t="s">
        <v>1213</v>
      </c>
      <c r="AJ139" t="s">
        <v>1214</v>
      </c>
      <c r="AK139" t="s">
        <v>609</v>
      </c>
      <c r="AL139" t="s">
        <v>610</v>
      </c>
      <c r="AM139" t="s">
        <v>611</v>
      </c>
      <c r="AN139" t="s">
        <v>1215</v>
      </c>
      <c r="AO139" t="s">
        <v>1216</v>
      </c>
      <c r="AP139" t="s">
        <v>1233</v>
      </c>
      <c r="AQ139" t="s">
        <v>70</v>
      </c>
      <c r="AR139" s="64">
        <v>527254409</v>
      </c>
      <c r="AS139" s="64">
        <v>0</v>
      </c>
      <c r="AT139" s="64">
        <v>0</v>
      </c>
      <c r="AU139" s="64">
        <v>0</v>
      </c>
      <c r="AV139" s="64">
        <v>0</v>
      </c>
      <c r="AW139" s="64">
        <v>527254409</v>
      </c>
      <c r="AX139" s="64">
        <v>527254409</v>
      </c>
      <c r="AY139" s="64">
        <v>527254409</v>
      </c>
      <c r="AZ139" s="64">
        <v>0</v>
      </c>
      <c r="BA139" s="64">
        <v>0</v>
      </c>
      <c r="BB139" s="64">
        <v>0</v>
      </c>
      <c r="BC139" s="101">
        <v>1</v>
      </c>
      <c r="BD139" s="101">
        <v>304</v>
      </c>
      <c r="BE139" s="64">
        <v>0</v>
      </c>
      <c r="BF139" t="s">
        <v>615</v>
      </c>
      <c r="BG139" s="107" t="e">
        <f>+SUMIF('[4]CDP - NO CANCELAR '!$A$2:$A$152,R139,'[4]CDP - NO CANCELAR '!$Q$2:$Q$152)</f>
        <v>#VALUE!</v>
      </c>
      <c r="BH139" s="64">
        <v>527254409</v>
      </c>
      <c r="BI139" s="104">
        <f t="shared" si="27"/>
        <v>25</v>
      </c>
      <c r="BJ139" s="104">
        <f t="shared" si="27"/>
        <v>1</v>
      </c>
      <c r="BK139" s="104">
        <f t="shared" si="27"/>
        <v>3</v>
      </c>
      <c r="BL139" s="106">
        <f t="shared" si="27"/>
        <v>82</v>
      </c>
      <c r="BM139" s="104">
        <f>+VALUE(VLOOKUP(BT139,'[4]ESTRUCTURA PDM'!$D$1:$J$48,7,FALSE))</f>
        <v>1</v>
      </c>
      <c r="BN139" s="104">
        <f>IFERROR(VALUE(CONCATENATE((VLOOKUP(BU139,'[4]ESTRUCTURA PDM'!$E$1:$L$48,7,FALSE)),0,(VLOOKUP(BV139,'[4]ESTRUCTURA PDM'!$F$1:$L$48,7,FALSE)))),)</f>
        <v>0</v>
      </c>
      <c r="BO139" s="104">
        <f t="shared" si="28"/>
        <v>85</v>
      </c>
      <c r="BP139" s="104"/>
      <c r="BQ139" s="105"/>
      <c r="BR139" s="104"/>
      <c r="BS139" s="104">
        <f t="shared" si="21"/>
        <v>0</v>
      </c>
      <c r="BT139" s="103" t="str">
        <f>+VLOOKUP('EJECUCIONGASTOS ARMONIZADO'!BU139,[4]ARMONIZACION!$I$5:$N$53,6,FALSE)</f>
        <v>DESARROLLO HUMANO Y SOCIAL</v>
      </c>
      <c r="BU139" s="102" t="s">
        <v>340</v>
      </c>
      <c r="BV139" s="102"/>
      <c r="BY139" s="101">
        <v>1</v>
      </c>
      <c r="BZ139" s="101">
        <v>0</v>
      </c>
      <c r="CA139" t="e">
        <f>+COUNTIF([4]ARMONIZACION!$D$5:$D$53,'EJECUCIONGASTOS ARMONIZADO'!CB139)</f>
        <v>#VALUE!</v>
      </c>
      <c r="CB139" t="str">
        <f t="shared" si="22"/>
        <v>MEJORAMIENTO INTEGRAL DE BARRIOS - INCLUSIÓN E INTEGRACIÓN SOCIAL Y COMUNITARIA</v>
      </c>
      <c r="CC139">
        <f t="shared" si="23"/>
        <v>0</v>
      </c>
      <c r="CD139" t="str">
        <f t="shared" si="24"/>
        <v>10</v>
      </c>
      <c r="CE139" t="str">
        <f t="shared" si="25"/>
        <v xml:space="preserve">25 1 3 82 1 0 85  </v>
      </c>
      <c r="CF139">
        <f t="shared" si="26"/>
        <v>1</v>
      </c>
    </row>
    <row r="140" spans="1:84" ht="15" customHeight="1" x14ac:dyDescent="0.25">
      <c r="A140">
        <v>25</v>
      </c>
      <c r="B140">
        <v>1</v>
      </c>
      <c r="C140">
        <v>3</v>
      </c>
      <c r="D140">
        <v>82</v>
      </c>
      <c r="E140">
        <v>3</v>
      </c>
      <c r="F140">
        <v>2</v>
      </c>
      <c r="G140">
        <v>85</v>
      </c>
      <c r="H140">
        <v>1</v>
      </c>
      <c r="I140">
        <v>2</v>
      </c>
      <c r="J140" t="s">
        <v>235</v>
      </c>
      <c r="K140" t="s">
        <v>1177</v>
      </c>
      <c r="L140" t="s">
        <v>220</v>
      </c>
      <c r="M140">
        <v>25342</v>
      </c>
      <c r="N140" t="s">
        <v>1234</v>
      </c>
      <c r="O140">
        <v>1</v>
      </c>
      <c r="P140">
        <v>1</v>
      </c>
      <c r="Q140" t="s">
        <v>1235</v>
      </c>
      <c r="R140" t="s">
        <v>1236</v>
      </c>
      <c r="S140" t="s">
        <v>1177</v>
      </c>
      <c r="T140" t="s">
        <v>220</v>
      </c>
      <c r="U140" t="s">
        <v>1178</v>
      </c>
      <c r="V140" t="s">
        <v>1179</v>
      </c>
      <c r="W140" t="s">
        <v>594</v>
      </c>
      <c r="X140" t="s">
        <v>602</v>
      </c>
      <c r="Y140" t="s">
        <v>696</v>
      </c>
      <c r="Z140" t="s">
        <v>235</v>
      </c>
      <c r="AA140" t="s">
        <v>725</v>
      </c>
      <c r="AB140" t="s">
        <v>729</v>
      </c>
      <c r="AC140" t="s">
        <v>603</v>
      </c>
      <c r="AD140" t="s">
        <v>246</v>
      </c>
      <c r="AE140" t="s">
        <v>1210</v>
      </c>
      <c r="AF140" t="s">
        <v>248</v>
      </c>
      <c r="AG140" t="s">
        <v>1211</v>
      </c>
      <c r="AH140" t="s">
        <v>1212</v>
      </c>
      <c r="AI140" t="s">
        <v>1213</v>
      </c>
      <c r="AJ140" t="s">
        <v>1214</v>
      </c>
      <c r="AK140" t="s">
        <v>609</v>
      </c>
      <c r="AL140" t="s">
        <v>610</v>
      </c>
      <c r="AM140" t="s">
        <v>611</v>
      </c>
      <c r="AN140" t="s">
        <v>1215</v>
      </c>
      <c r="AO140" t="s">
        <v>1216</v>
      </c>
      <c r="AP140" t="s">
        <v>1237</v>
      </c>
      <c r="AQ140" t="s">
        <v>71</v>
      </c>
      <c r="AR140" s="64">
        <v>660600000</v>
      </c>
      <c r="AS140" s="64">
        <v>0</v>
      </c>
      <c r="AT140" s="64">
        <v>0</v>
      </c>
      <c r="AU140" s="64">
        <v>0</v>
      </c>
      <c r="AV140" s="64">
        <v>0</v>
      </c>
      <c r="AW140" s="64">
        <v>660600000</v>
      </c>
      <c r="AX140" s="64">
        <v>507029064</v>
      </c>
      <c r="AY140" s="64">
        <v>507029064</v>
      </c>
      <c r="AZ140" s="64">
        <v>507029064</v>
      </c>
      <c r="BA140" s="64">
        <v>507029064</v>
      </c>
      <c r="BB140" s="64">
        <v>153570936</v>
      </c>
      <c r="BC140" s="101">
        <v>1</v>
      </c>
      <c r="BD140" s="101">
        <v>304</v>
      </c>
      <c r="BE140" s="64">
        <v>0</v>
      </c>
      <c r="BF140" t="s">
        <v>615</v>
      </c>
      <c r="BG140" s="107" t="e">
        <f>+SUMIF('[4]CDP - NO CANCELAR '!$A$2:$A$152,R140,'[4]CDP - NO CANCELAR '!$Q$2:$Q$152)</f>
        <v>#VALUE!</v>
      </c>
      <c r="BH140" s="64">
        <v>507029064</v>
      </c>
      <c r="BI140" s="104">
        <f t="shared" si="27"/>
        <v>25</v>
      </c>
      <c r="BJ140" s="104">
        <f t="shared" si="27"/>
        <v>1</v>
      </c>
      <c r="BK140" s="104">
        <f t="shared" si="27"/>
        <v>3</v>
      </c>
      <c r="BL140" s="106">
        <f t="shared" si="27"/>
        <v>82</v>
      </c>
      <c r="BM140" s="104">
        <f>+VALUE(VLOOKUP(BT140,'[4]ESTRUCTURA PDM'!$D$1:$J$48,7,FALSE))</f>
        <v>1</v>
      </c>
      <c r="BN140" s="104">
        <v>304</v>
      </c>
      <c r="BO140" s="104">
        <f t="shared" si="28"/>
        <v>85</v>
      </c>
      <c r="BP140" s="104">
        <v>40</v>
      </c>
      <c r="BQ140" s="105">
        <v>4003047</v>
      </c>
      <c r="BR140" s="104" t="s">
        <v>3305</v>
      </c>
      <c r="BS140" s="104">
        <f t="shared" si="21"/>
        <v>153570936</v>
      </c>
      <c r="BT140" s="103" t="str">
        <f>+VLOOKUP('EJECUCIONGASTOS ARMONIZADO'!BU140,[4]ARMONIZACION!$I$5:$N$53,6,FALSE)</f>
        <v>DESARROLLO HUMANO Y SOCIAL</v>
      </c>
      <c r="BU140" s="102" t="s">
        <v>340</v>
      </c>
      <c r="BV140" s="102"/>
      <c r="BY140" s="101">
        <v>1</v>
      </c>
      <c r="BZ140" s="101">
        <v>304</v>
      </c>
      <c r="CA140" t="e">
        <f>+COUNTIF([4]ARMONIZACION!$D$5:$D$53,'EJECUCIONGASTOS ARMONIZADO'!CB140)</f>
        <v>#VALUE!</v>
      </c>
      <c r="CB140" t="str">
        <f t="shared" si="22"/>
        <v>MEJORAMIENTO INTEGRAL DE BARRIOS - INCLUSIÓN E INTEGRACIÓN SOCIAL Y COMUNITARIA</v>
      </c>
      <c r="CC140">
        <f t="shared" si="23"/>
        <v>3</v>
      </c>
      <c r="CD140" t="str">
        <f t="shared" si="24"/>
        <v>13</v>
      </c>
      <c r="CE140" t="str">
        <f t="shared" si="25"/>
        <v>25 1 3 82 1 304 85 40 4003047</v>
      </c>
      <c r="CF140">
        <f t="shared" si="26"/>
        <v>1</v>
      </c>
    </row>
    <row r="141" spans="1:84" ht="15" customHeight="1" x14ac:dyDescent="0.25">
      <c r="A141">
        <v>25</v>
      </c>
      <c r="B141">
        <v>1</v>
      </c>
      <c r="C141">
        <v>3</v>
      </c>
      <c r="D141">
        <v>82</v>
      </c>
      <c r="E141">
        <v>3</v>
      </c>
      <c r="F141">
        <v>2</v>
      </c>
      <c r="G141">
        <v>85</v>
      </c>
      <c r="H141">
        <v>4</v>
      </c>
      <c r="I141">
        <v>2</v>
      </c>
      <c r="J141" t="s">
        <v>235</v>
      </c>
      <c r="K141" t="s">
        <v>1177</v>
      </c>
      <c r="L141" t="s">
        <v>220</v>
      </c>
      <c r="M141">
        <v>25345</v>
      </c>
      <c r="N141" t="s">
        <v>1238</v>
      </c>
      <c r="O141">
        <v>4</v>
      </c>
      <c r="P141">
        <v>4</v>
      </c>
      <c r="Q141" t="s">
        <v>1239</v>
      </c>
      <c r="R141" t="s">
        <v>1240</v>
      </c>
      <c r="S141" t="s">
        <v>1177</v>
      </c>
      <c r="T141" t="s">
        <v>220</v>
      </c>
      <c r="U141" t="s">
        <v>1178</v>
      </c>
      <c r="V141" t="s">
        <v>1179</v>
      </c>
      <c r="W141" t="s">
        <v>594</v>
      </c>
      <c r="X141" t="s">
        <v>602</v>
      </c>
      <c r="Y141" t="s">
        <v>696</v>
      </c>
      <c r="Z141" t="s">
        <v>235</v>
      </c>
      <c r="AA141" t="s">
        <v>725</v>
      </c>
      <c r="AB141" t="s">
        <v>729</v>
      </c>
      <c r="AC141" t="s">
        <v>603</v>
      </c>
      <c r="AD141" t="s">
        <v>246</v>
      </c>
      <c r="AE141" t="s">
        <v>1210</v>
      </c>
      <c r="AF141" t="s">
        <v>248</v>
      </c>
      <c r="AG141" t="s">
        <v>1211</v>
      </c>
      <c r="AH141" t="s">
        <v>1212</v>
      </c>
      <c r="AI141" t="s">
        <v>1213</v>
      </c>
      <c r="AJ141" t="s">
        <v>1214</v>
      </c>
      <c r="AK141" t="s">
        <v>609</v>
      </c>
      <c r="AL141" t="s">
        <v>610</v>
      </c>
      <c r="AM141" t="s">
        <v>611</v>
      </c>
      <c r="AN141" t="s">
        <v>1215</v>
      </c>
      <c r="AO141" t="s">
        <v>1216</v>
      </c>
      <c r="AP141" t="s">
        <v>1241</v>
      </c>
      <c r="AQ141" t="s">
        <v>72</v>
      </c>
      <c r="AR141" s="64">
        <v>283105407</v>
      </c>
      <c r="AS141" s="64">
        <v>0</v>
      </c>
      <c r="AT141" s="64">
        <v>0</v>
      </c>
      <c r="AU141" s="64">
        <v>0</v>
      </c>
      <c r="AV141" s="64">
        <v>283105407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111">
        <v>1</v>
      </c>
      <c r="BD141" s="111">
        <v>304</v>
      </c>
      <c r="BE141" s="64">
        <v>0</v>
      </c>
      <c r="BF141" t="s">
        <v>615</v>
      </c>
      <c r="BG141" s="107" t="e">
        <f>+SUMIF('[4]CDP - NO CANCELAR '!$A$2:$A$152,R141,'[4]CDP - NO CANCELAR '!$Q$2:$Q$152)</f>
        <v>#VALUE!</v>
      </c>
      <c r="BH141" s="64">
        <v>0</v>
      </c>
      <c r="BI141" s="104">
        <f t="shared" si="27"/>
        <v>25</v>
      </c>
      <c r="BJ141" s="104">
        <f t="shared" si="27"/>
        <v>1</v>
      </c>
      <c r="BK141" s="104">
        <f t="shared" si="27"/>
        <v>3</v>
      </c>
      <c r="BL141" s="104">
        <f t="shared" si="27"/>
        <v>82</v>
      </c>
      <c r="BM141" s="104">
        <f>+VALUE(VLOOKUP(BT141,'[4]ESTRUCTURA PDM'!$D$1:$J$48,7,FALSE))</f>
        <v>2</v>
      </c>
      <c r="BN141" s="104">
        <f>IFERROR(VALUE(CONCATENATE((VLOOKUP(BU141,'[4]ESTRUCTURA PDM'!$E$1:$L$48,7,FALSE)),0,(VLOOKUP(BV141,'[4]ESTRUCTURA PDM'!$F$1:$L$48,7,FALSE)))),)</f>
        <v>0</v>
      </c>
      <c r="BO141" s="104">
        <f t="shared" si="28"/>
        <v>85</v>
      </c>
      <c r="BP141" s="104"/>
      <c r="BQ141" s="105"/>
      <c r="BR141" s="104"/>
      <c r="BS141" s="104">
        <f t="shared" si="21"/>
        <v>0</v>
      </c>
      <c r="BT141" s="103" t="str">
        <f>+VLOOKUP('EJECUCIONGASTOS ARMONIZADO'!BU141,[4]ARMONIZACION!$I$5:$N$53,6,FALSE)</f>
        <v>DESARROLLO ECONÓMICO Y PRODUCTIVO</v>
      </c>
      <c r="BU141" s="102" t="s">
        <v>402</v>
      </c>
      <c r="BV141" s="102"/>
      <c r="BY141" s="101">
        <v>2</v>
      </c>
      <c r="BZ141" s="101">
        <v>0</v>
      </c>
      <c r="CA141" t="e">
        <f>+COUNTIF([4]ARMONIZACION!$D$5:$D$53,'EJECUCIONGASTOS ARMONIZADO'!CB141)</f>
        <v>#VALUE!</v>
      </c>
      <c r="CB141" t="str">
        <f t="shared" si="22"/>
        <v>MEJORAMIENTO INTEGRAL DE BARRIOS - DESARROLLO RURAL</v>
      </c>
      <c r="CC141">
        <f t="shared" si="23"/>
        <v>0</v>
      </c>
      <c r="CD141" t="str">
        <f t="shared" si="24"/>
        <v>20</v>
      </c>
      <c r="CE141" t="str">
        <f t="shared" si="25"/>
        <v xml:space="preserve">25 1 3 82 2 0 85  </v>
      </c>
      <c r="CF141">
        <f t="shared" si="26"/>
        <v>1</v>
      </c>
    </row>
    <row r="142" spans="1:84" ht="15" customHeight="1" x14ac:dyDescent="0.25">
      <c r="A142">
        <v>26</v>
      </c>
      <c r="B142">
        <v>1</v>
      </c>
      <c r="C142">
        <v>3</v>
      </c>
      <c r="D142" s="99">
        <v>11</v>
      </c>
      <c r="E142">
        <v>1</v>
      </c>
      <c r="F142">
        <v>7</v>
      </c>
      <c r="G142">
        <v>62</v>
      </c>
      <c r="H142">
        <v>0</v>
      </c>
      <c r="I142">
        <v>1</v>
      </c>
      <c r="J142" t="s">
        <v>597</v>
      </c>
      <c r="K142">
        <v>0</v>
      </c>
      <c r="L142" t="s">
        <v>597</v>
      </c>
      <c r="M142">
        <v>11101</v>
      </c>
      <c r="N142" t="s">
        <v>598</v>
      </c>
      <c r="O142">
        <v>0</v>
      </c>
      <c r="P142">
        <v>0</v>
      </c>
      <c r="Q142" t="s">
        <v>1244</v>
      </c>
      <c r="R142" t="s">
        <v>1245</v>
      </c>
      <c r="S142" t="s">
        <v>1243</v>
      </c>
      <c r="T142" t="s">
        <v>221</v>
      </c>
      <c r="U142" t="s">
        <v>1246</v>
      </c>
      <c r="V142" t="s">
        <v>1247</v>
      </c>
      <c r="W142" t="s">
        <v>594</v>
      </c>
      <c r="X142" t="s">
        <v>602</v>
      </c>
      <c r="Y142" t="s">
        <v>596</v>
      </c>
      <c r="Z142" t="s">
        <v>597</v>
      </c>
      <c r="AA142" t="s">
        <v>595</v>
      </c>
      <c r="AB142" t="s">
        <v>234</v>
      </c>
      <c r="AC142" t="s">
        <v>797</v>
      </c>
      <c r="AD142" t="s">
        <v>239</v>
      </c>
      <c r="AE142" t="s">
        <v>798</v>
      </c>
      <c r="AF142" t="s">
        <v>243</v>
      </c>
      <c r="AG142" t="s">
        <v>1248</v>
      </c>
      <c r="AH142" t="s">
        <v>1249</v>
      </c>
      <c r="AI142" t="s">
        <v>1250</v>
      </c>
      <c r="AJ142" t="s">
        <v>1251</v>
      </c>
      <c r="AK142" t="s">
        <v>609</v>
      </c>
      <c r="AL142" t="s">
        <v>610</v>
      </c>
      <c r="AM142" t="s">
        <v>611</v>
      </c>
      <c r="AN142" t="s">
        <v>1252</v>
      </c>
      <c r="AO142" t="s">
        <v>1253</v>
      </c>
      <c r="AP142" t="s">
        <v>1254</v>
      </c>
      <c r="AQ142" t="s">
        <v>73</v>
      </c>
      <c r="AR142" s="64">
        <v>5700000000</v>
      </c>
      <c r="AS142" s="64">
        <v>0</v>
      </c>
      <c r="AT142" s="64">
        <v>0</v>
      </c>
      <c r="AU142" s="64">
        <v>0</v>
      </c>
      <c r="AV142" s="64">
        <v>0</v>
      </c>
      <c r="AW142" s="64">
        <v>5700000000</v>
      </c>
      <c r="AX142" s="64">
        <v>233088712</v>
      </c>
      <c r="AY142" s="64">
        <v>233088712</v>
      </c>
      <c r="AZ142" s="64">
        <v>48543601</v>
      </c>
      <c r="BA142" s="64">
        <v>48543601</v>
      </c>
      <c r="BB142" s="64">
        <v>5466911288</v>
      </c>
      <c r="BC142" s="101">
        <v>1</v>
      </c>
      <c r="BD142" s="101">
        <v>501</v>
      </c>
      <c r="BE142" s="64">
        <v>0</v>
      </c>
      <c r="BF142" t="s">
        <v>615</v>
      </c>
      <c r="BG142" s="107" t="e">
        <f>+SUMIF('[4]CDP - NO CANCELAR '!$A$2:$A$152,R142,'[4]CDP - NO CANCELAR '!$Q$2:$Q$152)</f>
        <v>#VALUE!</v>
      </c>
      <c r="BH142" s="64">
        <v>233088712</v>
      </c>
      <c r="BI142" s="104">
        <v>26</v>
      </c>
      <c r="BJ142" s="104">
        <v>1</v>
      </c>
      <c r="BK142" s="104">
        <v>3</v>
      </c>
      <c r="BL142" s="106">
        <v>11</v>
      </c>
      <c r="BM142" s="104">
        <v>1</v>
      </c>
      <c r="BN142" s="104">
        <v>501</v>
      </c>
      <c r="BO142" s="104">
        <v>62</v>
      </c>
      <c r="BP142" s="104">
        <v>40</v>
      </c>
      <c r="BQ142" s="115" t="s">
        <v>1252</v>
      </c>
      <c r="BR142" s="104" t="s">
        <v>3120</v>
      </c>
      <c r="BS142" s="104">
        <f t="shared" si="21"/>
        <v>5466911288</v>
      </c>
      <c r="BT142" s="103" t="str">
        <f>+VLOOKUP('EJECUCIONGASTOS ARMONIZADO'!BU142,[4]ARMONIZACION!$I$5:$N$53,6,FALSE)</f>
        <v>DESARROLLO HUMANO Y SOCIAL</v>
      </c>
      <c r="BU142" s="102" t="s">
        <v>371</v>
      </c>
      <c r="BV142" s="102"/>
      <c r="BY142" s="101">
        <v>1</v>
      </c>
      <c r="BZ142" s="101">
        <v>501</v>
      </c>
      <c r="CA142" t="e">
        <f>+COUNTIF([4]ARMONIZACION!$D$5:$D$53,'EJECUCIONGASTOS ARMONIZADO'!CB142)</f>
        <v>#VALUE!</v>
      </c>
      <c r="CB142" t="str">
        <f t="shared" si="22"/>
        <v>DERECHOS HUMANOS EN LA MANIZALES + GRANDE - ARTE Y CULTURA</v>
      </c>
      <c r="CC142">
        <f t="shared" si="23"/>
        <v>5</v>
      </c>
      <c r="CD142" t="str">
        <f t="shared" si="24"/>
        <v>15</v>
      </c>
      <c r="CE142" t="str">
        <f t="shared" si="25"/>
        <v>26 1 3 11 1 501 62 40 3302073</v>
      </c>
      <c r="CF142">
        <f t="shared" si="26"/>
        <v>1</v>
      </c>
    </row>
    <row r="143" spans="1:84" ht="15" customHeight="1" x14ac:dyDescent="0.25">
      <c r="A143">
        <v>26</v>
      </c>
      <c r="B143">
        <v>1</v>
      </c>
      <c r="C143">
        <v>3</v>
      </c>
      <c r="D143" s="99">
        <v>11</v>
      </c>
      <c r="E143">
        <v>1</v>
      </c>
      <c r="F143">
        <v>7</v>
      </c>
      <c r="G143">
        <v>77</v>
      </c>
      <c r="H143">
        <v>0</v>
      </c>
      <c r="I143">
        <v>1</v>
      </c>
      <c r="J143" t="s">
        <v>597</v>
      </c>
      <c r="K143">
        <v>0</v>
      </c>
      <c r="L143" t="s">
        <v>597</v>
      </c>
      <c r="M143">
        <v>11101</v>
      </c>
      <c r="N143" t="s">
        <v>598</v>
      </c>
      <c r="O143">
        <v>0</v>
      </c>
      <c r="P143">
        <v>0</v>
      </c>
      <c r="Q143" t="s">
        <v>1255</v>
      </c>
      <c r="R143" t="s">
        <v>1256</v>
      </c>
      <c r="S143" t="s">
        <v>1243</v>
      </c>
      <c r="T143" t="s">
        <v>221</v>
      </c>
      <c r="U143" t="s">
        <v>1246</v>
      </c>
      <c r="V143" t="s">
        <v>1247</v>
      </c>
      <c r="W143" t="s">
        <v>594</v>
      </c>
      <c r="X143" t="s">
        <v>602</v>
      </c>
      <c r="Y143" t="s">
        <v>596</v>
      </c>
      <c r="Z143" t="s">
        <v>597</v>
      </c>
      <c r="AA143" t="s">
        <v>595</v>
      </c>
      <c r="AB143" t="s">
        <v>234</v>
      </c>
      <c r="AC143" t="s">
        <v>797</v>
      </c>
      <c r="AD143" t="s">
        <v>239</v>
      </c>
      <c r="AE143" t="s">
        <v>798</v>
      </c>
      <c r="AF143" t="s">
        <v>243</v>
      </c>
      <c r="AG143">
        <v>301007077</v>
      </c>
      <c r="AH143" t="s">
        <v>1258</v>
      </c>
      <c r="AI143" t="s">
        <v>1259</v>
      </c>
      <c r="AJ143" t="s">
        <v>1260</v>
      </c>
      <c r="AK143" t="s">
        <v>609</v>
      </c>
      <c r="AL143" t="s">
        <v>610</v>
      </c>
      <c r="AM143" t="s">
        <v>611</v>
      </c>
      <c r="AN143" t="s">
        <v>1261</v>
      </c>
      <c r="AO143" t="s">
        <v>1262</v>
      </c>
      <c r="AP143" t="s">
        <v>1263</v>
      </c>
      <c r="AQ143" t="s">
        <v>74</v>
      </c>
      <c r="AR143" s="64">
        <v>300000000</v>
      </c>
      <c r="AS143" s="64">
        <v>0</v>
      </c>
      <c r="AT143" s="64">
        <v>0</v>
      </c>
      <c r="AU143" s="64">
        <v>1130000000</v>
      </c>
      <c r="AV143" s="64">
        <v>0</v>
      </c>
      <c r="AW143" s="64">
        <v>1430000000</v>
      </c>
      <c r="AX143" s="64">
        <v>152965858</v>
      </c>
      <c r="AY143" s="64">
        <v>152965858</v>
      </c>
      <c r="AZ143" s="64">
        <v>5700000</v>
      </c>
      <c r="BA143" s="64">
        <v>0</v>
      </c>
      <c r="BB143" s="64">
        <v>1277034142</v>
      </c>
      <c r="BC143" s="101">
        <v>4</v>
      </c>
      <c r="BD143" s="101">
        <v>205</v>
      </c>
      <c r="BE143" s="64">
        <v>0</v>
      </c>
      <c r="BF143" t="s">
        <v>615</v>
      </c>
      <c r="BG143" s="107" t="e">
        <f>+SUMIF('[4]CDP - NO CANCELAR '!$A$2:$A$152,R143,'[4]CDP - NO CANCELAR '!$Q$2:$Q$152)</f>
        <v>#VALUE!</v>
      </c>
      <c r="BH143" s="64">
        <v>152965862</v>
      </c>
      <c r="BI143" s="104">
        <v>26</v>
      </c>
      <c r="BJ143" s="104">
        <v>1</v>
      </c>
      <c r="BK143" s="104">
        <v>3</v>
      </c>
      <c r="BL143" s="106">
        <v>11</v>
      </c>
      <c r="BM143" s="104">
        <v>4</v>
      </c>
      <c r="BN143" s="104">
        <v>205</v>
      </c>
      <c r="BO143" s="104">
        <v>77</v>
      </c>
      <c r="BP143" s="104">
        <v>40</v>
      </c>
      <c r="BQ143" s="105">
        <v>4599011</v>
      </c>
      <c r="BR143" s="104" t="s">
        <v>3150</v>
      </c>
      <c r="BS143" s="104">
        <f t="shared" si="21"/>
        <v>1277034142</v>
      </c>
      <c r="BT143" s="103" t="str">
        <f>+VLOOKUP('EJECUCIONGASTOS ARMONIZADO'!BU143,[4]ARMONIZACION!$I$5:$N$53,6,FALSE)</f>
        <v>GOBERNANZA Y DESARROLLO INSTITUCIONAL</v>
      </c>
      <c r="BU143" s="102" t="s">
        <v>477</v>
      </c>
      <c r="BV143" s="102"/>
      <c r="BY143" s="101">
        <v>4</v>
      </c>
      <c r="BZ143" s="101">
        <v>205</v>
      </c>
      <c r="CA143" t="e">
        <f>+COUNTIF([4]ARMONIZACION!$D$5:$D$53,'EJECUCIONGASTOS ARMONIZADO'!CB143)</f>
        <v>#VALUE!</v>
      </c>
      <c r="CB143" t="str">
        <f t="shared" si="22"/>
        <v>DERECHOS HUMANOS EN LA MANIZALES + GRANDE - BUEN GOBIERNO</v>
      </c>
      <c r="CC143">
        <f t="shared" si="23"/>
        <v>2</v>
      </c>
      <c r="CD143" t="str">
        <f t="shared" si="24"/>
        <v>42</v>
      </c>
      <c r="CE143" t="str">
        <f t="shared" si="25"/>
        <v>26 1 3 11 4 205 77 40 4599011</v>
      </c>
      <c r="CF143">
        <f t="shared" si="26"/>
        <v>2</v>
      </c>
    </row>
    <row r="144" spans="1:84" ht="15" customHeight="1" x14ac:dyDescent="0.25">
      <c r="A144" s="53">
        <v>26</v>
      </c>
      <c r="B144" s="53">
        <v>1</v>
      </c>
      <c r="C144" s="53">
        <v>3</v>
      </c>
      <c r="D144" s="114">
        <v>11</v>
      </c>
      <c r="E144" s="53">
        <v>1</v>
      </c>
      <c r="F144" s="53">
        <v>7</v>
      </c>
      <c r="G144" s="53">
        <v>77</v>
      </c>
      <c r="H144" s="53">
        <v>1</v>
      </c>
      <c r="M144" s="53">
        <v>11101</v>
      </c>
      <c r="R144" s="53" t="s">
        <v>1264</v>
      </c>
      <c r="AF144" t="s">
        <v>243</v>
      </c>
      <c r="AG144" s="53" t="s">
        <v>1257</v>
      </c>
      <c r="AN144" s="53" t="s">
        <v>1265</v>
      </c>
      <c r="AO144" s="53" t="s">
        <v>1266</v>
      </c>
      <c r="AQ144" s="53" t="s">
        <v>74</v>
      </c>
      <c r="AR144" s="150">
        <v>816000000</v>
      </c>
      <c r="AW144" s="150">
        <v>816000000</v>
      </c>
      <c r="AX144" s="151">
        <v>0</v>
      </c>
      <c r="AY144" s="151">
        <v>0</v>
      </c>
      <c r="BB144" s="151">
        <v>816000000</v>
      </c>
      <c r="BC144" s="101">
        <v>4</v>
      </c>
      <c r="BD144" s="101">
        <v>205</v>
      </c>
      <c r="BG144" s="107"/>
      <c r="BI144" s="104">
        <v>26</v>
      </c>
      <c r="BJ144" s="104">
        <v>1</v>
      </c>
      <c r="BK144" s="104">
        <v>3</v>
      </c>
      <c r="BL144" s="106">
        <v>11</v>
      </c>
      <c r="BM144" s="104">
        <v>4</v>
      </c>
      <c r="BN144" s="104">
        <v>205</v>
      </c>
      <c r="BO144" s="104">
        <v>77</v>
      </c>
      <c r="BP144" s="104">
        <v>40</v>
      </c>
      <c r="BQ144" s="105">
        <v>4599011</v>
      </c>
      <c r="BR144" s="104" t="s">
        <v>3150</v>
      </c>
      <c r="BS144" s="104">
        <v>182465858</v>
      </c>
      <c r="BT144" s="103" t="str">
        <f>+VLOOKUP('EJECUCIONGASTOS ARMONIZADO'!BU144,[4]ARMONIZACION!$I$5:$N$53,6,FALSE)</f>
        <v>GOBERNANZA Y DESARROLLO INSTITUCIONAL</v>
      </c>
      <c r="BU144" s="102" t="s">
        <v>477</v>
      </c>
      <c r="BV144" s="102"/>
      <c r="BY144" s="101">
        <v>4</v>
      </c>
      <c r="BZ144" s="101">
        <v>205</v>
      </c>
      <c r="CA144" t="e">
        <f>+COUNTIF([4]ARMONIZACION!$D$5:$D$53,'EJECUCIONGASTOS ARMONIZADO'!CB144)</f>
        <v>#VALUE!</v>
      </c>
      <c r="CB144" t="str">
        <f t="shared" si="22"/>
        <v>DERECHOS HUMANOS EN LA MANIZALES + GRANDE - BUEN GOBIERNO</v>
      </c>
      <c r="CC144">
        <f t="shared" si="23"/>
        <v>2</v>
      </c>
      <c r="CD144" t="str">
        <f t="shared" si="24"/>
        <v>42</v>
      </c>
      <c r="CE144" t="str">
        <f t="shared" si="25"/>
        <v>26 1 3 11 4 205 77 40 4599011</v>
      </c>
      <c r="CF144">
        <f t="shared" si="26"/>
        <v>2</v>
      </c>
    </row>
    <row r="145" spans="1:84" ht="15" customHeight="1" x14ac:dyDescent="0.25">
      <c r="A145" s="113">
        <v>26</v>
      </c>
      <c r="B145" s="113">
        <v>1</v>
      </c>
      <c r="C145" s="113">
        <v>3</v>
      </c>
      <c r="D145" s="113">
        <v>11</v>
      </c>
      <c r="E145" s="113">
        <v>1</v>
      </c>
      <c r="F145" s="113">
        <v>7</v>
      </c>
      <c r="G145" s="113">
        <v>77</v>
      </c>
      <c r="H145" s="113">
        <v>1</v>
      </c>
      <c r="I145" s="132"/>
      <c r="J145" s="132"/>
      <c r="K145" s="132"/>
      <c r="L145" s="132"/>
      <c r="M145" s="113">
        <v>11101</v>
      </c>
      <c r="N145" s="132"/>
      <c r="O145" s="132"/>
      <c r="P145" s="132"/>
      <c r="Q145" s="132"/>
      <c r="R145" s="113" t="s">
        <v>1264</v>
      </c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 t="s">
        <v>243</v>
      </c>
      <c r="AG145" s="113" t="s">
        <v>1257</v>
      </c>
      <c r="AH145" s="132"/>
      <c r="AI145" s="132"/>
      <c r="AJ145" s="132"/>
      <c r="AK145" s="132"/>
      <c r="AL145" s="132"/>
      <c r="AM145" s="132"/>
      <c r="AN145" s="113" t="s">
        <v>1265</v>
      </c>
      <c r="AO145" s="113" t="s">
        <v>1266</v>
      </c>
      <c r="AP145" s="132"/>
      <c r="AQ145" s="113" t="s">
        <v>74</v>
      </c>
      <c r="AR145" s="150"/>
      <c r="AS145" s="64">
        <v>0</v>
      </c>
      <c r="AT145" s="64">
        <v>0</v>
      </c>
      <c r="AU145" s="64">
        <v>0</v>
      </c>
      <c r="AV145" s="64">
        <v>0</v>
      </c>
      <c r="AW145" s="150"/>
      <c r="AX145" s="151"/>
      <c r="AY145" s="151"/>
      <c r="AZ145" s="64">
        <v>0</v>
      </c>
      <c r="BA145" s="64">
        <v>0</v>
      </c>
      <c r="BB145" s="151"/>
      <c r="BC145" s="101">
        <v>4</v>
      </c>
      <c r="BD145" s="101">
        <v>205</v>
      </c>
      <c r="BE145" s="64">
        <v>0</v>
      </c>
      <c r="BF145" t="s">
        <v>615</v>
      </c>
      <c r="BG145" s="107" t="e">
        <f>+SUMIF('[4]CDP - NO CANCELAR '!$A$2:$A$152,R144,'[4]CDP - NO CANCELAR '!$Q$2:$Q$152)</f>
        <v>#VALUE!</v>
      </c>
      <c r="BH145" s="64">
        <v>390000000</v>
      </c>
      <c r="BI145" s="104">
        <v>26</v>
      </c>
      <c r="BJ145" s="104">
        <v>1</v>
      </c>
      <c r="BK145" s="104">
        <v>3</v>
      </c>
      <c r="BL145" s="106">
        <v>11</v>
      </c>
      <c r="BM145" s="104">
        <v>4</v>
      </c>
      <c r="BN145" s="104">
        <v>205</v>
      </c>
      <c r="BO145" s="104">
        <v>77</v>
      </c>
      <c r="BP145" s="104">
        <v>41</v>
      </c>
      <c r="BQ145" s="105">
        <v>4599011</v>
      </c>
      <c r="BR145" s="104" t="s">
        <v>3152</v>
      </c>
      <c r="BS145" s="104">
        <v>633534142</v>
      </c>
      <c r="BT145" s="103" t="str">
        <f>+VLOOKUP('EJECUCIONGASTOS ARMONIZADO'!BU145,[4]ARMONIZACION!$I$5:$N$53,6,FALSE)</f>
        <v>GOBERNANZA Y DESARROLLO INSTITUCIONAL</v>
      </c>
      <c r="BU145" s="102" t="s">
        <v>477</v>
      </c>
      <c r="BV145" s="102"/>
      <c r="BY145" s="101">
        <v>4</v>
      </c>
      <c r="BZ145" s="101">
        <v>205</v>
      </c>
      <c r="CA145" t="e">
        <f>+COUNTIF([4]ARMONIZACION!$D$5:$D$53,'EJECUCIONGASTOS ARMONIZADO'!CB145)</f>
        <v>#VALUE!</v>
      </c>
      <c r="CB145" t="str">
        <f t="shared" si="22"/>
        <v>DERECHOS HUMANOS EN LA MANIZALES + GRANDE - BUEN GOBIERNO</v>
      </c>
      <c r="CC145">
        <f t="shared" si="23"/>
        <v>2</v>
      </c>
      <c r="CD145" t="str">
        <f t="shared" si="24"/>
        <v>42</v>
      </c>
      <c r="CE145" t="str">
        <f t="shared" si="25"/>
        <v>26 1 3 11 4 205 77 41 4599011</v>
      </c>
      <c r="CF145">
        <f t="shared" si="26"/>
        <v>1</v>
      </c>
    </row>
    <row r="146" spans="1:84" ht="14.65" customHeight="1" x14ac:dyDescent="0.25">
      <c r="A146">
        <v>26</v>
      </c>
      <c r="B146">
        <v>1</v>
      </c>
      <c r="C146">
        <v>3</v>
      </c>
      <c r="D146" s="99">
        <v>11</v>
      </c>
      <c r="E146">
        <v>3</v>
      </c>
      <c r="F146">
        <v>2</v>
      </c>
      <c r="G146">
        <v>19</v>
      </c>
      <c r="H146">
        <v>0</v>
      </c>
      <c r="I146">
        <v>1</v>
      </c>
      <c r="J146" t="s">
        <v>597</v>
      </c>
      <c r="K146">
        <v>0</v>
      </c>
      <c r="L146" t="s">
        <v>597</v>
      </c>
      <c r="M146">
        <v>11101</v>
      </c>
      <c r="N146" t="s">
        <v>598</v>
      </c>
      <c r="O146">
        <v>0</v>
      </c>
      <c r="P146">
        <v>0</v>
      </c>
      <c r="Q146" t="s">
        <v>1268</v>
      </c>
      <c r="R146" t="s">
        <v>1269</v>
      </c>
      <c r="S146" t="s">
        <v>1243</v>
      </c>
      <c r="T146" t="s">
        <v>221</v>
      </c>
      <c r="U146" t="s">
        <v>1246</v>
      </c>
      <c r="V146" t="s">
        <v>1247</v>
      </c>
      <c r="W146" t="s">
        <v>594</v>
      </c>
      <c r="X146" t="s">
        <v>602</v>
      </c>
      <c r="Y146" t="s">
        <v>596</v>
      </c>
      <c r="Z146" t="s">
        <v>597</v>
      </c>
      <c r="AA146" t="s">
        <v>595</v>
      </c>
      <c r="AB146" t="s">
        <v>234</v>
      </c>
      <c r="AC146" t="s">
        <v>603</v>
      </c>
      <c r="AD146" t="s">
        <v>246</v>
      </c>
      <c r="AE146" t="s">
        <v>1210</v>
      </c>
      <c r="AF146" t="s">
        <v>248</v>
      </c>
      <c r="AG146" t="s">
        <v>1270</v>
      </c>
      <c r="AH146" t="s">
        <v>1271</v>
      </c>
      <c r="AI146" t="s">
        <v>1272</v>
      </c>
      <c r="AJ146" t="s">
        <v>1271</v>
      </c>
      <c r="AK146" t="s">
        <v>609</v>
      </c>
      <c r="AL146" t="s">
        <v>610</v>
      </c>
      <c r="AM146" t="s">
        <v>611</v>
      </c>
      <c r="AN146" t="s">
        <v>1273</v>
      </c>
      <c r="AO146" t="s">
        <v>1274</v>
      </c>
      <c r="AP146" t="s">
        <v>1275</v>
      </c>
      <c r="AQ146" t="s">
        <v>75</v>
      </c>
      <c r="AR146" s="64">
        <v>513000000</v>
      </c>
      <c r="AS146" s="64">
        <v>0</v>
      </c>
      <c r="AT146" s="64">
        <v>0</v>
      </c>
      <c r="AU146" s="64">
        <v>0</v>
      </c>
      <c r="AV146" s="64">
        <v>0</v>
      </c>
      <c r="AW146" s="64">
        <v>513000000</v>
      </c>
      <c r="AX146" s="64">
        <v>15225179</v>
      </c>
      <c r="AY146" s="64">
        <v>12225179</v>
      </c>
      <c r="AZ146" s="64">
        <v>7007080</v>
      </c>
      <c r="BA146" s="64">
        <v>7007080</v>
      </c>
      <c r="BB146" s="64">
        <v>497774821</v>
      </c>
      <c r="BC146" s="101">
        <v>3</v>
      </c>
      <c r="BD146" s="101">
        <v>403</v>
      </c>
      <c r="BE146" s="64">
        <v>3000000</v>
      </c>
      <c r="BF146" t="s">
        <v>615</v>
      </c>
      <c r="BG146" s="107" t="e">
        <f>+SUMIF('[4]CDP - NO CANCELAR '!$A$2:$A$152,R146,'[4]CDP - NO CANCELAR '!$Q$2:$Q$152)</f>
        <v>#VALUE!</v>
      </c>
      <c r="BH146" s="64">
        <v>15225179</v>
      </c>
      <c r="BI146" s="104">
        <v>26</v>
      </c>
      <c r="BJ146" s="104">
        <v>1</v>
      </c>
      <c r="BK146" s="104">
        <v>3</v>
      </c>
      <c r="BL146" s="106">
        <v>11</v>
      </c>
      <c r="BM146" s="104">
        <v>3</v>
      </c>
      <c r="BN146" s="104">
        <v>403</v>
      </c>
      <c r="BO146" s="104">
        <v>19</v>
      </c>
      <c r="BP146" s="104">
        <v>40</v>
      </c>
      <c r="BQ146" s="105">
        <v>4001030</v>
      </c>
      <c r="BR146" s="104" t="s">
        <v>3146</v>
      </c>
      <c r="BS146" s="104">
        <f>+BB146</f>
        <v>497774821</v>
      </c>
      <c r="BT146" s="103" t="str">
        <f>+VLOOKUP('EJECUCIONGASTOS ARMONIZADO'!BU146,[4]ARMONIZACION!$I$5:$N$53,6,FALSE)</f>
        <v>DESARROLLO FÍSICO Y AMBIENTAL</v>
      </c>
      <c r="BU146" s="102" t="s">
        <v>455</v>
      </c>
      <c r="BV146" s="102"/>
      <c r="BY146" s="101">
        <v>3</v>
      </c>
      <c r="BZ146" s="101">
        <v>403</v>
      </c>
      <c r="CA146" t="e">
        <f>+COUNTIF([4]ARMONIZACION!$D$5:$D$53,'EJECUCIONGASTOS ARMONIZADO'!CB146)</f>
        <v>#VALUE!</v>
      </c>
      <c r="CB146" t="str">
        <f t="shared" si="22"/>
        <v>MEJORAMIENTO INTEGRAL DE BARRIOS - VIVIENDA</v>
      </c>
      <c r="CC146">
        <f t="shared" si="23"/>
        <v>4</v>
      </c>
      <c r="CD146" t="str">
        <f t="shared" si="24"/>
        <v>34</v>
      </c>
      <c r="CE146" t="str">
        <f t="shared" si="25"/>
        <v>26 1 3 11 3 403 19 40 4001030</v>
      </c>
      <c r="CF146">
        <f t="shared" si="26"/>
        <v>3</v>
      </c>
    </row>
    <row r="147" spans="1:84" ht="14.65" customHeight="1" x14ac:dyDescent="0.25">
      <c r="A147">
        <v>26</v>
      </c>
      <c r="B147">
        <v>1</v>
      </c>
      <c r="C147">
        <v>3</v>
      </c>
      <c r="D147" s="99">
        <v>11</v>
      </c>
      <c r="E147">
        <v>3</v>
      </c>
      <c r="F147">
        <v>2</v>
      </c>
      <c r="G147">
        <v>19</v>
      </c>
      <c r="H147">
        <v>1</v>
      </c>
      <c r="I147">
        <v>1</v>
      </c>
      <c r="J147" t="s">
        <v>597</v>
      </c>
      <c r="K147">
        <v>0</v>
      </c>
      <c r="L147" t="s">
        <v>597</v>
      </c>
      <c r="M147">
        <v>11101</v>
      </c>
      <c r="N147" t="s">
        <v>598</v>
      </c>
      <c r="O147">
        <v>1</v>
      </c>
      <c r="P147">
        <v>1</v>
      </c>
      <c r="Q147" t="s">
        <v>1276</v>
      </c>
      <c r="R147" t="s">
        <v>1277</v>
      </c>
      <c r="S147" t="s">
        <v>1243</v>
      </c>
      <c r="T147" t="s">
        <v>221</v>
      </c>
      <c r="U147" t="s">
        <v>1246</v>
      </c>
      <c r="V147" t="s">
        <v>1247</v>
      </c>
      <c r="W147" t="s">
        <v>594</v>
      </c>
      <c r="X147" t="s">
        <v>602</v>
      </c>
      <c r="Y147" t="s">
        <v>596</v>
      </c>
      <c r="Z147" t="s">
        <v>597</v>
      </c>
      <c r="AA147" t="s">
        <v>595</v>
      </c>
      <c r="AB147" t="s">
        <v>234</v>
      </c>
      <c r="AC147" t="s">
        <v>603</v>
      </c>
      <c r="AD147" t="s">
        <v>246</v>
      </c>
      <c r="AE147" t="s">
        <v>1210</v>
      </c>
      <c r="AF147" t="s">
        <v>248</v>
      </c>
      <c r="AG147" t="s">
        <v>1270</v>
      </c>
      <c r="AH147" t="s">
        <v>1271</v>
      </c>
      <c r="AI147" t="s">
        <v>1272</v>
      </c>
      <c r="AJ147" t="s">
        <v>1271</v>
      </c>
      <c r="AK147" t="s">
        <v>609</v>
      </c>
      <c r="AL147" t="s">
        <v>610</v>
      </c>
      <c r="AM147" t="s">
        <v>611</v>
      </c>
      <c r="AN147" t="s">
        <v>1278</v>
      </c>
      <c r="AO147" t="s">
        <v>1279</v>
      </c>
      <c r="AP147" t="s">
        <v>1280</v>
      </c>
      <c r="AQ147" t="s">
        <v>75</v>
      </c>
      <c r="AR147" s="64">
        <v>218400000</v>
      </c>
      <c r="AS147" s="64">
        <v>0</v>
      </c>
      <c r="AT147" s="64">
        <v>0</v>
      </c>
      <c r="AU147" s="64">
        <v>0</v>
      </c>
      <c r="AV147" s="64">
        <v>0</v>
      </c>
      <c r="AW147" s="64">
        <v>218400000</v>
      </c>
      <c r="AX147" s="64">
        <v>0</v>
      </c>
      <c r="AY147" s="64">
        <v>0</v>
      </c>
      <c r="AZ147" s="64">
        <v>0</v>
      </c>
      <c r="BA147" s="64">
        <v>0</v>
      </c>
      <c r="BB147" s="64">
        <v>218400000</v>
      </c>
      <c r="BC147" s="101">
        <v>3</v>
      </c>
      <c r="BD147" s="101">
        <v>403</v>
      </c>
      <c r="BE147" s="64">
        <v>0</v>
      </c>
      <c r="BF147" t="s">
        <v>615</v>
      </c>
      <c r="BG147" s="107" t="e">
        <f>+SUMIF('[4]CDP - NO CANCELAR '!$A$2:$A$152,R147,'[4]CDP - NO CANCELAR '!$Q$2:$Q$152)</f>
        <v>#VALUE!</v>
      </c>
      <c r="BH147" s="64">
        <v>0</v>
      </c>
      <c r="BI147" s="104">
        <v>26</v>
      </c>
      <c r="BJ147" s="104">
        <v>1</v>
      </c>
      <c r="BK147" s="104">
        <v>3</v>
      </c>
      <c r="BL147" s="106">
        <v>11</v>
      </c>
      <c r="BM147" s="104">
        <v>3</v>
      </c>
      <c r="BN147" s="104">
        <v>403</v>
      </c>
      <c r="BO147" s="104">
        <v>19</v>
      </c>
      <c r="BP147" s="104">
        <v>40</v>
      </c>
      <c r="BQ147" s="105">
        <v>4001030</v>
      </c>
      <c r="BR147" s="104" t="s">
        <v>3146</v>
      </c>
      <c r="BS147" s="104">
        <f>+BB147</f>
        <v>218400000</v>
      </c>
      <c r="BT147" s="103" t="str">
        <f>+VLOOKUP('EJECUCIONGASTOS ARMONIZADO'!BU147,[4]ARMONIZACION!$I$5:$N$53,6,FALSE)</f>
        <v>DESARROLLO FÍSICO Y AMBIENTAL</v>
      </c>
      <c r="BU147" s="102" t="s">
        <v>455</v>
      </c>
      <c r="BV147" s="102"/>
      <c r="BY147" s="101">
        <v>3</v>
      </c>
      <c r="BZ147" s="101">
        <v>403</v>
      </c>
      <c r="CA147" t="e">
        <f>+COUNTIF([4]ARMONIZACION!$D$5:$D$53,'EJECUCIONGASTOS ARMONIZADO'!CB147)</f>
        <v>#VALUE!</v>
      </c>
      <c r="CB147" t="str">
        <f t="shared" si="22"/>
        <v>MEJORAMIENTO INTEGRAL DE BARRIOS - VIVIENDA</v>
      </c>
      <c r="CC147">
        <f t="shared" si="23"/>
        <v>4</v>
      </c>
      <c r="CD147" t="str">
        <f t="shared" si="24"/>
        <v>34</v>
      </c>
      <c r="CE147" t="str">
        <f t="shared" si="25"/>
        <v>26 1 3 11 3 403 19 40 4001030</v>
      </c>
      <c r="CF147">
        <f t="shared" si="26"/>
        <v>3</v>
      </c>
    </row>
    <row r="148" spans="1:84" ht="14.65" customHeight="1" x14ac:dyDescent="0.25">
      <c r="A148" s="53">
        <v>26</v>
      </c>
      <c r="B148" s="53">
        <v>1</v>
      </c>
      <c r="C148" s="53">
        <v>3</v>
      </c>
      <c r="D148" s="114">
        <v>11</v>
      </c>
      <c r="E148" s="53">
        <v>3</v>
      </c>
      <c r="F148" s="53">
        <v>2</v>
      </c>
      <c r="G148" s="53">
        <v>19</v>
      </c>
      <c r="H148" s="53">
        <v>2</v>
      </c>
      <c r="I148">
        <v>1</v>
      </c>
      <c r="J148" t="s">
        <v>597</v>
      </c>
      <c r="K148">
        <v>0</v>
      </c>
      <c r="L148" t="s">
        <v>597</v>
      </c>
      <c r="M148">
        <v>11101</v>
      </c>
      <c r="N148" t="s">
        <v>598</v>
      </c>
      <c r="O148">
        <v>2</v>
      </c>
      <c r="P148">
        <v>2</v>
      </c>
      <c r="Q148" t="s">
        <v>1281</v>
      </c>
      <c r="R148" s="53" t="s">
        <v>1282</v>
      </c>
      <c r="S148" t="s">
        <v>1243</v>
      </c>
      <c r="T148" t="s">
        <v>221</v>
      </c>
      <c r="U148" t="s">
        <v>1246</v>
      </c>
      <c r="V148" t="s">
        <v>1247</v>
      </c>
      <c r="W148" t="s">
        <v>594</v>
      </c>
      <c r="X148" t="s">
        <v>602</v>
      </c>
      <c r="Y148" t="s">
        <v>596</v>
      </c>
      <c r="Z148" t="s">
        <v>597</v>
      </c>
      <c r="AA148" t="s">
        <v>595</v>
      </c>
      <c r="AB148" t="s">
        <v>234</v>
      </c>
      <c r="AC148" t="s">
        <v>603</v>
      </c>
      <c r="AD148" t="s">
        <v>246</v>
      </c>
      <c r="AE148" t="s">
        <v>1210</v>
      </c>
      <c r="AF148" t="s">
        <v>248</v>
      </c>
      <c r="AG148" s="53" t="s">
        <v>1270</v>
      </c>
      <c r="AH148" t="s">
        <v>1271</v>
      </c>
      <c r="AI148" t="s">
        <v>1272</v>
      </c>
      <c r="AJ148" t="s">
        <v>1271</v>
      </c>
      <c r="AK148" t="s">
        <v>609</v>
      </c>
      <c r="AL148" t="s">
        <v>610</v>
      </c>
      <c r="AM148" t="s">
        <v>611</v>
      </c>
      <c r="AN148" s="53" t="s">
        <v>1283</v>
      </c>
      <c r="AO148" s="53" t="s">
        <v>3586</v>
      </c>
      <c r="AP148" t="s">
        <v>1285</v>
      </c>
      <c r="AQ148" s="53" t="s">
        <v>75</v>
      </c>
      <c r="AR148" s="150"/>
      <c r="AS148" s="64">
        <v>0</v>
      </c>
      <c r="AT148" s="64">
        <v>0</v>
      </c>
      <c r="AU148" s="64">
        <v>0</v>
      </c>
      <c r="AV148" s="64">
        <v>0</v>
      </c>
      <c r="AW148" s="150">
        <v>1050000000</v>
      </c>
      <c r="AX148" s="150">
        <v>0</v>
      </c>
      <c r="AY148" s="150">
        <v>0</v>
      </c>
      <c r="AZ148" s="64">
        <v>0</v>
      </c>
      <c r="BA148" s="64">
        <v>0</v>
      </c>
      <c r="BB148" s="150">
        <v>1050000000</v>
      </c>
      <c r="BC148" s="101">
        <v>3</v>
      </c>
      <c r="BD148" s="101">
        <v>402</v>
      </c>
      <c r="BE148" s="64">
        <v>0</v>
      </c>
      <c r="BF148" t="s">
        <v>615</v>
      </c>
      <c r="BG148" s="107" t="e">
        <f>+SUMIF('[4]CDP - NO CANCELAR '!$A$2:$A$152,#REF!,'[4]CDP - NO CANCELAR '!$Q$2:$Q$152)</f>
        <v>#VALUE!</v>
      </c>
      <c r="BH148" s="64">
        <v>1000000000</v>
      </c>
      <c r="BI148" s="104">
        <v>26</v>
      </c>
      <c r="BJ148" s="104">
        <v>1</v>
      </c>
      <c r="BK148" s="104">
        <v>3</v>
      </c>
      <c r="BL148" s="106">
        <v>11</v>
      </c>
      <c r="BM148" s="104">
        <v>3</v>
      </c>
      <c r="BN148" s="104">
        <v>402</v>
      </c>
      <c r="BO148" s="104">
        <v>19</v>
      </c>
      <c r="BP148" s="104">
        <v>40</v>
      </c>
      <c r="BQ148" s="105">
        <v>4001044</v>
      </c>
      <c r="BR148" s="104" t="s">
        <v>3140</v>
      </c>
      <c r="BS148" s="104">
        <v>500000000</v>
      </c>
      <c r="BT148" s="103" t="str">
        <f>+VLOOKUP('EJECUCIONGASTOS ARMONIZADO'!BU148,[4]ARMONIZACION!$I$5:$N$53,6,FALSE)</f>
        <v>DESARROLLO FÍSICO Y AMBIENTAL</v>
      </c>
      <c r="BU148" s="102" t="s">
        <v>455</v>
      </c>
      <c r="BV148" s="102"/>
      <c r="BY148" s="101">
        <v>3</v>
      </c>
      <c r="BZ148" s="101">
        <v>402</v>
      </c>
      <c r="CA148" t="e">
        <f>+COUNTIF([4]ARMONIZACION!$D$5:$D$53,'EJECUCIONGASTOS ARMONIZADO'!CB148)</f>
        <v>#VALUE!</v>
      </c>
      <c r="CB148" t="str">
        <f t="shared" si="22"/>
        <v>MEJORAMIENTO INTEGRAL DE BARRIOS - VIVIENDA</v>
      </c>
      <c r="CC148">
        <f t="shared" si="23"/>
        <v>4</v>
      </c>
      <c r="CD148" t="str">
        <f t="shared" si="24"/>
        <v>34</v>
      </c>
      <c r="CE148" t="str">
        <f t="shared" si="25"/>
        <v>26 1 3 11 3 402 19 40 4001044</v>
      </c>
      <c r="CF148">
        <f t="shared" si="26"/>
        <v>1</v>
      </c>
    </row>
    <row r="149" spans="1:84" ht="14.65" customHeight="1" x14ac:dyDescent="0.25">
      <c r="A149" s="113">
        <v>26</v>
      </c>
      <c r="B149" s="113">
        <v>1</v>
      </c>
      <c r="C149" s="113">
        <v>3</v>
      </c>
      <c r="D149" s="113">
        <v>11</v>
      </c>
      <c r="E149" s="113">
        <v>3</v>
      </c>
      <c r="F149" s="113">
        <v>2</v>
      </c>
      <c r="G149" s="113">
        <v>19</v>
      </c>
      <c r="H149" s="113">
        <v>2</v>
      </c>
      <c r="I149" s="132">
        <v>1</v>
      </c>
      <c r="J149" s="132" t="s">
        <v>597</v>
      </c>
      <c r="K149" s="132">
        <v>0</v>
      </c>
      <c r="L149" s="132" t="s">
        <v>597</v>
      </c>
      <c r="M149" s="132">
        <v>11101</v>
      </c>
      <c r="N149" s="132" t="s">
        <v>598</v>
      </c>
      <c r="O149" s="132">
        <v>2</v>
      </c>
      <c r="P149" s="132">
        <v>2</v>
      </c>
      <c r="Q149" s="132" t="s">
        <v>1281</v>
      </c>
      <c r="R149" s="113" t="s">
        <v>1282</v>
      </c>
      <c r="S149" s="132" t="s">
        <v>1243</v>
      </c>
      <c r="T149" s="132" t="s">
        <v>221</v>
      </c>
      <c r="U149" s="132" t="s">
        <v>1246</v>
      </c>
      <c r="V149" s="132" t="s">
        <v>1247</v>
      </c>
      <c r="W149" s="132" t="s">
        <v>594</v>
      </c>
      <c r="X149" s="132" t="s">
        <v>602</v>
      </c>
      <c r="Y149" s="132" t="s">
        <v>596</v>
      </c>
      <c r="Z149" s="132" t="s">
        <v>597</v>
      </c>
      <c r="AA149" s="132" t="s">
        <v>595</v>
      </c>
      <c r="AB149" s="132" t="s">
        <v>234</v>
      </c>
      <c r="AC149" s="132" t="s">
        <v>603</v>
      </c>
      <c r="AD149" s="132" t="s">
        <v>246</v>
      </c>
      <c r="AE149" s="132" t="s">
        <v>1210</v>
      </c>
      <c r="AF149" s="132" t="s">
        <v>248</v>
      </c>
      <c r="AG149" s="113" t="s">
        <v>1270</v>
      </c>
      <c r="AH149" s="132" t="s">
        <v>1271</v>
      </c>
      <c r="AI149" s="132" t="s">
        <v>1272</v>
      </c>
      <c r="AJ149" s="132" t="s">
        <v>1271</v>
      </c>
      <c r="AK149" s="132" t="s">
        <v>609</v>
      </c>
      <c r="AL149" s="132" t="s">
        <v>610</v>
      </c>
      <c r="AM149" s="132" t="s">
        <v>611</v>
      </c>
      <c r="AN149" s="113" t="s">
        <v>1283</v>
      </c>
      <c r="AO149" s="113" t="s">
        <v>3586</v>
      </c>
      <c r="AP149" s="132" t="s">
        <v>1285</v>
      </c>
      <c r="AQ149" s="113" t="s">
        <v>75</v>
      </c>
      <c r="AR149" s="150"/>
      <c r="AW149" s="150"/>
      <c r="AX149" s="150"/>
      <c r="AY149" s="150"/>
      <c r="BB149" s="150"/>
      <c r="BC149" s="101">
        <v>3</v>
      </c>
      <c r="BD149" s="101">
        <v>402</v>
      </c>
      <c r="BG149" s="107"/>
      <c r="BI149" s="104">
        <v>26</v>
      </c>
      <c r="BJ149" s="104">
        <v>1</v>
      </c>
      <c r="BK149" s="104">
        <v>3</v>
      </c>
      <c r="BL149" s="106">
        <v>11</v>
      </c>
      <c r="BM149" s="104">
        <v>3</v>
      </c>
      <c r="BN149" s="104">
        <v>402</v>
      </c>
      <c r="BO149" s="104">
        <v>19</v>
      </c>
      <c r="BP149" s="104">
        <v>41</v>
      </c>
      <c r="BQ149" s="105">
        <v>4001044</v>
      </c>
      <c r="BR149" s="104" t="s">
        <v>3142</v>
      </c>
      <c r="BS149" s="104">
        <v>500000000</v>
      </c>
      <c r="BT149" s="103" t="str">
        <f>+VLOOKUP('EJECUCIONGASTOS ARMONIZADO'!BU149,[4]ARMONIZACION!$I$5:$N$53,6,FALSE)</f>
        <v>DESARROLLO FÍSICO Y AMBIENTAL</v>
      </c>
      <c r="BU149" s="102" t="s">
        <v>455</v>
      </c>
      <c r="BV149" s="102"/>
      <c r="BY149" s="101">
        <v>3</v>
      </c>
      <c r="BZ149" s="101">
        <v>402</v>
      </c>
      <c r="CA149" t="e">
        <f>+COUNTIF([4]ARMONIZACION!$D$5:$D$53,'EJECUCIONGASTOS ARMONIZADO'!CB149)</f>
        <v>#VALUE!</v>
      </c>
      <c r="CB149" t="str">
        <f t="shared" si="22"/>
        <v>MEJORAMIENTO INTEGRAL DE BARRIOS - VIVIENDA</v>
      </c>
      <c r="CC149">
        <f t="shared" si="23"/>
        <v>4</v>
      </c>
      <c r="CD149" t="str">
        <f t="shared" si="24"/>
        <v>34</v>
      </c>
      <c r="CE149" t="str">
        <f t="shared" si="25"/>
        <v>26 1 3 11 3 402 19 41 4001044</v>
      </c>
      <c r="CF149">
        <f t="shared" si="26"/>
        <v>1</v>
      </c>
    </row>
    <row r="150" spans="1:84" ht="14.65" customHeight="1" x14ac:dyDescent="0.25">
      <c r="A150" s="113">
        <v>26</v>
      </c>
      <c r="B150" s="113">
        <v>1</v>
      </c>
      <c r="C150" s="113">
        <v>3</v>
      </c>
      <c r="D150" s="113">
        <v>11</v>
      </c>
      <c r="E150" s="113">
        <v>3</v>
      </c>
      <c r="F150" s="113">
        <v>2</v>
      </c>
      <c r="G150" s="113">
        <v>19</v>
      </c>
      <c r="H150" s="113">
        <v>2</v>
      </c>
      <c r="I150" s="132">
        <v>1</v>
      </c>
      <c r="J150" s="132" t="s">
        <v>597</v>
      </c>
      <c r="K150" s="132">
        <v>0</v>
      </c>
      <c r="L150" s="132" t="s">
        <v>597</v>
      </c>
      <c r="M150" s="132">
        <v>11101</v>
      </c>
      <c r="N150" s="132" t="s">
        <v>598</v>
      </c>
      <c r="O150" s="132">
        <v>2</v>
      </c>
      <c r="P150" s="132">
        <v>2</v>
      </c>
      <c r="Q150" s="132" t="s">
        <v>1281</v>
      </c>
      <c r="R150" s="113" t="s">
        <v>1282</v>
      </c>
      <c r="S150" s="132" t="s">
        <v>1243</v>
      </c>
      <c r="T150" s="132" t="s">
        <v>221</v>
      </c>
      <c r="U150" s="132" t="s">
        <v>1246</v>
      </c>
      <c r="V150" s="132" t="s">
        <v>1247</v>
      </c>
      <c r="W150" s="132" t="s">
        <v>594</v>
      </c>
      <c r="X150" s="132" t="s">
        <v>602</v>
      </c>
      <c r="Y150" s="132" t="s">
        <v>596</v>
      </c>
      <c r="Z150" s="132" t="s">
        <v>597</v>
      </c>
      <c r="AA150" s="132" t="s">
        <v>595</v>
      </c>
      <c r="AB150" s="132" t="s">
        <v>234</v>
      </c>
      <c r="AC150" s="132" t="s">
        <v>603</v>
      </c>
      <c r="AD150" s="132" t="s">
        <v>246</v>
      </c>
      <c r="AE150" s="132" t="s">
        <v>1210</v>
      </c>
      <c r="AF150" s="132" t="s">
        <v>248</v>
      </c>
      <c r="AG150" s="113" t="s">
        <v>1270</v>
      </c>
      <c r="AH150" s="132" t="s">
        <v>1271</v>
      </c>
      <c r="AI150" s="132" t="s">
        <v>1272</v>
      </c>
      <c r="AJ150" s="132" t="s">
        <v>1271</v>
      </c>
      <c r="AK150" s="132" t="s">
        <v>609</v>
      </c>
      <c r="AL150" s="132" t="s">
        <v>610</v>
      </c>
      <c r="AM150" s="132" t="s">
        <v>611</v>
      </c>
      <c r="AN150" s="113" t="s">
        <v>1283</v>
      </c>
      <c r="AO150" s="113" t="s">
        <v>3586</v>
      </c>
      <c r="AP150" s="132" t="s">
        <v>1285</v>
      </c>
      <c r="AQ150" s="113" t="s">
        <v>75</v>
      </c>
      <c r="AR150" s="150"/>
      <c r="AW150" s="150"/>
      <c r="AX150" s="150"/>
      <c r="AY150" s="150"/>
      <c r="BB150" s="150"/>
      <c r="BC150" s="101">
        <v>3</v>
      </c>
      <c r="BD150" s="101">
        <v>403</v>
      </c>
      <c r="BG150" s="107"/>
      <c r="BI150" s="104">
        <v>26</v>
      </c>
      <c r="BJ150" s="104">
        <v>1</v>
      </c>
      <c r="BK150" s="104">
        <v>3</v>
      </c>
      <c r="BL150" s="106">
        <v>11</v>
      </c>
      <c r="BM150" s="104">
        <v>3</v>
      </c>
      <c r="BN150" s="104">
        <v>403</v>
      </c>
      <c r="BO150" s="104">
        <v>19</v>
      </c>
      <c r="BP150" s="104">
        <v>40</v>
      </c>
      <c r="BQ150" s="105">
        <v>4001030</v>
      </c>
      <c r="BR150" s="104" t="s">
        <v>3146</v>
      </c>
      <c r="BS150" s="104">
        <v>50000000</v>
      </c>
      <c r="BT150" s="103" t="str">
        <f>+VLOOKUP('EJECUCIONGASTOS ARMONIZADO'!BU150,[4]ARMONIZACION!$I$5:$N$53,6,FALSE)</f>
        <v>DESARROLLO FÍSICO Y AMBIENTAL</v>
      </c>
      <c r="BU150" s="102" t="s">
        <v>455</v>
      </c>
      <c r="BV150" s="102"/>
      <c r="BY150" s="101">
        <v>3</v>
      </c>
      <c r="BZ150" s="101">
        <v>403</v>
      </c>
      <c r="CA150" t="e">
        <f>+COUNTIF([4]ARMONIZACION!$D$5:$D$53,'EJECUCIONGASTOS ARMONIZADO'!CB150)</f>
        <v>#VALUE!</v>
      </c>
      <c r="CB150" t="str">
        <f t="shared" si="22"/>
        <v>MEJORAMIENTO INTEGRAL DE BARRIOS - VIVIENDA</v>
      </c>
      <c r="CC150">
        <f t="shared" si="23"/>
        <v>4</v>
      </c>
      <c r="CD150" t="str">
        <f t="shared" si="24"/>
        <v>34</v>
      </c>
      <c r="CE150" t="str">
        <f t="shared" si="25"/>
        <v>26 1 3 11 3 403 19 40 4001030</v>
      </c>
      <c r="CF150">
        <f t="shared" si="26"/>
        <v>3</v>
      </c>
    </row>
    <row r="151" spans="1:84" ht="14.65" customHeight="1" x14ac:dyDescent="0.25">
      <c r="A151">
        <v>26</v>
      </c>
      <c r="B151">
        <v>1</v>
      </c>
      <c r="C151">
        <v>3</v>
      </c>
      <c r="D151" s="99">
        <v>11</v>
      </c>
      <c r="E151">
        <v>4</v>
      </c>
      <c r="F151">
        <v>3</v>
      </c>
      <c r="G151">
        <v>20</v>
      </c>
      <c r="H151">
        <v>0</v>
      </c>
      <c r="I151">
        <v>1</v>
      </c>
      <c r="J151" t="s">
        <v>597</v>
      </c>
      <c r="K151">
        <v>0</v>
      </c>
      <c r="L151" t="s">
        <v>597</v>
      </c>
      <c r="M151">
        <v>11101</v>
      </c>
      <c r="N151" t="s">
        <v>598</v>
      </c>
      <c r="O151">
        <v>0</v>
      </c>
      <c r="P151">
        <v>0</v>
      </c>
      <c r="Q151" t="s">
        <v>1286</v>
      </c>
      <c r="R151" t="s">
        <v>1287</v>
      </c>
      <c r="S151" t="s">
        <v>1243</v>
      </c>
      <c r="T151" t="s">
        <v>221</v>
      </c>
      <c r="U151" t="s">
        <v>1246</v>
      </c>
      <c r="V151" t="s">
        <v>1247</v>
      </c>
      <c r="W151" t="s">
        <v>594</v>
      </c>
      <c r="X151" t="s">
        <v>602</v>
      </c>
      <c r="Y151" t="s">
        <v>596</v>
      </c>
      <c r="Z151" t="s">
        <v>597</v>
      </c>
      <c r="AA151" t="s">
        <v>595</v>
      </c>
      <c r="AB151" t="s">
        <v>234</v>
      </c>
      <c r="AC151" t="s">
        <v>877</v>
      </c>
      <c r="AD151" t="s">
        <v>252</v>
      </c>
      <c r="AE151" t="s">
        <v>909</v>
      </c>
      <c r="AF151" t="s">
        <v>3542</v>
      </c>
      <c r="AG151" t="s">
        <v>1288</v>
      </c>
      <c r="AH151" t="s">
        <v>1289</v>
      </c>
      <c r="AI151" t="s">
        <v>1290</v>
      </c>
      <c r="AJ151" t="s">
        <v>1291</v>
      </c>
      <c r="AK151" t="s">
        <v>609</v>
      </c>
      <c r="AL151" t="s">
        <v>610</v>
      </c>
      <c r="AM151" t="s">
        <v>611</v>
      </c>
      <c r="AN151" t="s">
        <v>1292</v>
      </c>
      <c r="AO151" t="s">
        <v>1293</v>
      </c>
      <c r="AP151" t="s">
        <v>1294</v>
      </c>
      <c r="AQ151" t="s">
        <v>76</v>
      </c>
      <c r="AR151" s="64">
        <v>8778793622</v>
      </c>
      <c r="AS151" s="64">
        <v>0</v>
      </c>
      <c r="AT151" s="64">
        <v>0</v>
      </c>
      <c r="AU151" s="64">
        <v>0</v>
      </c>
      <c r="AV151" s="64">
        <v>0</v>
      </c>
      <c r="AW151" s="64">
        <v>8778793622</v>
      </c>
      <c r="AX151" s="64">
        <v>8778793622</v>
      </c>
      <c r="AY151" s="64">
        <v>8778793622</v>
      </c>
      <c r="AZ151" s="64">
        <v>0</v>
      </c>
      <c r="BA151" s="64">
        <v>0</v>
      </c>
      <c r="BB151" s="64">
        <v>0</v>
      </c>
      <c r="BC151" s="111">
        <v>3</v>
      </c>
      <c r="BD151" s="111">
        <v>203</v>
      </c>
      <c r="BE151" s="64">
        <v>0</v>
      </c>
      <c r="BF151" t="s">
        <v>615</v>
      </c>
      <c r="BG151" s="107" t="e">
        <f>+SUMIF('[4]CDP - NO CANCELAR '!$A$2:$A$152,R151,'[4]CDP - NO CANCELAR '!$Q$2:$Q$152)</f>
        <v>#VALUE!</v>
      </c>
      <c r="BH151" s="64">
        <v>8778793622</v>
      </c>
      <c r="BI151" s="104">
        <f>+A151</f>
        <v>26</v>
      </c>
      <c r="BJ151" s="104">
        <f>+B151</f>
        <v>1</v>
      </c>
      <c r="BK151" s="104">
        <f>+C151</f>
        <v>3</v>
      </c>
      <c r="BL151" s="106">
        <f>+D151</f>
        <v>11</v>
      </c>
      <c r="BM151" s="104">
        <f>+VALUE(VLOOKUP(BT151,'[4]ESTRUCTURA PDM'!$D$1:$J$48,7,FALSE))</f>
        <v>3</v>
      </c>
      <c r="BN151" s="104">
        <f>IFERROR(VALUE(CONCATENATE((VLOOKUP(BU151,'[4]ESTRUCTURA PDM'!$E$1:$L$48,7,FALSE)),0,(VLOOKUP(BV151,'[4]ESTRUCTURA PDM'!$F$1:$L$48,7,FALSE)))),)</f>
        <v>0</v>
      </c>
      <c r="BO151" s="104">
        <f>+G151</f>
        <v>20</v>
      </c>
      <c r="BP151" s="104"/>
      <c r="BQ151" s="105"/>
      <c r="BR151" s="104"/>
      <c r="BS151" s="104">
        <f>+BB151</f>
        <v>0</v>
      </c>
      <c r="BT151" s="103" t="str">
        <f>+VLOOKUP('EJECUCIONGASTOS ARMONIZADO'!BU151,[4]ARMONIZACION!$I$5:$N$53,6,FALSE)</f>
        <v>DESARROLLO FÍSICO Y AMBIENTAL</v>
      </c>
      <c r="BU151" s="102" t="s">
        <v>439</v>
      </c>
      <c r="BV151" s="102"/>
      <c r="BY151" s="101">
        <v>3</v>
      </c>
      <c r="BZ151" s="101">
        <v>0</v>
      </c>
      <c r="CA151" t="e">
        <f>+COUNTIF([4]ARMONIZACION!$D$5:$D$53,'EJECUCIONGASTOS ARMONIZADO'!CB151)</f>
        <v>#VALUE!</v>
      </c>
      <c r="CB151" t="str">
        <f t="shared" si="22"/>
        <v>RED DE CICLO RUTAS, VÍAS, SENDEROS Y LOS PEP - MOVILIDAD</v>
      </c>
      <c r="CC151">
        <f t="shared" si="23"/>
        <v>0</v>
      </c>
      <c r="CD151" t="str">
        <f t="shared" si="24"/>
        <v>30</v>
      </c>
      <c r="CE151" t="str">
        <f t="shared" si="25"/>
        <v xml:space="preserve">26 1 3 11 3 0 20  </v>
      </c>
      <c r="CF151">
        <f t="shared" si="26"/>
        <v>2</v>
      </c>
    </row>
    <row r="152" spans="1:84" ht="14.65" customHeight="1" x14ac:dyDescent="0.25">
      <c r="A152" s="53">
        <v>26</v>
      </c>
      <c r="B152" s="53">
        <v>1</v>
      </c>
      <c r="C152" s="53">
        <v>3</v>
      </c>
      <c r="D152" s="114">
        <v>11</v>
      </c>
      <c r="E152" s="53">
        <v>4</v>
      </c>
      <c r="F152" s="53">
        <v>3</v>
      </c>
      <c r="G152" s="53">
        <v>20</v>
      </c>
      <c r="H152" s="53">
        <v>1</v>
      </c>
      <c r="I152" s="53">
        <v>1</v>
      </c>
      <c r="J152" s="53" t="s">
        <v>597</v>
      </c>
      <c r="K152" s="53" t="s">
        <v>1243</v>
      </c>
      <c r="L152" s="53" t="s">
        <v>221</v>
      </c>
      <c r="M152" s="53">
        <v>21101</v>
      </c>
      <c r="N152" s="53" t="s">
        <v>1182</v>
      </c>
      <c r="O152" s="53">
        <v>1</v>
      </c>
      <c r="P152" s="53">
        <v>1</v>
      </c>
      <c r="Q152" s="53" t="s">
        <v>1295</v>
      </c>
      <c r="R152" s="53" t="s">
        <v>1296</v>
      </c>
      <c r="S152" s="53" t="s">
        <v>1243</v>
      </c>
      <c r="T152" s="53" t="s">
        <v>221</v>
      </c>
      <c r="U152" s="53" t="s">
        <v>1246</v>
      </c>
      <c r="V152" s="53" t="s">
        <v>1247</v>
      </c>
      <c r="W152" s="53" t="s">
        <v>594</v>
      </c>
      <c r="X152" s="53" t="s">
        <v>602</v>
      </c>
      <c r="Y152" s="53" t="s">
        <v>596</v>
      </c>
      <c r="Z152" s="53" t="s">
        <v>597</v>
      </c>
      <c r="AA152" s="53" t="s">
        <v>595</v>
      </c>
      <c r="AB152" s="53" t="s">
        <v>234</v>
      </c>
      <c r="AC152" s="53" t="s">
        <v>877</v>
      </c>
      <c r="AD152" s="53" t="s">
        <v>252</v>
      </c>
      <c r="AE152" s="53" t="s">
        <v>909</v>
      </c>
      <c r="AF152" t="s">
        <v>3542</v>
      </c>
      <c r="AG152" s="53" t="s">
        <v>1288</v>
      </c>
      <c r="AH152" s="53" t="s">
        <v>1289</v>
      </c>
      <c r="AI152" s="53" t="s">
        <v>1290</v>
      </c>
      <c r="AJ152" s="53" t="s">
        <v>1291</v>
      </c>
      <c r="AK152" s="53" t="s">
        <v>609</v>
      </c>
      <c r="AL152" s="53" t="s">
        <v>610</v>
      </c>
      <c r="AM152" s="53" t="s">
        <v>611</v>
      </c>
      <c r="AN152" s="53" t="s">
        <v>1292</v>
      </c>
      <c r="AO152" s="53" t="s">
        <v>1293</v>
      </c>
      <c r="AP152" s="53" t="s">
        <v>1297</v>
      </c>
      <c r="AQ152" s="53" t="s">
        <v>77</v>
      </c>
      <c r="AR152" s="94">
        <v>3353846253</v>
      </c>
      <c r="AS152" s="53">
        <v>0</v>
      </c>
      <c r="AT152" s="53">
        <v>0</v>
      </c>
      <c r="AU152" s="53">
        <v>0</v>
      </c>
      <c r="AV152" s="53">
        <v>0</v>
      </c>
      <c r="AW152" s="94">
        <v>3353846253</v>
      </c>
      <c r="AX152" s="94">
        <v>1306050298</v>
      </c>
      <c r="AY152" s="94">
        <v>794691232</v>
      </c>
      <c r="AZ152" s="53">
        <v>0</v>
      </c>
      <c r="BA152" s="53">
        <v>0</v>
      </c>
      <c r="BB152" s="94">
        <v>2047795955</v>
      </c>
      <c r="BC152" s="101">
        <v>3</v>
      </c>
      <c r="BD152" s="101">
        <v>203</v>
      </c>
      <c r="BE152" s="64">
        <v>511359066</v>
      </c>
      <c r="BF152" t="s">
        <v>615</v>
      </c>
      <c r="BG152" s="107" t="e">
        <f>+SUMIF('[4]CDP - NO CANCELAR '!$A$2:$A$152,R152,'[4]CDP - NO CANCELAR '!$Q$2:$Q$152)</f>
        <v>#VALUE!</v>
      </c>
      <c r="BH152" s="64">
        <v>1345082298</v>
      </c>
      <c r="BI152" s="104">
        <v>26</v>
      </c>
      <c r="BJ152" s="104">
        <v>1</v>
      </c>
      <c r="BK152" s="104">
        <v>3</v>
      </c>
      <c r="BL152" s="106">
        <v>11</v>
      </c>
      <c r="BM152" s="104">
        <v>3</v>
      </c>
      <c r="BN152" s="104">
        <v>203</v>
      </c>
      <c r="BO152" s="104">
        <v>20</v>
      </c>
      <c r="BP152" s="104">
        <v>40</v>
      </c>
      <c r="BQ152" s="105">
        <v>2402128</v>
      </c>
      <c r="BR152" s="104" t="s">
        <v>3131</v>
      </c>
      <c r="BS152" s="104">
        <v>54495633</v>
      </c>
      <c r="BT152" s="103" t="str">
        <f>+VLOOKUP('EJECUCIONGASTOS ARMONIZADO'!BU152,[4]ARMONIZACION!$I$5:$N$53,6,FALSE)</f>
        <v>DESARROLLO FÍSICO Y AMBIENTAL</v>
      </c>
      <c r="BU152" s="102" t="s">
        <v>439</v>
      </c>
      <c r="BV152" s="102"/>
      <c r="BY152" s="101">
        <v>3</v>
      </c>
      <c r="BZ152" s="101">
        <v>203</v>
      </c>
      <c r="CA152" t="e">
        <f>+COUNTIF([4]ARMONIZACION!$D$5:$D$53,'EJECUCIONGASTOS ARMONIZADO'!CB152)</f>
        <v>#VALUE!</v>
      </c>
      <c r="CB152" t="str">
        <f t="shared" si="22"/>
        <v>RED DE CICLO RUTAS, VÍAS, SENDEROS Y LOS PEP - MOVILIDAD</v>
      </c>
      <c r="CC152">
        <f t="shared" si="23"/>
        <v>2</v>
      </c>
      <c r="CD152" t="str">
        <f t="shared" si="24"/>
        <v>32</v>
      </c>
      <c r="CE152" t="str">
        <f t="shared" si="25"/>
        <v>26 1 3 11 3 203 20 40 2402128</v>
      </c>
      <c r="CF152">
        <f t="shared" si="26"/>
        <v>3</v>
      </c>
    </row>
    <row r="153" spans="1:84" ht="14.65" customHeight="1" x14ac:dyDescent="0.25">
      <c r="A153" s="113">
        <v>26</v>
      </c>
      <c r="B153" s="113">
        <v>1</v>
      </c>
      <c r="C153" s="113">
        <v>3</v>
      </c>
      <c r="D153" s="113">
        <v>11</v>
      </c>
      <c r="E153" s="113">
        <v>4</v>
      </c>
      <c r="F153" s="113">
        <v>3</v>
      </c>
      <c r="G153" s="113">
        <v>20</v>
      </c>
      <c r="H153" s="113">
        <v>1</v>
      </c>
      <c r="I153" s="113">
        <v>1</v>
      </c>
      <c r="J153" s="113" t="s">
        <v>597</v>
      </c>
      <c r="K153" s="113" t="s">
        <v>1243</v>
      </c>
      <c r="L153" s="113" t="s">
        <v>221</v>
      </c>
      <c r="M153" s="113">
        <v>21101</v>
      </c>
      <c r="N153" s="113" t="s">
        <v>1182</v>
      </c>
      <c r="O153" s="113">
        <v>1</v>
      </c>
      <c r="P153" s="113">
        <v>1</v>
      </c>
      <c r="Q153" s="113" t="s">
        <v>1295</v>
      </c>
      <c r="R153" s="113" t="s">
        <v>1296</v>
      </c>
      <c r="S153" s="113" t="s">
        <v>1243</v>
      </c>
      <c r="T153" s="113" t="s">
        <v>221</v>
      </c>
      <c r="U153" s="113" t="s">
        <v>1246</v>
      </c>
      <c r="V153" s="113" t="s">
        <v>1247</v>
      </c>
      <c r="W153" s="113" t="s">
        <v>594</v>
      </c>
      <c r="X153" s="113" t="s">
        <v>602</v>
      </c>
      <c r="Y153" s="113" t="s">
        <v>596</v>
      </c>
      <c r="Z153" s="113" t="s">
        <v>597</v>
      </c>
      <c r="AA153" s="113" t="s">
        <v>595</v>
      </c>
      <c r="AB153" s="113" t="s">
        <v>234</v>
      </c>
      <c r="AC153" s="113" t="s">
        <v>877</v>
      </c>
      <c r="AD153" s="113" t="s">
        <v>252</v>
      </c>
      <c r="AE153" s="113" t="s">
        <v>909</v>
      </c>
      <c r="AF153" t="s">
        <v>3542</v>
      </c>
      <c r="AG153" s="113" t="s">
        <v>1288</v>
      </c>
      <c r="AH153" s="113" t="s">
        <v>1289</v>
      </c>
      <c r="AI153" s="113" t="s">
        <v>1290</v>
      </c>
      <c r="AJ153" s="113" t="s">
        <v>1291</v>
      </c>
      <c r="AK153" s="113" t="s">
        <v>609</v>
      </c>
      <c r="AL153" s="113" t="s">
        <v>610</v>
      </c>
      <c r="AM153" s="113" t="s">
        <v>611</v>
      </c>
      <c r="AN153" s="113" t="s">
        <v>1292</v>
      </c>
      <c r="AO153" s="113" t="s">
        <v>1293</v>
      </c>
      <c r="AP153" s="113" t="s">
        <v>1297</v>
      </c>
      <c r="AQ153" s="113" t="s">
        <v>77</v>
      </c>
      <c r="AR153" s="94"/>
      <c r="AS153" s="53"/>
      <c r="AT153" s="53"/>
      <c r="AU153" s="53"/>
      <c r="AV153" s="53"/>
      <c r="AW153" s="94"/>
      <c r="AX153" s="94"/>
      <c r="AY153" s="94"/>
      <c r="AZ153" s="53"/>
      <c r="BA153" s="53"/>
      <c r="BB153" s="94"/>
      <c r="BC153" s="101">
        <v>3</v>
      </c>
      <c r="BD153" s="101">
        <v>203</v>
      </c>
      <c r="BG153" s="107"/>
      <c r="BI153" s="104">
        <v>26</v>
      </c>
      <c r="BJ153" s="104">
        <v>1</v>
      </c>
      <c r="BK153" s="104">
        <v>3</v>
      </c>
      <c r="BL153" s="106">
        <v>11</v>
      </c>
      <c r="BM153" s="104">
        <v>3</v>
      </c>
      <c r="BN153" s="104">
        <v>203</v>
      </c>
      <c r="BO153" s="104">
        <v>20</v>
      </c>
      <c r="BP153" s="104">
        <v>41</v>
      </c>
      <c r="BQ153" s="105">
        <v>2402114</v>
      </c>
      <c r="BR153" s="104" t="s">
        <v>3133</v>
      </c>
      <c r="BS153" s="104">
        <v>1493300322</v>
      </c>
      <c r="BT153" s="103" t="str">
        <f>+VLOOKUP('EJECUCIONGASTOS ARMONIZADO'!BU153,[4]ARMONIZACION!$I$5:$N$53,6,FALSE)</f>
        <v>DESARROLLO FÍSICO Y AMBIENTAL</v>
      </c>
      <c r="BU153" s="102" t="s">
        <v>439</v>
      </c>
      <c r="BV153" s="102"/>
      <c r="BY153" s="101">
        <v>3</v>
      </c>
      <c r="BZ153" s="101">
        <v>203</v>
      </c>
      <c r="CA153" t="e">
        <f>+COUNTIF([4]ARMONIZACION!$D$5:$D$53,'EJECUCIONGASTOS ARMONIZADO'!CB153)</f>
        <v>#VALUE!</v>
      </c>
      <c r="CB153" t="str">
        <f t="shared" si="22"/>
        <v>RED DE CICLO RUTAS, VÍAS, SENDEROS Y LOS PEP - MOVILIDAD</v>
      </c>
      <c r="CC153">
        <f t="shared" si="23"/>
        <v>2</v>
      </c>
      <c r="CD153" t="str">
        <f t="shared" si="24"/>
        <v>32</v>
      </c>
      <c r="CE153" t="str">
        <f t="shared" si="25"/>
        <v>26 1 3 11 3 203 20 41 2402114</v>
      </c>
      <c r="CF153">
        <f t="shared" si="26"/>
        <v>2</v>
      </c>
    </row>
    <row r="154" spans="1:84" ht="14.65" customHeight="1" x14ac:dyDescent="0.25">
      <c r="A154" s="113">
        <v>26</v>
      </c>
      <c r="B154" s="113">
        <v>1</v>
      </c>
      <c r="C154" s="113">
        <v>3</v>
      </c>
      <c r="D154" s="113">
        <v>11</v>
      </c>
      <c r="E154" s="113">
        <v>4</v>
      </c>
      <c r="F154" s="113">
        <v>3</v>
      </c>
      <c r="G154" s="113">
        <v>20</v>
      </c>
      <c r="H154" s="113">
        <v>1</v>
      </c>
      <c r="I154" s="113">
        <v>1</v>
      </c>
      <c r="J154" s="113" t="s">
        <v>597</v>
      </c>
      <c r="K154" s="113" t="s">
        <v>1243</v>
      </c>
      <c r="L154" s="113" t="s">
        <v>221</v>
      </c>
      <c r="M154" s="113">
        <v>21101</v>
      </c>
      <c r="N154" s="113" t="s">
        <v>1182</v>
      </c>
      <c r="O154" s="113">
        <v>1</v>
      </c>
      <c r="P154" s="113">
        <v>1</v>
      </c>
      <c r="Q154" s="113" t="s">
        <v>1295</v>
      </c>
      <c r="R154" s="113" t="s">
        <v>1296</v>
      </c>
      <c r="S154" s="113" t="s">
        <v>1243</v>
      </c>
      <c r="T154" s="113" t="s">
        <v>221</v>
      </c>
      <c r="U154" s="113" t="s">
        <v>1246</v>
      </c>
      <c r="V154" s="113" t="s">
        <v>1247</v>
      </c>
      <c r="W154" s="113" t="s">
        <v>594</v>
      </c>
      <c r="X154" s="113" t="s">
        <v>602</v>
      </c>
      <c r="Y154" s="113" t="s">
        <v>596</v>
      </c>
      <c r="Z154" s="113" t="s">
        <v>597</v>
      </c>
      <c r="AA154" s="113" t="s">
        <v>595</v>
      </c>
      <c r="AB154" s="113" t="s">
        <v>234</v>
      </c>
      <c r="AC154" s="113" t="s">
        <v>877</v>
      </c>
      <c r="AD154" s="113" t="s">
        <v>252</v>
      </c>
      <c r="AE154" s="113" t="s">
        <v>909</v>
      </c>
      <c r="AF154" t="s">
        <v>3542</v>
      </c>
      <c r="AG154" s="113" t="s">
        <v>1288</v>
      </c>
      <c r="AH154" s="113" t="s">
        <v>1289</v>
      </c>
      <c r="AI154" s="113" t="s">
        <v>1290</v>
      </c>
      <c r="AJ154" s="113" t="s">
        <v>1291</v>
      </c>
      <c r="AK154" s="113" t="s">
        <v>609</v>
      </c>
      <c r="AL154" s="113" t="s">
        <v>610</v>
      </c>
      <c r="AM154" s="113" t="s">
        <v>611</v>
      </c>
      <c r="AN154" s="113" t="s">
        <v>1292</v>
      </c>
      <c r="AO154" s="113" t="s">
        <v>1293</v>
      </c>
      <c r="AP154" s="113" t="s">
        <v>1297</v>
      </c>
      <c r="AQ154" s="113" t="s">
        <v>77</v>
      </c>
      <c r="AR154" s="94"/>
      <c r="AS154" s="53"/>
      <c r="AT154" s="53"/>
      <c r="AU154" s="53"/>
      <c r="AV154" s="53"/>
      <c r="AW154" s="94"/>
      <c r="AX154" s="94"/>
      <c r="AY154" s="94"/>
      <c r="AZ154" s="53"/>
      <c r="BA154" s="53"/>
      <c r="BB154" s="94"/>
      <c r="BC154" s="101">
        <v>3</v>
      </c>
      <c r="BD154" s="101">
        <v>203</v>
      </c>
      <c r="BG154" s="107"/>
      <c r="BI154" s="104">
        <v>26</v>
      </c>
      <c r="BJ154" s="104">
        <v>1</v>
      </c>
      <c r="BK154" s="104">
        <v>3</v>
      </c>
      <c r="BL154" s="106">
        <v>11</v>
      </c>
      <c r="BM154" s="104">
        <v>3</v>
      </c>
      <c r="BN154" s="104">
        <v>203</v>
      </c>
      <c r="BO154" s="104">
        <v>20</v>
      </c>
      <c r="BP154" s="104">
        <v>41</v>
      </c>
      <c r="BQ154" s="105">
        <v>2402114</v>
      </c>
      <c r="BR154" s="104" t="s">
        <v>3135</v>
      </c>
      <c r="BS154" s="104">
        <v>500000000</v>
      </c>
      <c r="BT154" s="103" t="str">
        <f>+VLOOKUP('EJECUCIONGASTOS ARMONIZADO'!BU154,[4]ARMONIZACION!$I$5:$N$53,6,FALSE)</f>
        <v>DESARROLLO FÍSICO Y AMBIENTAL</v>
      </c>
      <c r="BU154" s="102" t="s">
        <v>439</v>
      </c>
      <c r="BV154" s="102"/>
      <c r="BY154" s="101">
        <v>3</v>
      </c>
      <c r="BZ154" s="101">
        <v>203</v>
      </c>
      <c r="CA154" t="e">
        <f>+COUNTIF([4]ARMONIZACION!$D$5:$D$53,'EJECUCIONGASTOS ARMONIZADO'!CB154)</f>
        <v>#VALUE!</v>
      </c>
      <c r="CB154" t="str">
        <f t="shared" si="22"/>
        <v>RED DE CICLO RUTAS, VÍAS, SENDEROS Y LOS PEP - MOVILIDAD</v>
      </c>
      <c r="CC154">
        <f t="shared" si="23"/>
        <v>2</v>
      </c>
      <c r="CD154" t="str">
        <f t="shared" si="24"/>
        <v>32</v>
      </c>
      <c r="CE154" t="str">
        <f t="shared" si="25"/>
        <v>26 1 3 11 3 203 20 41 2402114</v>
      </c>
      <c r="CF154">
        <f t="shared" si="26"/>
        <v>2</v>
      </c>
    </row>
    <row r="155" spans="1:84" ht="14.65" customHeight="1" x14ac:dyDescent="0.25">
      <c r="A155" s="53">
        <v>26</v>
      </c>
      <c r="B155" s="53">
        <v>1</v>
      </c>
      <c r="C155" s="53">
        <v>3</v>
      </c>
      <c r="D155" s="114">
        <v>11</v>
      </c>
      <c r="E155" s="53">
        <v>4</v>
      </c>
      <c r="F155" s="53">
        <v>3</v>
      </c>
      <c r="G155" s="53">
        <v>20</v>
      </c>
      <c r="H155" s="53">
        <v>2</v>
      </c>
      <c r="I155" s="53">
        <v>1</v>
      </c>
      <c r="J155" s="53" t="s">
        <v>597</v>
      </c>
      <c r="K155" s="53">
        <v>0</v>
      </c>
      <c r="L155" s="53" t="s">
        <v>597</v>
      </c>
      <c r="M155" s="53">
        <v>11101</v>
      </c>
      <c r="N155" s="53" t="s">
        <v>598</v>
      </c>
      <c r="O155" s="53">
        <v>2</v>
      </c>
      <c r="P155" s="53">
        <v>2</v>
      </c>
      <c r="Q155" s="53" t="s">
        <v>1298</v>
      </c>
      <c r="R155" s="53" t="s">
        <v>1299</v>
      </c>
      <c r="S155" s="53" t="s">
        <v>1243</v>
      </c>
      <c r="T155" s="53" t="s">
        <v>221</v>
      </c>
      <c r="U155" s="53" t="s">
        <v>1246</v>
      </c>
      <c r="V155" s="53" t="s">
        <v>1247</v>
      </c>
      <c r="W155" s="53" t="s">
        <v>594</v>
      </c>
      <c r="X155" s="53" t="s">
        <v>602</v>
      </c>
      <c r="Y155" s="53" t="s">
        <v>596</v>
      </c>
      <c r="Z155" s="53" t="s">
        <v>597</v>
      </c>
      <c r="AA155" s="53" t="s">
        <v>595</v>
      </c>
      <c r="AB155" s="53" t="s">
        <v>234</v>
      </c>
      <c r="AC155" s="53" t="s">
        <v>877</v>
      </c>
      <c r="AD155" s="53" t="s">
        <v>252</v>
      </c>
      <c r="AE155" s="53" t="s">
        <v>909</v>
      </c>
      <c r="AF155" t="s">
        <v>3542</v>
      </c>
      <c r="AG155" s="53" t="s">
        <v>1288</v>
      </c>
      <c r="AH155" s="53" t="s">
        <v>1289</v>
      </c>
      <c r="AI155" s="53" t="s">
        <v>1290</v>
      </c>
      <c r="AJ155" s="53" t="s">
        <v>1291</v>
      </c>
      <c r="AK155" s="53" t="s">
        <v>609</v>
      </c>
      <c r="AL155" s="53" t="s">
        <v>610</v>
      </c>
      <c r="AM155" s="53" t="s">
        <v>611</v>
      </c>
      <c r="AN155" s="53" t="s">
        <v>1292</v>
      </c>
      <c r="AO155" s="53" t="s">
        <v>1293</v>
      </c>
      <c r="AP155" s="53" t="s">
        <v>1300</v>
      </c>
      <c r="AQ155" s="53" t="s">
        <v>78</v>
      </c>
      <c r="AR155" s="94">
        <v>13577727778</v>
      </c>
      <c r="AS155" s="53">
        <v>0</v>
      </c>
      <c r="AT155" s="53">
        <v>0</v>
      </c>
      <c r="AU155" s="53">
        <v>0</v>
      </c>
      <c r="AV155" s="53">
        <v>2097844185</v>
      </c>
      <c r="AW155" s="94">
        <v>11479883593</v>
      </c>
      <c r="AX155" s="94">
        <v>10580158068</v>
      </c>
      <c r="AY155" s="94">
        <v>5559433068</v>
      </c>
      <c r="AZ155" s="53">
        <v>151713366</v>
      </c>
      <c r="BA155" s="53">
        <v>85086633</v>
      </c>
      <c r="BB155" s="94">
        <v>899725525</v>
      </c>
      <c r="BC155" s="101">
        <v>3</v>
      </c>
      <c r="BD155" s="101">
        <v>203</v>
      </c>
      <c r="BE155" s="64">
        <v>5020725000</v>
      </c>
      <c r="BF155" t="s">
        <v>615</v>
      </c>
      <c r="BG155" s="107" t="e">
        <f>+SUMIF('[4]CDP - NO CANCELAR '!$A$2:$A$152,R155,'[4]CDP - NO CANCELAR '!$Q$2:$Q$152)</f>
        <v>#VALUE!</v>
      </c>
      <c r="BH155" s="64">
        <v>10705572097</v>
      </c>
      <c r="BI155" s="104">
        <v>26</v>
      </c>
      <c r="BJ155" s="104">
        <v>1</v>
      </c>
      <c r="BK155" s="104">
        <v>3</v>
      </c>
      <c r="BL155" s="106">
        <v>11</v>
      </c>
      <c r="BM155" s="104">
        <v>3</v>
      </c>
      <c r="BN155" s="104">
        <v>203</v>
      </c>
      <c r="BO155" s="104">
        <v>20</v>
      </c>
      <c r="BP155" s="104">
        <v>40</v>
      </c>
      <c r="BQ155" s="105">
        <v>2402114</v>
      </c>
      <c r="BR155" s="104" t="s">
        <v>3129</v>
      </c>
      <c r="BS155" s="104">
        <v>200000000</v>
      </c>
      <c r="BT155" s="103" t="str">
        <f>+VLOOKUP('EJECUCIONGASTOS ARMONIZADO'!BU155,[4]ARMONIZACION!$I$5:$N$53,6,FALSE)</f>
        <v>DESARROLLO FÍSICO Y AMBIENTAL</v>
      </c>
      <c r="BU155" s="102" t="s">
        <v>439</v>
      </c>
      <c r="BV155" s="102"/>
      <c r="BY155" s="101">
        <v>3</v>
      </c>
      <c r="BZ155" s="101">
        <v>203</v>
      </c>
      <c r="CA155" t="e">
        <f>+COUNTIF([4]ARMONIZACION!$D$5:$D$53,'EJECUCIONGASTOS ARMONIZADO'!CB155)</f>
        <v>#VALUE!</v>
      </c>
      <c r="CB155" t="str">
        <f t="shared" si="22"/>
        <v>RED DE CICLO RUTAS, VÍAS, SENDEROS Y LOS PEP - MOVILIDAD</v>
      </c>
      <c r="CC155">
        <f t="shared" si="23"/>
        <v>2</v>
      </c>
      <c r="CD155" t="str">
        <f t="shared" si="24"/>
        <v>32</v>
      </c>
      <c r="CE155" t="str">
        <f t="shared" si="25"/>
        <v>26 1 3 11 3 203 20 40 2402114</v>
      </c>
      <c r="CF155">
        <f t="shared" si="26"/>
        <v>2</v>
      </c>
    </row>
    <row r="156" spans="1:84" ht="14.65" customHeight="1" x14ac:dyDescent="0.25">
      <c r="A156" s="113">
        <v>26</v>
      </c>
      <c r="B156" s="113">
        <v>1</v>
      </c>
      <c r="C156" s="113">
        <v>3</v>
      </c>
      <c r="D156" s="113">
        <v>11</v>
      </c>
      <c r="E156" s="113">
        <v>4</v>
      </c>
      <c r="F156" s="113">
        <v>3</v>
      </c>
      <c r="G156" s="113">
        <v>20</v>
      </c>
      <c r="H156" s="113">
        <v>2</v>
      </c>
      <c r="I156" s="113">
        <v>1</v>
      </c>
      <c r="J156" s="113" t="s">
        <v>597</v>
      </c>
      <c r="K156" s="113">
        <v>0</v>
      </c>
      <c r="L156" s="113" t="s">
        <v>597</v>
      </c>
      <c r="M156" s="113">
        <v>11101</v>
      </c>
      <c r="N156" s="113" t="s">
        <v>598</v>
      </c>
      <c r="O156" s="113">
        <v>2</v>
      </c>
      <c r="P156" s="113">
        <v>2</v>
      </c>
      <c r="Q156" s="113" t="s">
        <v>1298</v>
      </c>
      <c r="R156" s="113" t="s">
        <v>1299</v>
      </c>
      <c r="S156" s="113" t="s">
        <v>1243</v>
      </c>
      <c r="T156" s="113" t="s">
        <v>221</v>
      </c>
      <c r="U156" s="113" t="s">
        <v>1246</v>
      </c>
      <c r="V156" s="113" t="s">
        <v>1247</v>
      </c>
      <c r="W156" s="113" t="s">
        <v>594</v>
      </c>
      <c r="X156" s="113" t="s">
        <v>602</v>
      </c>
      <c r="Y156" s="113" t="s">
        <v>596</v>
      </c>
      <c r="Z156" s="113" t="s">
        <v>597</v>
      </c>
      <c r="AA156" s="113" t="s">
        <v>595</v>
      </c>
      <c r="AB156" s="113" t="s">
        <v>234</v>
      </c>
      <c r="AC156" s="113" t="s">
        <v>877</v>
      </c>
      <c r="AD156" s="113" t="s">
        <v>252</v>
      </c>
      <c r="AE156" s="113" t="s">
        <v>909</v>
      </c>
      <c r="AF156" t="s">
        <v>3542</v>
      </c>
      <c r="AG156" s="113" t="s">
        <v>1288</v>
      </c>
      <c r="AH156" s="113" t="s">
        <v>1289</v>
      </c>
      <c r="AI156" s="113" t="s">
        <v>1290</v>
      </c>
      <c r="AJ156" s="113" t="s">
        <v>1291</v>
      </c>
      <c r="AK156" s="113" t="s">
        <v>609</v>
      </c>
      <c r="AL156" s="113" t="s">
        <v>610</v>
      </c>
      <c r="AM156" s="113" t="s">
        <v>611</v>
      </c>
      <c r="AN156" s="113" t="s">
        <v>1292</v>
      </c>
      <c r="AO156" s="113" t="s">
        <v>1293</v>
      </c>
      <c r="AP156" s="113" t="s">
        <v>1300</v>
      </c>
      <c r="AQ156" s="113" t="s">
        <v>78</v>
      </c>
      <c r="AR156" s="94"/>
      <c r="AS156" s="53"/>
      <c r="AT156" s="53"/>
      <c r="AU156" s="53"/>
      <c r="AV156" s="53"/>
      <c r="AW156" s="94"/>
      <c r="AX156" s="94"/>
      <c r="AY156" s="94"/>
      <c r="AZ156" s="53"/>
      <c r="BA156" s="53"/>
      <c r="BB156" s="94"/>
      <c r="BC156" s="101">
        <v>3</v>
      </c>
      <c r="BD156" s="101">
        <v>203</v>
      </c>
      <c r="BG156" s="107"/>
      <c r="BI156" s="104">
        <v>26</v>
      </c>
      <c r="BJ156" s="104">
        <v>1</v>
      </c>
      <c r="BK156" s="104">
        <v>3</v>
      </c>
      <c r="BL156" s="106">
        <v>11</v>
      </c>
      <c r="BM156" s="104">
        <v>3</v>
      </c>
      <c r="BN156" s="104">
        <v>203</v>
      </c>
      <c r="BO156" s="104">
        <v>20</v>
      </c>
      <c r="BP156" s="104">
        <v>40</v>
      </c>
      <c r="BQ156" s="105">
        <v>2402128</v>
      </c>
      <c r="BR156" s="104" t="s">
        <v>3131</v>
      </c>
      <c r="BS156" s="104">
        <v>699725525</v>
      </c>
      <c r="BT156" s="103" t="str">
        <f>+VLOOKUP('EJECUCIONGASTOS ARMONIZADO'!BU156,[4]ARMONIZACION!$I$5:$N$53,6,FALSE)</f>
        <v>DESARROLLO FÍSICO Y AMBIENTAL</v>
      </c>
      <c r="BU156" s="102" t="s">
        <v>439</v>
      </c>
      <c r="BV156" s="102"/>
      <c r="BY156" s="101">
        <v>3</v>
      </c>
      <c r="BZ156" s="101">
        <v>203</v>
      </c>
      <c r="CA156" t="e">
        <f>+COUNTIF([4]ARMONIZACION!$D$5:$D$53,'EJECUCIONGASTOS ARMONIZADO'!CB156)</f>
        <v>#VALUE!</v>
      </c>
      <c r="CB156" t="str">
        <f t="shared" si="22"/>
        <v>RED DE CICLO RUTAS, VÍAS, SENDEROS Y LOS PEP - MOVILIDAD</v>
      </c>
      <c r="CC156">
        <f t="shared" si="23"/>
        <v>2</v>
      </c>
      <c r="CD156" t="str">
        <f t="shared" si="24"/>
        <v>32</v>
      </c>
      <c r="CE156" t="str">
        <f t="shared" si="25"/>
        <v>26 1 3 11 3 203 20 40 2402128</v>
      </c>
      <c r="CF156">
        <f t="shared" si="26"/>
        <v>3</v>
      </c>
    </row>
    <row r="157" spans="1:84" s="125" customFormat="1" ht="14.65" customHeight="1" x14ac:dyDescent="0.25">
      <c r="A157" s="125">
        <v>26</v>
      </c>
      <c r="B157" s="125">
        <v>1</v>
      </c>
      <c r="C157" s="125">
        <v>3</v>
      </c>
      <c r="D157" s="125">
        <v>11</v>
      </c>
      <c r="E157" s="125">
        <v>4</v>
      </c>
      <c r="F157" s="125">
        <v>3</v>
      </c>
      <c r="G157" s="125">
        <v>20</v>
      </c>
      <c r="H157" s="125">
        <v>3</v>
      </c>
      <c r="I157" s="125">
        <v>1</v>
      </c>
      <c r="J157" s="125" t="s">
        <v>597</v>
      </c>
      <c r="K157" s="125">
        <v>0</v>
      </c>
      <c r="L157" s="125" t="s">
        <v>597</v>
      </c>
      <c r="M157" s="125">
        <v>11101</v>
      </c>
      <c r="N157" s="125" t="s">
        <v>598</v>
      </c>
      <c r="O157" s="125">
        <v>3</v>
      </c>
      <c r="P157" s="125">
        <v>3</v>
      </c>
      <c r="Q157" s="125" t="s">
        <v>1301</v>
      </c>
      <c r="R157" s="125" t="s">
        <v>1302</v>
      </c>
      <c r="S157" s="125" t="s">
        <v>1243</v>
      </c>
      <c r="T157" s="125" t="s">
        <v>221</v>
      </c>
      <c r="U157" s="125" t="s">
        <v>1246</v>
      </c>
      <c r="V157" s="125" t="s">
        <v>1247</v>
      </c>
      <c r="W157" s="125" t="s">
        <v>594</v>
      </c>
      <c r="X157" s="125" t="s">
        <v>602</v>
      </c>
      <c r="Y157" s="125" t="s">
        <v>596</v>
      </c>
      <c r="Z157" s="125" t="s">
        <v>597</v>
      </c>
      <c r="AA157" s="125" t="s">
        <v>595</v>
      </c>
      <c r="AB157" s="125" t="s">
        <v>234</v>
      </c>
      <c r="AC157" s="125" t="s">
        <v>877</v>
      </c>
      <c r="AD157" s="125" t="s">
        <v>252</v>
      </c>
      <c r="AE157" s="125" t="s">
        <v>909</v>
      </c>
      <c r="AF157" s="125" t="s">
        <v>3542</v>
      </c>
      <c r="AG157" s="125" t="s">
        <v>1288</v>
      </c>
      <c r="AH157" s="125" t="s">
        <v>1289</v>
      </c>
      <c r="AI157" s="125" t="s">
        <v>1290</v>
      </c>
      <c r="AJ157" s="125" t="s">
        <v>1291</v>
      </c>
      <c r="AK157" s="125" t="s">
        <v>609</v>
      </c>
      <c r="AL157" s="125" t="s">
        <v>610</v>
      </c>
      <c r="AM157" s="125" t="s">
        <v>611</v>
      </c>
      <c r="AN157" s="125" t="s">
        <v>1303</v>
      </c>
      <c r="AO157" s="125" t="s">
        <v>1304</v>
      </c>
      <c r="AP157" s="125" t="s">
        <v>1305</v>
      </c>
      <c r="AQ157" s="125" t="s">
        <v>78</v>
      </c>
      <c r="AR157" s="129">
        <v>1562432405</v>
      </c>
      <c r="AS157" s="129">
        <v>0</v>
      </c>
      <c r="AT157" s="129">
        <v>0</v>
      </c>
      <c r="AU157" s="129">
        <v>2207870482</v>
      </c>
      <c r="AV157" s="129">
        <v>0</v>
      </c>
      <c r="AW157" s="129">
        <v>3770302887</v>
      </c>
      <c r="AX157" s="129">
        <v>2255134428</v>
      </c>
      <c r="AY157" s="129">
        <v>1115000000</v>
      </c>
      <c r="AZ157" s="129">
        <v>0</v>
      </c>
      <c r="BA157" s="129">
        <v>0</v>
      </c>
      <c r="BB157" s="129">
        <v>1515168459</v>
      </c>
      <c r="BC157" s="101">
        <v>2</v>
      </c>
      <c r="BD157" s="101">
        <v>302</v>
      </c>
      <c r="BE157" s="129">
        <v>1140134428</v>
      </c>
      <c r="BF157" s="125" t="s">
        <v>615</v>
      </c>
      <c r="BG157" s="129" t="e">
        <f>+SUMIF('[4]CDP - NO CANCELAR '!$A$2:$A$152,R157,'[4]CDP - NO CANCELAR '!$Q$2:$Q$152)</f>
        <v>#VALUE!</v>
      </c>
      <c r="BH157" s="129">
        <v>3753134428</v>
      </c>
      <c r="BI157" s="110">
        <v>26</v>
      </c>
      <c r="BJ157" s="110">
        <v>1</v>
      </c>
      <c r="BK157" s="110">
        <v>3</v>
      </c>
      <c r="BL157" s="110">
        <v>11</v>
      </c>
      <c r="BM157" s="110">
        <v>2</v>
      </c>
      <c r="BN157" s="110">
        <v>302</v>
      </c>
      <c r="BO157" s="110">
        <v>20</v>
      </c>
      <c r="BP157" s="110">
        <v>43</v>
      </c>
      <c r="BQ157" s="128">
        <v>2402041</v>
      </c>
      <c r="BR157" s="110" t="s">
        <v>3124</v>
      </c>
      <c r="BS157" s="110">
        <v>1000000000</v>
      </c>
      <c r="BT157" s="127" t="str">
        <f>+VLOOKUP('EJECUCIONGASTOS ARMONIZADO'!BU157,[4]ARMONIZACION!$I$5:$N$53,6,FALSE)</f>
        <v>DESARROLLO ECONÓMICO Y PRODUCTIVO</v>
      </c>
      <c r="BU157" s="126" t="s">
        <v>402</v>
      </c>
      <c r="BV157" s="126"/>
      <c r="BY157" s="101">
        <v>2</v>
      </c>
      <c r="BZ157" s="101">
        <v>302</v>
      </c>
      <c r="CA157" s="125" t="e">
        <f>+COUNTIF([4]ARMONIZACION!$D$5:$D$53,'EJECUCIONGASTOS ARMONIZADO'!CB157)</f>
        <v>#VALUE!</v>
      </c>
      <c r="CB157" s="125" t="str">
        <f t="shared" si="22"/>
        <v>RED DE CICLO RUTAS, VÍAS, SENDEROS Y LOS PEP - DESARROLLO RURAL</v>
      </c>
      <c r="CC157">
        <f t="shared" si="23"/>
        <v>3</v>
      </c>
      <c r="CD157" t="str">
        <f t="shared" si="24"/>
        <v>23</v>
      </c>
      <c r="CE157" t="str">
        <f t="shared" si="25"/>
        <v>26 1 3 11 2 302 20 43 2402041</v>
      </c>
      <c r="CF157">
        <f t="shared" si="26"/>
        <v>1</v>
      </c>
    </row>
    <row r="158" spans="1:84" s="125" customFormat="1" ht="14.65" customHeight="1" x14ac:dyDescent="0.25">
      <c r="A158" s="125">
        <v>26</v>
      </c>
      <c r="B158" s="125">
        <v>1</v>
      </c>
      <c r="C158" s="125">
        <v>3</v>
      </c>
      <c r="D158" s="125">
        <v>11</v>
      </c>
      <c r="E158" s="125">
        <v>4</v>
      </c>
      <c r="F158" s="125">
        <v>3</v>
      </c>
      <c r="G158" s="125">
        <v>20</v>
      </c>
      <c r="H158" s="125">
        <v>3</v>
      </c>
      <c r="I158" s="125">
        <v>1</v>
      </c>
      <c r="J158" s="125" t="s">
        <v>597</v>
      </c>
      <c r="K158" s="125">
        <v>0</v>
      </c>
      <c r="L158" s="125" t="s">
        <v>597</v>
      </c>
      <c r="M158" s="125">
        <v>11101</v>
      </c>
      <c r="N158" s="125" t="s">
        <v>598</v>
      </c>
      <c r="O158" s="125">
        <v>3</v>
      </c>
      <c r="P158" s="125">
        <v>3</v>
      </c>
      <c r="Q158" s="125" t="s">
        <v>1301</v>
      </c>
      <c r="R158" s="125" t="s">
        <v>1302</v>
      </c>
      <c r="S158" s="125" t="s">
        <v>1243</v>
      </c>
      <c r="T158" s="125" t="s">
        <v>221</v>
      </c>
      <c r="U158" s="125" t="s">
        <v>1246</v>
      </c>
      <c r="V158" s="125" t="s">
        <v>1247</v>
      </c>
      <c r="W158" s="125" t="s">
        <v>594</v>
      </c>
      <c r="X158" s="125" t="s">
        <v>602</v>
      </c>
      <c r="Y158" s="125" t="s">
        <v>596</v>
      </c>
      <c r="Z158" s="125" t="s">
        <v>597</v>
      </c>
      <c r="AA158" s="125" t="s">
        <v>595</v>
      </c>
      <c r="AB158" s="125" t="s">
        <v>234</v>
      </c>
      <c r="AC158" s="125" t="s">
        <v>877</v>
      </c>
      <c r="AD158" s="125" t="s">
        <v>252</v>
      </c>
      <c r="AE158" s="125" t="s">
        <v>909</v>
      </c>
      <c r="AF158" s="125" t="s">
        <v>3542</v>
      </c>
      <c r="AG158" s="125" t="s">
        <v>1288</v>
      </c>
      <c r="AH158" s="125" t="s">
        <v>1289</v>
      </c>
      <c r="AI158" s="125" t="s">
        <v>1290</v>
      </c>
      <c r="AJ158" s="125" t="s">
        <v>1291</v>
      </c>
      <c r="AK158" s="125" t="s">
        <v>609</v>
      </c>
      <c r="AL158" s="125" t="s">
        <v>610</v>
      </c>
      <c r="AM158" s="125" t="s">
        <v>611</v>
      </c>
      <c r="AN158" s="125" t="s">
        <v>1303</v>
      </c>
      <c r="AO158" s="125" t="s">
        <v>1304</v>
      </c>
      <c r="AP158" s="125" t="s">
        <v>1305</v>
      </c>
      <c r="AQ158" s="125" t="s">
        <v>78</v>
      </c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01">
        <v>2</v>
      </c>
      <c r="BD158" s="101">
        <v>302</v>
      </c>
      <c r="BE158" s="129"/>
      <c r="BG158" s="129"/>
      <c r="BH158" s="129"/>
      <c r="BI158" s="110">
        <v>26</v>
      </c>
      <c r="BJ158" s="110">
        <v>1</v>
      </c>
      <c r="BK158" s="110">
        <v>3</v>
      </c>
      <c r="BL158" s="110">
        <v>11</v>
      </c>
      <c r="BM158" s="110">
        <v>2</v>
      </c>
      <c r="BN158" s="110">
        <v>302</v>
      </c>
      <c r="BO158" s="110">
        <v>20</v>
      </c>
      <c r="BP158" s="110">
        <v>40</v>
      </c>
      <c r="BQ158" s="128">
        <v>2402041</v>
      </c>
      <c r="BR158" s="110" t="s">
        <v>3124</v>
      </c>
      <c r="BS158" s="110">
        <v>172471346</v>
      </c>
      <c r="BT158" s="127" t="str">
        <f>+VLOOKUP('EJECUCIONGASTOS ARMONIZADO'!BU158,[4]ARMONIZACION!$I$5:$N$53,6,FALSE)</f>
        <v>DESARROLLO ECONÓMICO Y PRODUCTIVO</v>
      </c>
      <c r="BU158" s="126" t="s">
        <v>402</v>
      </c>
      <c r="BV158" s="126"/>
      <c r="BY158" s="101">
        <v>2</v>
      </c>
      <c r="BZ158" s="101">
        <v>302</v>
      </c>
      <c r="CA158" s="125" t="e">
        <f>+COUNTIF([4]ARMONIZACION!$D$5:$D$53,'EJECUCIONGASTOS ARMONIZADO'!CB158)</f>
        <v>#VALUE!</v>
      </c>
      <c r="CB158" s="125" t="str">
        <f t="shared" si="22"/>
        <v>RED DE CICLO RUTAS, VÍAS, SENDEROS Y LOS PEP - DESARROLLO RURAL</v>
      </c>
      <c r="CC158">
        <f t="shared" si="23"/>
        <v>3</v>
      </c>
      <c r="CD158" t="str">
        <f t="shared" si="24"/>
        <v>23</v>
      </c>
      <c r="CE158" t="str">
        <f t="shared" si="25"/>
        <v>26 1 3 11 2 302 20 40 2402041</v>
      </c>
      <c r="CF158">
        <f t="shared" si="26"/>
        <v>1</v>
      </c>
    </row>
    <row r="159" spans="1:84" s="125" customFormat="1" ht="14.65" customHeight="1" x14ac:dyDescent="0.25">
      <c r="A159" s="125">
        <v>26</v>
      </c>
      <c r="B159" s="125">
        <v>1</v>
      </c>
      <c r="C159" s="125">
        <v>3</v>
      </c>
      <c r="D159" s="125">
        <v>11</v>
      </c>
      <c r="E159" s="125">
        <v>4</v>
      </c>
      <c r="F159" s="125">
        <v>3</v>
      </c>
      <c r="G159" s="125">
        <v>20</v>
      </c>
      <c r="H159" s="125">
        <v>3</v>
      </c>
      <c r="I159" s="125">
        <v>1</v>
      </c>
      <c r="J159" s="125" t="s">
        <v>597</v>
      </c>
      <c r="K159" s="125">
        <v>0</v>
      </c>
      <c r="L159" s="125" t="s">
        <v>597</v>
      </c>
      <c r="M159" s="125">
        <v>11101</v>
      </c>
      <c r="N159" s="125" t="s">
        <v>598</v>
      </c>
      <c r="O159" s="125">
        <v>3</v>
      </c>
      <c r="P159" s="125">
        <v>3</v>
      </c>
      <c r="Q159" s="125" t="s">
        <v>1301</v>
      </c>
      <c r="R159" s="125" t="s">
        <v>1302</v>
      </c>
      <c r="S159" s="125" t="s">
        <v>1243</v>
      </c>
      <c r="T159" s="125" t="s">
        <v>221</v>
      </c>
      <c r="U159" s="125" t="s">
        <v>1246</v>
      </c>
      <c r="V159" s="125" t="s">
        <v>1247</v>
      </c>
      <c r="W159" s="125" t="s">
        <v>594</v>
      </c>
      <c r="X159" s="125" t="s">
        <v>602</v>
      </c>
      <c r="Y159" s="125" t="s">
        <v>596</v>
      </c>
      <c r="Z159" s="125" t="s">
        <v>597</v>
      </c>
      <c r="AA159" s="125" t="s">
        <v>595</v>
      </c>
      <c r="AB159" s="125" t="s">
        <v>234</v>
      </c>
      <c r="AC159" s="125" t="s">
        <v>877</v>
      </c>
      <c r="AD159" s="125" t="s">
        <v>252</v>
      </c>
      <c r="AE159" s="125" t="s">
        <v>909</v>
      </c>
      <c r="AF159" s="125" t="s">
        <v>3542</v>
      </c>
      <c r="AG159" s="125" t="s">
        <v>1288</v>
      </c>
      <c r="AH159" s="125" t="s">
        <v>1289</v>
      </c>
      <c r="AI159" s="125" t="s">
        <v>1290</v>
      </c>
      <c r="AJ159" s="125" t="s">
        <v>1291</v>
      </c>
      <c r="AK159" s="125" t="s">
        <v>609</v>
      </c>
      <c r="AL159" s="125" t="s">
        <v>610</v>
      </c>
      <c r="AM159" s="125" t="s">
        <v>611</v>
      </c>
      <c r="AN159" s="125" t="s">
        <v>1303</v>
      </c>
      <c r="AO159" s="125" t="s">
        <v>1304</v>
      </c>
      <c r="AP159" s="125" t="s">
        <v>1305</v>
      </c>
      <c r="AQ159" s="125" t="s">
        <v>78</v>
      </c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08">
        <v>3</v>
      </c>
      <c r="BD159" s="108">
        <v>203</v>
      </c>
      <c r="BE159" s="129"/>
      <c r="BG159" s="129"/>
      <c r="BH159" s="129"/>
      <c r="BI159" s="110">
        <v>26</v>
      </c>
      <c r="BJ159" s="110">
        <v>1</v>
      </c>
      <c r="BK159" s="110">
        <v>3</v>
      </c>
      <c r="BL159" s="110">
        <v>11</v>
      </c>
      <c r="BM159" s="110">
        <v>3</v>
      </c>
      <c r="BN159" s="110">
        <v>203</v>
      </c>
      <c r="BO159" s="110">
        <v>20</v>
      </c>
      <c r="BP159" s="110">
        <v>40</v>
      </c>
      <c r="BQ159" s="128">
        <v>2402114</v>
      </c>
      <c r="BR159" s="110" t="s">
        <v>3135</v>
      </c>
      <c r="BS159" s="110">
        <v>342697113</v>
      </c>
      <c r="BT159" s="127" t="str">
        <f>+VLOOKUP('EJECUCIONGASTOS ARMONIZADO'!BU159,[4]ARMONIZACION!$I$5:$N$53,6,FALSE)</f>
        <v>DESARROLLO FÍSICO Y AMBIENTAL</v>
      </c>
      <c r="BU159" s="126" t="s">
        <v>439</v>
      </c>
      <c r="BV159" s="126"/>
      <c r="BY159" s="101">
        <v>3</v>
      </c>
      <c r="BZ159" s="101">
        <v>203</v>
      </c>
      <c r="CA159" s="125" t="e">
        <f>+COUNTIF([4]ARMONIZACION!$D$5:$D$53,'EJECUCIONGASTOS ARMONIZADO'!CB159)</f>
        <v>#VALUE!</v>
      </c>
      <c r="CB159" s="125" t="str">
        <f t="shared" si="22"/>
        <v>RED DE CICLO RUTAS, VÍAS, SENDEROS Y LOS PEP - MOVILIDAD</v>
      </c>
      <c r="CC159">
        <f t="shared" si="23"/>
        <v>2</v>
      </c>
      <c r="CD159" t="str">
        <f t="shared" si="24"/>
        <v>32</v>
      </c>
      <c r="CE159" t="str">
        <f t="shared" si="25"/>
        <v>26 1 3 11 3 203 20 40 2402114</v>
      </c>
      <c r="CF159">
        <f t="shared" si="26"/>
        <v>2</v>
      </c>
    </row>
    <row r="160" spans="1:84" ht="14.65" customHeight="1" x14ac:dyDescent="0.25">
      <c r="A160">
        <v>26</v>
      </c>
      <c r="B160">
        <v>1</v>
      </c>
      <c r="C160">
        <v>3</v>
      </c>
      <c r="D160" s="99">
        <v>11</v>
      </c>
      <c r="E160">
        <v>4</v>
      </c>
      <c r="F160">
        <v>3</v>
      </c>
      <c r="G160">
        <v>20</v>
      </c>
      <c r="H160">
        <v>4</v>
      </c>
      <c r="I160">
        <v>1</v>
      </c>
      <c r="J160" t="s">
        <v>597</v>
      </c>
      <c r="K160">
        <v>0</v>
      </c>
      <c r="L160" t="s">
        <v>597</v>
      </c>
      <c r="M160">
        <v>11101</v>
      </c>
      <c r="N160" t="s">
        <v>598</v>
      </c>
      <c r="O160">
        <v>4</v>
      </c>
      <c r="P160">
        <v>4</v>
      </c>
      <c r="Q160" t="s">
        <v>1306</v>
      </c>
      <c r="R160" t="s">
        <v>1307</v>
      </c>
      <c r="S160" t="s">
        <v>1243</v>
      </c>
      <c r="T160" t="s">
        <v>221</v>
      </c>
      <c r="U160" t="s">
        <v>1246</v>
      </c>
      <c r="V160" t="s">
        <v>1247</v>
      </c>
      <c r="W160" t="s">
        <v>594</v>
      </c>
      <c r="X160" t="s">
        <v>602</v>
      </c>
      <c r="Y160" t="s">
        <v>596</v>
      </c>
      <c r="Z160" t="s">
        <v>597</v>
      </c>
      <c r="AA160" t="s">
        <v>595</v>
      </c>
      <c r="AB160" t="s">
        <v>234</v>
      </c>
      <c r="AC160" t="s">
        <v>877</v>
      </c>
      <c r="AD160" t="s">
        <v>252</v>
      </c>
      <c r="AE160" t="s">
        <v>909</v>
      </c>
      <c r="AF160" t="s">
        <v>3542</v>
      </c>
      <c r="AG160" t="s">
        <v>1288</v>
      </c>
      <c r="AH160" t="s">
        <v>1289</v>
      </c>
      <c r="AI160" t="s">
        <v>1290</v>
      </c>
      <c r="AJ160" t="s">
        <v>1291</v>
      </c>
      <c r="AK160" t="s">
        <v>609</v>
      </c>
      <c r="AL160" t="s">
        <v>610</v>
      </c>
      <c r="AM160" t="s">
        <v>611</v>
      </c>
      <c r="AN160" t="s">
        <v>1308</v>
      </c>
      <c r="AO160" t="s">
        <v>1309</v>
      </c>
      <c r="AP160" t="s">
        <v>1310</v>
      </c>
      <c r="AQ160" t="s">
        <v>78</v>
      </c>
      <c r="AR160" s="64">
        <v>480000000</v>
      </c>
      <c r="AS160" s="64">
        <v>0</v>
      </c>
      <c r="AT160" s="64">
        <v>0</v>
      </c>
      <c r="AU160" s="64">
        <v>0</v>
      </c>
      <c r="AV160" s="64">
        <v>110026297</v>
      </c>
      <c r="AW160" s="64">
        <v>369973703</v>
      </c>
      <c r="AX160" s="64">
        <v>369973703</v>
      </c>
      <c r="AY160" s="64">
        <v>369973703</v>
      </c>
      <c r="AZ160" s="64">
        <v>0</v>
      </c>
      <c r="BA160" s="64">
        <v>0</v>
      </c>
      <c r="BB160" s="64">
        <v>0</v>
      </c>
      <c r="BC160" s="111">
        <v>2</v>
      </c>
      <c r="BD160" s="111">
        <v>302</v>
      </c>
      <c r="BE160" s="64">
        <v>0</v>
      </c>
      <c r="BF160" t="s">
        <v>615</v>
      </c>
      <c r="BG160" s="107" t="e">
        <f>+SUMIF('[4]CDP - NO CANCELAR '!$A$2:$A$152,R160,'[4]CDP - NO CANCELAR '!$Q$2:$Q$152)</f>
        <v>#VALUE!</v>
      </c>
      <c r="BH160" s="64">
        <v>369973703</v>
      </c>
      <c r="BI160" s="104">
        <f t="shared" ref="BI160:BL161" si="29">+A160</f>
        <v>26</v>
      </c>
      <c r="BJ160" s="104">
        <f t="shared" si="29"/>
        <v>1</v>
      </c>
      <c r="BK160" s="104">
        <f t="shared" si="29"/>
        <v>3</v>
      </c>
      <c r="BL160" s="106">
        <f t="shared" si="29"/>
        <v>11</v>
      </c>
      <c r="BM160" s="104">
        <f>+VALUE(VLOOKUP(BT160,'[4]ESTRUCTURA PDM'!$D$1:$J$48,7,FALSE))</f>
        <v>2</v>
      </c>
      <c r="BN160" s="104">
        <f>IFERROR(VALUE(CONCATENATE((VLOOKUP(BU160,'[4]ESTRUCTURA PDM'!$E$1:$L$48,7,FALSE)),0,(VLOOKUP(BV160,'[4]ESTRUCTURA PDM'!$F$1:$L$48,7,FALSE)))),)</f>
        <v>0</v>
      </c>
      <c r="BO160" s="104">
        <f>+G160</f>
        <v>20</v>
      </c>
      <c r="BP160" s="104"/>
      <c r="BQ160" s="105"/>
      <c r="BR160" s="104"/>
      <c r="BS160" s="104">
        <f t="shared" ref="BS160:BS171" si="30">+BB160</f>
        <v>0</v>
      </c>
      <c r="BT160" s="103" t="str">
        <f>+VLOOKUP('EJECUCIONGASTOS ARMONIZADO'!BU160,[4]ARMONIZACION!$I$5:$N$53,6,FALSE)</f>
        <v>DESARROLLO ECONÓMICO Y PRODUCTIVO</v>
      </c>
      <c r="BU160" s="102" t="s">
        <v>402</v>
      </c>
      <c r="BV160" s="102"/>
      <c r="BY160" s="101">
        <v>2</v>
      </c>
      <c r="BZ160" s="101">
        <v>0</v>
      </c>
      <c r="CA160" t="e">
        <f>+COUNTIF([4]ARMONIZACION!$D$5:$D$53,'EJECUCIONGASTOS ARMONIZADO'!CB160)</f>
        <v>#VALUE!</v>
      </c>
      <c r="CB160" t="str">
        <f t="shared" si="22"/>
        <v>RED DE CICLO RUTAS, VÍAS, SENDEROS Y LOS PEP - DESARROLLO RURAL</v>
      </c>
      <c r="CC160">
        <f t="shared" si="23"/>
        <v>0</v>
      </c>
      <c r="CD160" t="str">
        <f t="shared" si="24"/>
        <v>20</v>
      </c>
      <c r="CE160" t="str">
        <f t="shared" si="25"/>
        <v xml:space="preserve">26 1 3 11 2 0 20  </v>
      </c>
      <c r="CF160">
        <f t="shared" si="26"/>
        <v>1</v>
      </c>
    </row>
    <row r="161" spans="1:84" ht="14.65" customHeight="1" x14ac:dyDescent="0.25">
      <c r="A161">
        <v>26</v>
      </c>
      <c r="B161">
        <v>1</v>
      </c>
      <c r="C161">
        <v>3</v>
      </c>
      <c r="D161" s="99">
        <v>11</v>
      </c>
      <c r="E161">
        <v>4</v>
      </c>
      <c r="F161">
        <v>3</v>
      </c>
      <c r="G161">
        <v>20</v>
      </c>
      <c r="H161">
        <v>5</v>
      </c>
      <c r="I161">
        <v>1</v>
      </c>
      <c r="J161" t="s">
        <v>597</v>
      </c>
      <c r="K161">
        <v>0</v>
      </c>
      <c r="L161" t="s">
        <v>597</v>
      </c>
      <c r="M161">
        <v>11101</v>
      </c>
      <c r="N161" t="s">
        <v>598</v>
      </c>
      <c r="O161">
        <v>5</v>
      </c>
      <c r="P161">
        <v>5</v>
      </c>
      <c r="Q161" t="s">
        <v>1311</v>
      </c>
      <c r="R161" t="s">
        <v>1312</v>
      </c>
      <c r="S161" t="s">
        <v>1243</v>
      </c>
      <c r="T161" t="s">
        <v>221</v>
      </c>
      <c r="U161" t="s">
        <v>1246</v>
      </c>
      <c r="V161" t="s">
        <v>1247</v>
      </c>
      <c r="W161" t="s">
        <v>594</v>
      </c>
      <c r="X161" t="s">
        <v>602</v>
      </c>
      <c r="Y161" t="s">
        <v>596</v>
      </c>
      <c r="Z161" t="s">
        <v>597</v>
      </c>
      <c r="AA161" t="s">
        <v>595</v>
      </c>
      <c r="AB161" t="s">
        <v>234</v>
      </c>
      <c r="AC161" t="s">
        <v>877</v>
      </c>
      <c r="AD161" t="s">
        <v>252</v>
      </c>
      <c r="AE161" t="s">
        <v>909</v>
      </c>
      <c r="AF161" t="s">
        <v>3542</v>
      </c>
      <c r="AG161" t="s">
        <v>1288</v>
      </c>
      <c r="AH161" t="s">
        <v>1289</v>
      </c>
      <c r="AI161" t="s">
        <v>1290</v>
      </c>
      <c r="AJ161" t="s">
        <v>1291</v>
      </c>
      <c r="AK161" t="s">
        <v>609</v>
      </c>
      <c r="AL161" t="s">
        <v>610</v>
      </c>
      <c r="AM161" t="s">
        <v>611</v>
      </c>
      <c r="AN161" t="s">
        <v>1313</v>
      </c>
      <c r="AO161" t="s">
        <v>1314</v>
      </c>
      <c r="AP161" t="s">
        <v>1315</v>
      </c>
      <c r="AQ161" t="s">
        <v>78</v>
      </c>
      <c r="AR161" s="64">
        <v>70000000</v>
      </c>
      <c r="AS161" s="64">
        <v>0</v>
      </c>
      <c r="AT161" s="64">
        <v>0</v>
      </c>
      <c r="AU161" s="64">
        <v>0</v>
      </c>
      <c r="AV161" s="64">
        <v>0</v>
      </c>
      <c r="AW161" s="64">
        <v>70000000</v>
      </c>
      <c r="AX161" s="64">
        <v>70000000</v>
      </c>
      <c r="AY161" s="64">
        <v>70000000</v>
      </c>
      <c r="AZ161" s="64">
        <v>0</v>
      </c>
      <c r="BA161" s="64">
        <v>0</v>
      </c>
      <c r="BB161" s="64">
        <v>0</v>
      </c>
      <c r="BC161" s="108">
        <v>3</v>
      </c>
      <c r="BD161" s="108">
        <v>203</v>
      </c>
      <c r="BE161" s="64">
        <v>0</v>
      </c>
      <c r="BF161" t="s">
        <v>615</v>
      </c>
      <c r="BG161" s="107" t="e">
        <f>+SUMIF('[4]CDP - NO CANCELAR '!$A$2:$A$152,R161,'[4]CDP - NO CANCELAR '!$Q$2:$Q$152)</f>
        <v>#VALUE!</v>
      </c>
      <c r="BH161" s="64">
        <v>70000000</v>
      </c>
      <c r="BI161" s="104">
        <f t="shared" si="29"/>
        <v>26</v>
      </c>
      <c r="BJ161" s="104">
        <f t="shared" si="29"/>
        <v>1</v>
      </c>
      <c r="BK161" s="104">
        <f t="shared" si="29"/>
        <v>3</v>
      </c>
      <c r="BL161" s="106">
        <f t="shared" si="29"/>
        <v>11</v>
      </c>
      <c r="BM161" s="104">
        <f>+VALUE(VLOOKUP(BT161,'[4]ESTRUCTURA PDM'!$D$1:$J$48,7,FALSE))</f>
        <v>3</v>
      </c>
      <c r="BN161" s="104">
        <f>IFERROR(VALUE(CONCATENATE((VLOOKUP(BU161,'[4]ESTRUCTURA PDM'!$E$1:$L$48,7,FALSE)),0,(VLOOKUP(BV161,'[4]ESTRUCTURA PDM'!$F$1:$L$48,7,FALSE)))),)</f>
        <v>0</v>
      </c>
      <c r="BO161" s="104">
        <f>+G161</f>
        <v>20</v>
      </c>
      <c r="BP161" s="104"/>
      <c r="BQ161" s="105"/>
      <c r="BR161" s="104"/>
      <c r="BS161" s="104">
        <f t="shared" si="30"/>
        <v>0</v>
      </c>
      <c r="BT161" s="103" t="str">
        <f>+VLOOKUP('EJECUCIONGASTOS ARMONIZADO'!BU161,[4]ARMONIZACION!$I$5:$N$53,6,FALSE)</f>
        <v>DESARROLLO FÍSICO Y AMBIENTAL</v>
      </c>
      <c r="BU161" s="102" t="s">
        <v>439</v>
      </c>
      <c r="BV161" s="102"/>
      <c r="BY161" s="101">
        <v>3</v>
      </c>
      <c r="BZ161" s="101">
        <v>0</v>
      </c>
      <c r="CA161" t="e">
        <f>+COUNTIF([4]ARMONIZACION!$D$5:$D$53,'EJECUCIONGASTOS ARMONIZADO'!CB161)</f>
        <v>#VALUE!</v>
      </c>
      <c r="CB161" t="str">
        <f t="shared" si="22"/>
        <v>RED DE CICLO RUTAS, VÍAS, SENDEROS Y LOS PEP - MOVILIDAD</v>
      </c>
      <c r="CC161">
        <f t="shared" si="23"/>
        <v>0</v>
      </c>
      <c r="CD161" t="str">
        <f t="shared" si="24"/>
        <v>30</v>
      </c>
      <c r="CE161" t="str">
        <f t="shared" si="25"/>
        <v xml:space="preserve">26 1 3 11 3 0 20  </v>
      </c>
      <c r="CF161">
        <f t="shared" si="26"/>
        <v>2</v>
      </c>
    </row>
    <row r="162" spans="1:84" ht="14.65" customHeight="1" x14ac:dyDescent="0.25">
      <c r="A162">
        <v>26</v>
      </c>
      <c r="B162">
        <v>1</v>
      </c>
      <c r="C162">
        <v>3</v>
      </c>
      <c r="D162" s="99">
        <v>22</v>
      </c>
      <c r="E162">
        <v>3</v>
      </c>
      <c r="F162">
        <v>2</v>
      </c>
      <c r="G162">
        <v>19</v>
      </c>
      <c r="H162">
        <v>1</v>
      </c>
      <c r="I162">
        <v>2</v>
      </c>
      <c r="J162" t="s">
        <v>235</v>
      </c>
      <c r="K162" t="s">
        <v>1243</v>
      </c>
      <c r="L162" t="s">
        <v>221</v>
      </c>
      <c r="M162">
        <v>12605</v>
      </c>
      <c r="N162" t="s">
        <v>1316</v>
      </c>
      <c r="O162">
        <v>1</v>
      </c>
      <c r="P162">
        <v>1</v>
      </c>
      <c r="Q162" t="s">
        <v>1317</v>
      </c>
      <c r="R162" t="s">
        <v>1318</v>
      </c>
      <c r="S162" t="s">
        <v>1243</v>
      </c>
      <c r="T162" t="s">
        <v>221</v>
      </c>
      <c r="U162" t="s">
        <v>1246</v>
      </c>
      <c r="V162" t="s">
        <v>1247</v>
      </c>
      <c r="W162" t="s">
        <v>594</v>
      </c>
      <c r="X162" t="s">
        <v>602</v>
      </c>
      <c r="Y162" t="s">
        <v>696</v>
      </c>
      <c r="Z162" t="s">
        <v>235</v>
      </c>
      <c r="AA162" t="s">
        <v>695</v>
      </c>
      <c r="AB162" t="s">
        <v>235</v>
      </c>
      <c r="AC162" t="s">
        <v>603</v>
      </c>
      <c r="AD162" t="s">
        <v>246</v>
      </c>
      <c r="AE162" t="s">
        <v>1210</v>
      </c>
      <c r="AF162" t="s">
        <v>248</v>
      </c>
      <c r="AG162" t="s">
        <v>1270</v>
      </c>
      <c r="AH162" t="s">
        <v>1271</v>
      </c>
      <c r="AI162" t="s">
        <v>1272</v>
      </c>
      <c r="AJ162" t="s">
        <v>1271</v>
      </c>
      <c r="AK162" t="s">
        <v>609</v>
      </c>
      <c r="AL162" t="s">
        <v>610</v>
      </c>
      <c r="AM162" t="s">
        <v>611</v>
      </c>
      <c r="AN162" t="s">
        <v>1278</v>
      </c>
      <c r="AO162" t="s">
        <v>1279</v>
      </c>
      <c r="AP162" t="s">
        <v>1319</v>
      </c>
      <c r="AQ162" t="s">
        <v>79</v>
      </c>
      <c r="AR162" s="64">
        <v>1098000000</v>
      </c>
      <c r="AS162" s="64">
        <v>0</v>
      </c>
      <c r="AT162" s="64">
        <v>0</v>
      </c>
      <c r="AU162" s="64">
        <v>0</v>
      </c>
      <c r="AV162" s="64">
        <v>0</v>
      </c>
      <c r="AW162" s="64">
        <v>1098000000</v>
      </c>
      <c r="AX162" s="64">
        <v>0</v>
      </c>
      <c r="AY162" s="64">
        <v>0</v>
      </c>
      <c r="AZ162" s="64">
        <v>0</v>
      </c>
      <c r="BA162" s="64">
        <v>0</v>
      </c>
      <c r="BB162" s="64">
        <v>1098000000</v>
      </c>
      <c r="BC162" s="101">
        <v>3</v>
      </c>
      <c r="BD162" s="101">
        <v>401</v>
      </c>
      <c r="BE162" s="64">
        <v>0</v>
      </c>
      <c r="BF162" t="s">
        <v>615</v>
      </c>
      <c r="BG162" s="107" t="e">
        <f>+SUMIF('[4]CDP - NO CANCELAR '!$A$2:$A$152,R162,'[4]CDP - NO CANCELAR '!$Q$2:$Q$152)</f>
        <v>#VALUE!</v>
      </c>
      <c r="BH162" s="64">
        <v>0</v>
      </c>
      <c r="BI162" s="104">
        <v>26</v>
      </c>
      <c r="BJ162" s="104">
        <v>1</v>
      </c>
      <c r="BK162" s="104">
        <v>3</v>
      </c>
      <c r="BL162" s="106">
        <v>22</v>
      </c>
      <c r="BM162" s="104">
        <v>3</v>
      </c>
      <c r="BN162" s="104">
        <v>401</v>
      </c>
      <c r="BO162" s="104">
        <v>19</v>
      </c>
      <c r="BP162" s="104">
        <v>41</v>
      </c>
      <c r="BQ162" s="105">
        <v>4001039</v>
      </c>
      <c r="BR162" s="104" t="s">
        <v>3161</v>
      </c>
      <c r="BS162" s="104">
        <f t="shared" si="30"/>
        <v>1098000000</v>
      </c>
      <c r="BT162" s="103" t="str">
        <f>+VLOOKUP('EJECUCIONGASTOS ARMONIZADO'!BU162,[4]ARMONIZACION!$I$5:$N$53,6,FALSE)</f>
        <v>DESARROLLO FÍSICO Y AMBIENTAL</v>
      </c>
      <c r="BU162" s="102" t="s">
        <v>455</v>
      </c>
      <c r="BV162" s="102"/>
      <c r="BY162" s="101">
        <v>3</v>
      </c>
      <c r="BZ162" s="101">
        <v>401</v>
      </c>
      <c r="CA162" t="e">
        <f>+COUNTIF([4]ARMONIZACION!$D$5:$D$53,'EJECUCIONGASTOS ARMONIZADO'!CB162)</f>
        <v>#VALUE!</v>
      </c>
      <c r="CB162" t="str">
        <f t="shared" si="22"/>
        <v>MEJORAMIENTO INTEGRAL DE BARRIOS - VIVIENDA</v>
      </c>
      <c r="CC162">
        <f t="shared" si="23"/>
        <v>4</v>
      </c>
      <c r="CD162" t="str">
        <f t="shared" si="24"/>
        <v>34</v>
      </c>
      <c r="CE162" t="str">
        <f t="shared" si="25"/>
        <v>26 1 3 22 3 401 19 41 4001039</v>
      </c>
      <c r="CF162">
        <f t="shared" si="26"/>
        <v>1</v>
      </c>
    </row>
    <row r="163" spans="1:84" ht="14.65" customHeight="1" x14ac:dyDescent="0.25">
      <c r="A163">
        <v>26</v>
      </c>
      <c r="B163">
        <v>1</v>
      </c>
      <c r="C163">
        <v>3</v>
      </c>
      <c r="D163" s="99">
        <v>22</v>
      </c>
      <c r="E163">
        <v>3</v>
      </c>
      <c r="F163">
        <v>2</v>
      </c>
      <c r="G163">
        <v>19</v>
      </c>
      <c r="H163">
        <v>2</v>
      </c>
      <c r="I163">
        <v>2</v>
      </c>
      <c r="J163" t="s">
        <v>235</v>
      </c>
      <c r="K163" t="s">
        <v>1243</v>
      </c>
      <c r="L163" t="s">
        <v>221</v>
      </c>
      <c r="M163">
        <v>22322</v>
      </c>
      <c r="N163" t="s">
        <v>1320</v>
      </c>
      <c r="O163">
        <v>2</v>
      </c>
      <c r="P163">
        <v>2</v>
      </c>
      <c r="Q163" t="s">
        <v>1321</v>
      </c>
      <c r="R163" t="s">
        <v>1322</v>
      </c>
      <c r="S163" t="s">
        <v>1243</v>
      </c>
      <c r="T163" t="s">
        <v>221</v>
      </c>
      <c r="U163" t="s">
        <v>1246</v>
      </c>
      <c r="V163" t="s">
        <v>1247</v>
      </c>
      <c r="W163" t="s">
        <v>594</v>
      </c>
      <c r="X163" t="s">
        <v>602</v>
      </c>
      <c r="Y163" t="s">
        <v>696</v>
      </c>
      <c r="Z163" t="s">
        <v>235</v>
      </c>
      <c r="AA163" t="s">
        <v>695</v>
      </c>
      <c r="AB163" t="s">
        <v>235</v>
      </c>
      <c r="AC163" t="s">
        <v>603</v>
      </c>
      <c r="AD163" t="s">
        <v>246</v>
      </c>
      <c r="AE163" t="s">
        <v>1210</v>
      </c>
      <c r="AF163" t="s">
        <v>248</v>
      </c>
      <c r="AG163" t="s">
        <v>1270</v>
      </c>
      <c r="AH163" t="s">
        <v>1271</v>
      </c>
      <c r="AI163" t="s">
        <v>1272</v>
      </c>
      <c r="AJ163" t="s">
        <v>1271</v>
      </c>
      <c r="AK163" t="s">
        <v>609</v>
      </c>
      <c r="AL163" t="s">
        <v>610</v>
      </c>
      <c r="AM163" t="s">
        <v>611</v>
      </c>
      <c r="AN163" t="s">
        <v>1278</v>
      </c>
      <c r="AO163" t="s">
        <v>1279</v>
      </c>
      <c r="AP163" t="s">
        <v>1323</v>
      </c>
      <c r="AQ163" t="s">
        <v>80</v>
      </c>
      <c r="AR163" s="64">
        <v>24746000</v>
      </c>
      <c r="AS163" s="64">
        <v>0</v>
      </c>
      <c r="AT163" s="64">
        <v>0</v>
      </c>
      <c r="AU163" s="64">
        <v>0</v>
      </c>
      <c r="AV163" s="64">
        <v>0</v>
      </c>
      <c r="AW163" s="64">
        <v>24746000</v>
      </c>
      <c r="AX163" s="64">
        <v>0</v>
      </c>
      <c r="AY163" s="64">
        <v>0</v>
      </c>
      <c r="AZ163" s="64">
        <v>0</v>
      </c>
      <c r="BA163" s="64">
        <v>0</v>
      </c>
      <c r="BB163" s="64">
        <v>24746000</v>
      </c>
      <c r="BC163" s="101">
        <v>3</v>
      </c>
      <c r="BD163" s="101">
        <v>401</v>
      </c>
      <c r="BE163" s="64">
        <v>0</v>
      </c>
      <c r="BF163" t="s">
        <v>615</v>
      </c>
      <c r="BG163" s="107" t="e">
        <f>+SUMIF('[4]CDP - NO CANCELAR '!$A$2:$A$152,R163,'[4]CDP - NO CANCELAR '!$Q$2:$Q$152)</f>
        <v>#VALUE!</v>
      </c>
      <c r="BH163" s="64">
        <v>0</v>
      </c>
      <c r="BI163" s="104">
        <v>26</v>
      </c>
      <c r="BJ163" s="104">
        <v>1</v>
      </c>
      <c r="BK163" s="104">
        <v>3</v>
      </c>
      <c r="BL163" s="106">
        <v>22</v>
      </c>
      <c r="BM163" s="104">
        <v>3</v>
      </c>
      <c r="BN163" s="104">
        <v>401</v>
      </c>
      <c r="BO163" s="104">
        <v>19</v>
      </c>
      <c r="BP163" s="104">
        <v>42</v>
      </c>
      <c r="BQ163" s="105">
        <v>4001039</v>
      </c>
      <c r="BR163" s="104" t="s">
        <v>3161</v>
      </c>
      <c r="BS163" s="104">
        <f t="shared" si="30"/>
        <v>24746000</v>
      </c>
      <c r="BT163" s="103" t="str">
        <f>+VLOOKUP('EJECUCIONGASTOS ARMONIZADO'!BU163,[4]ARMONIZACION!$I$5:$N$53,6,FALSE)</f>
        <v>DESARROLLO FÍSICO Y AMBIENTAL</v>
      </c>
      <c r="BU163" s="102" t="s">
        <v>455</v>
      </c>
      <c r="BV163" s="102"/>
      <c r="BY163" s="101">
        <v>3</v>
      </c>
      <c r="BZ163" s="101">
        <v>401</v>
      </c>
      <c r="CA163" t="e">
        <f>+COUNTIF([4]ARMONIZACION!$D$5:$D$53,'EJECUCIONGASTOS ARMONIZADO'!CB163)</f>
        <v>#VALUE!</v>
      </c>
      <c r="CB163" t="str">
        <f t="shared" si="22"/>
        <v>MEJORAMIENTO INTEGRAL DE BARRIOS - VIVIENDA</v>
      </c>
      <c r="CC163">
        <f t="shared" si="23"/>
        <v>4</v>
      </c>
      <c r="CD163" t="str">
        <f t="shared" si="24"/>
        <v>34</v>
      </c>
      <c r="CE163" t="str">
        <f t="shared" si="25"/>
        <v>26 1 3 22 3 401 19 42 4001039</v>
      </c>
      <c r="CF163">
        <f t="shared" si="26"/>
        <v>1</v>
      </c>
    </row>
    <row r="164" spans="1:84" ht="14.65" customHeight="1" x14ac:dyDescent="0.25">
      <c r="A164">
        <v>26</v>
      </c>
      <c r="B164">
        <v>1</v>
      </c>
      <c r="C164">
        <v>3</v>
      </c>
      <c r="D164" s="99">
        <v>22</v>
      </c>
      <c r="E164">
        <v>3</v>
      </c>
      <c r="F164">
        <v>2</v>
      </c>
      <c r="G164">
        <v>85</v>
      </c>
      <c r="H164">
        <v>4</v>
      </c>
      <c r="I164">
        <v>2</v>
      </c>
      <c r="J164" t="s">
        <v>235</v>
      </c>
      <c r="K164" t="s">
        <v>1243</v>
      </c>
      <c r="L164" t="s">
        <v>221</v>
      </c>
      <c r="M164">
        <v>12403</v>
      </c>
      <c r="N164" t="s">
        <v>1324</v>
      </c>
      <c r="O164">
        <v>4</v>
      </c>
      <c r="P164">
        <v>4</v>
      </c>
      <c r="Q164" t="s">
        <v>1325</v>
      </c>
      <c r="R164" t="s">
        <v>1326</v>
      </c>
      <c r="S164" t="s">
        <v>1243</v>
      </c>
      <c r="T164" t="s">
        <v>221</v>
      </c>
      <c r="U164" t="s">
        <v>1246</v>
      </c>
      <c r="V164" t="s">
        <v>1247</v>
      </c>
      <c r="W164" t="s">
        <v>594</v>
      </c>
      <c r="X164" t="s">
        <v>602</v>
      </c>
      <c r="Y164" t="s">
        <v>696</v>
      </c>
      <c r="Z164" t="s">
        <v>235</v>
      </c>
      <c r="AA164" t="s">
        <v>695</v>
      </c>
      <c r="AB164" t="s">
        <v>235</v>
      </c>
      <c r="AC164" t="s">
        <v>603</v>
      </c>
      <c r="AD164" t="s">
        <v>246</v>
      </c>
      <c r="AE164" t="s">
        <v>1210</v>
      </c>
      <c r="AF164" t="s">
        <v>248</v>
      </c>
      <c r="AG164" t="s">
        <v>1211</v>
      </c>
      <c r="AH164" t="s">
        <v>1212</v>
      </c>
      <c r="AI164" t="s">
        <v>1213</v>
      </c>
      <c r="AJ164" t="s">
        <v>1214</v>
      </c>
      <c r="AK164" t="s">
        <v>609</v>
      </c>
      <c r="AL164" t="s">
        <v>610</v>
      </c>
      <c r="AM164" t="s">
        <v>611</v>
      </c>
      <c r="AN164" t="s">
        <v>1327</v>
      </c>
      <c r="AO164" t="s">
        <v>1328</v>
      </c>
      <c r="AP164" t="s">
        <v>1329</v>
      </c>
      <c r="AQ164" t="s">
        <v>81</v>
      </c>
      <c r="AR164" s="64">
        <v>130000000</v>
      </c>
      <c r="AS164" s="64">
        <v>0</v>
      </c>
      <c r="AT164" s="64">
        <v>0</v>
      </c>
      <c r="AU164" s="64">
        <v>0</v>
      </c>
      <c r="AV164" s="64">
        <v>0</v>
      </c>
      <c r="AW164" s="64">
        <v>130000000</v>
      </c>
      <c r="AX164" s="64">
        <v>0</v>
      </c>
      <c r="AY164" s="64">
        <v>0</v>
      </c>
      <c r="AZ164" s="64">
        <v>0</v>
      </c>
      <c r="BA164" s="64">
        <v>0</v>
      </c>
      <c r="BB164" s="64">
        <v>130000000</v>
      </c>
      <c r="BC164" s="101">
        <v>2</v>
      </c>
      <c r="BD164" s="101">
        <v>303</v>
      </c>
      <c r="BE164" s="64">
        <v>0</v>
      </c>
      <c r="BF164" t="s">
        <v>615</v>
      </c>
      <c r="BG164" s="107" t="e">
        <f>+SUMIF('[4]CDP - NO CANCELAR '!$A$2:$A$152,R164,'[4]CDP - NO CANCELAR '!$Q$2:$Q$152)</f>
        <v>#VALUE!</v>
      </c>
      <c r="BH164" s="64">
        <v>0</v>
      </c>
      <c r="BI164" s="104">
        <v>26</v>
      </c>
      <c r="BJ164" s="104">
        <v>1</v>
      </c>
      <c r="BK164" s="104">
        <v>3</v>
      </c>
      <c r="BL164" s="106">
        <v>22</v>
      </c>
      <c r="BM164" s="104">
        <v>2</v>
      </c>
      <c r="BN164" s="104">
        <v>303</v>
      </c>
      <c r="BO164" s="104">
        <v>85</v>
      </c>
      <c r="BP164" s="104">
        <v>40</v>
      </c>
      <c r="BQ164" s="105">
        <v>4003014</v>
      </c>
      <c r="BR164" s="104" t="s">
        <v>3156</v>
      </c>
      <c r="BS164" s="104">
        <f t="shared" si="30"/>
        <v>130000000</v>
      </c>
      <c r="BT164" s="103" t="str">
        <f>+VLOOKUP('EJECUCIONGASTOS ARMONIZADO'!BU164,[4]ARMONIZACION!$I$5:$N$53,6,FALSE)</f>
        <v>DESARROLLO ECONÓMICO Y PRODUCTIVO</v>
      </c>
      <c r="BU164" s="102" t="s">
        <v>402</v>
      </c>
      <c r="BV164" s="102"/>
      <c r="BY164" s="101">
        <v>2</v>
      </c>
      <c r="BZ164" s="101">
        <v>303</v>
      </c>
      <c r="CA164" t="e">
        <f>+COUNTIF([4]ARMONIZACION!$D$5:$D$53,'EJECUCIONGASTOS ARMONIZADO'!CB164)</f>
        <v>#VALUE!</v>
      </c>
      <c r="CB164" t="str">
        <f t="shared" si="22"/>
        <v>MEJORAMIENTO INTEGRAL DE BARRIOS - DESARROLLO RURAL</v>
      </c>
      <c r="CC164">
        <f t="shared" si="23"/>
        <v>3</v>
      </c>
      <c r="CD164" t="str">
        <f t="shared" si="24"/>
        <v>23</v>
      </c>
      <c r="CE164" t="str">
        <f t="shared" si="25"/>
        <v>26 1 3 22 2 303 85 40 4003014</v>
      </c>
      <c r="CF164">
        <f t="shared" si="26"/>
        <v>1</v>
      </c>
    </row>
    <row r="165" spans="1:84" ht="14.65" customHeight="1" x14ac:dyDescent="0.25">
      <c r="A165">
        <v>26</v>
      </c>
      <c r="B165">
        <v>1</v>
      </c>
      <c r="C165">
        <v>3</v>
      </c>
      <c r="D165" s="99">
        <v>22</v>
      </c>
      <c r="E165">
        <v>4</v>
      </c>
      <c r="F165">
        <v>3</v>
      </c>
      <c r="G165">
        <v>20</v>
      </c>
      <c r="H165">
        <v>0</v>
      </c>
      <c r="I165">
        <v>2</v>
      </c>
      <c r="J165" t="s">
        <v>235</v>
      </c>
      <c r="K165" t="s">
        <v>1243</v>
      </c>
      <c r="L165" t="s">
        <v>221</v>
      </c>
      <c r="M165">
        <v>11218</v>
      </c>
      <c r="N165" t="s">
        <v>1330</v>
      </c>
      <c r="O165">
        <v>0</v>
      </c>
      <c r="P165">
        <v>0</v>
      </c>
      <c r="Q165" t="s">
        <v>1331</v>
      </c>
      <c r="R165" t="s">
        <v>1332</v>
      </c>
      <c r="S165" t="s">
        <v>1243</v>
      </c>
      <c r="T165" t="s">
        <v>221</v>
      </c>
      <c r="U165" t="s">
        <v>1246</v>
      </c>
      <c r="V165" t="s">
        <v>1247</v>
      </c>
      <c r="W165" t="s">
        <v>594</v>
      </c>
      <c r="X165" t="s">
        <v>602</v>
      </c>
      <c r="Y165" t="s">
        <v>696</v>
      </c>
      <c r="Z165" t="s">
        <v>235</v>
      </c>
      <c r="AA165" t="s">
        <v>695</v>
      </c>
      <c r="AB165" t="s">
        <v>235</v>
      </c>
      <c r="AC165" t="s">
        <v>877</v>
      </c>
      <c r="AD165" t="s">
        <v>252</v>
      </c>
      <c r="AE165" t="s">
        <v>909</v>
      </c>
      <c r="AF165" t="s">
        <v>3542</v>
      </c>
      <c r="AG165" t="s">
        <v>1288</v>
      </c>
      <c r="AH165" t="s">
        <v>1289</v>
      </c>
      <c r="AI165" t="s">
        <v>1290</v>
      </c>
      <c r="AJ165" t="s">
        <v>1291</v>
      </c>
      <c r="AK165" t="s">
        <v>609</v>
      </c>
      <c r="AL165" t="s">
        <v>610</v>
      </c>
      <c r="AM165" t="s">
        <v>611</v>
      </c>
      <c r="AN165" t="s">
        <v>1292</v>
      </c>
      <c r="AO165" t="s">
        <v>1293</v>
      </c>
      <c r="AP165" t="s">
        <v>1333</v>
      </c>
      <c r="AQ165" t="s">
        <v>82</v>
      </c>
      <c r="AR165" s="64">
        <v>354123000</v>
      </c>
      <c r="AS165" s="64">
        <v>0</v>
      </c>
      <c r="AT165" s="64">
        <v>0</v>
      </c>
      <c r="AU165" s="64">
        <v>0</v>
      </c>
      <c r="AV165" s="64">
        <v>0</v>
      </c>
      <c r="AW165" s="64">
        <v>354123000</v>
      </c>
      <c r="AX165" s="64">
        <v>354123000</v>
      </c>
      <c r="AY165" s="64">
        <v>354123000</v>
      </c>
      <c r="AZ165" s="64">
        <v>0</v>
      </c>
      <c r="BA165" s="64">
        <v>0</v>
      </c>
      <c r="BB165" s="64">
        <v>0</v>
      </c>
      <c r="BC165" s="111">
        <v>3</v>
      </c>
      <c r="BD165" s="111">
        <v>203</v>
      </c>
      <c r="BE165" s="64">
        <v>0</v>
      </c>
      <c r="BF165" t="s">
        <v>615</v>
      </c>
      <c r="BG165" s="107" t="e">
        <f>+SUMIF('[4]CDP - NO CANCELAR '!$A$2:$A$152,R165,'[4]CDP - NO CANCELAR '!$Q$2:$Q$152)</f>
        <v>#VALUE!</v>
      </c>
      <c r="BH165" s="64">
        <v>354123000</v>
      </c>
      <c r="BI165" s="104">
        <f t="shared" ref="BI165:BL167" si="31">+A165</f>
        <v>26</v>
      </c>
      <c r="BJ165" s="104">
        <f t="shared" si="31"/>
        <v>1</v>
      </c>
      <c r="BK165" s="104">
        <f t="shared" si="31"/>
        <v>3</v>
      </c>
      <c r="BL165" s="106">
        <f t="shared" si="31"/>
        <v>22</v>
      </c>
      <c r="BM165" s="104">
        <f>+VALUE(VLOOKUP(BT165,'[4]ESTRUCTURA PDM'!$D$1:$J$48,7,FALSE))</f>
        <v>3</v>
      </c>
      <c r="BN165" s="104">
        <f>IFERROR(VALUE(CONCATENATE((VLOOKUP(BU165,'[4]ESTRUCTURA PDM'!$E$1:$L$48,7,FALSE)),0,(VLOOKUP(BV165,'[4]ESTRUCTURA PDM'!$F$1:$L$48,7,FALSE)))),)</f>
        <v>0</v>
      </c>
      <c r="BO165" s="104">
        <f>+G165</f>
        <v>20</v>
      </c>
      <c r="BP165" s="104"/>
      <c r="BQ165" s="105"/>
      <c r="BR165" s="104"/>
      <c r="BS165" s="104">
        <f t="shared" si="30"/>
        <v>0</v>
      </c>
      <c r="BT165" s="103" t="str">
        <f>+VLOOKUP('EJECUCIONGASTOS ARMONIZADO'!BU165,[4]ARMONIZACION!$I$5:$N$53,6,FALSE)</f>
        <v>DESARROLLO FÍSICO Y AMBIENTAL</v>
      </c>
      <c r="BU165" s="102" t="s">
        <v>439</v>
      </c>
      <c r="BV165" s="102"/>
      <c r="BY165" s="101">
        <v>3</v>
      </c>
      <c r="BZ165" s="101">
        <v>0</v>
      </c>
      <c r="CA165" t="e">
        <f>+COUNTIF([4]ARMONIZACION!$D$5:$D$53,'EJECUCIONGASTOS ARMONIZADO'!CB165)</f>
        <v>#VALUE!</v>
      </c>
      <c r="CB165" t="str">
        <f t="shared" si="22"/>
        <v>RED DE CICLO RUTAS, VÍAS, SENDEROS Y LOS PEP - MOVILIDAD</v>
      </c>
      <c r="CC165">
        <f t="shared" si="23"/>
        <v>0</v>
      </c>
      <c r="CD165" t="str">
        <f t="shared" si="24"/>
        <v>30</v>
      </c>
      <c r="CE165" t="str">
        <f t="shared" si="25"/>
        <v xml:space="preserve">26 1 3 22 3 0 20  </v>
      </c>
      <c r="CF165">
        <f t="shared" si="26"/>
        <v>5</v>
      </c>
    </row>
    <row r="166" spans="1:84" ht="14.65" customHeight="1" x14ac:dyDescent="0.25">
      <c r="A166">
        <v>26</v>
      </c>
      <c r="B166">
        <v>1</v>
      </c>
      <c r="C166">
        <v>3</v>
      </c>
      <c r="D166" s="99">
        <v>22</v>
      </c>
      <c r="E166">
        <v>4</v>
      </c>
      <c r="F166">
        <v>3</v>
      </c>
      <c r="G166">
        <v>20</v>
      </c>
      <c r="H166">
        <v>1</v>
      </c>
      <c r="I166">
        <v>2</v>
      </c>
      <c r="J166" t="s">
        <v>235</v>
      </c>
      <c r="K166" t="s">
        <v>1243</v>
      </c>
      <c r="L166" t="s">
        <v>221</v>
      </c>
      <c r="M166">
        <v>22337</v>
      </c>
      <c r="N166" t="s">
        <v>1334</v>
      </c>
      <c r="O166">
        <v>1</v>
      </c>
      <c r="P166">
        <v>1</v>
      </c>
      <c r="Q166" t="s">
        <v>1335</v>
      </c>
      <c r="R166" t="s">
        <v>1336</v>
      </c>
      <c r="S166" t="s">
        <v>1243</v>
      </c>
      <c r="T166" t="s">
        <v>221</v>
      </c>
      <c r="U166" t="s">
        <v>1246</v>
      </c>
      <c r="V166" t="s">
        <v>1247</v>
      </c>
      <c r="W166" t="s">
        <v>594</v>
      </c>
      <c r="X166" t="s">
        <v>602</v>
      </c>
      <c r="Y166" t="s">
        <v>696</v>
      </c>
      <c r="Z166" t="s">
        <v>235</v>
      </c>
      <c r="AA166" t="s">
        <v>695</v>
      </c>
      <c r="AB166" t="s">
        <v>235</v>
      </c>
      <c r="AC166" t="s">
        <v>877</v>
      </c>
      <c r="AD166" t="s">
        <v>252</v>
      </c>
      <c r="AE166" t="s">
        <v>909</v>
      </c>
      <c r="AF166" t="s">
        <v>3542</v>
      </c>
      <c r="AG166" t="s">
        <v>1288</v>
      </c>
      <c r="AH166" t="s">
        <v>1289</v>
      </c>
      <c r="AI166" t="s">
        <v>1290</v>
      </c>
      <c r="AJ166" t="s">
        <v>1291</v>
      </c>
      <c r="AK166" t="s">
        <v>609</v>
      </c>
      <c r="AL166" t="s">
        <v>610</v>
      </c>
      <c r="AM166" t="s">
        <v>611</v>
      </c>
      <c r="AN166" t="s">
        <v>1308</v>
      </c>
      <c r="AO166" t="s">
        <v>1309</v>
      </c>
      <c r="AP166" t="s">
        <v>1337</v>
      </c>
      <c r="AQ166" t="s">
        <v>83</v>
      </c>
      <c r="AR166" s="64">
        <v>12639000</v>
      </c>
      <c r="AS166" s="64">
        <v>0</v>
      </c>
      <c r="AT166" s="64">
        <v>0</v>
      </c>
      <c r="AU166" s="64">
        <v>0</v>
      </c>
      <c r="AV166" s="64">
        <v>12639000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108">
        <v>2</v>
      </c>
      <c r="BD166" s="108">
        <v>302</v>
      </c>
      <c r="BE166" s="64">
        <v>0</v>
      </c>
      <c r="BF166" t="s">
        <v>615</v>
      </c>
      <c r="BG166" s="107" t="e">
        <f>+SUMIF('[4]CDP - NO CANCELAR '!$A$2:$A$152,R166,'[4]CDP - NO CANCELAR '!$Q$2:$Q$152)</f>
        <v>#VALUE!</v>
      </c>
      <c r="BH166" s="64">
        <v>0</v>
      </c>
      <c r="BI166" s="104">
        <f t="shared" si="31"/>
        <v>26</v>
      </c>
      <c r="BJ166" s="104">
        <f t="shared" si="31"/>
        <v>1</v>
      </c>
      <c r="BK166" s="104">
        <f t="shared" si="31"/>
        <v>3</v>
      </c>
      <c r="BL166" s="106">
        <f t="shared" si="31"/>
        <v>22</v>
      </c>
      <c r="BM166" s="104">
        <f>+VALUE(VLOOKUP(BT166,'[4]ESTRUCTURA PDM'!$D$1:$J$48,7,FALSE))</f>
        <v>3</v>
      </c>
      <c r="BN166" s="104">
        <f>IFERROR(VALUE(CONCATENATE((VLOOKUP(BU166,'[4]ESTRUCTURA PDM'!$E$1:$L$48,7,FALSE)),0,(VLOOKUP(BV166,'[4]ESTRUCTURA PDM'!$F$1:$L$48,7,FALSE)))),)</f>
        <v>0</v>
      </c>
      <c r="BO166" s="104">
        <f>+G166</f>
        <v>20</v>
      </c>
      <c r="BP166" s="104"/>
      <c r="BQ166" s="105"/>
      <c r="BR166" s="104"/>
      <c r="BS166" s="104">
        <f t="shared" si="30"/>
        <v>0</v>
      </c>
      <c r="BT166" s="103" t="str">
        <f>+VLOOKUP('EJECUCIONGASTOS ARMONIZADO'!BU166,[4]ARMONIZACION!$I$5:$N$53,6,FALSE)</f>
        <v>DESARROLLO FÍSICO Y AMBIENTAL</v>
      </c>
      <c r="BU166" s="102" t="s">
        <v>439</v>
      </c>
      <c r="BV166" s="102"/>
      <c r="BY166" s="101">
        <v>3</v>
      </c>
      <c r="BZ166" s="101">
        <v>0</v>
      </c>
      <c r="CA166" t="e">
        <f>+COUNTIF([4]ARMONIZACION!$D$5:$D$53,'EJECUCIONGASTOS ARMONIZADO'!CB166)</f>
        <v>#VALUE!</v>
      </c>
      <c r="CB166" t="str">
        <f t="shared" si="22"/>
        <v>RED DE CICLO RUTAS, VÍAS, SENDEROS Y LOS PEP - MOVILIDAD</v>
      </c>
      <c r="CC166">
        <f t="shared" si="23"/>
        <v>0</v>
      </c>
      <c r="CD166" t="str">
        <f t="shared" si="24"/>
        <v>30</v>
      </c>
      <c r="CE166" t="str">
        <f t="shared" si="25"/>
        <v xml:space="preserve">26 1 3 22 3 0 20  </v>
      </c>
      <c r="CF166">
        <f t="shared" si="26"/>
        <v>5</v>
      </c>
    </row>
    <row r="167" spans="1:84" ht="14.65" customHeight="1" x14ac:dyDescent="0.25">
      <c r="A167">
        <v>26</v>
      </c>
      <c r="B167">
        <v>1</v>
      </c>
      <c r="C167">
        <v>3</v>
      </c>
      <c r="D167" s="99">
        <v>22</v>
      </c>
      <c r="E167">
        <v>4</v>
      </c>
      <c r="F167">
        <v>3</v>
      </c>
      <c r="G167">
        <v>20</v>
      </c>
      <c r="H167">
        <v>2</v>
      </c>
      <c r="I167">
        <v>2</v>
      </c>
      <c r="J167" t="s">
        <v>235</v>
      </c>
      <c r="K167" t="s">
        <v>1243</v>
      </c>
      <c r="L167" t="s">
        <v>221</v>
      </c>
      <c r="M167">
        <v>11218</v>
      </c>
      <c r="N167" t="s">
        <v>1330</v>
      </c>
      <c r="O167">
        <v>2</v>
      </c>
      <c r="P167">
        <v>2</v>
      </c>
      <c r="Q167" t="s">
        <v>1338</v>
      </c>
      <c r="R167" t="s">
        <v>1339</v>
      </c>
      <c r="S167" t="s">
        <v>1243</v>
      </c>
      <c r="T167" t="s">
        <v>221</v>
      </c>
      <c r="U167" t="s">
        <v>1246</v>
      </c>
      <c r="V167" t="s">
        <v>1247</v>
      </c>
      <c r="W167" t="s">
        <v>594</v>
      </c>
      <c r="X167" t="s">
        <v>602</v>
      </c>
      <c r="Y167" t="s">
        <v>696</v>
      </c>
      <c r="Z167" t="s">
        <v>235</v>
      </c>
      <c r="AA167" t="s">
        <v>695</v>
      </c>
      <c r="AB167" t="s">
        <v>235</v>
      </c>
      <c r="AC167" t="s">
        <v>877</v>
      </c>
      <c r="AD167" t="s">
        <v>252</v>
      </c>
      <c r="AE167" t="s">
        <v>909</v>
      </c>
      <c r="AF167" t="s">
        <v>3542</v>
      </c>
      <c r="AG167" t="s">
        <v>1288</v>
      </c>
      <c r="AH167" t="s">
        <v>1289</v>
      </c>
      <c r="AI167" t="s">
        <v>1290</v>
      </c>
      <c r="AJ167" t="s">
        <v>1291</v>
      </c>
      <c r="AK167" t="s">
        <v>609</v>
      </c>
      <c r="AL167" t="s">
        <v>610</v>
      </c>
      <c r="AM167" t="s">
        <v>611</v>
      </c>
      <c r="AN167" t="s">
        <v>1308</v>
      </c>
      <c r="AO167" t="s">
        <v>1309</v>
      </c>
      <c r="AP167" t="s">
        <v>1340</v>
      </c>
      <c r="AQ167" t="s">
        <v>82</v>
      </c>
      <c r="AR167" s="64">
        <v>330058113</v>
      </c>
      <c r="AS167" s="64">
        <v>0</v>
      </c>
      <c r="AT167" s="64">
        <v>0</v>
      </c>
      <c r="AU167" s="64">
        <v>0</v>
      </c>
      <c r="AV167" s="64">
        <v>330058113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108">
        <v>2</v>
      </c>
      <c r="BD167" s="108">
        <v>302</v>
      </c>
      <c r="BE167" s="64">
        <v>0</v>
      </c>
      <c r="BF167" t="s">
        <v>615</v>
      </c>
      <c r="BG167" s="107" t="e">
        <f>+SUMIF('[4]CDP - NO CANCELAR '!$A$2:$A$152,R167,'[4]CDP - NO CANCELAR '!$Q$2:$Q$152)</f>
        <v>#VALUE!</v>
      </c>
      <c r="BH167" s="64">
        <v>0</v>
      </c>
      <c r="BI167" s="104">
        <f t="shared" si="31"/>
        <v>26</v>
      </c>
      <c r="BJ167" s="104">
        <f t="shared" si="31"/>
        <v>1</v>
      </c>
      <c r="BK167" s="104">
        <f t="shared" si="31"/>
        <v>3</v>
      </c>
      <c r="BL167" s="106">
        <f t="shared" si="31"/>
        <v>22</v>
      </c>
      <c r="BM167" s="104">
        <f>+VALUE(VLOOKUP(BT167,'[4]ESTRUCTURA PDM'!$D$1:$J$48,7,FALSE))</f>
        <v>3</v>
      </c>
      <c r="BN167" s="104">
        <f>IFERROR(VALUE(CONCATENATE((VLOOKUP(BU167,'[4]ESTRUCTURA PDM'!$E$1:$L$48,7,FALSE)),0,(VLOOKUP(BV167,'[4]ESTRUCTURA PDM'!$F$1:$L$48,7,FALSE)))),)</f>
        <v>0</v>
      </c>
      <c r="BO167" s="104">
        <f>+G167</f>
        <v>20</v>
      </c>
      <c r="BP167" s="104"/>
      <c r="BQ167" s="105"/>
      <c r="BR167" s="104"/>
      <c r="BS167" s="104">
        <f t="shared" si="30"/>
        <v>0</v>
      </c>
      <c r="BT167" s="103" t="str">
        <f>+VLOOKUP('EJECUCIONGASTOS ARMONIZADO'!BU167,[4]ARMONIZACION!$I$5:$N$53,6,FALSE)</f>
        <v>DESARROLLO FÍSICO Y AMBIENTAL</v>
      </c>
      <c r="BU167" s="102" t="s">
        <v>439</v>
      </c>
      <c r="BV167" s="102"/>
      <c r="BY167" s="101">
        <v>3</v>
      </c>
      <c r="BZ167" s="101">
        <v>0</v>
      </c>
      <c r="CA167" t="e">
        <f>+COUNTIF([4]ARMONIZACION!$D$5:$D$53,'EJECUCIONGASTOS ARMONIZADO'!CB167)</f>
        <v>#VALUE!</v>
      </c>
      <c r="CB167" t="str">
        <f t="shared" si="22"/>
        <v>RED DE CICLO RUTAS, VÍAS, SENDEROS Y LOS PEP - MOVILIDAD</v>
      </c>
      <c r="CC167">
        <f t="shared" si="23"/>
        <v>0</v>
      </c>
      <c r="CD167" t="str">
        <f t="shared" si="24"/>
        <v>30</v>
      </c>
      <c r="CE167" t="str">
        <f t="shared" si="25"/>
        <v xml:space="preserve">26 1 3 22 3 0 20  </v>
      </c>
      <c r="CF167">
        <f t="shared" si="26"/>
        <v>5</v>
      </c>
    </row>
    <row r="168" spans="1:84" s="65" customFormat="1" ht="14.65" customHeight="1" x14ac:dyDescent="0.25">
      <c r="A168" s="65">
        <v>26</v>
      </c>
      <c r="B168" s="65">
        <v>1</v>
      </c>
      <c r="C168" s="65">
        <v>3</v>
      </c>
      <c r="D168" s="65">
        <v>33</v>
      </c>
      <c r="E168" s="65">
        <v>3</v>
      </c>
      <c r="F168" s="65">
        <v>2</v>
      </c>
      <c r="G168" s="65">
        <v>85</v>
      </c>
      <c r="H168" s="65">
        <v>0</v>
      </c>
      <c r="I168" s="95">
        <v>3</v>
      </c>
      <c r="J168" s="95" t="s">
        <v>236</v>
      </c>
      <c r="K168" s="95" t="s">
        <v>1243</v>
      </c>
      <c r="L168" s="95" t="s">
        <v>221</v>
      </c>
      <c r="M168" s="65">
        <v>13152</v>
      </c>
      <c r="N168" s="95" t="s">
        <v>1226</v>
      </c>
      <c r="O168" s="95">
        <v>0</v>
      </c>
      <c r="P168" s="95">
        <v>0</v>
      </c>
      <c r="Q168" s="95" t="s">
        <v>1341</v>
      </c>
      <c r="R168" s="65" t="s">
        <v>1342</v>
      </c>
      <c r="S168" s="95" t="s">
        <v>1243</v>
      </c>
      <c r="T168" s="95" t="s">
        <v>221</v>
      </c>
      <c r="U168" s="95" t="s">
        <v>1246</v>
      </c>
      <c r="V168" s="95" t="s">
        <v>1247</v>
      </c>
      <c r="W168" s="95" t="s">
        <v>594</v>
      </c>
      <c r="X168" s="95" t="s">
        <v>602</v>
      </c>
      <c r="Y168" s="95" t="s">
        <v>594</v>
      </c>
      <c r="Z168" s="95" t="s">
        <v>236</v>
      </c>
      <c r="AA168" s="95" t="s">
        <v>1180</v>
      </c>
      <c r="AB168" s="95" t="s">
        <v>1181</v>
      </c>
      <c r="AC168" s="95" t="s">
        <v>603</v>
      </c>
      <c r="AD168" s="95" t="s">
        <v>246</v>
      </c>
      <c r="AE168" s="95" t="s">
        <v>1210</v>
      </c>
      <c r="AF168" s="95" t="s">
        <v>248</v>
      </c>
      <c r="AG168" s="65" t="s">
        <v>1211</v>
      </c>
      <c r="AH168" s="95" t="s">
        <v>1212</v>
      </c>
      <c r="AI168" s="95" t="s">
        <v>1213</v>
      </c>
      <c r="AJ168" s="95" t="s">
        <v>1214</v>
      </c>
      <c r="AK168" s="95" t="s">
        <v>609</v>
      </c>
      <c r="AL168" s="95" t="s">
        <v>610</v>
      </c>
      <c r="AM168" s="95" t="s">
        <v>611</v>
      </c>
      <c r="AN168" s="65" t="s">
        <v>1327</v>
      </c>
      <c r="AO168" s="65" t="s">
        <v>1328</v>
      </c>
      <c r="AP168" s="95" t="s">
        <v>1343</v>
      </c>
      <c r="AQ168" s="65" t="s">
        <v>69</v>
      </c>
      <c r="AR168" s="66">
        <v>2623197921</v>
      </c>
      <c r="AS168" s="156">
        <v>0</v>
      </c>
      <c r="AT168" s="156">
        <v>0</v>
      </c>
      <c r="AU168" s="156">
        <v>1270216605</v>
      </c>
      <c r="AV168" s="156">
        <v>0</v>
      </c>
      <c r="AW168" s="66">
        <v>1704414526</v>
      </c>
      <c r="AX168" s="66">
        <v>1704414526</v>
      </c>
      <c r="AY168" s="66">
        <v>1704414526</v>
      </c>
      <c r="AZ168" s="64">
        <v>847500000</v>
      </c>
      <c r="BA168" s="64">
        <v>0</v>
      </c>
      <c r="BB168" s="66">
        <v>857914526</v>
      </c>
      <c r="BC168" s="101">
        <v>3</v>
      </c>
      <c r="BD168" s="101">
        <v>501</v>
      </c>
      <c r="BE168" s="64">
        <v>0</v>
      </c>
      <c r="BF168" t="s">
        <v>615</v>
      </c>
      <c r="BG168" s="107" t="e">
        <f>+SUMIF('[4]CDP - NO CANCELAR '!$A$2:$A$152,R168,'[4]CDP - NO CANCELAR '!$Q$2:$Q$152)</f>
        <v>#VALUE!</v>
      </c>
      <c r="BH168" s="64">
        <v>3035500000</v>
      </c>
      <c r="BI168" s="109">
        <v>26</v>
      </c>
      <c r="BJ168" s="109">
        <v>1</v>
      </c>
      <c r="BK168" s="109">
        <v>3</v>
      </c>
      <c r="BL168" s="109">
        <v>33</v>
      </c>
      <c r="BM168" s="109">
        <v>3</v>
      </c>
      <c r="BN168" s="109">
        <v>501</v>
      </c>
      <c r="BO168" s="109">
        <v>85</v>
      </c>
      <c r="BP168" s="109">
        <v>40</v>
      </c>
      <c r="BQ168" s="157">
        <v>4003014</v>
      </c>
      <c r="BR168" s="109" t="s">
        <v>3166</v>
      </c>
      <c r="BS168" s="109">
        <f t="shared" si="30"/>
        <v>857914526</v>
      </c>
      <c r="BT168" s="103" t="str">
        <f>+VLOOKUP('EJECUCIONGASTOS ARMONIZADO'!BU168,[4]ARMONIZACION!$I$5:$N$53,6,FALSE)</f>
        <v>DESARROLLO FÍSICO Y AMBIENTAL</v>
      </c>
      <c r="BU168" s="152" t="s">
        <v>466</v>
      </c>
      <c r="BV168" s="152"/>
      <c r="BW168" s="65" t="s">
        <v>3571</v>
      </c>
      <c r="BX168"/>
      <c r="BY168" s="101">
        <v>3</v>
      </c>
      <c r="BZ168" s="101">
        <v>501</v>
      </c>
      <c r="CA168" t="e">
        <f>+COUNTIF([4]ARMONIZACION!$D$5:$D$53,'EJECUCIONGASTOS ARMONIZADO'!CB168)</f>
        <v>#VALUE!</v>
      </c>
      <c r="CB168" t="str">
        <f t="shared" si="22"/>
        <v>MEJORAMIENTO INTEGRAL DE BARRIOS - SERVICIOS PÚBLICOS</v>
      </c>
      <c r="CC168">
        <f t="shared" si="23"/>
        <v>5</v>
      </c>
      <c r="CD168" t="str">
        <f t="shared" si="24"/>
        <v>35</v>
      </c>
      <c r="CE168" t="str">
        <f t="shared" si="25"/>
        <v>26 1 3 33 3 501 85 40 4003014</v>
      </c>
      <c r="CF168">
        <f t="shared" si="26"/>
        <v>2</v>
      </c>
    </row>
    <row r="169" spans="1:84" s="65" customFormat="1" ht="14.65" customHeight="1" x14ac:dyDescent="0.25">
      <c r="A169" s="65">
        <v>26</v>
      </c>
      <c r="B169" s="65">
        <v>1</v>
      </c>
      <c r="C169" s="65">
        <v>3</v>
      </c>
      <c r="D169" s="65">
        <v>33</v>
      </c>
      <c r="E169" s="65">
        <v>3</v>
      </c>
      <c r="F169" s="65">
        <v>2</v>
      </c>
      <c r="G169" s="65">
        <v>85</v>
      </c>
      <c r="H169" s="65">
        <v>0</v>
      </c>
      <c r="I169" s="95">
        <v>3</v>
      </c>
      <c r="J169" s="95" t="s">
        <v>236</v>
      </c>
      <c r="K169" s="95" t="s">
        <v>1243</v>
      </c>
      <c r="L169" s="95" t="s">
        <v>221</v>
      </c>
      <c r="M169" s="65">
        <v>13152</v>
      </c>
      <c r="N169" s="95" t="s">
        <v>1226</v>
      </c>
      <c r="O169" s="95">
        <v>0</v>
      </c>
      <c r="P169" s="95">
        <v>0</v>
      </c>
      <c r="Q169" s="95" t="s">
        <v>1341</v>
      </c>
      <c r="R169" s="65" t="s">
        <v>1342</v>
      </c>
      <c r="S169" s="95" t="s">
        <v>1243</v>
      </c>
      <c r="T169" s="95" t="s">
        <v>221</v>
      </c>
      <c r="U169" s="95" t="s">
        <v>1246</v>
      </c>
      <c r="V169" s="95" t="s">
        <v>1247</v>
      </c>
      <c r="W169" s="95" t="s">
        <v>594</v>
      </c>
      <c r="X169" s="95" t="s">
        <v>602</v>
      </c>
      <c r="Y169" s="95" t="s">
        <v>594</v>
      </c>
      <c r="Z169" s="95" t="s">
        <v>236</v>
      </c>
      <c r="AA169" s="95" t="s">
        <v>1180</v>
      </c>
      <c r="AB169" s="95" t="s">
        <v>1181</v>
      </c>
      <c r="AC169" s="95" t="s">
        <v>603</v>
      </c>
      <c r="AD169" s="95" t="s">
        <v>246</v>
      </c>
      <c r="AE169" s="95" t="s">
        <v>1210</v>
      </c>
      <c r="AF169" s="95" t="s">
        <v>248</v>
      </c>
      <c r="AG169" s="65" t="s">
        <v>1211</v>
      </c>
      <c r="AH169" s="95" t="s">
        <v>1212</v>
      </c>
      <c r="AI169" s="95" t="s">
        <v>1213</v>
      </c>
      <c r="AJ169" s="95" t="s">
        <v>1214</v>
      </c>
      <c r="AK169" s="95" t="s">
        <v>609</v>
      </c>
      <c r="AL169" s="95" t="s">
        <v>610</v>
      </c>
      <c r="AM169" s="95" t="s">
        <v>611</v>
      </c>
      <c r="AN169" s="65" t="s">
        <v>1327</v>
      </c>
      <c r="AO169" s="65" t="s">
        <v>1328</v>
      </c>
      <c r="AP169" s="95" t="s">
        <v>1343</v>
      </c>
      <c r="AQ169" s="65" t="s">
        <v>69</v>
      </c>
      <c r="AR169" s="158"/>
      <c r="AS169" s="136"/>
      <c r="AT169" s="136"/>
      <c r="AU169" s="136"/>
      <c r="AV169" s="136"/>
      <c r="AW169" s="158">
        <v>2189000000</v>
      </c>
      <c r="AX169" s="66">
        <v>1331085474</v>
      </c>
      <c r="AY169" s="66">
        <v>1331085474</v>
      </c>
      <c r="AZ169" s="64"/>
      <c r="BA169" s="64"/>
      <c r="BB169" s="66"/>
      <c r="BC169" s="108">
        <v>1</v>
      </c>
      <c r="BD169" s="108">
        <v>304</v>
      </c>
      <c r="BE169" s="64"/>
      <c r="BF169"/>
      <c r="BG169" s="107">
        <v>0</v>
      </c>
      <c r="BH169" s="64"/>
      <c r="BI169" s="109">
        <f>+A169</f>
        <v>26</v>
      </c>
      <c r="BJ169" s="109">
        <f>+B169</f>
        <v>1</v>
      </c>
      <c r="BK169" s="109">
        <f>+C169</f>
        <v>3</v>
      </c>
      <c r="BL169" s="109">
        <f>+D169</f>
        <v>33</v>
      </c>
      <c r="BM169" s="109">
        <f>+VALUE(VLOOKUP(BT169,'[4]ESTRUCTURA PDM'!$D$1:$J$48,7,FALSE))</f>
        <v>2</v>
      </c>
      <c r="BN169" s="109">
        <f>IFERROR(VALUE(CONCATENATE((VLOOKUP(BU169,'[4]ESTRUCTURA PDM'!$E$1:$L$48,7,FALSE)),0,(VLOOKUP(BV169,'[4]ESTRUCTURA PDM'!$F$1:$L$48,7,FALSE)))),)</f>
        <v>0</v>
      </c>
      <c r="BO169" s="109">
        <f>+G169</f>
        <v>85</v>
      </c>
      <c r="BP169" s="109"/>
      <c r="BQ169" s="157"/>
      <c r="BR169" s="109"/>
      <c r="BS169" s="109">
        <f t="shared" si="30"/>
        <v>0</v>
      </c>
      <c r="BT169" s="103" t="str">
        <f>+VLOOKUP('EJECUCIONGASTOS ARMONIZADO'!BU169,[4]ARMONIZACION!$I$5:$N$53,6,FALSE)</f>
        <v>DESARROLLO ECONÓMICO Y PRODUCTIVO</v>
      </c>
      <c r="BU169" s="152" t="s">
        <v>402</v>
      </c>
      <c r="BV169" s="152"/>
      <c r="BW169" s="65" t="s">
        <v>3571</v>
      </c>
      <c r="BX169"/>
      <c r="BY169" s="101">
        <v>2</v>
      </c>
      <c r="BZ169" s="101">
        <v>0</v>
      </c>
      <c r="CA169" t="e">
        <f>+COUNTIF([4]ARMONIZACION!$D$5:$D$53,'EJECUCIONGASTOS ARMONIZADO'!CB169)</f>
        <v>#VALUE!</v>
      </c>
      <c r="CB169" t="str">
        <f t="shared" si="22"/>
        <v>MEJORAMIENTO INTEGRAL DE BARRIOS - DESARROLLO RURAL</v>
      </c>
      <c r="CC169">
        <f t="shared" si="23"/>
        <v>0</v>
      </c>
      <c r="CD169" t="str">
        <f t="shared" si="24"/>
        <v>20</v>
      </c>
      <c r="CE169" t="str">
        <f t="shared" si="25"/>
        <v xml:space="preserve">26 1 3 33 2 0 85  </v>
      </c>
      <c r="CF169">
        <f t="shared" si="26"/>
        <v>1</v>
      </c>
    </row>
    <row r="170" spans="1:84" ht="14.65" customHeight="1" x14ac:dyDescent="0.25">
      <c r="A170">
        <v>26</v>
      </c>
      <c r="B170">
        <v>1</v>
      </c>
      <c r="C170">
        <v>3</v>
      </c>
      <c r="D170" s="99">
        <v>33</v>
      </c>
      <c r="E170">
        <v>3</v>
      </c>
      <c r="F170">
        <v>2</v>
      </c>
      <c r="G170">
        <v>85</v>
      </c>
      <c r="H170">
        <v>2</v>
      </c>
      <c r="I170">
        <v>3</v>
      </c>
      <c r="J170" t="s">
        <v>236</v>
      </c>
      <c r="K170" t="s">
        <v>1243</v>
      </c>
      <c r="L170" t="s">
        <v>221</v>
      </c>
      <c r="M170">
        <v>22209</v>
      </c>
      <c r="N170" t="s">
        <v>1344</v>
      </c>
      <c r="O170">
        <v>2</v>
      </c>
      <c r="P170">
        <v>2</v>
      </c>
      <c r="Q170" t="s">
        <v>1345</v>
      </c>
      <c r="R170" t="s">
        <v>1346</v>
      </c>
      <c r="S170" t="s">
        <v>1243</v>
      </c>
      <c r="T170" t="s">
        <v>221</v>
      </c>
      <c r="U170" t="s">
        <v>1246</v>
      </c>
      <c r="V170" t="s">
        <v>1247</v>
      </c>
      <c r="W170" t="s">
        <v>594</v>
      </c>
      <c r="X170" t="s">
        <v>602</v>
      </c>
      <c r="Y170" t="s">
        <v>594</v>
      </c>
      <c r="Z170" t="s">
        <v>236</v>
      </c>
      <c r="AA170" t="s">
        <v>1180</v>
      </c>
      <c r="AB170" t="s">
        <v>1181</v>
      </c>
      <c r="AC170" t="s">
        <v>603</v>
      </c>
      <c r="AD170" t="s">
        <v>246</v>
      </c>
      <c r="AE170" t="s">
        <v>1210</v>
      </c>
      <c r="AF170" t="s">
        <v>248</v>
      </c>
      <c r="AG170" t="s">
        <v>1211</v>
      </c>
      <c r="AH170" t="s">
        <v>1212</v>
      </c>
      <c r="AI170" t="s">
        <v>1213</v>
      </c>
      <c r="AJ170" t="s">
        <v>1214</v>
      </c>
      <c r="AK170" t="s">
        <v>609</v>
      </c>
      <c r="AL170" t="s">
        <v>610</v>
      </c>
      <c r="AM170" t="s">
        <v>611</v>
      </c>
      <c r="AN170" t="s">
        <v>1327</v>
      </c>
      <c r="AO170" t="s">
        <v>1328</v>
      </c>
      <c r="AP170" t="s">
        <v>1347</v>
      </c>
      <c r="AQ170" t="s">
        <v>86</v>
      </c>
      <c r="AR170" s="64">
        <v>8309000</v>
      </c>
      <c r="AS170" s="64">
        <v>0</v>
      </c>
      <c r="AT170" s="64">
        <v>0</v>
      </c>
      <c r="AU170" s="64">
        <v>0</v>
      </c>
      <c r="AV170" s="64">
        <v>0</v>
      </c>
      <c r="AW170" s="64">
        <v>8309000</v>
      </c>
      <c r="AX170" s="64">
        <v>0</v>
      </c>
      <c r="AY170" s="64">
        <v>0</v>
      </c>
      <c r="AZ170" s="64">
        <v>0</v>
      </c>
      <c r="BA170" s="64">
        <v>0</v>
      </c>
      <c r="BB170" s="64">
        <v>8309000</v>
      </c>
      <c r="BC170" s="101">
        <v>3</v>
      </c>
      <c r="BD170" s="101">
        <v>501</v>
      </c>
      <c r="BE170" s="64">
        <v>0</v>
      </c>
      <c r="BF170" t="s">
        <v>615</v>
      </c>
      <c r="BG170" s="107" t="e">
        <f>+SUMIF('[4]CDP - NO CANCELAR '!$A$2:$A$152,R170,'[4]CDP - NO CANCELAR '!$Q$2:$Q$152)</f>
        <v>#VALUE!</v>
      </c>
      <c r="BH170" s="64">
        <v>0</v>
      </c>
      <c r="BI170" s="104">
        <v>26</v>
      </c>
      <c r="BJ170" s="104">
        <v>1</v>
      </c>
      <c r="BK170" s="104">
        <v>3</v>
      </c>
      <c r="BL170" s="106">
        <v>33</v>
      </c>
      <c r="BM170" s="104">
        <v>3</v>
      </c>
      <c r="BN170" s="104">
        <v>501</v>
      </c>
      <c r="BO170" s="104">
        <v>85</v>
      </c>
      <c r="BP170" s="104">
        <v>40</v>
      </c>
      <c r="BQ170" s="105">
        <v>4003014</v>
      </c>
      <c r="BR170" s="104" t="s">
        <v>3168</v>
      </c>
      <c r="BS170" s="104">
        <f t="shared" si="30"/>
        <v>8309000</v>
      </c>
      <c r="BT170" s="103" t="str">
        <f>+VLOOKUP('EJECUCIONGASTOS ARMONIZADO'!BU170,[4]ARMONIZACION!$I$5:$N$53,6,FALSE)</f>
        <v>DESARROLLO FÍSICO Y AMBIENTAL</v>
      </c>
      <c r="BU170" s="102" t="s">
        <v>466</v>
      </c>
      <c r="BV170" s="102"/>
      <c r="BY170" s="101">
        <v>3</v>
      </c>
      <c r="BZ170" s="101">
        <v>501</v>
      </c>
      <c r="CA170" t="e">
        <f>+COUNTIF([4]ARMONIZACION!$D$5:$D$53,'EJECUCIONGASTOS ARMONIZADO'!CB170)</f>
        <v>#VALUE!</v>
      </c>
      <c r="CB170" t="str">
        <f t="shared" si="22"/>
        <v>MEJORAMIENTO INTEGRAL DE BARRIOS - SERVICIOS PÚBLICOS</v>
      </c>
      <c r="CC170">
        <f t="shared" si="23"/>
        <v>5</v>
      </c>
      <c r="CD170" t="str">
        <f t="shared" si="24"/>
        <v>35</v>
      </c>
      <c r="CE170" t="str">
        <f t="shared" si="25"/>
        <v>26 1 3 33 3 501 85 40 4003014</v>
      </c>
      <c r="CF170">
        <f t="shared" si="26"/>
        <v>2</v>
      </c>
    </row>
    <row r="171" spans="1:84" ht="15" customHeight="1" x14ac:dyDescent="0.25">
      <c r="A171">
        <v>26</v>
      </c>
      <c r="B171">
        <v>1</v>
      </c>
      <c r="C171">
        <v>3</v>
      </c>
      <c r="D171" s="99">
        <v>81</v>
      </c>
      <c r="E171">
        <v>1</v>
      </c>
      <c r="F171">
        <v>4</v>
      </c>
      <c r="G171">
        <v>77</v>
      </c>
      <c r="H171">
        <v>0</v>
      </c>
      <c r="I171">
        <v>1</v>
      </c>
      <c r="J171" t="s">
        <v>597</v>
      </c>
      <c r="K171">
        <v>0</v>
      </c>
      <c r="L171" t="s">
        <v>597</v>
      </c>
      <c r="M171">
        <v>25101</v>
      </c>
      <c r="N171" t="s">
        <v>947</v>
      </c>
      <c r="O171">
        <v>0</v>
      </c>
      <c r="P171">
        <v>0</v>
      </c>
      <c r="Q171" t="s">
        <v>1348</v>
      </c>
      <c r="R171" t="s">
        <v>1349</v>
      </c>
      <c r="S171" t="s">
        <v>1243</v>
      </c>
      <c r="T171" t="s">
        <v>221</v>
      </c>
      <c r="U171" t="s">
        <v>1246</v>
      </c>
      <c r="V171" t="s">
        <v>1247</v>
      </c>
      <c r="W171" t="s">
        <v>594</v>
      </c>
      <c r="X171" t="s">
        <v>602</v>
      </c>
      <c r="Y171" t="s">
        <v>596</v>
      </c>
      <c r="Z171" t="s">
        <v>597</v>
      </c>
      <c r="AA171" t="s">
        <v>946</v>
      </c>
      <c r="AB171" t="s">
        <v>950</v>
      </c>
      <c r="AC171" t="s">
        <v>797</v>
      </c>
      <c r="AD171" t="s">
        <v>239</v>
      </c>
      <c r="AE171" t="s">
        <v>1350</v>
      </c>
      <c r="AF171" t="s">
        <v>1351</v>
      </c>
      <c r="AG171" t="s">
        <v>1352</v>
      </c>
      <c r="AH171" t="s">
        <v>1258</v>
      </c>
      <c r="AI171" t="s">
        <v>1259</v>
      </c>
      <c r="AJ171" t="s">
        <v>1260</v>
      </c>
      <c r="AK171" t="s">
        <v>609</v>
      </c>
      <c r="AL171" t="s">
        <v>610</v>
      </c>
      <c r="AM171" t="s">
        <v>611</v>
      </c>
      <c r="AN171" t="s">
        <v>1261</v>
      </c>
      <c r="AO171" t="s">
        <v>1262</v>
      </c>
      <c r="AP171" t="s">
        <v>1353</v>
      </c>
      <c r="AQ171" t="s">
        <v>74</v>
      </c>
      <c r="AR171" s="64">
        <v>0</v>
      </c>
      <c r="AS171" s="64">
        <v>0</v>
      </c>
      <c r="AT171" s="64">
        <v>0</v>
      </c>
      <c r="AU171" s="64">
        <v>4400056918</v>
      </c>
      <c r="AV171" s="64">
        <v>4400056918</v>
      </c>
      <c r="AW171" s="64">
        <v>0</v>
      </c>
      <c r="AX171" s="64">
        <v>0</v>
      </c>
      <c r="AY171" s="64">
        <v>0</v>
      </c>
      <c r="AZ171" s="64">
        <v>0</v>
      </c>
      <c r="BA171" s="64">
        <v>0</v>
      </c>
      <c r="BB171" s="64">
        <v>0</v>
      </c>
      <c r="BC171" s="109">
        <v>4</v>
      </c>
      <c r="BD171" s="109">
        <v>205</v>
      </c>
      <c r="BE171" s="64">
        <v>0</v>
      </c>
      <c r="BF171" t="s">
        <v>615</v>
      </c>
      <c r="BG171" s="107" t="e">
        <f>+SUMIF('[4]CDP - NO CANCELAR '!$A$2:$A$152,R171,'[4]CDP - NO CANCELAR '!$Q$2:$Q$152)</f>
        <v>#VALUE!</v>
      </c>
      <c r="BH171" s="64">
        <v>0</v>
      </c>
      <c r="BI171" s="104">
        <f>+A171</f>
        <v>26</v>
      </c>
      <c r="BJ171" s="104">
        <f>+B171</f>
        <v>1</v>
      </c>
      <c r="BK171" s="104">
        <f>+C171</f>
        <v>3</v>
      </c>
      <c r="BL171" s="106">
        <f>+D171</f>
        <v>81</v>
      </c>
      <c r="BM171" s="104">
        <f>+VALUE(VLOOKUP(BT171,'[4]ESTRUCTURA PDM'!$D$1:$J$48,7,FALSE))</f>
        <v>4</v>
      </c>
      <c r="BN171" s="104">
        <f>IFERROR(VALUE(CONCATENATE((VLOOKUP(BU171,'[4]ESTRUCTURA PDM'!$E$1:$L$48,7,FALSE)),0,(VLOOKUP(BV171,'[4]ESTRUCTURA PDM'!$F$1:$L$48,7,FALSE)))),)</f>
        <v>0</v>
      </c>
      <c r="BO171" s="104">
        <f>+G171</f>
        <v>77</v>
      </c>
      <c r="BP171" s="104"/>
      <c r="BQ171" s="105"/>
      <c r="BR171" s="104"/>
      <c r="BS171" s="104">
        <f t="shared" si="30"/>
        <v>0</v>
      </c>
      <c r="BT171" s="103" t="str">
        <f>+VLOOKUP('EJECUCIONGASTOS ARMONIZADO'!BU171,[4]ARMONIZACION!$I$5:$N$53,6,FALSE)</f>
        <v>GOBERNANZA Y DESARROLLO INSTITUCIONAL</v>
      </c>
      <c r="BU171" s="102" t="s">
        <v>477</v>
      </c>
      <c r="BV171" s="102"/>
      <c r="BY171" s="101">
        <v>4</v>
      </c>
      <c r="BZ171" s="101">
        <v>0</v>
      </c>
      <c r="CA171" t="e">
        <f>+COUNTIF([4]ARMONIZACION!$D$5:$D$53,'EJECUCIONGASTOS ARMONIZADO'!CB171)</f>
        <v>#VALUE!</v>
      </c>
      <c r="CB171" t="str">
        <f t="shared" si="22"/>
        <v>POTENCIAR EL DESARROLLO, EL PATRIMONIO Y PROSPERIDAD CULTURA - BUEN GOBIERNO</v>
      </c>
      <c r="CC171">
        <f t="shared" si="23"/>
        <v>0</v>
      </c>
      <c r="CD171" t="str">
        <f t="shared" si="24"/>
        <v>40</v>
      </c>
      <c r="CE171" t="str">
        <f t="shared" si="25"/>
        <v xml:space="preserve">26 1 3 81 4 0 77  </v>
      </c>
      <c r="CF171">
        <f t="shared" si="26"/>
        <v>1</v>
      </c>
    </row>
    <row r="172" spans="1:84" ht="15" customHeight="1" x14ac:dyDescent="0.25">
      <c r="A172" s="138">
        <v>26</v>
      </c>
      <c r="B172" s="138">
        <v>1</v>
      </c>
      <c r="C172" s="138">
        <v>3</v>
      </c>
      <c r="D172" s="114">
        <v>81</v>
      </c>
      <c r="E172" s="138">
        <v>1</v>
      </c>
      <c r="F172" s="138">
        <v>7</v>
      </c>
      <c r="G172" s="138">
        <v>77</v>
      </c>
      <c r="H172" s="138">
        <v>0</v>
      </c>
      <c r="I172" s="138">
        <v>1</v>
      </c>
      <c r="J172" s="138" t="s">
        <v>597</v>
      </c>
      <c r="K172" s="138">
        <v>0</v>
      </c>
      <c r="L172" s="138" t="s">
        <v>597</v>
      </c>
      <c r="M172" s="138">
        <v>25101</v>
      </c>
      <c r="N172" s="138" t="s">
        <v>947</v>
      </c>
      <c r="O172" s="138">
        <v>0</v>
      </c>
      <c r="P172" s="138">
        <v>0</v>
      </c>
      <c r="Q172" s="138" t="s">
        <v>1354</v>
      </c>
      <c r="R172" s="138" t="s">
        <v>1355</v>
      </c>
      <c r="S172" s="138" t="s">
        <v>1243</v>
      </c>
      <c r="T172" s="138" t="s">
        <v>221</v>
      </c>
      <c r="U172" s="138" t="s">
        <v>1246</v>
      </c>
      <c r="V172" s="138" t="s">
        <v>1247</v>
      </c>
      <c r="W172" s="138" t="s">
        <v>594</v>
      </c>
      <c r="X172" s="138" t="s">
        <v>602</v>
      </c>
      <c r="Y172" s="138" t="s">
        <v>596</v>
      </c>
      <c r="Z172" s="138" t="s">
        <v>597</v>
      </c>
      <c r="AA172" s="138" t="s">
        <v>946</v>
      </c>
      <c r="AB172" s="138" t="s">
        <v>950</v>
      </c>
      <c r="AC172" s="138" t="s">
        <v>797</v>
      </c>
      <c r="AD172" s="138" t="s">
        <v>239</v>
      </c>
      <c r="AE172" s="138" t="s">
        <v>798</v>
      </c>
      <c r="AF172" s="138" t="s">
        <v>243</v>
      </c>
      <c r="AG172" s="138" t="s">
        <v>1257</v>
      </c>
      <c r="AH172" s="138" t="s">
        <v>1258</v>
      </c>
      <c r="AI172" s="138" t="s">
        <v>1259</v>
      </c>
      <c r="AJ172" s="138" t="s">
        <v>1260</v>
      </c>
      <c r="AK172" s="138" t="s">
        <v>609</v>
      </c>
      <c r="AL172" s="138" t="s">
        <v>610</v>
      </c>
      <c r="AM172" s="138" t="s">
        <v>611</v>
      </c>
      <c r="AN172" s="138" t="s">
        <v>1261</v>
      </c>
      <c r="AO172" s="138" t="s">
        <v>1262</v>
      </c>
      <c r="AP172" s="138" t="s">
        <v>1356</v>
      </c>
      <c r="AQ172" s="138" t="s">
        <v>74</v>
      </c>
      <c r="AR172" s="155">
        <v>4400056918</v>
      </c>
      <c r="AS172" s="156">
        <v>0</v>
      </c>
      <c r="AT172" s="156">
        <v>0</v>
      </c>
      <c r="AU172" s="156">
        <v>5270056918</v>
      </c>
      <c r="AV172" s="156">
        <v>4400056918</v>
      </c>
      <c r="AW172" s="155">
        <v>3270056918</v>
      </c>
      <c r="AX172" s="149">
        <f>1870608463-1000000000</f>
        <v>870608463</v>
      </c>
      <c r="AY172" s="151">
        <v>0</v>
      </c>
      <c r="AZ172" s="64">
        <v>0</v>
      </c>
      <c r="BA172" s="64">
        <v>0</v>
      </c>
      <c r="BB172" s="154">
        <v>1399448455</v>
      </c>
      <c r="BC172" s="101">
        <v>4</v>
      </c>
      <c r="BD172" s="101">
        <v>205</v>
      </c>
      <c r="BE172" s="64">
        <v>1870608463</v>
      </c>
      <c r="BF172" t="s">
        <v>615</v>
      </c>
      <c r="BG172" s="107" t="e">
        <f>+SUMIF('[4]CDP - NO CANCELAR '!$A$2:$A$152,R172,'[4]CDP - NO CANCELAR '!$Q$2:$Q$152)</f>
        <v>#VALUE!</v>
      </c>
      <c r="BH172" s="64">
        <v>1906608463</v>
      </c>
      <c r="BI172" s="104">
        <v>26</v>
      </c>
      <c r="BJ172" s="104">
        <v>1</v>
      </c>
      <c r="BK172" s="104">
        <v>3</v>
      </c>
      <c r="BL172" s="106">
        <v>81</v>
      </c>
      <c r="BM172" s="104">
        <v>4</v>
      </c>
      <c r="BN172" s="104">
        <v>205</v>
      </c>
      <c r="BO172" s="104">
        <v>77</v>
      </c>
      <c r="BP172" s="104">
        <v>41</v>
      </c>
      <c r="BQ172" s="105">
        <v>4599011</v>
      </c>
      <c r="BR172" s="104" t="s">
        <v>3179</v>
      </c>
      <c r="BS172" s="104">
        <v>1366465858</v>
      </c>
      <c r="BT172" s="103" t="str">
        <f>+VLOOKUP('EJECUCIONGASTOS ARMONIZADO'!BU172,[4]ARMONIZACION!$I$5:$N$53,6,FALSE)</f>
        <v>GOBERNANZA Y DESARROLLO INSTITUCIONAL</v>
      </c>
      <c r="BU172" s="102" t="s">
        <v>477</v>
      </c>
      <c r="BV172" s="102"/>
      <c r="BY172" s="101">
        <v>4</v>
      </c>
      <c r="BZ172" s="101">
        <v>205</v>
      </c>
      <c r="CA172" t="e">
        <f>+COUNTIF([4]ARMONIZACION!$D$5:$D$53,'EJECUCIONGASTOS ARMONIZADO'!CB172)</f>
        <v>#VALUE!</v>
      </c>
      <c r="CB172" t="str">
        <f t="shared" si="22"/>
        <v>DERECHOS HUMANOS EN LA MANIZALES + GRANDE - BUEN GOBIERNO</v>
      </c>
      <c r="CC172">
        <f t="shared" si="23"/>
        <v>2</v>
      </c>
      <c r="CD172" t="str">
        <f t="shared" si="24"/>
        <v>42</v>
      </c>
      <c r="CE172" t="str">
        <f t="shared" si="25"/>
        <v>26 1 3 81 4 205 77 41 4599011</v>
      </c>
      <c r="CF172">
        <f t="shared" si="26"/>
        <v>1</v>
      </c>
    </row>
    <row r="173" spans="1:84" ht="15" customHeight="1" x14ac:dyDescent="0.25">
      <c r="A173" s="113">
        <v>26</v>
      </c>
      <c r="B173" s="113">
        <v>1</v>
      </c>
      <c r="C173" s="113">
        <v>3</v>
      </c>
      <c r="D173" s="113">
        <v>81</v>
      </c>
      <c r="E173" s="113">
        <v>1</v>
      </c>
      <c r="F173" s="113">
        <v>7</v>
      </c>
      <c r="G173" s="113">
        <v>77</v>
      </c>
      <c r="H173" s="113">
        <v>0</v>
      </c>
      <c r="I173" s="113">
        <v>1</v>
      </c>
      <c r="J173" s="113" t="s">
        <v>597</v>
      </c>
      <c r="K173" s="113">
        <v>0</v>
      </c>
      <c r="L173" s="113" t="s">
        <v>597</v>
      </c>
      <c r="M173" s="113">
        <v>25101</v>
      </c>
      <c r="N173" s="113" t="s">
        <v>947</v>
      </c>
      <c r="O173" s="113">
        <v>0</v>
      </c>
      <c r="P173" s="113">
        <v>0</v>
      </c>
      <c r="Q173" s="113" t="s">
        <v>1354</v>
      </c>
      <c r="R173" s="113" t="s">
        <v>1355</v>
      </c>
      <c r="S173" s="113" t="s">
        <v>1243</v>
      </c>
      <c r="T173" s="113" t="s">
        <v>221</v>
      </c>
      <c r="U173" s="113" t="s">
        <v>1246</v>
      </c>
      <c r="V173" s="113" t="s">
        <v>1247</v>
      </c>
      <c r="W173" s="113" t="s">
        <v>594</v>
      </c>
      <c r="X173" s="113" t="s">
        <v>602</v>
      </c>
      <c r="Y173" s="113" t="s">
        <v>596</v>
      </c>
      <c r="Z173" s="113" t="s">
        <v>597</v>
      </c>
      <c r="AA173" s="113" t="s">
        <v>946</v>
      </c>
      <c r="AB173" s="113" t="s">
        <v>950</v>
      </c>
      <c r="AC173" s="113" t="s">
        <v>797</v>
      </c>
      <c r="AD173" s="113" t="s">
        <v>239</v>
      </c>
      <c r="AE173" s="113" t="s">
        <v>798</v>
      </c>
      <c r="AF173" s="113" t="s">
        <v>243</v>
      </c>
      <c r="AG173" s="113" t="s">
        <v>1257</v>
      </c>
      <c r="AH173" s="113" t="s">
        <v>1258</v>
      </c>
      <c r="AI173" s="113" t="s">
        <v>1259</v>
      </c>
      <c r="AJ173" s="113" t="s">
        <v>1260</v>
      </c>
      <c r="AK173" s="113" t="s">
        <v>609</v>
      </c>
      <c r="AL173" s="113" t="s">
        <v>610</v>
      </c>
      <c r="AM173" s="113" t="s">
        <v>611</v>
      </c>
      <c r="AN173" s="113" t="s">
        <v>1261</v>
      </c>
      <c r="AO173" s="113" t="s">
        <v>1262</v>
      </c>
      <c r="AP173" s="113" t="s">
        <v>1356</v>
      </c>
      <c r="AQ173" s="113" t="s">
        <v>74</v>
      </c>
      <c r="AR173" s="155"/>
      <c r="AS173" s="156"/>
      <c r="AT173" s="156"/>
      <c r="AU173" s="156"/>
      <c r="AV173" s="156"/>
      <c r="AW173" s="155"/>
      <c r="AX173" s="149"/>
      <c r="AY173" s="151"/>
      <c r="BB173" s="154"/>
      <c r="BC173" s="101">
        <v>4</v>
      </c>
      <c r="BD173" s="101">
        <v>205</v>
      </c>
      <c r="BG173" s="107"/>
      <c r="BI173" s="104">
        <v>26</v>
      </c>
      <c r="BJ173" s="104">
        <v>1</v>
      </c>
      <c r="BK173" s="104">
        <v>3</v>
      </c>
      <c r="BL173" s="106">
        <v>81</v>
      </c>
      <c r="BM173" s="104">
        <v>4</v>
      </c>
      <c r="BN173" s="104">
        <v>205</v>
      </c>
      <c r="BO173" s="104">
        <v>77</v>
      </c>
      <c r="BP173" s="104">
        <v>40</v>
      </c>
      <c r="BQ173" s="105">
        <v>4599011</v>
      </c>
      <c r="BR173" s="104" t="s">
        <v>3150</v>
      </c>
      <c r="BS173" s="104">
        <v>32982597</v>
      </c>
      <c r="BT173" s="103" t="str">
        <f>+VLOOKUP('EJECUCIONGASTOS ARMONIZADO'!BU173,[4]ARMONIZACION!$I$5:$N$53,6,FALSE)</f>
        <v>GOBERNANZA Y DESARROLLO INSTITUCIONAL</v>
      </c>
      <c r="BU173" s="102" t="s">
        <v>477</v>
      </c>
      <c r="BV173" s="102"/>
      <c r="BY173" s="101">
        <v>4</v>
      </c>
      <c r="BZ173" s="101">
        <v>205</v>
      </c>
      <c r="CA173" t="e">
        <f>+COUNTIF([4]ARMONIZACION!$D$5:$D$53,'EJECUCIONGASTOS ARMONIZADO'!CB173)</f>
        <v>#VALUE!</v>
      </c>
      <c r="CB173" t="str">
        <f t="shared" si="22"/>
        <v>DERECHOS HUMANOS EN LA MANIZALES + GRANDE - BUEN GOBIERNO</v>
      </c>
      <c r="CC173">
        <f t="shared" si="23"/>
        <v>2</v>
      </c>
      <c r="CD173" t="str">
        <f t="shared" si="24"/>
        <v>42</v>
      </c>
      <c r="CE173" t="str">
        <f t="shared" si="25"/>
        <v>26 1 3 81 4 205 77 40 4599011</v>
      </c>
      <c r="CF173">
        <f t="shared" si="26"/>
        <v>1</v>
      </c>
    </row>
    <row r="174" spans="1:84" ht="15" customHeight="1" x14ac:dyDescent="0.25">
      <c r="A174" s="113">
        <v>26</v>
      </c>
      <c r="B174" s="113">
        <v>1</v>
      </c>
      <c r="C174" s="113">
        <v>3</v>
      </c>
      <c r="D174" s="113">
        <v>81</v>
      </c>
      <c r="E174" s="113">
        <v>1</v>
      </c>
      <c r="F174" s="113">
        <v>7</v>
      </c>
      <c r="G174" s="113">
        <v>77</v>
      </c>
      <c r="H174" s="113">
        <v>0</v>
      </c>
      <c r="I174" s="113">
        <v>1</v>
      </c>
      <c r="J174" s="113" t="s">
        <v>597</v>
      </c>
      <c r="K174" s="113">
        <v>0</v>
      </c>
      <c r="L174" s="113" t="s">
        <v>597</v>
      </c>
      <c r="M174" s="113">
        <v>25101</v>
      </c>
      <c r="N174" s="113" t="s">
        <v>947</v>
      </c>
      <c r="O174" s="113">
        <v>0</v>
      </c>
      <c r="P174" s="113">
        <v>0</v>
      </c>
      <c r="Q174" s="113" t="s">
        <v>1354</v>
      </c>
      <c r="R174" s="113" t="s">
        <v>1355</v>
      </c>
      <c r="S174" s="113" t="s">
        <v>1243</v>
      </c>
      <c r="T174" s="113" t="s">
        <v>221</v>
      </c>
      <c r="U174" s="113" t="s">
        <v>1246</v>
      </c>
      <c r="V174" s="113" t="s">
        <v>1247</v>
      </c>
      <c r="W174" s="113" t="s">
        <v>594</v>
      </c>
      <c r="X174" s="113" t="s">
        <v>602</v>
      </c>
      <c r="Y174" s="113" t="s">
        <v>596</v>
      </c>
      <c r="Z174" s="113" t="s">
        <v>597</v>
      </c>
      <c r="AA174" s="113" t="s">
        <v>946</v>
      </c>
      <c r="AB174" s="113" t="s">
        <v>950</v>
      </c>
      <c r="AC174" s="113" t="s">
        <v>797</v>
      </c>
      <c r="AD174" s="113" t="s">
        <v>239</v>
      </c>
      <c r="AE174" s="113" t="s">
        <v>798</v>
      </c>
      <c r="AF174" s="113" t="s">
        <v>243</v>
      </c>
      <c r="AG174" s="113" t="s">
        <v>1257</v>
      </c>
      <c r="AH174" s="113" t="s">
        <v>1258</v>
      </c>
      <c r="AI174" s="113" t="s">
        <v>1259</v>
      </c>
      <c r="AJ174" s="113" t="s">
        <v>1260</v>
      </c>
      <c r="AK174" s="113" t="s">
        <v>609</v>
      </c>
      <c r="AL174" s="113" t="s">
        <v>610</v>
      </c>
      <c r="AM174" s="113" t="s">
        <v>611</v>
      </c>
      <c r="AN174" s="113" t="s">
        <v>1261</v>
      </c>
      <c r="AO174" s="113" t="s">
        <v>1262</v>
      </c>
      <c r="AP174" s="113" t="s">
        <v>1356</v>
      </c>
      <c r="AQ174" s="113" t="s">
        <v>74</v>
      </c>
      <c r="AR174" s="155"/>
      <c r="AS174" s="156"/>
      <c r="AT174" s="156"/>
      <c r="AU174" s="156"/>
      <c r="AV174" s="156"/>
      <c r="AW174" s="155"/>
      <c r="AX174" s="149">
        <v>1000000000</v>
      </c>
      <c r="AY174" s="151"/>
      <c r="BB174" s="154"/>
      <c r="BC174" s="108">
        <v>1</v>
      </c>
      <c r="BD174" s="108">
        <v>501</v>
      </c>
      <c r="BG174" s="107"/>
      <c r="BI174" s="104">
        <v>26</v>
      </c>
      <c r="BJ174" s="104">
        <v>1</v>
      </c>
      <c r="BK174" s="104">
        <v>3</v>
      </c>
      <c r="BL174" s="106">
        <v>81</v>
      </c>
      <c r="BM174" s="104">
        <v>1</v>
      </c>
      <c r="BN174" s="104">
        <v>501</v>
      </c>
      <c r="BO174" s="104">
        <v>77</v>
      </c>
      <c r="BP174" s="104">
        <v>40</v>
      </c>
      <c r="BQ174" s="105">
        <v>4599016</v>
      </c>
      <c r="BR174" s="104" t="s">
        <v>3172</v>
      </c>
      <c r="BS174" s="104"/>
      <c r="BT174" s="103" t="str">
        <f>+VLOOKUP('EJECUCIONGASTOS ARMONIZADO'!BU174,[4]ARMONIZACION!$I$5:$N$53,6,FALSE)</f>
        <v>DESARROLLO HUMANO Y SOCIAL</v>
      </c>
      <c r="BU174" s="102" t="s">
        <v>371</v>
      </c>
      <c r="BV174" s="102"/>
      <c r="BY174" s="101">
        <v>1</v>
      </c>
      <c r="BZ174" s="101">
        <v>501</v>
      </c>
      <c r="CA174" t="e">
        <f>+COUNTIF([4]ARMONIZACION!$D$5:$D$53,'EJECUCIONGASTOS ARMONIZADO'!CB174)</f>
        <v>#VALUE!</v>
      </c>
      <c r="CB174" t="str">
        <f t="shared" si="22"/>
        <v>DERECHOS HUMANOS EN LA MANIZALES + GRANDE - ARTE Y CULTURA</v>
      </c>
      <c r="CC174">
        <f t="shared" si="23"/>
        <v>5</v>
      </c>
      <c r="CD174" t="str">
        <f t="shared" si="24"/>
        <v>15</v>
      </c>
      <c r="CE174" t="str">
        <f t="shared" si="25"/>
        <v>26 1 3 81 1 501 77 40 4599016</v>
      </c>
      <c r="CF174">
        <f t="shared" si="26"/>
        <v>2</v>
      </c>
    </row>
    <row r="175" spans="1:84" ht="15" customHeight="1" x14ac:dyDescent="0.25">
      <c r="A175" s="95">
        <v>26</v>
      </c>
      <c r="B175" s="95">
        <v>1</v>
      </c>
      <c r="C175" s="95">
        <v>3</v>
      </c>
      <c r="D175" s="99">
        <v>81</v>
      </c>
      <c r="E175" s="95">
        <v>1</v>
      </c>
      <c r="F175" s="95">
        <v>7</v>
      </c>
      <c r="G175" s="95">
        <v>77</v>
      </c>
      <c r="H175" s="95">
        <v>0</v>
      </c>
      <c r="I175" s="95">
        <v>1</v>
      </c>
      <c r="J175" s="95" t="s">
        <v>597</v>
      </c>
      <c r="K175" s="95">
        <v>0</v>
      </c>
      <c r="L175" s="95" t="s">
        <v>597</v>
      </c>
      <c r="M175" s="95">
        <v>25101</v>
      </c>
      <c r="N175" s="95" t="s">
        <v>947</v>
      </c>
      <c r="O175" s="95">
        <v>0</v>
      </c>
      <c r="P175" s="95">
        <v>0</v>
      </c>
      <c r="Q175" s="95" t="s">
        <v>1354</v>
      </c>
      <c r="R175" s="95" t="s">
        <v>1355</v>
      </c>
      <c r="S175" s="95" t="s">
        <v>1243</v>
      </c>
      <c r="T175" s="95" t="s">
        <v>221</v>
      </c>
      <c r="U175" s="95" t="s">
        <v>1246</v>
      </c>
      <c r="V175" s="95" t="s">
        <v>1247</v>
      </c>
      <c r="W175" s="95" t="s">
        <v>594</v>
      </c>
      <c r="X175" s="95" t="s">
        <v>602</v>
      </c>
      <c r="Y175" s="95" t="s">
        <v>596</v>
      </c>
      <c r="Z175" s="95" t="s">
        <v>597</v>
      </c>
      <c r="AA175" s="95" t="s">
        <v>946</v>
      </c>
      <c r="AB175" s="95" t="s">
        <v>950</v>
      </c>
      <c r="AC175" s="95" t="s">
        <v>797</v>
      </c>
      <c r="AD175" s="95" t="s">
        <v>239</v>
      </c>
      <c r="AE175" s="95" t="s">
        <v>798</v>
      </c>
      <c r="AF175" s="95" t="s">
        <v>243</v>
      </c>
      <c r="AG175" s="95" t="s">
        <v>1257</v>
      </c>
      <c r="AH175" s="95" t="s">
        <v>1258</v>
      </c>
      <c r="AI175" s="95" t="s">
        <v>1259</v>
      </c>
      <c r="AJ175" s="95" t="s">
        <v>1260</v>
      </c>
      <c r="AK175" s="95" t="s">
        <v>609</v>
      </c>
      <c r="AL175" s="95" t="s">
        <v>610</v>
      </c>
      <c r="AM175" s="95" t="s">
        <v>611</v>
      </c>
      <c r="AN175" s="95" t="s">
        <v>1261</v>
      </c>
      <c r="AO175" s="95" t="s">
        <v>1262</v>
      </c>
      <c r="AP175" s="95" t="s">
        <v>1356</v>
      </c>
      <c r="AQ175" s="95" t="s">
        <v>74</v>
      </c>
      <c r="AR175" s="136"/>
      <c r="AS175" s="136"/>
      <c r="AT175" s="136"/>
      <c r="AU175" s="136"/>
      <c r="AV175" s="136"/>
      <c r="AW175" s="153">
        <v>2000000000</v>
      </c>
      <c r="BB175" s="64">
        <f>AW175</f>
        <v>2000000000</v>
      </c>
      <c r="BC175" s="101">
        <v>1</v>
      </c>
      <c r="BD175" s="101">
        <v>501</v>
      </c>
      <c r="BG175" s="107">
        <v>0</v>
      </c>
      <c r="BI175" s="104">
        <v>26</v>
      </c>
      <c r="BJ175" s="104">
        <v>1</v>
      </c>
      <c r="BK175" s="104">
        <v>3</v>
      </c>
      <c r="BL175" s="106">
        <v>81</v>
      </c>
      <c r="BM175" s="104">
        <v>1</v>
      </c>
      <c r="BN175" s="104">
        <v>501</v>
      </c>
      <c r="BO175" s="104">
        <v>77</v>
      </c>
      <c r="BP175" s="104">
        <v>40</v>
      </c>
      <c r="BQ175" s="105">
        <v>4599016</v>
      </c>
      <c r="BR175" s="104" t="s">
        <v>3172</v>
      </c>
      <c r="BS175" s="104">
        <f>+BB175</f>
        <v>2000000000</v>
      </c>
      <c r="BT175" s="103" t="str">
        <f>+VLOOKUP('EJECUCIONGASTOS ARMONIZADO'!BU175,[4]ARMONIZACION!$I$5:$N$53,6,FALSE)</f>
        <v>DESARROLLO HUMANO Y SOCIAL</v>
      </c>
      <c r="BU175" s="102" t="s">
        <v>371</v>
      </c>
      <c r="BV175" s="102"/>
      <c r="BY175" s="101">
        <v>1</v>
      </c>
      <c r="BZ175" s="101">
        <v>501</v>
      </c>
      <c r="CA175" t="e">
        <f>+COUNTIF([4]ARMONIZACION!$D$5:$D$53,'EJECUCIONGASTOS ARMONIZADO'!CB175)</f>
        <v>#VALUE!</v>
      </c>
      <c r="CB175" t="str">
        <f t="shared" si="22"/>
        <v>DERECHOS HUMANOS EN LA MANIZALES + GRANDE - ARTE Y CULTURA</v>
      </c>
      <c r="CC175">
        <f t="shared" si="23"/>
        <v>5</v>
      </c>
      <c r="CD175" t="str">
        <f t="shared" si="24"/>
        <v>15</v>
      </c>
      <c r="CE175" t="str">
        <f t="shared" si="25"/>
        <v>26 1 3 81 1 501 77 40 4599016</v>
      </c>
      <c r="CF175">
        <f t="shared" si="26"/>
        <v>2</v>
      </c>
    </row>
    <row r="176" spans="1:84" ht="15" customHeight="1" x14ac:dyDescent="0.25">
      <c r="A176">
        <v>26</v>
      </c>
      <c r="B176">
        <v>1</v>
      </c>
      <c r="C176">
        <v>3</v>
      </c>
      <c r="D176" s="99">
        <v>81</v>
      </c>
      <c r="E176">
        <v>1</v>
      </c>
      <c r="F176">
        <v>7</v>
      </c>
      <c r="G176">
        <v>77</v>
      </c>
      <c r="H176">
        <v>2</v>
      </c>
      <c r="I176">
        <v>1</v>
      </c>
      <c r="J176" t="s">
        <v>597</v>
      </c>
      <c r="K176">
        <v>0</v>
      </c>
      <c r="L176" t="s">
        <v>597</v>
      </c>
      <c r="M176">
        <v>25101</v>
      </c>
      <c r="N176" t="s">
        <v>947</v>
      </c>
      <c r="O176">
        <v>2</v>
      </c>
      <c r="P176">
        <v>2</v>
      </c>
      <c r="Q176" t="s">
        <v>1357</v>
      </c>
      <c r="R176" t="s">
        <v>1358</v>
      </c>
      <c r="S176" t="s">
        <v>1243</v>
      </c>
      <c r="T176" t="s">
        <v>221</v>
      </c>
      <c r="U176" t="s">
        <v>1246</v>
      </c>
      <c r="V176" t="s">
        <v>1247</v>
      </c>
      <c r="W176" t="s">
        <v>594</v>
      </c>
      <c r="X176" t="s">
        <v>602</v>
      </c>
      <c r="Y176" t="s">
        <v>596</v>
      </c>
      <c r="Z176" t="s">
        <v>597</v>
      </c>
      <c r="AA176" t="s">
        <v>946</v>
      </c>
      <c r="AB176" t="s">
        <v>950</v>
      </c>
      <c r="AC176" t="s">
        <v>797</v>
      </c>
      <c r="AD176" t="s">
        <v>239</v>
      </c>
      <c r="AE176" t="s">
        <v>798</v>
      </c>
      <c r="AF176" t="s">
        <v>243</v>
      </c>
      <c r="AG176" t="s">
        <v>1257</v>
      </c>
      <c r="AH176" t="s">
        <v>1258</v>
      </c>
      <c r="AI176" t="s">
        <v>1259</v>
      </c>
      <c r="AJ176" t="s">
        <v>1260</v>
      </c>
      <c r="AK176" t="s">
        <v>609</v>
      </c>
      <c r="AL176" t="s">
        <v>610</v>
      </c>
      <c r="AM176" t="s">
        <v>611</v>
      </c>
      <c r="AN176" t="s">
        <v>1265</v>
      </c>
      <c r="AO176" t="s">
        <v>1266</v>
      </c>
      <c r="AP176" t="s">
        <v>1359</v>
      </c>
      <c r="AQ176" t="s">
        <v>87</v>
      </c>
      <c r="AR176" s="64">
        <v>0</v>
      </c>
      <c r="AS176" s="64">
        <v>1000000000</v>
      </c>
      <c r="AT176" s="64">
        <v>0</v>
      </c>
      <c r="AU176" s="64">
        <v>0</v>
      </c>
      <c r="AV176" s="64">
        <v>0</v>
      </c>
      <c r="AW176" s="64">
        <v>1000000000</v>
      </c>
      <c r="AX176" s="66">
        <v>128560000</v>
      </c>
      <c r="AY176" s="64">
        <v>28560000</v>
      </c>
      <c r="AZ176" s="64">
        <v>0</v>
      </c>
      <c r="BA176" s="64">
        <v>0</v>
      </c>
      <c r="BB176" s="66">
        <v>871440000</v>
      </c>
      <c r="BC176" s="101">
        <v>1</v>
      </c>
      <c r="BD176" s="101">
        <v>501</v>
      </c>
      <c r="BE176" s="64">
        <v>100000000</v>
      </c>
      <c r="BF176" t="s">
        <v>615</v>
      </c>
      <c r="BG176" s="107" t="e">
        <f>+SUMIF('[4]CDP - NO CANCELAR '!$A$2:$A$152,R176,'[4]CDP - NO CANCELAR '!$Q$2:$Q$152)</f>
        <v>#VALUE!</v>
      </c>
      <c r="BH176" s="64">
        <v>620000000</v>
      </c>
      <c r="BI176" s="108">
        <v>26</v>
      </c>
      <c r="BJ176" s="108">
        <v>1</v>
      </c>
      <c r="BK176" s="108">
        <v>3</v>
      </c>
      <c r="BL176" s="108">
        <v>81</v>
      </c>
      <c r="BM176" s="108">
        <v>1</v>
      </c>
      <c r="BN176" s="108">
        <v>501</v>
      </c>
      <c r="BO176" s="108">
        <v>77</v>
      </c>
      <c r="BP176" s="108">
        <v>40</v>
      </c>
      <c r="BQ176" s="140">
        <v>4599011</v>
      </c>
      <c r="BR176" s="108" t="s">
        <v>3150</v>
      </c>
      <c r="BS176" s="108">
        <f>+BB176</f>
        <v>871440000</v>
      </c>
      <c r="BT176" s="103" t="str">
        <f>+VLOOKUP('EJECUCIONGASTOS ARMONIZADO'!BU176,[4]ARMONIZACION!$I$5:$N$53,6,FALSE)</f>
        <v>DESARROLLO HUMANO Y SOCIAL</v>
      </c>
      <c r="BU176" s="152" t="s">
        <v>371</v>
      </c>
      <c r="BV176" s="102"/>
      <c r="BW176" t="s">
        <v>3571</v>
      </c>
      <c r="BX176" t="s">
        <v>3575</v>
      </c>
      <c r="BY176" s="101">
        <v>1</v>
      </c>
      <c r="BZ176" s="101">
        <v>501</v>
      </c>
      <c r="CA176" t="e">
        <f>+COUNTIF([4]ARMONIZACION!$D$5:$D$53,'EJECUCIONGASTOS ARMONIZADO'!CB176)</f>
        <v>#VALUE!</v>
      </c>
      <c r="CB176" t="str">
        <f t="shared" si="22"/>
        <v>DERECHOS HUMANOS EN LA MANIZALES + GRANDE - ARTE Y CULTURA</v>
      </c>
      <c r="CC176">
        <f t="shared" si="23"/>
        <v>5</v>
      </c>
      <c r="CD176" t="str">
        <f t="shared" si="24"/>
        <v>15</v>
      </c>
      <c r="CE176" t="str">
        <f t="shared" si="25"/>
        <v>26 1 3 81 1 501 77 40 4599011</v>
      </c>
      <c r="CF176">
        <f t="shared" si="26"/>
        <v>1</v>
      </c>
    </row>
    <row r="177" spans="1:84" ht="15" customHeight="1" x14ac:dyDescent="0.25">
      <c r="A177">
        <v>26</v>
      </c>
      <c r="B177">
        <v>1</v>
      </c>
      <c r="C177">
        <v>3</v>
      </c>
      <c r="D177" s="99">
        <v>81</v>
      </c>
      <c r="E177">
        <v>4</v>
      </c>
      <c r="F177">
        <v>3</v>
      </c>
      <c r="G177">
        <v>20</v>
      </c>
      <c r="H177">
        <v>0</v>
      </c>
      <c r="I177">
        <v>1</v>
      </c>
      <c r="J177" t="s">
        <v>597</v>
      </c>
      <c r="K177">
        <v>0</v>
      </c>
      <c r="L177" t="s">
        <v>597</v>
      </c>
      <c r="M177">
        <v>25101</v>
      </c>
      <c r="N177" t="s">
        <v>947</v>
      </c>
      <c r="O177">
        <v>0</v>
      </c>
      <c r="P177">
        <v>0</v>
      </c>
      <c r="Q177" t="s">
        <v>1360</v>
      </c>
      <c r="R177" t="s">
        <v>1361</v>
      </c>
      <c r="S177" t="s">
        <v>1243</v>
      </c>
      <c r="T177" t="s">
        <v>221</v>
      </c>
      <c r="U177" t="s">
        <v>1246</v>
      </c>
      <c r="V177" t="s">
        <v>1247</v>
      </c>
      <c r="W177" t="s">
        <v>594</v>
      </c>
      <c r="X177" t="s">
        <v>602</v>
      </c>
      <c r="Y177" t="s">
        <v>596</v>
      </c>
      <c r="Z177" t="s">
        <v>597</v>
      </c>
      <c r="AA177" t="s">
        <v>946</v>
      </c>
      <c r="AB177" t="s">
        <v>950</v>
      </c>
      <c r="AC177" t="s">
        <v>877</v>
      </c>
      <c r="AD177" t="s">
        <v>252</v>
      </c>
      <c r="AE177" t="s">
        <v>909</v>
      </c>
      <c r="AF177" t="s">
        <v>3542</v>
      </c>
      <c r="AG177" t="s">
        <v>1288</v>
      </c>
      <c r="AH177" t="s">
        <v>1289</v>
      </c>
      <c r="AI177" t="s">
        <v>1290</v>
      </c>
      <c r="AJ177" t="s">
        <v>1291</v>
      </c>
      <c r="AK177" t="s">
        <v>609</v>
      </c>
      <c r="AL177" t="s">
        <v>610</v>
      </c>
      <c r="AM177" t="s">
        <v>611</v>
      </c>
      <c r="AN177" t="s">
        <v>1303</v>
      </c>
      <c r="AO177" t="s">
        <v>1304</v>
      </c>
      <c r="AP177" t="s">
        <v>1362</v>
      </c>
      <c r="AQ177" t="s">
        <v>77</v>
      </c>
      <c r="AR177" s="64">
        <v>1615000000</v>
      </c>
      <c r="AS177" s="64">
        <v>0</v>
      </c>
      <c r="AT177" s="64">
        <v>0</v>
      </c>
      <c r="AU177" s="64">
        <v>0</v>
      </c>
      <c r="AV177" s="64">
        <v>0</v>
      </c>
      <c r="AW177" s="64">
        <v>1615000000</v>
      </c>
      <c r="AX177" s="64">
        <v>1615000000</v>
      </c>
      <c r="AY177" s="64">
        <v>1615000000</v>
      </c>
      <c r="AZ177" s="64">
        <v>929992110</v>
      </c>
      <c r="BA177" s="64">
        <v>929992110</v>
      </c>
      <c r="BB177" s="64">
        <v>0</v>
      </c>
      <c r="BC177" s="109">
        <v>2</v>
      </c>
      <c r="BD177" s="109">
        <v>302</v>
      </c>
      <c r="BE177" s="64">
        <v>0</v>
      </c>
      <c r="BF177" t="s">
        <v>615</v>
      </c>
      <c r="BG177" s="107" t="e">
        <f>+SUMIF('[4]CDP - NO CANCELAR '!$A$2:$A$152,R177,'[4]CDP - NO CANCELAR '!$Q$2:$Q$152)</f>
        <v>#VALUE!</v>
      </c>
      <c r="BH177" s="64">
        <v>1615000000</v>
      </c>
      <c r="BI177" s="104">
        <f>+A177</f>
        <v>26</v>
      </c>
      <c r="BJ177" s="104">
        <f>+B177</f>
        <v>1</v>
      </c>
      <c r="BK177" s="104">
        <f>+C177</f>
        <v>3</v>
      </c>
      <c r="BL177" s="106">
        <f>+D177</f>
        <v>81</v>
      </c>
      <c r="BM177" s="104">
        <f>+VALUE(VLOOKUP(BT177,'[4]ESTRUCTURA PDM'!$D$1:$J$48,7,FALSE))</f>
        <v>2</v>
      </c>
      <c r="BN177" s="104">
        <f>IFERROR(VALUE(CONCATENATE((VLOOKUP(BU177,'[4]ESTRUCTURA PDM'!$E$1:$L$48,7,FALSE)),0,(VLOOKUP(BV177,'[4]ESTRUCTURA PDM'!$F$1:$L$48,7,FALSE)))),)</f>
        <v>0</v>
      </c>
      <c r="BO177" s="104">
        <f>+G177</f>
        <v>20</v>
      </c>
      <c r="BP177" s="104"/>
      <c r="BQ177" s="105"/>
      <c r="BR177" s="104"/>
      <c r="BS177" s="104">
        <f>+BB177</f>
        <v>0</v>
      </c>
      <c r="BT177" s="103" t="str">
        <f>+VLOOKUP('EJECUCIONGASTOS ARMONIZADO'!BU177,[4]ARMONIZACION!$I$5:$N$53,6,FALSE)</f>
        <v>DESARROLLO ECONÓMICO Y PRODUCTIVO</v>
      </c>
      <c r="BU177" s="102" t="s">
        <v>402</v>
      </c>
      <c r="BV177" s="102"/>
      <c r="BY177" s="101">
        <v>2</v>
      </c>
      <c r="BZ177" s="101">
        <v>0</v>
      </c>
      <c r="CA177" t="e">
        <f>+COUNTIF([4]ARMONIZACION!$D$5:$D$53,'EJECUCIONGASTOS ARMONIZADO'!CB177)</f>
        <v>#VALUE!</v>
      </c>
      <c r="CB177" t="str">
        <f t="shared" si="22"/>
        <v>RED DE CICLO RUTAS, VÍAS, SENDEROS Y LOS PEP - DESARROLLO RURAL</v>
      </c>
      <c r="CC177">
        <f t="shared" si="23"/>
        <v>0</v>
      </c>
      <c r="CD177" t="str">
        <f t="shared" si="24"/>
        <v>20</v>
      </c>
      <c r="CE177" t="str">
        <f t="shared" si="25"/>
        <v xml:space="preserve">26 1 3 81 2 0 20  </v>
      </c>
      <c r="CF177">
        <f t="shared" si="26"/>
        <v>1</v>
      </c>
    </row>
    <row r="178" spans="1:84" ht="15" customHeight="1" x14ac:dyDescent="0.25">
      <c r="A178">
        <v>26</v>
      </c>
      <c r="B178">
        <v>1</v>
      </c>
      <c r="C178">
        <v>3</v>
      </c>
      <c r="D178" s="99">
        <v>81</v>
      </c>
      <c r="E178">
        <v>4</v>
      </c>
      <c r="F178">
        <v>3</v>
      </c>
      <c r="G178">
        <v>20</v>
      </c>
      <c r="H178">
        <v>1</v>
      </c>
      <c r="I178">
        <v>1</v>
      </c>
      <c r="J178" t="s">
        <v>597</v>
      </c>
      <c r="K178">
        <v>0</v>
      </c>
      <c r="L178" t="s">
        <v>597</v>
      </c>
      <c r="M178">
        <v>25101</v>
      </c>
      <c r="N178" t="s">
        <v>947</v>
      </c>
      <c r="O178">
        <v>1</v>
      </c>
      <c r="P178">
        <v>1</v>
      </c>
      <c r="Q178" t="s">
        <v>1363</v>
      </c>
      <c r="R178" t="s">
        <v>1364</v>
      </c>
      <c r="S178" t="s">
        <v>1243</v>
      </c>
      <c r="T178" t="s">
        <v>221</v>
      </c>
      <c r="U178" t="s">
        <v>1246</v>
      </c>
      <c r="V178" t="s">
        <v>1247</v>
      </c>
      <c r="W178" t="s">
        <v>594</v>
      </c>
      <c r="X178" t="s">
        <v>602</v>
      </c>
      <c r="Y178" t="s">
        <v>596</v>
      </c>
      <c r="Z178" t="s">
        <v>597</v>
      </c>
      <c r="AA178" t="s">
        <v>946</v>
      </c>
      <c r="AB178" t="s">
        <v>950</v>
      </c>
      <c r="AC178" t="s">
        <v>877</v>
      </c>
      <c r="AD178" t="s">
        <v>252</v>
      </c>
      <c r="AE178" t="s">
        <v>909</v>
      </c>
      <c r="AF178" t="s">
        <v>3542</v>
      </c>
      <c r="AG178" t="s">
        <v>1288</v>
      </c>
      <c r="AH178" t="s">
        <v>1289</v>
      </c>
      <c r="AI178" t="s">
        <v>1290</v>
      </c>
      <c r="AJ178" t="s">
        <v>1291</v>
      </c>
      <c r="AK178" t="s">
        <v>609</v>
      </c>
      <c r="AL178" t="s">
        <v>610</v>
      </c>
      <c r="AM178" t="s">
        <v>611</v>
      </c>
      <c r="AN178" t="s">
        <v>1292</v>
      </c>
      <c r="AO178" t="s">
        <v>1293</v>
      </c>
      <c r="AP178" t="s">
        <v>1365</v>
      </c>
      <c r="AQ178" t="s">
        <v>77</v>
      </c>
      <c r="AR178" s="64">
        <v>3793425969</v>
      </c>
      <c r="AS178" s="64">
        <v>0</v>
      </c>
      <c r="AT178" s="64">
        <v>0</v>
      </c>
      <c r="AU178" s="64">
        <v>0</v>
      </c>
      <c r="AV178" s="64">
        <v>0</v>
      </c>
      <c r="AW178" s="64">
        <v>3793425969</v>
      </c>
      <c r="AX178" s="64">
        <v>3623419553</v>
      </c>
      <c r="AY178" s="64">
        <v>2329019553</v>
      </c>
      <c r="AZ178" s="64">
        <v>0</v>
      </c>
      <c r="BA178" s="64">
        <v>0</v>
      </c>
      <c r="BB178" s="64">
        <v>170006416</v>
      </c>
      <c r="BC178" s="101">
        <v>3</v>
      </c>
      <c r="BD178" s="101">
        <v>203</v>
      </c>
      <c r="BE178" s="64">
        <v>1294400000</v>
      </c>
      <c r="BF178" t="s">
        <v>615</v>
      </c>
      <c r="BG178" s="107" t="e">
        <f>+SUMIF('[4]CDP - NO CANCELAR '!$A$2:$A$152,R178,'[4]CDP - NO CANCELAR '!$Q$2:$Q$152)</f>
        <v>#VALUE!</v>
      </c>
      <c r="BH178" s="64">
        <v>3650558128</v>
      </c>
      <c r="BI178" s="104">
        <v>26</v>
      </c>
      <c r="BJ178" s="104">
        <v>1</v>
      </c>
      <c r="BK178" s="104">
        <v>3</v>
      </c>
      <c r="BL178" s="106">
        <v>81</v>
      </c>
      <c r="BM178" s="104">
        <v>3</v>
      </c>
      <c r="BN178" s="104">
        <v>203</v>
      </c>
      <c r="BO178" s="104">
        <v>20</v>
      </c>
      <c r="BP178" s="104">
        <v>40</v>
      </c>
      <c r="BQ178" s="105">
        <v>2402114</v>
      </c>
      <c r="BR178" s="104" t="s">
        <v>3135</v>
      </c>
      <c r="BS178" s="104">
        <v>170006416</v>
      </c>
      <c r="BT178" s="103" t="str">
        <f>+VLOOKUP('EJECUCIONGASTOS ARMONIZADO'!BU178,[4]ARMONIZACION!$I$5:$N$53,6,FALSE)</f>
        <v>DESARROLLO FÍSICO Y AMBIENTAL</v>
      </c>
      <c r="BU178" s="102" t="s">
        <v>439</v>
      </c>
      <c r="BV178" s="102"/>
      <c r="BY178" s="101">
        <v>3</v>
      </c>
      <c r="BZ178" s="101">
        <v>203</v>
      </c>
      <c r="CA178" t="e">
        <f>+COUNTIF([4]ARMONIZACION!$D$5:$D$53,'EJECUCIONGASTOS ARMONIZADO'!CB178)</f>
        <v>#VALUE!</v>
      </c>
      <c r="CB178" t="str">
        <f t="shared" si="22"/>
        <v>RED DE CICLO RUTAS, VÍAS, SENDEROS Y LOS PEP - MOVILIDAD</v>
      </c>
      <c r="CC178">
        <f t="shared" si="23"/>
        <v>2</v>
      </c>
      <c r="CD178" t="str">
        <f t="shared" si="24"/>
        <v>32</v>
      </c>
      <c r="CE178" t="str">
        <f t="shared" si="25"/>
        <v>26 1 3 81 3 203 20 40 2402114</v>
      </c>
      <c r="CF178">
        <f t="shared" si="26"/>
        <v>1</v>
      </c>
    </row>
    <row r="179" spans="1:84" ht="15" customHeight="1" x14ac:dyDescent="0.25">
      <c r="A179">
        <v>26</v>
      </c>
      <c r="B179">
        <v>1</v>
      </c>
      <c r="C179">
        <v>3</v>
      </c>
      <c r="D179" s="99">
        <v>81</v>
      </c>
      <c r="E179">
        <v>4</v>
      </c>
      <c r="F179">
        <v>3</v>
      </c>
      <c r="G179">
        <v>20</v>
      </c>
      <c r="H179">
        <v>2</v>
      </c>
      <c r="I179">
        <v>1</v>
      </c>
      <c r="J179" t="s">
        <v>597</v>
      </c>
      <c r="K179">
        <v>0</v>
      </c>
      <c r="L179" t="s">
        <v>597</v>
      </c>
      <c r="M179">
        <v>25101</v>
      </c>
      <c r="N179" t="s">
        <v>947</v>
      </c>
      <c r="O179">
        <v>2</v>
      </c>
      <c r="P179">
        <v>2</v>
      </c>
      <c r="Q179" t="s">
        <v>1366</v>
      </c>
      <c r="R179" t="s">
        <v>1367</v>
      </c>
      <c r="S179" t="s">
        <v>1243</v>
      </c>
      <c r="T179" t="s">
        <v>221</v>
      </c>
      <c r="U179" t="s">
        <v>1246</v>
      </c>
      <c r="V179" t="s">
        <v>1247</v>
      </c>
      <c r="W179" t="s">
        <v>594</v>
      </c>
      <c r="X179" t="s">
        <v>602</v>
      </c>
      <c r="Y179" t="s">
        <v>596</v>
      </c>
      <c r="Z179" t="s">
        <v>597</v>
      </c>
      <c r="AA179" t="s">
        <v>946</v>
      </c>
      <c r="AB179" t="s">
        <v>950</v>
      </c>
      <c r="AC179" t="s">
        <v>877</v>
      </c>
      <c r="AD179" t="s">
        <v>252</v>
      </c>
      <c r="AE179" t="s">
        <v>909</v>
      </c>
      <c r="AF179" t="s">
        <v>3542</v>
      </c>
      <c r="AG179" t="s">
        <v>1288</v>
      </c>
      <c r="AH179" t="s">
        <v>1289</v>
      </c>
      <c r="AI179" t="s">
        <v>1290</v>
      </c>
      <c r="AJ179" t="s">
        <v>1291</v>
      </c>
      <c r="AK179" t="s">
        <v>609</v>
      </c>
      <c r="AL179" t="s">
        <v>610</v>
      </c>
      <c r="AM179" t="s">
        <v>611</v>
      </c>
      <c r="AN179" t="s">
        <v>1292</v>
      </c>
      <c r="AO179" t="s">
        <v>1293</v>
      </c>
      <c r="AP179" t="s">
        <v>1368</v>
      </c>
      <c r="AQ179" t="s">
        <v>76</v>
      </c>
      <c r="AR179" s="64">
        <v>4578206378</v>
      </c>
      <c r="AS179" s="64">
        <v>0</v>
      </c>
      <c r="AT179" s="64">
        <v>0</v>
      </c>
      <c r="AU179" s="64">
        <v>0</v>
      </c>
      <c r="AV179" s="64">
        <v>0</v>
      </c>
      <c r="AW179" s="64">
        <v>4578206378</v>
      </c>
      <c r="AX179" s="64">
        <v>4578206378</v>
      </c>
      <c r="AY179" s="64">
        <v>4578206378</v>
      </c>
      <c r="AZ179" s="64">
        <v>0</v>
      </c>
      <c r="BA179" s="64">
        <v>0</v>
      </c>
      <c r="BB179" s="64">
        <v>0</v>
      </c>
      <c r="BC179" s="101">
        <v>3</v>
      </c>
      <c r="BD179" s="101">
        <v>203</v>
      </c>
      <c r="BE179" s="64">
        <v>0</v>
      </c>
      <c r="BF179" t="s">
        <v>615</v>
      </c>
      <c r="BG179" s="107" t="e">
        <f>+SUMIF('[4]CDP - NO CANCELAR '!$A$2:$A$152,R179,'[4]CDP - NO CANCELAR '!$Q$2:$Q$152)</f>
        <v>#VALUE!</v>
      </c>
      <c r="BH179" s="64">
        <v>4578206378</v>
      </c>
      <c r="BI179" s="104">
        <f>+A179</f>
        <v>26</v>
      </c>
      <c r="BJ179" s="104">
        <f>+B179</f>
        <v>1</v>
      </c>
      <c r="BK179" s="104">
        <f>+C179</f>
        <v>3</v>
      </c>
      <c r="BL179" s="106">
        <f>+D179</f>
        <v>81</v>
      </c>
      <c r="BM179" s="104">
        <f>+VALUE(VLOOKUP(BT179,'[4]ESTRUCTURA PDM'!$D$1:$J$48,7,FALSE))</f>
        <v>3</v>
      </c>
      <c r="BN179" s="104">
        <f>IFERROR(VALUE(CONCATENATE((VLOOKUP(BU179,'[4]ESTRUCTURA PDM'!$E$1:$L$48,7,FALSE)),0,(VLOOKUP(BV179,'[4]ESTRUCTURA PDM'!$F$1:$L$48,7,FALSE)))),)</f>
        <v>0</v>
      </c>
      <c r="BO179" s="104">
        <f>+G179</f>
        <v>20</v>
      </c>
      <c r="BP179" s="104"/>
      <c r="BQ179" s="105"/>
      <c r="BR179" s="104"/>
      <c r="BS179" s="104">
        <f>+BB179</f>
        <v>0</v>
      </c>
      <c r="BT179" s="103" t="str">
        <f>+VLOOKUP('EJECUCIONGASTOS ARMONIZADO'!BU179,[4]ARMONIZACION!$I$5:$N$53,6,FALSE)</f>
        <v>DESARROLLO FÍSICO Y AMBIENTAL</v>
      </c>
      <c r="BU179" s="102" t="s">
        <v>439</v>
      </c>
      <c r="BV179" s="102"/>
      <c r="BY179" s="101">
        <v>3</v>
      </c>
      <c r="BZ179" s="101">
        <v>0</v>
      </c>
      <c r="CA179" t="e">
        <f>+COUNTIF([4]ARMONIZACION!$D$5:$D$53,'EJECUCIONGASTOS ARMONIZADO'!CB179)</f>
        <v>#VALUE!</v>
      </c>
      <c r="CB179" t="str">
        <f t="shared" si="22"/>
        <v>RED DE CICLO RUTAS, VÍAS, SENDEROS Y LOS PEP - MOVILIDAD</v>
      </c>
      <c r="CC179">
        <f t="shared" si="23"/>
        <v>0</v>
      </c>
      <c r="CD179" t="str">
        <f t="shared" si="24"/>
        <v>30</v>
      </c>
      <c r="CE179" t="str">
        <f t="shared" si="25"/>
        <v xml:space="preserve">26 1 3 81 3 0 20  </v>
      </c>
      <c r="CF179">
        <f t="shared" si="26"/>
        <v>1</v>
      </c>
    </row>
    <row r="180" spans="1:84" ht="15" customHeight="1" x14ac:dyDescent="0.25">
      <c r="A180" s="53">
        <v>26</v>
      </c>
      <c r="B180" s="53">
        <v>1</v>
      </c>
      <c r="C180" s="53">
        <v>3</v>
      </c>
      <c r="D180" s="114">
        <v>81</v>
      </c>
      <c r="E180" s="53">
        <v>4</v>
      </c>
      <c r="F180" s="53">
        <v>3</v>
      </c>
      <c r="G180" s="53">
        <v>20</v>
      </c>
      <c r="H180" s="53">
        <v>6</v>
      </c>
      <c r="I180" s="53">
        <v>1</v>
      </c>
      <c r="J180" s="53" t="s">
        <v>597</v>
      </c>
      <c r="K180" s="53">
        <v>0</v>
      </c>
      <c r="L180" s="53" t="s">
        <v>597</v>
      </c>
      <c r="M180" s="53">
        <v>25101</v>
      </c>
      <c r="N180" s="53" t="s">
        <v>947</v>
      </c>
      <c r="O180" s="53">
        <v>6</v>
      </c>
      <c r="P180" s="53">
        <v>6</v>
      </c>
      <c r="Q180" s="53" t="s">
        <v>1369</v>
      </c>
      <c r="R180" s="53" t="s">
        <v>1370</v>
      </c>
      <c r="S180" s="53" t="s">
        <v>1243</v>
      </c>
      <c r="T180" s="53" t="s">
        <v>221</v>
      </c>
      <c r="U180" s="53" t="s">
        <v>1246</v>
      </c>
      <c r="V180" s="53" t="s">
        <v>1247</v>
      </c>
      <c r="W180" s="53" t="s">
        <v>594</v>
      </c>
      <c r="X180" s="53" t="s">
        <v>602</v>
      </c>
      <c r="Y180" s="53" t="s">
        <v>596</v>
      </c>
      <c r="Z180" s="53" t="s">
        <v>597</v>
      </c>
      <c r="AA180" s="53" t="s">
        <v>946</v>
      </c>
      <c r="AB180" s="53" t="s">
        <v>950</v>
      </c>
      <c r="AC180" s="53" t="s">
        <v>877</v>
      </c>
      <c r="AD180" s="53" t="s">
        <v>252</v>
      </c>
      <c r="AE180" s="53" t="s">
        <v>909</v>
      </c>
      <c r="AF180" t="s">
        <v>3542</v>
      </c>
      <c r="AG180" s="53" t="s">
        <v>1288</v>
      </c>
      <c r="AH180" s="53" t="s">
        <v>1289</v>
      </c>
      <c r="AI180" s="53" t="s">
        <v>1290</v>
      </c>
      <c r="AJ180" s="53" t="s">
        <v>1291</v>
      </c>
      <c r="AK180" s="53" t="s">
        <v>609</v>
      </c>
      <c r="AL180" s="53" t="s">
        <v>610</v>
      </c>
      <c r="AM180" s="53" t="s">
        <v>611</v>
      </c>
      <c r="AN180" s="53" t="s">
        <v>1292</v>
      </c>
      <c r="AO180" s="53" t="s">
        <v>1293</v>
      </c>
      <c r="AP180" s="53" t="s">
        <v>1371</v>
      </c>
      <c r="AQ180" s="53" t="s">
        <v>88</v>
      </c>
      <c r="AR180" s="94">
        <v>0</v>
      </c>
      <c r="AS180" s="53">
        <v>7000000000</v>
      </c>
      <c r="AT180" s="53">
        <v>0</v>
      </c>
      <c r="AU180" s="53">
        <v>0</v>
      </c>
      <c r="AV180" s="53">
        <v>0</v>
      </c>
      <c r="AW180" s="94">
        <v>7000000000</v>
      </c>
      <c r="AX180" s="94">
        <v>0</v>
      </c>
      <c r="AY180" s="94">
        <v>0</v>
      </c>
      <c r="AZ180" s="53">
        <v>0</v>
      </c>
      <c r="BA180" s="53">
        <v>0</v>
      </c>
      <c r="BB180" s="94">
        <v>7000000000</v>
      </c>
      <c r="BC180" s="101">
        <v>3</v>
      </c>
      <c r="BD180" s="101">
        <v>203</v>
      </c>
      <c r="BE180" s="64">
        <v>0</v>
      </c>
      <c r="BF180" t="s">
        <v>615</v>
      </c>
      <c r="BG180" s="107" t="e">
        <f>+SUMIF('[4]CDP - NO CANCELAR '!$A$2:$A$152,R180,'[4]CDP - NO CANCELAR '!$Q$2:$Q$152)</f>
        <v>#VALUE!</v>
      </c>
      <c r="BH180" s="64">
        <v>0</v>
      </c>
      <c r="BI180" s="104">
        <v>26</v>
      </c>
      <c r="BJ180" s="104">
        <v>1</v>
      </c>
      <c r="BK180" s="104">
        <v>3</v>
      </c>
      <c r="BL180" s="106">
        <v>81</v>
      </c>
      <c r="BM180" s="104">
        <v>3</v>
      </c>
      <c r="BN180" s="104">
        <v>203</v>
      </c>
      <c r="BO180" s="104">
        <v>20</v>
      </c>
      <c r="BP180" s="104">
        <v>41</v>
      </c>
      <c r="BQ180" s="105">
        <v>2402114</v>
      </c>
      <c r="BR180" s="104" t="s">
        <v>3133</v>
      </c>
      <c r="BS180" s="104">
        <v>4500000000</v>
      </c>
      <c r="BT180" s="103" t="str">
        <f>+VLOOKUP('EJECUCIONGASTOS ARMONIZADO'!BU180,[4]ARMONIZACION!$I$5:$N$53,6,FALSE)</f>
        <v>DESARROLLO FÍSICO Y AMBIENTAL</v>
      </c>
      <c r="BU180" s="102" t="s">
        <v>439</v>
      </c>
      <c r="BV180" s="102"/>
      <c r="BY180" s="101">
        <v>3</v>
      </c>
      <c r="BZ180" s="101">
        <v>203</v>
      </c>
      <c r="CA180" t="e">
        <f>+COUNTIF([4]ARMONIZACION!$D$5:$D$53,'EJECUCIONGASTOS ARMONIZADO'!CB180)</f>
        <v>#VALUE!</v>
      </c>
      <c r="CB180" t="str">
        <f t="shared" si="22"/>
        <v>RED DE CICLO RUTAS, VÍAS, SENDEROS Y LOS PEP - MOVILIDAD</v>
      </c>
      <c r="CC180">
        <f t="shared" si="23"/>
        <v>2</v>
      </c>
      <c r="CD180" t="str">
        <f t="shared" si="24"/>
        <v>32</v>
      </c>
      <c r="CE180" t="str">
        <f t="shared" si="25"/>
        <v>26 1 3 81 3 203 20 41 2402114</v>
      </c>
      <c r="CF180">
        <f t="shared" si="26"/>
        <v>2</v>
      </c>
    </row>
    <row r="181" spans="1:84" ht="15" customHeight="1" x14ac:dyDescent="0.25">
      <c r="A181" s="113">
        <v>26</v>
      </c>
      <c r="B181" s="113">
        <v>1</v>
      </c>
      <c r="C181" s="113">
        <v>3</v>
      </c>
      <c r="D181" s="113">
        <v>81</v>
      </c>
      <c r="E181" s="113">
        <v>4</v>
      </c>
      <c r="F181" s="113">
        <v>3</v>
      </c>
      <c r="G181" s="113">
        <v>20</v>
      </c>
      <c r="H181" s="113">
        <v>6</v>
      </c>
      <c r="I181" s="113">
        <v>1</v>
      </c>
      <c r="J181" s="113" t="s">
        <v>597</v>
      </c>
      <c r="K181" s="113">
        <v>0</v>
      </c>
      <c r="L181" s="113" t="s">
        <v>597</v>
      </c>
      <c r="M181" s="113">
        <v>25101</v>
      </c>
      <c r="N181" s="113" t="s">
        <v>947</v>
      </c>
      <c r="O181" s="113">
        <v>6</v>
      </c>
      <c r="P181" s="113">
        <v>6</v>
      </c>
      <c r="Q181" s="113" t="s">
        <v>1369</v>
      </c>
      <c r="R181" s="113" t="s">
        <v>1370</v>
      </c>
      <c r="S181" s="113" t="s">
        <v>1243</v>
      </c>
      <c r="T181" s="113" t="s">
        <v>221</v>
      </c>
      <c r="U181" s="113" t="s">
        <v>1246</v>
      </c>
      <c r="V181" s="113" t="s">
        <v>1247</v>
      </c>
      <c r="W181" s="113" t="s">
        <v>594</v>
      </c>
      <c r="X181" s="113" t="s">
        <v>602</v>
      </c>
      <c r="Y181" s="113" t="s">
        <v>596</v>
      </c>
      <c r="Z181" s="113" t="s">
        <v>597</v>
      </c>
      <c r="AA181" s="113" t="s">
        <v>946</v>
      </c>
      <c r="AB181" s="113" t="s">
        <v>950</v>
      </c>
      <c r="AC181" s="113" t="s">
        <v>877</v>
      </c>
      <c r="AD181" s="113" t="s">
        <v>252</v>
      </c>
      <c r="AE181" s="113" t="s">
        <v>909</v>
      </c>
      <c r="AF181" t="s">
        <v>3542</v>
      </c>
      <c r="AG181" s="113" t="s">
        <v>1288</v>
      </c>
      <c r="AH181" s="113" t="s">
        <v>1289</v>
      </c>
      <c r="AI181" s="113" t="s">
        <v>1290</v>
      </c>
      <c r="AJ181" s="113" t="s">
        <v>1291</v>
      </c>
      <c r="AK181" s="113" t="s">
        <v>609</v>
      </c>
      <c r="AL181" s="113" t="s">
        <v>610</v>
      </c>
      <c r="AM181" s="113" t="s">
        <v>611</v>
      </c>
      <c r="AN181" s="113" t="s">
        <v>1292</v>
      </c>
      <c r="AO181" s="113" t="s">
        <v>1293</v>
      </c>
      <c r="AP181" s="113" t="s">
        <v>1371</v>
      </c>
      <c r="AQ181" s="113" t="s">
        <v>88</v>
      </c>
      <c r="AR181" s="94"/>
      <c r="AS181" s="53"/>
      <c r="AT181" s="53"/>
      <c r="AU181" s="53"/>
      <c r="AV181" s="53"/>
      <c r="AW181" s="94"/>
      <c r="AX181" s="94"/>
      <c r="AY181" s="94"/>
      <c r="AZ181" s="53"/>
      <c r="BA181" s="53"/>
      <c r="BB181" s="94"/>
      <c r="BC181" s="101">
        <v>3</v>
      </c>
      <c r="BD181" s="101">
        <v>203</v>
      </c>
      <c r="BG181" s="107"/>
      <c r="BI181" s="104">
        <v>26</v>
      </c>
      <c r="BJ181" s="104">
        <v>1</v>
      </c>
      <c r="BK181" s="104">
        <v>3</v>
      </c>
      <c r="BL181" s="106">
        <v>81</v>
      </c>
      <c r="BM181" s="104">
        <v>3</v>
      </c>
      <c r="BN181" s="104">
        <v>203</v>
      </c>
      <c r="BO181" s="104">
        <v>20</v>
      </c>
      <c r="BP181" s="104">
        <v>41</v>
      </c>
      <c r="BQ181" s="105">
        <v>2402114</v>
      </c>
      <c r="BR181" s="104" t="s">
        <v>3135</v>
      </c>
      <c r="BS181" s="104">
        <v>2500000000</v>
      </c>
      <c r="BT181" s="103" t="str">
        <f>+VLOOKUP('EJECUCIONGASTOS ARMONIZADO'!BU181,[4]ARMONIZACION!$I$5:$N$53,6,FALSE)</f>
        <v>DESARROLLO FÍSICO Y AMBIENTAL</v>
      </c>
      <c r="BU181" s="102" t="s">
        <v>439</v>
      </c>
      <c r="BV181" s="102"/>
      <c r="BY181" s="101">
        <v>3</v>
      </c>
      <c r="BZ181" s="101">
        <v>203</v>
      </c>
      <c r="CA181" t="e">
        <f>+COUNTIF([4]ARMONIZACION!$D$5:$D$53,'EJECUCIONGASTOS ARMONIZADO'!CB181)</f>
        <v>#VALUE!</v>
      </c>
      <c r="CB181" t="str">
        <f t="shared" si="22"/>
        <v>RED DE CICLO RUTAS, VÍAS, SENDEROS Y LOS PEP - MOVILIDAD</v>
      </c>
      <c r="CC181">
        <f t="shared" si="23"/>
        <v>2</v>
      </c>
      <c r="CD181" t="str">
        <f t="shared" si="24"/>
        <v>32</v>
      </c>
      <c r="CE181" t="str">
        <f t="shared" si="25"/>
        <v>26 1 3 81 3 203 20 41 2402114</v>
      </c>
      <c r="CF181">
        <f t="shared" si="26"/>
        <v>2</v>
      </c>
    </row>
    <row r="182" spans="1:84" ht="15" customHeight="1" x14ac:dyDescent="0.25">
      <c r="A182">
        <v>26</v>
      </c>
      <c r="B182">
        <v>1</v>
      </c>
      <c r="C182">
        <v>3</v>
      </c>
      <c r="D182" s="99">
        <v>82</v>
      </c>
      <c r="E182">
        <v>3</v>
      </c>
      <c r="F182">
        <v>2</v>
      </c>
      <c r="G182">
        <v>19</v>
      </c>
      <c r="H182">
        <v>0</v>
      </c>
      <c r="I182">
        <v>2</v>
      </c>
      <c r="J182" t="s">
        <v>235</v>
      </c>
      <c r="K182" t="s">
        <v>1243</v>
      </c>
      <c r="L182" t="s">
        <v>221</v>
      </c>
      <c r="M182">
        <v>25320</v>
      </c>
      <c r="N182" t="s">
        <v>1372</v>
      </c>
      <c r="O182">
        <v>0</v>
      </c>
      <c r="P182">
        <v>0</v>
      </c>
      <c r="Q182" t="s">
        <v>1373</v>
      </c>
      <c r="R182" t="s">
        <v>1374</v>
      </c>
      <c r="S182" t="s">
        <v>1243</v>
      </c>
      <c r="T182" t="s">
        <v>221</v>
      </c>
      <c r="U182" t="s">
        <v>1246</v>
      </c>
      <c r="V182" t="s">
        <v>1247</v>
      </c>
      <c r="W182" t="s">
        <v>594</v>
      </c>
      <c r="X182" t="s">
        <v>602</v>
      </c>
      <c r="Y182" t="s">
        <v>696</v>
      </c>
      <c r="Z182" t="s">
        <v>235</v>
      </c>
      <c r="AA182" t="s">
        <v>725</v>
      </c>
      <c r="AB182" t="s">
        <v>729</v>
      </c>
      <c r="AC182" t="s">
        <v>603</v>
      </c>
      <c r="AD182" t="s">
        <v>246</v>
      </c>
      <c r="AE182" t="s">
        <v>1210</v>
      </c>
      <c r="AF182" t="s">
        <v>248</v>
      </c>
      <c r="AG182" t="s">
        <v>1270</v>
      </c>
      <c r="AH182" t="s">
        <v>1271</v>
      </c>
      <c r="AI182" t="s">
        <v>1272</v>
      </c>
      <c r="AJ182" t="s">
        <v>1271</v>
      </c>
      <c r="AK182" t="s">
        <v>609</v>
      </c>
      <c r="AL182" t="s">
        <v>610</v>
      </c>
      <c r="AM182" t="s">
        <v>611</v>
      </c>
      <c r="AN182" t="s">
        <v>1278</v>
      </c>
      <c r="AO182" t="s">
        <v>1279</v>
      </c>
      <c r="AP182" t="s">
        <v>1375</v>
      </c>
      <c r="AQ182" t="s">
        <v>89</v>
      </c>
      <c r="AR182" s="64">
        <v>769888344</v>
      </c>
      <c r="AS182" s="64">
        <v>59594604</v>
      </c>
      <c r="AT182" s="64">
        <v>0</v>
      </c>
      <c r="AU182" s="64">
        <v>0</v>
      </c>
      <c r="AV182" s="64">
        <v>0</v>
      </c>
      <c r="AW182" s="64">
        <v>829482948</v>
      </c>
      <c r="AX182" s="64">
        <v>0</v>
      </c>
      <c r="AY182" s="64">
        <v>0</v>
      </c>
      <c r="AZ182" s="64">
        <v>0</v>
      </c>
      <c r="BA182" s="64">
        <v>0</v>
      </c>
      <c r="BB182" s="64">
        <v>829482948</v>
      </c>
      <c r="BC182" s="101">
        <v>3</v>
      </c>
      <c r="BD182" s="101">
        <v>401</v>
      </c>
      <c r="BE182" s="64">
        <v>0</v>
      </c>
      <c r="BF182" t="s">
        <v>615</v>
      </c>
      <c r="BG182" s="107" t="e">
        <f>+SUMIF('[4]CDP - NO CANCELAR '!$A$2:$A$152,R182,'[4]CDP - NO CANCELAR '!$Q$2:$Q$152)</f>
        <v>#VALUE!</v>
      </c>
      <c r="BH182" s="64">
        <v>0</v>
      </c>
      <c r="BI182" s="104">
        <v>26</v>
      </c>
      <c r="BJ182" s="104">
        <v>1</v>
      </c>
      <c r="BK182" s="104">
        <v>3</v>
      </c>
      <c r="BL182" s="106">
        <v>82</v>
      </c>
      <c r="BM182" s="104">
        <v>3</v>
      </c>
      <c r="BN182" s="104">
        <v>401</v>
      </c>
      <c r="BO182" s="104">
        <v>19</v>
      </c>
      <c r="BP182" s="104">
        <v>40</v>
      </c>
      <c r="BQ182" s="105">
        <v>4001039</v>
      </c>
      <c r="BR182" s="104" t="s">
        <v>3161</v>
      </c>
      <c r="BS182" s="104">
        <f t="shared" ref="BS182:BS193" si="32">+BB182</f>
        <v>829482948</v>
      </c>
      <c r="BT182" s="103" t="str">
        <f>+VLOOKUP('EJECUCIONGASTOS ARMONIZADO'!BU182,[4]ARMONIZACION!$I$5:$N$53,6,FALSE)</f>
        <v>DESARROLLO FÍSICO Y AMBIENTAL</v>
      </c>
      <c r="BU182" s="102" t="s">
        <v>455</v>
      </c>
      <c r="BV182" s="102"/>
      <c r="BY182" s="101">
        <v>3</v>
      </c>
      <c r="BZ182" s="101">
        <v>401</v>
      </c>
      <c r="CA182" t="e">
        <f>+COUNTIF([4]ARMONIZACION!$D$5:$D$53,'EJECUCIONGASTOS ARMONIZADO'!CB182)</f>
        <v>#VALUE!</v>
      </c>
      <c r="CB182" t="str">
        <f t="shared" si="22"/>
        <v>MEJORAMIENTO INTEGRAL DE BARRIOS - VIVIENDA</v>
      </c>
      <c r="CC182">
        <f t="shared" si="23"/>
        <v>4</v>
      </c>
      <c r="CD182" t="str">
        <f t="shared" si="24"/>
        <v>34</v>
      </c>
      <c r="CE182" t="str">
        <f t="shared" si="25"/>
        <v>26 1 3 82 3 401 19 40 4001039</v>
      </c>
      <c r="CF182">
        <f t="shared" si="26"/>
        <v>1</v>
      </c>
    </row>
    <row r="183" spans="1:84" ht="15" customHeight="1" x14ac:dyDescent="0.25">
      <c r="A183">
        <v>26</v>
      </c>
      <c r="B183">
        <v>1</v>
      </c>
      <c r="C183">
        <v>3</v>
      </c>
      <c r="D183" s="99">
        <v>82</v>
      </c>
      <c r="E183">
        <v>4</v>
      </c>
      <c r="F183">
        <v>3</v>
      </c>
      <c r="G183">
        <v>20</v>
      </c>
      <c r="H183">
        <v>0</v>
      </c>
      <c r="I183">
        <v>2</v>
      </c>
      <c r="J183" t="s">
        <v>235</v>
      </c>
      <c r="K183" t="s">
        <v>1243</v>
      </c>
      <c r="L183" t="s">
        <v>221</v>
      </c>
      <c r="M183">
        <v>25310</v>
      </c>
      <c r="N183" t="s">
        <v>1376</v>
      </c>
      <c r="O183">
        <v>0</v>
      </c>
      <c r="P183">
        <v>0</v>
      </c>
      <c r="Q183" t="s">
        <v>1377</v>
      </c>
      <c r="R183" t="s">
        <v>1378</v>
      </c>
      <c r="S183" t="s">
        <v>1243</v>
      </c>
      <c r="T183" t="s">
        <v>221</v>
      </c>
      <c r="U183" t="s">
        <v>1246</v>
      </c>
      <c r="V183" t="s">
        <v>1247</v>
      </c>
      <c r="W183" t="s">
        <v>594</v>
      </c>
      <c r="X183" t="s">
        <v>602</v>
      </c>
      <c r="Y183" t="s">
        <v>696</v>
      </c>
      <c r="Z183" t="s">
        <v>235</v>
      </c>
      <c r="AA183" t="s">
        <v>725</v>
      </c>
      <c r="AB183" t="s">
        <v>729</v>
      </c>
      <c r="AC183" t="s">
        <v>877</v>
      </c>
      <c r="AD183" t="s">
        <v>252</v>
      </c>
      <c r="AE183" t="s">
        <v>909</v>
      </c>
      <c r="AF183" t="s">
        <v>3542</v>
      </c>
      <c r="AG183" t="s">
        <v>1288</v>
      </c>
      <c r="AH183" t="s">
        <v>1289</v>
      </c>
      <c r="AI183" t="s">
        <v>1290</v>
      </c>
      <c r="AJ183" t="s">
        <v>1291</v>
      </c>
      <c r="AK183" t="s">
        <v>609</v>
      </c>
      <c r="AL183" t="s">
        <v>610</v>
      </c>
      <c r="AM183" t="s">
        <v>611</v>
      </c>
      <c r="AN183" t="s">
        <v>1292</v>
      </c>
      <c r="AO183" t="s">
        <v>1293</v>
      </c>
      <c r="AP183" t="s">
        <v>1379</v>
      </c>
      <c r="AQ183" t="s">
        <v>91</v>
      </c>
      <c r="AR183" s="64">
        <v>551185768</v>
      </c>
      <c r="AS183" s="64">
        <v>0</v>
      </c>
      <c r="AT183" s="64">
        <v>0</v>
      </c>
      <c r="AU183" s="64">
        <v>0</v>
      </c>
      <c r="AV183" s="64">
        <v>0</v>
      </c>
      <c r="AW183" s="64">
        <v>551185768</v>
      </c>
      <c r="AX183" s="64">
        <v>551185768</v>
      </c>
      <c r="AY183" s="64">
        <v>551185768</v>
      </c>
      <c r="AZ183" s="64">
        <v>0</v>
      </c>
      <c r="BA183" s="64">
        <v>0</v>
      </c>
      <c r="BB183" s="64">
        <v>0</v>
      </c>
      <c r="BC183" s="109">
        <v>3</v>
      </c>
      <c r="BD183" s="109">
        <v>203</v>
      </c>
      <c r="BE183" s="64">
        <v>0</v>
      </c>
      <c r="BF183" t="s">
        <v>615</v>
      </c>
      <c r="BG183" s="107" t="e">
        <f>+SUMIF('[4]CDP - NO CANCELAR '!$A$2:$A$152,R183,'[4]CDP - NO CANCELAR '!$Q$2:$Q$152)</f>
        <v>#VALUE!</v>
      </c>
      <c r="BH183" s="64">
        <v>551185768</v>
      </c>
      <c r="BI183" s="104">
        <f>+A183</f>
        <v>26</v>
      </c>
      <c r="BJ183" s="104">
        <f>+B183</f>
        <v>1</v>
      </c>
      <c r="BK183" s="104">
        <f>+C183</f>
        <v>3</v>
      </c>
      <c r="BL183" s="106">
        <f>+D183</f>
        <v>82</v>
      </c>
      <c r="BM183" s="104">
        <f>+VALUE(VLOOKUP(BT183,'[4]ESTRUCTURA PDM'!$D$1:$J$48,7,FALSE))</f>
        <v>3</v>
      </c>
      <c r="BN183" s="104">
        <f>IFERROR(VALUE(CONCATENATE((VLOOKUP(BU183,'[4]ESTRUCTURA PDM'!$E$1:$L$48,7,FALSE)),0,(VLOOKUP(BV183,'[4]ESTRUCTURA PDM'!$F$1:$L$48,7,FALSE)))),)</f>
        <v>0</v>
      </c>
      <c r="BO183" s="104">
        <f>+G183</f>
        <v>20</v>
      </c>
      <c r="BP183" s="104"/>
      <c r="BQ183" s="105"/>
      <c r="BR183" s="104"/>
      <c r="BS183" s="104">
        <f t="shared" si="32"/>
        <v>0</v>
      </c>
      <c r="BT183" s="103" t="str">
        <f>+VLOOKUP('EJECUCIONGASTOS ARMONIZADO'!BU183,[4]ARMONIZACION!$I$5:$N$53,6,FALSE)</f>
        <v>DESARROLLO FÍSICO Y AMBIENTAL</v>
      </c>
      <c r="BU183" s="102" t="s">
        <v>439</v>
      </c>
      <c r="BV183" s="102"/>
      <c r="BY183" s="101">
        <v>3</v>
      </c>
      <c r="BZ183" s="101">
        <v>0</v>
      </c>
      <c r="CA183" t="e">
        <f>+COUNTIF([4]ARMONIZACION!$D$5:$D$53,'EJECUCIONGASTOS ARMONIZADO'!CB183)</f>
        <v>#VALUE!</v>
      </c>
      <c r="CB183" t="str">
        <f t="shared" si="22"/>
        <v>RED DE CICLO RUTAS, VÍAS, SENDEROS Y LOS PEP - MOVILIDAD</v>
      </c>
      <c r="CC183">
        <f t="shared" si="23"/>
        <v>0</v>
      </c>
      <c r="CD183" t="str">
        <f t="shared" si="24"/>
        <v>30</v>
      </c>
      <c r="CE183" t="str">
        <f t="shared" si="25"/>
        <v xml:space="preserve">26 1 3 82 3 0 20  </v>
      </c>
      <c r="CF183">
        <f t="shared" si="26"/>
        <v>1</v>
      </c>
    </row>
    <row r="184" spans="1:84" ht="15" customHeight="1" x14ac:dyDescent="0.25">
      <c r="A184">
        <v>26</v>
      </c>
      <c r="B184">
        <v>1</v>
      </c>
      <c r="C184">
        <v>3</v>
      </c>
      <c r="D184" s="99">
        <v>83</v>
      </c>
      <c r="E184">
        <v>3</v>
      </c>
      <c r="F184">
        <v>2</v>
      </c>
      <c r="G184">
        <v>85</v>
      </c>
      <c r="H184">
        <v>0</v>
      </c>
      <c r="I184">
        <v>3</v>
      </c>
      <c r="J184" t="s">
        <v>236</v>
      </c>
      <c r="K184" t="s">
        <v>1243</v>
      </c>
      <c r="L184" t="s">
        <v>221</v>
      </c>
      <c r="M184">
        <v>25240</v>
      </c>
      <c r="N184" t="s">
        <v>1381</v>
      </c>
      <c r="O184">
        <v>0</v>
      </c>
      <c r="P184">
        <v>0</v>
      </c>
      <c r="Q184" t="s">
        <v>1382</v>
      </c>
      <c r="R184" t="s">
        <v>1383</v>
      </c>
      <c r="S184" t="s">
        <v>1243</v>
      </c>
      <c r="T184" t="s">
        <v>221</v>
      </c>
      <c r="U184" t="s">
        <v>1246</v>
      </c>
      <c r="V184" t="s">
        <v>1247</v>
      </c>
      <c r="W184" t="s">
        <v>594</v>
      </c>
      <c r="X184" t="s">
        <v>602</v>
      </c>
      <c r="Y184" t="s">
        <v>594</v>
      </c>
      <c r="Z184" t="s">
        <v>236</v>
      </c>
      <c r="AA184" t="s">
        <v>1380</v>
      </c>
      <c r="AB184" t="s">
        <v>1384</v>
      </c>
      <c r="AC184" t="s">
        <v>603</v>
      </c>
      <c r="AD184" t="s">
        <v>246</v>
      </c>
      <c r="AE184" t="s">
        <v>1210</v>
      </c>
      <c r="AF184" t="s">
        <v>248</v>
      </c>
      <c r="AG184" t="s">
        <v>1211</v>
      </c>
      <c r="AH184" t="s">
        <v>1212</v>
      </c>
      <c r="AI184" t="s">
        <v>1213</v>
      </c>
      <c r="AJ184" t="s">
        <v>1214</v>
      </c>
      <c r="AK184" t="s">
        <v>609</v>
      </c>
      <c r="AL184" t="s">
        <v>610</v>
      </c>
      <c r="AM184" t="s">
        <v>611</v>
      </c>
      <c r="AN184" t="s">
        <v>1327</v>
      </c>
      <c r="AO184" t="s">
        <v>1328</v>
      </c>
      <c r="AP184" t="s">
        <v>1385</v>
      </c>
      <c r="AQ184" t="s">
        <v>69</v>
      </c>
      <c r="AS184" s="64">
        <v>3932359852</v>
      </c>
      <c r="AT184" s="64">
        <v>0</v>
      </c>
      <c r="AU184" s="64">
        <v>0</v>
      </c>
      <c r="AV184" s="64">
        <v>0</v>
      </c>
      <c r="AW184" s="64">
        <v>4300136740</v>
      </c>
      <c r="AX184" s="64">
        <v>0</v>
      </c>
      <c r="AY184" s="64">
        <v>0</v>
      </c>
      <c r="AZ184" s="64">
        <v>0</v>
      </c>
      <c r="BA184" s="64">
        <v>0</v>
      </c>
      <c r="BB184" s="64">
        <v>4300136740</v>
      </c>
      <c r="BC184" s="101">
        <v>3</v>
      </c>
      <c r="BD184" s="101">
        <v>501</v>
      </c>
      <c r="BE184" s="64">
        <v>0</v>
      </c>
      <c r="BF184" t="s">
        <v>615</v>
      </c>
      <c r="BG184" s="107" t="e">
        <f>+SUMIF('[4]CDP - NO CANCELAR '!$A$2:$A$152,R184,'[4]CDP - NO CANCELAR '!$Q$2:$Q$152)</f>
        <v>#VALUE!</v>
      </c>
      <c r="BH184" s="64">
        <v>0</v>
      </c>
      <c r="BI184" s="104">
        <v>26</v>
      </c>
      <c r="BJ184" s="104">
        <v>1</v>
      </c>
      <c r="BK184" s="104">
        <v>3</v>
      </c>
      <c r="BL184" s="106">
        <v>83</v>
      </c>
      <c r="BM184" s="104">
        <v>3</v>
      </c>
      <c r="BN184" s="104">
        <v>501</v>
      </c>
      <c r="BO184" s="104">
        <v>85</v>
      </c>
      <c r="BP184" s="104">
        <v>40</v>
      </c>
      <c r="BQ184" s="105">
        <v>4003014</v>
      </c>
      <c r="BR184" s="104" t="s">
        <v>3192</v>
      </c>
      <c r="BS184" s="104">
        <f t="shared" si="32"/>
        <v>4300136740</v>
      </c>
      <c r="BT184" s="103" t="str">
        <f>+VLOOKUP('EJECUCIONGASTOS ARMONIZADO'!BU184,[4]ARMONIZACION!$I$5:$N$53,6,FALSE)</f>
        <v>DESARROLLO FÍSICO Y AMBIENTAL</v>
      </c>
      <c r="BU184" s="102" t="s">
        <v>466</v>
      </c>
      <c r="BV184" s="102"/>
      <c r="BY184" s="101">
        <v>3</v>
      </c>
      <c r="BZ184" s="101">
        <v>501</v>
      </c>
      <c r="CA184" t="e">
        <f>+COUNTIF([4]ARMONIZACION!$D$5:$D$53,'EJECUCIONGASTOS ARMONIZADO'!CB184)</f>
        <v>#VALUE!</v>
      </c>
      <c r="CB184" t="str">
        <f t="shared" si="22"/>
        <v>MEJORAMIENTO INTEGRAL DE BARRIOS - SERVICIOS PÚBLICOS</v>
      </c>
      <c r="CC184">
        <f t="shared" si="23"/>
        <v>5</v>
      </c>
      <c r="CD184" t="str">
        <f t="shared" si="24"/>
        <v>35</v>
      </c>
      <c r="CE184" t="str">
        <f t="shared" si="25"/>
        <v>26 1 3 83 3 501 85 40 4003014</v>
      </c>
      <c r="CF184">
        <f t="shared" si="26"/>
        <v>1</v>
      </c>
    </row>
    <row r="185" spans="1:84" ht="15" customHeight="1" x14ac:dyDescent="0.25">
      <c r="A185">
        <v>27</v>
      </c>
      <c r="B185">
        <v>1</v>
      </c>
      <c r="C185">
        <v>3</v>
      </c>
      <c r="D185" s="99">
        <v>11</v>
      </c>
      <c r="E185">
        <v>1</v>
      </c>
      <c r="F185">
        <v>6</v>
      </c>
      <c r="G185">
        <v>21</v>
      </c>
      <c r="H185">
        <v>0</v>
      </c>
      <c r="I185">
        <v>1</v>
      </c>
      <c r="J185" t="s">
        <v>597</v>
      </c>
      <c r="K185">
        <v>0</v>
      </c>
      <c r="L185" t="s">
        <v>597</v>
      </c>
      <c r="M185">
        <v>11101</v>
      </c>
      <c r="N185" t="s">
        <v>598</v>
      </c>
      <c r="O185">
        <v>0</v>
      </c>
      <c r="P185">
        <v>0</v>
      </c>
      <c r="Q185" t="s">
        <v>1387</v>
      </c>
      <c r="R185" t="s">
        <v>1388</v>
      </c>
      <c r="S185" t="s">
        <v>1386</v>
      </c>
      <c r="T185" t="s">
        <v>222</v>
      </c>
      <c r="U185" t="s">
        <v>1389</v>
      </c>
      <c r="V185" t="s">
        <v>1390</v>
      </c>
      <c r="W185" t="s">
        <v>594</v>
      </c>
      <c r="X185" t="s">
        <v>602</v>
      </c>
      <c r="Y185" t="s">
        <v>596</v>
      </c>
      <c r="Z185" t="s">
        <v>597</v>
      </c>
      <c r="AA185" t="s">
        <v>595</v>
      </c>
      <c r="AB185" t="s">
        <v>234</v>
      </c>
      <c r="AC185" t="s">
        <v>797</v>
      </c>
      <c r="AD185" t="s">
        <v>239</v>
      </c>
      <c r="AE185" t="s">
        <v>998</v>
      </c>
      <c r="AF185" t="s">
        <v>3535</v>
      </c>
      <c r="AG185" t="s">
        <v>1391</v>
      </c>
      <c r="AH185" t="s">
        <v>1392</v>
      </c>
      <c r="AI185" t="s">
        <v>1393</v>
      </c>
      <c r="AJ185" t="s">
        <v>1394</v>
      </c>
      <c r="AK185" t="s">
        <v>609</v>
      </c>
      <c r="AL185" t="s">
        <v>610</v>
      </c>
      <c r="AM185" t="s">
        <v>611</v>
      </c>
      <c r="AN185" t="s">
        <v>1395</v>
      </c>
      <c r="AO185" t="s">
        <v>1396</v>
      </c>
      <c r="AP185" t="s">
        <v>1397</v>
      </c>
      <c r="AQ185" t="s">
        <v>92</v>
      </c>
      <c r="AR185" s="64">
        <v>51000000</v>
      </c>
      <c r="AS185" s="64">
        <v>0</v>
      </c>
      <c r="AT185" s="64">
        <v>0</v>
      </c>
      <c r="AU185" s="64">
        <v>0</v>
      </c>
      <c r="AV185" s="64">
        <v>0</v>
      </c>
      <c r="AW185" s="64">
        <v>51000000</v>
      </c>
      <c r="AX185" s="64">
        <v>0</v>
      </c>
      <c r="AY185" s="64">
        <v>0</v>
      </c>
      <c r="AZ185" s="64">
        <v>0</v>
      </c>
      <c r="BA185" s="64">
        <v>0</v>
      </c>
      <c r="BB185" s="64">
        <v>51000000</v>
      </c>
      <c r="BC185" s="101">
        <v>1</v>
      </c>
      <c r="BD185" s="101">
        <v>301</v>
      </c>
      <c r="BE185" s="64">
        <v>0</v>
      </c>
      <c r="BF185" t="s">
        <v>615</v>
      </c>
      <c r="BG185" s="107" t="e">
        <f>+SUMIF('[4]CDP - NO CANCELAR '!$A$2:$A$152,R185,'[4]CDP - NO CANCELAR '!$Q$2:$Q$152)</f>
        <v>#VALUE!</v>
      </c>
      <c r="BH185" s="64">
        <v>0</v>
      </c>
      <c r="BI185" s="104">
        <v>27</v>
      </c>
      <c r="BJ185" s="104">
        <v>1</v>
      </c>
      <c r="BK185" s="104">
        <v>3</v>
      </c>
      <c r="BL185" s="106">
        <v>11</v>
      </c>
      <c r="BM185" s="104">
        <v>1</v>
      </c>
      <c r="BN185" s="104">
        <v>301</v>
      </c>
      <c r="BO185" s="104">
        <v>21</v>
      </c>
      <c r="BP185" s="104">
        <v>40</v>
      </c>
      <c r="BQ185" s="105">
        <v>4502001</v>
      </c>
      <c r="BR185" s="104" t="s">
        <v>3197</v>
      </c>
      <c r="BS185" s="104">
        <f t="shared" si="32"/>
        <v>51000000</v>
      </c>
      <c r="BT185" s="103" t="str">
        <f>+VLOOKUP('EJECUCIONGASTOS ARMONIZADO'!BU185,[4]ARMONIZACION!$I$5:$N$53,6,FALSE)</f>
        <v>DESARROLLO HUMANO Y SOCIAL</v>
      </c>
      <c r="BU185" s="102" t="s">
        <v>340</v>
      </c>
      <c r="BV185" s="102"/>
      <c r="BY185" s="101">
        <v>1</v>
      </c>
      <c r="BZ185" s="101">
        <v>301</v>
      </c>
      <c r="CA185" t="e">
        <f>+COUNTIF([4]ARMONIZACION!$D$5:$D$53,'EJECUCIONGASTOS ARMONIZADO'!CB185)</f>
        <v>#VALUE!</v>
      </c>
      <c r="CB185" t="str">
        <f t="shared" si="22"/>
        <v>INCLUSIÓN SOCIAL Y PARTICIPACIÓN CIUDADANA EN LA MANIZALES + GRANDE - INCLUSIÓN E INTEGRACIÓN SOCIAL Y COMUNITARIA</v>
      </c>
      <c r="CC185">
        <f t="shared" si="23"/>
        <v>3</v>
      </c>
      <c r="CD185" t="str">
        <f t="shared" si="24"/>
        <v>13</v>
      </c>
      <c r="CE185" t="str">
        <f t="shared" si="25"/>
        <v>27 1 3 11 1 301 21 40 4502001</v>
      </c>
      <c r="CF185">
        <f t="shared" si="26"/>
        <v>4</v>
      </c>
    </row>
    <row r="186" spans="1:84" ht="15" customHeight="1" x14ac:dyDescent="0.25">
      <c r="A186">
        <v>27</v>
      </c>
      <c r="B186">
        <v>1</v>
      </c>
      <c r="C186">
        <v>3</v>
      </c>
      <c r="D186" s="99">
        <v>11</v>
      </c>
      <c r="E186">
        <v>1</v>
      </c>
      <c r="F186">
        <v>6</v>
      </c>
      <c r="G186">
        <v>21</v>
      </c>
      <c r="H186">
        <v>1</v>
      </c>
      <c r="I186">
        <v>1</v>
      </c>
      <c r="J186" t="s">
        <v>597</v>
      </c>
      <c r="K186">
        <v>0</v>
      </c>
      <c r="L186" t="s">
        <v>597</v>
      </c>
      <c r="M186">
        <v>11101</v>
      </c>
      <c r="N186" t="s">
        <v>598</v>
      </c>
      <c r="O186">
        <v>1</v>
      </c>
      <c r="P186">
        <v>1</v>
      </c>
      <c r="Q186" t="s">
        <v>1398</v>
      </c>
      <c r="R186" t="s">
        <v>1399</v>
      </c>
      <c r="S186" t="s">
        <v>1386</v>
      </c>
      <c r="T186" t="s">
        <v>222</v>
      </c>
      <c r="U186" t="s">
        <v>1389</v>
      </c>
      <c r="V186" t="s">
        <v>1390</v>
      </c>
      <c r="W186" t="s">
        <v>594</v>
      </c>
      <c r="X186" t="s">
        <v>602</v>
      </c>
      <c r="Y186" t="s">
        <v>596</v>
      </c>
      <c r="Z186" t="s">
        <v>597</v>
      </c>
      <c r="AA186" t="s">
        <v>595</v>
      </c>
      <c r="AB186" t="s">
        <v>234</v>
      </c>
      <c r="AC186" t="s">
        <v>797</v>
      </c>
      <c r="AD186" t="s">
        <v>239</v>
      </c>
      <c r="AE186" t="s">
        <v>998</v>
      </c>
      <c r="AF186" t="s">
        <v>3535</v>
      </c>
      <c r="AG186" t="s">
        <v>1391</v>
      </c>
      <c r="AH186" t="s">
        <v>1392</v>
      </c>
      <c r="AI186" t="s">
        <v>1393</v>
      </c>
      <c r="AJ186" t="s">
        <v>1394</v>
      </c>
      <c r="AK186" t="s">
        <v>609</v>
      </c>
      <c r="AL186" t="s">
        <v>610</v>
      </c>
      <c r="AM186" t="s">
        <v>611</v>
      </c>
      <c r="AN186" t="s">
        <v>1395</v>
      </c>
      <c r="AO186" t="s">
        <v>1396</v>
      </c>
      <c r="AP186" t="s">
        <v>1400</v>
      </c>
      <c r="AQ186" t="s">
        <v>92</v>
      </c>
      <c r="AR186" s="64">
        <v>17000000</v>
      </c>
      <c r="AS186" s="64">
        <v>0</v>
      </c>
      <c r="AT186" s="64">
        <v>0</v>
      </c>
      <c r="AU186" s="64">
        <v>0</v>
      </c>
      <c r="AV186" s="64">
        <v>0</v>
      </c>
      <c r="AW186" s="64">
        <v>17000000</v>
      </c>
      <c r="AX186" s="64">
        <v>0</v>
      </c>
      <c r="AY186" s="64">
        <v>0</v>
      </c>
      <c r="AZ186" s="64">
        <v>0</v>
      </c>
      <c r="BA186" s="64">
        <v>0</v>
      </c>
      <c r="BB186" s="64">
        <v>17000000</v>
      </c>
      <c r="BC186" s="101">
        <v>1</v>
      </c>
      <c r="BD186" s="101">
        <v>301</v>
      </c>
      <c r="BE186" s="64">
        <v>0</v>
      </c>
      <c r="BF186" t="s">
        <v>615</v>
      </c>
      <c r="BG186" s="107" t="e">
        <f>+SUMIF('[4]CDP - NO CANCELAR '!$A$2:$A$152,R186,'[4]CDP - NO CANCELAR '!$Q$2:$Q$152)</f>
        <v>#VALUE!</v>
      </c>
      <c r="BH186" s="64">
        <v>0</v>
      </c>
      <c r="BI186" s="104">
        <v>27</v>
      </c>
      <c r="BJ186" s="104">
        <v>1</v>
      </c>
      <c r="BK186" s="104">
        <v>3</v>
      </c>
      <c r="BL186" s="106">
        <v>11</v>
      </c>
      <c r="BM186" s="104">
        <v>1</v>
      </c>
      <c r="BN186" s="104">
        <v>301</v>
      </c>
      <c r="BO186" s="104">
        <v>21</v>
      </c>
      <c r="BP186" s="104">
        <v>40</v>
      </c>
      <c r="BQ186" s="105">
        <v>4502001</v>
      </c>
      <c r="BR186" s="104" t="s">
        <v>3197</v>
      </c>
      <c r="BS186" s="104">
        <f t="shared" si="32"/>
        <v>17000000</v>
      </c>
      <c r="BT186" s="103" t="str">
        <f>+VLOOKUP('EJECUCIONGASTOS ARMONIZADO'!BU186,[4]ARMONIZACION!$I$5:$N$53,6,FALSE)</f>
        <v>DESARROLLO HUMANO Y SOCIAL</v>
      </c>
      <c r="BU186" s="102" t="s">
        <v>340</v>
      </c>
      <c r="BV186" s="102"/>
      <c r="BY186" s="101">
        <v>1</v>
      </c>
      <c r="BZ186" s="101">
        <v>301</v>
      </c>
      <c r="CA186" t="e">
        <f>+COUNTIF([4]ARMONIZACION!$D$5:$D$53,'EJECUCIONGASTOS ARMONIZADO'!CB186)</f>
        <v>#VALUE!</v>
      </c>
      <c r="CB186" t="str">
        <f t="shared" si="22"/>
        <v>INCLUSIÓN SOCIAL Y PARTICIPACIÓN CIUDADANA EN LA MANIZALES + GRANDE - INCLUSIÓN E INTEGRACIÓN SOCIAL Y COMUNITARIA</v>
      </c>
      <c r="CC186">
        <f t="shared" si="23"/>
        <v>3</v>
      </c>
      <c r="CD186" t="str">
        <f t="shared" si="24"/>
        <v>13</v>
      </c>
      <c r="CE186" t="str">
        <f t="shared" si="25"/>
        <v>27 1 3 11 1 301 21 40 4502001</v>
      </c>
      <c r="CF186">
        <f t="shared" si="26"/>
        <v>4</v>
      </c>
    </row>
    <row r="187" spans="1:84" ht="15" customHeight="1" x14ac:dyDescent="0.25">
      <c r="A187">
        <v>27</v>
      </c>
      <c r="B187">
        <v>1</v>
      </c>
      <c r="C187">
        <v>3</v>
      </c>
      <c r="D187" s="99">
        <v>11</v>
      </c>
      <c r="E187">
        <v>1</v>
      </c>
      <c r="F187">
        <v>6</v>
      </c>
      <c r="G187">
        <v>21</v>
      </c>
      <c r="H187">
        <v>2</v>
      </c>
      <c r="I187">
        <v>1</v>
      </c>
      <c r="J187" t="s">
        <v>597</v>
      </c>
      <c r="K187">
        <v>0</v>
      </c>
      <c r="L187" t="s">
        <v>597</v>
      </c>
      <c r="M187">
        <v>11101</v>
      </c>
      <c r="N187" t="s">
        <v>598</v>
      </c>
      <c r="O187">
        <v>2</v>
      </c>
      <c r="P187">
        <v>2</v>
      </c>
      <c r="Q187" t="s">
        <v>1401</v>
      </c>
      <c r="R187" t="s">
        <v>1402</v>
      </c>
      <c r="S187" t="s">
        <v>1386</v>
      </c>
      <c r="T187" t="s">
        <v>222</v>
      </c>
      <c r="U187" t="s">
        <v>1389</v>
      </c>
      <c r="V187" t="s">
        <v>1390</v>
      </c>
      <c r="W187" t="s">
        <v>594</v>
      </c>
      <c r="X187" t="s">
        <v>602</v>
      </c>
      <c r="Y187" t="s">
        <v>596</v>
      </c>
      <c r="Z187" t="s">
        <v>597</v>
      </c>
      <c r="AA187" t="s">
        <v>595</v>
      </c>
      <c r="AB187" t="s">
        <v>234</v>
      </c>
      <c r="AC187" t="s">
        <v>797</v>
      </c>
      <c r="AD187" t="s">
        <v>239</v>
      </c>
      <c r="AE187" t="s">
        <v>998</v>
      </c>
      <c r="AF187" t="s">
        <v>3535</v>
      </c>
      <c r="AG187" t="s">
        <v>1391</v>
      </c>
      <c r="AH187" t="s">
        <v>1392</v>
      </c>
      <c r="AI187" t="s">
        <v>1393</v>
      </c>
      <c r="AJ187" t="s">
        <v>1394</v>
      </c>
      <c r="AK187" t="s">
        <v>609</v>
      </c>
      <c r="AL187" t="s">
        <v>610</v>
      </c>
      <c r="AM187" t="s">
        <v>611</v>
      </c>
      <c r="AN187" t="s">
        <v>1395</v>
      </c>
      <c r="AO187" t="s">
        <v>1396</v>
      </c>
      <c r="AP187" t="s">
        <v>1403</v>
      </c>
      <c r="AQ187" t="s">
        <v>92</v>
      </c>
      <c r="AR187" s="64">
        <v>34000000</v>
      </c>
      <c r="AS187" s="64">
        <v>0</v>
      </c>
      <c r="AT187" s="64">
        <v>0</v>
      </c>
      <c r="AU187" s="64">
        <v>0</v>
      </c>
      <c r="AV187" s="64">
        <v>0</v>
      </c>
      <c r="AW187" s="64">
        <v>34000000</v>
      </c>
      <c r="AX187" s="64">
        <v>0</v>
      </c>
      <c r="AY187" s="64">
        <v>0</v>
      </c>
      <c r="AZ187" s="64">
        <v>0</v>
      </c>
      <c r="BA187" s="64">
        <v>0</v>
      </c>
      <c r="BB187" s="64">
        <v>34000000</v>
      </c>
      <c r="BC187" s="101">
        <v>1</v>
      </c>
      <c r="BD187" s="101">
        <v>601</v>
      </c>
      <c r="BE187" s="64">
        <v>0</v>
      </c>
      <c r="BF187" t="s">
        <v>615</v>
      </c>
      <c r="BG187" s="107" t="e">
        <f>+SUMIF('[4]CDP - NO CANCELAR '!$A$2:$A$152,R187,'[4]CDP - NO CANCELAR '!$Q$2:$Q$152)</f>
        <v>#VALUE!</v>
      </c>
      <c r="BH187" s="64">
        <v>0</v>
      </c>
      <c r="BI187" s="104">
        <v>24</v>
      </c>
      <c r="BJ187" s="104">
        <f>+B187</f>
        <v>1</v>
      </c>
      <c r="BK187" s="104">
        <f>+C187</f>
        <v>3</v>
      </c>
      <c r="BL187" s="106">
        <f>+D187</f>
        <v>11</v>
      </c>
      <c r="BM187" s="104">
        <f>+VALUE(VLOOKUP(BT187,'[4]ESTRUCTURA PDM'!$D$1:$J$48,7,FALSE))</f>
        <v>1</v>
      </c>
      <c r="BN187" s="104">
        <v>601</v>
      </c>
      <c r="BO187" s="104">
        <f>+G187</f>
        <v>21</v>
      </c>
      <c r="BP187" s="104">
        <v>40</v>
      </c>
      <c r="BQ187" s="105">
        <v>4502019</v>
      </c>
      <c r="BR187" s="104" t="s">
        <v>3066</v>
      </c>
      <c r="BS187" s="104">
        <f t="shared" si="32"/>
        <v>34000000</v>
      </c>
      <c r="BT187" s="103" t="str">
        <f>+VLOOKUP('EJECUCIONGASTOS ARMONIZADO'!BU187,[4]ARMONIZACION!$I$5:$N$53,6,FALSE)</f>
        <v>DESARROLLO HUMANO Y SOCIAL</v>
      </c>
      <c r="BU187" s="102" t="s">
        <v>379</v>
      </c>
      <c r="BV187" s="102"/>
      <c r="BY187" s="101">
        <v>1</v>
      </c>
      <c r="BZ187" s="101">
        <v>601</v>
      </c>
      <c r="CA187" t="e">
        <f>+COUNTIF([4]ARMONIZACION!$D$5:$D$53,'EJECUCIONGASTOS ARMONIZADO'!CB187)</f>
        <v>#VALUE!</v>
      </c>
      <c r="CB187" t="str">
        <f t="shared" si="22"/>
        <v>INCLUSIÓN SOCIAL Y PARTICIPACIÓN CIUDADANA EN LA MANIZALES + GRANDE - SEGURIDAD Y CONVIVENCIA</v>
      </c>
      <c r="CC187">
        <f t="shared" si="23"/>
        <v>6</v>
      </c>
      <c r="CD187" t="str">
        <f t="shared" si="24"/>
        <v>16</v>
      </c>
      <c r="CE187" t="str">
        <f t="shared" si="25"/>
        <v>24 1 3 11 1 601 21 40 4502019</v>
      </c>
      <c r="CF187">
        <f t="shared" si="26"/>
        <v>3</v>
      </c>
    </row>
    <row r="188" spans="1:84" ht="15" customHeight="1" x14ac:dyDescent="0.25">
      <c r="A188">
        <v>27</v>
      </c>
      <c r="B188">
        <v>1</v>
      </c>
      <c r="C188">
        <v>3</v>
      </c>
      <c r="D188" s="99">
        <v>11</v>
      </c>
      <c r="E188">
        <v>1</v>
      </c>
      <c r="F188">
        <v>6</v>
      </c>
      <c r="G188">
        <v>21</v>
      </c>
      <c r="H188">
        <v>3</v>
      </c>
      <c r="I188">
        <v>1</v>
      </c>
      <c r="J188" t="s">
        <v>597</v>
      </c>
      <c r="K188">
        <v>0</v>
      </c>
      <c r="L188" t="s">
        <v>597</v>
      </c>
      <c r="M188">
        <v>11101</v>
      </c>
      <c r="N188" t="s">
        <v>598</v>
      </c>
      <c r="O188">
        <v>3</v>
      </c>
      <c r="P188">
        <v>3</v>
      </c>
      <c r="Q188" t="s">
        <v>1404</v>
      </c>
      <c r="R188" t="s">
        <v>1405</v>
      </c>
      <c r="S188" t="s">
        <v>1386</v>
      </c>
      <c r="T188" t="s">
        <v>222</v>
      </c>
      <c r="U188" t="s">
        <v>1389</v>
      </c>
      <c r="V188" t="s">
        <v>1390</v>
      </c>
      <c r="W188" t="s">
        <v>594</v>
      </c>
      <c r="X188" t="s">
        <v>602</v>
      </c>
      <c r="Y188" t="s">
        <v>596</v>
      </c>
      <c r="Z188" t="s">
        <v>597</v>
      </c>
      <c r="AA188" t="s">
        <v>595</v>
      </c>
      <c r="AB188" t="s">
        <v>234</v>
      </c>
      <c r="AC188" t="s">
        <v>797</v>
      </c>
      <c r="AD188" t="s">
        <v>239</v>
      </c>
      <c r="AE188" t="s">
        <v>998</v>
      </c>
      <c r="AF188" t="s">
        <v>3535</v>
      </c>
      <c r="AG188" t="s">
        <v>1391</v>
      </c>
      <c r="AH188" t="s">
        <v>1392</v>
      </c>
      <c r="AI188" t="s">
        <v>1393</v>
      </c>
      <c r="AJ188" t="s">
        <v>1394</v>
      </c>
      <c r="AK188" t="s">
        <v>609</v>
      </c>
      <c r="AL188" t="s">
        <v>610</v>
      </c>
      <c r="AM188" t="s">
        <v>611</v>
      </c>
      <c r="AN188" t="s">
        <v>1395</v>
      </c>
      <c r="AO188" t="s">
        <v>1396</v>
      </c>
      <c r="AP188" t="s">
        <v>1406</v>
      </c>
      <c r="AQ188" t="s">
        <v>92</v>
      </c>
      <c r="AR188" s="64">
        <v>75234200</v>
      </c>
      <c r="AS188" s="64">
        <v>0</v>
      </c>
      <c r="AT188" s="64">
        <v>0</v>
      </c>
      <c r="AU188" s="64">
        <v>0</v>
      </c>
      <c r="AV188" s="64">
        <v>0</v>
      </c>
      <c r="AW188" s="64">
        <v>75234200</v>
      </c>
      <c r="AX188" s="64">
        <v>24890000</v>
      </c>
      <c r="AY188" s="64">
        <v>0</v>
      </c>
      <c r="AZ188" s="64">
        <v>0</v>
      </c>
      <c r="BA188" s="64">
        <v>0</v>
      </c>
      <c r="BB188" s="64">
        <v>50344200</v>
      </c>
      <c r="BC188" s="101">
        <v>1</v>
      </c>
      <c r="BD188" s="101">
        <v>301</v>
      </c>
      <c r="BE188" s="64">
        <v>24890000</v>
      </c>
      <c r="BF188" t="s">
        <v>615</v>
      </c>
      <c r="BG188" s="107" t="e">
        <f>+SUMIF('[4]CDP - NO CANCELAR '!$A$2:$A$152,R188,'[4]CDP - NO CANCELAR '!$Q$2:$Q$152)</f>
        <v>#VALUE!</v>
      </c>
      <c r="BH188" s="64">
        <v>24890000</v>
      </c>
      <c r="BI188" s="104">
        <v>27</v>
      </c>
      <c r="BJ188" s="104">
        <v>1</v>
      </c>
      <c r="BK188" s="104">
        <v>3</v>
      </c>
      <c r="BL188" s="106">
        <v>11</v>
      </c>
      <c r="BM188" s="104">
        <v>1</v>
      </c>
      <c r="BN188" s="104">
        <v>301</v>
      </c>
      <c r="BO188" s="104">
        <v>21</v>
      </c>
      <c r="BP188" s="104">
        <v>40</v>
      </c>
      <c r="BQ188" s="105">
        <v>4502001</v>
      </c>
      <c r="BR188" s="104" t="s">
        <v>3197</v>
      </c>
      <c r="BS188" s="104">
        <f t="shared" si="32"/>
        <v>50344200</v>
      </c>
      <c r="BT188" s="103" t="str">
        <f>+VLOOKUP('EJECUCIONGASTOS ARMONIZADO'!BU188,[4]ARMONIZACION!$I$5:$N$53,6,FALSE)</f>
        <v>DESARROLLO HUMANO Y SOCIAL</v>
      </c>
      <c r="BU188" s="102" t="s">
        <v>340</v>
      </c>
      <c r="BV188" s="102"/>
      <c r="BY188" s="101">
        <v>1</v>
      </c>
      <c r="BZ188" s="101">
        <v>301</v>
      </c>
      <c r="CA188" t="e">
        <f>+COUNTIF([4]ARMONIZACION!$D$5:$D$53,'EJECUCIONGASTOS ARMONIZADO'!CB188)</f>
        <v>#VALUE!</v>
      </c>
      <c r="CB188" t="str">
        <f t="shared" si="22"/>
        <v>INCLUSIÓN SOCIAL Y PARTICIPACIÓN CIUDADANA EN LA MANIZALES + GRANDE - INCLUSIÓN E INTEGRACIÓN SOCIAL Y COMUNITARIA</v>
      </c>
      <c r="CC188">
        <f t="shared" si="23"/>
        <v>3</v>
      </c>
      <c r="CD188" t="str">
        <f t="shared" si="24"/>
        <v>13</v>
      </c>
      <c r="CE188" t="str">
        <f t="shared" si="25"/>
        <v>27 1 3 11 1 301 21 40 4502001</v>
      </c>
      <c r="CF188">
        <f t="shared" si="26"/>
        <v>4</v>
      </c>
    </row>
    <row r="189" spans="1:84" ht="15" customHeight="1" x14ac:dyDescent="0.25">
      <c r="A189">
        <v>27</v>
      </c>
      <c r="B189">
        <v>1</v>
      </c>
      <c r="C189">
        <v>3</v>
      </c>
      <c r="D189" s="99">
        <v>11</v>
      </c>
      <c r="E189">
        <v>1</v>
      </c>
      <c r="F189">
        <v>6</v>
      </c>
      <c r="G189">
        <v>21</v>
      </c>
      <c r="H189">
        <v>4</v>
      </c>
      <c r="I189">
        <v>1</v>
      </c>
      <c r="J189" t="s">
        <v>597</v>
      </c>
      <c r="K189">
        <v>0</v>
      </c>
      <c r="L189" t="s">
        <v>597</v>
      </c>
      <c r="M189">
        <v>11101</v>
      </c>
      <c r="N189" t="s">
        <v>598</v>
      </c>
      <c r="O189">
        <v>4</v>
      </c>
      <c r="P189">
        <v>4</v>
      </c>
      <c r="Q189" t="s">
        <v>1407</v>
      </c>
      <c r="R189" t="s">
        <v>1408</v>
      </c>
      <c r="S189" t="s">
        <v>1386</v>
      </c>
      <c r="T189" t="s">
        <v>222</v>
      </c>
      <c r="U189" t="s">
        <v>1389</v>
      </c>
      <c r="V189" t="s">
        <v>1390</v>
      </c>
      <c r="W189" t="s">
        <v>594</v>
      </c>
      <c r="X189" t="s">
        <v>602</v>
      </c>
      <c r="Y189" t="s">
        <v>596</v>
      </c>
      <c r="Z189" t="s">
        <v>597</v>
      </c>
      <c r="AA189" t="s">
        <v>595</v>
      </c>
      <c r="AB189" t="s">
        <v>234</v>
      </c>
      <c r="AC189" t="s">
        <v>797</v>
      </c>
      <c r="AD189" t="s">
        <v>239</v>
      </c>
      <c r="AE189" t="s">
        <v>998</v>
      </c>
      <c r="AF189" t="s">
        <v>3535</v>
      </c>
      <c r="AG189" t="s">
        <v>1391</v>
      </c>
      <c r="AH189" t="s">
        <v>1392</v>
      </c>
      <c r="AI189" t="s">
        <v>1393</v>
      </c>
      <c r="AJ189" t="s">
        <v>1394</v>
      </c>
      <c r="AK189" t="s">
        <v>609</v>
      </c>
      <c r="AL189" t="s">
        <v>610</v>
      </c>
      <c r="AM189" t="s">
        <v>611</v>
      </c>
      <c r="AN189" t="s">
        <v>1409</v>
      </c>
      <c r="AO189" t="s">
        <v>1410</v>
      </c>
      <c r="AP189" t="s">
        <v>1411</v>
      </c>
      <c r="AQ189" t="s">
        <v>92</v>
      </c>
      <c r="AR189" s="64">
        <v>145234200</v>
      </c>
      <c r="AS189" s="64">
        <v>0</v>
      </c>
      <c r="AT189" s="64">
        <v>0</v>
      </c>
      <c r="AU189" s="64">
        <v>0</v>
      </c>
      <c r="AV189" s="64">
        <v>0</v>
      </c>
      <c r="AW189" s="64">
        <v>145234200</v>
      </c>
      <c r="AX189" s="64">
        <v>0</v>
      </c>
      <c r="AY189" s="64">
        <v>0</v>
      </c>
      <c r="AZ189" s="64">
        <v>0</v>
      </c>
      <c r="BA189" s="64">
        <v>0</v>
      </c>
      <c r="BB189" s="64">
        <v>145234200</v>
      </c>
      <c r="BC189" s="101">
        <v>1</v>
      </c>
      <c r="BD189" s="101">
        <v>601</v>
      </c>
      <c r="BE189" s="64">
        <v>0</v>
      </c>
      <c r="BF189" t="s">
        <v>615</v>
      </c>
      <c r="BG189" s="107" t="e">
        <f>+SUMIF('[4]CDP - NO CANCELAR '!$A$2:$A$152,R189,'[4]CDP - NO CANCELAR '!$Q$2:$Q$152)</f>
        <v>#VALUE!</v>
      </c>
      <c r="BH189" s="64">
        <v>0</v>
      </c>
      <c r="BI189" s="104">
        <v>24</v>
      </c>
      <c r="BJ189" s="104">
        <f>+B189</f>
        <v>1</v>
      </c>
      <c r="BK189" s="104">
        <f>+C189</f>
        <v>3</v>
      </c>
      <c r="BL189" s="106">
        <f>+D189</f>
        <v>11</v>
      </c>
      <c r="BM189" s="104">
        <f>+VALUE(VLOOKUP(BT189,'[4]ESTRUCTURA PDM'!$D$1:$J$48,7,FALSE))</f>
        <v>1</v>
      </c>
      <c r="BN189" s="104">
        <v>601</v>
      </c>
      <c r="BO189" s="104">
        <f>+G189</f>
        <v>21</v>
      </c>
      <c r="BP189" s="104">
        <v>40</v>
      </c>
      <c r="BQ189" s="105">
        <v>4502019</v>
      </c>
      <c r="BR189" s="104" t="s">
        <v>3066</v>
      </c>
      <c r="BS189" s="104">
        <f t="shared" si="32"/>
        <v>145234200</v>
      </c>
      <c r="BT189" s="103" t="str">
        <f>+VLOOKUP('EJECUCIONGASTOS ARMONIZADO'!BU189,[4]ARMONIZACION!$I$5:$N$53,6,FALSE)</f>
        <v>DESARROLLO HUMANO Y SOCIAL</v>
      </c>
      <c r="BU189" s="102" t="s">
        <v>379</v>
      </c>
      <c r="BV189" s="102"/>
      <c r="BY189" s="101">
        <v>1</v>
      </c>
      <c r="BZ189" s="101">
        <v>601</v>
      </c>
      <c r="CA189" t="e">
        <f>+COUNTIF([4]ARMONIZACION!$D$5:$D$53,'EJECUCIONGASTOS ARMONIZADO'!CB189)</f>
        <v>#VALUE!</v>
      </c>
      <c r="CB189" t="str">
        <f t="shared" si="22"/>
        <v>INCLUSIÓN SOCIAL Y PARTICIPACIÓN CIUDADANA EN LA MANIZALES + GRANDE - SEGURIDAD Y CONVIVENCIA</v>
      </c>
      <c r="CC189">
        <f t="shared" si="23"/>
        <v>6</v>
      </c>
      <c r="CD189" t="str">
        <f t="shared" si="24"/>
        <v>16</v>
      </c>
      <c r="CE189" t="str">
        <f t="shared" si="25"/>
        <v>24 1 3 11 1 601 21 40 4502019</v>
      </c>
      <c r="CF189">
        <f t="shared" si="26"/>
        <v>3</v>
      </c>
    </row>
    <row r="190" spans="1:84" ht="15" customHeight="1" x14ac:dyDescent="0.25">
      <c r="A190">
        <v>27</v>
      </c>
      <c r="B190">
        <v>1</v>
      </c>
      <c r="C190">
        <v>3</v>
      </c>
      <c r="D190" s="99">
        <v>11</v>
      </c>
      <c r="E190">
        <v>1</v>
      </c>
      <c r="F190">
        <v>6</v>
      </c>
      <c r="G190">
        <v>21</v>
      </c>
      <c r="H190">
        <v>5</v>
      </c>
      <c r="I190">
        <v>1</v>
      </c>
      <c r="J190" t="s">
        <v>597</v>
      </c>
      <c r="K190">
        <v>0</v>
      </c>
      <c r="L190" t="s">
        <v>597</v>
      </c>
      <c r="M190">
        <v>11101</v>
      </c>
      <c r="N190" t="s">
        <v>598</v>
      </c>
      <c r="O190">
        <v>5</v>
      </c>
      <c r="P190">
        <v>5</v>
      </c>
      <c r="Q190" t="s">
        <v>1412</v>
      </c>
      <c r="R190" t="s">
        <v>1413</v>
      </c>
      <c r="S190" t="s">
        <v>1386</v>
      </c>
      <c r="T190" t="s">
        <v>222</v>
      </c>
      <c r="U190" t="s">
        <v>1389</v>
      </c>
      <c r="V190" t="s">
        <v>1390</v>
      </c>
      <c r="W190" t="s">
        <v>594</v>
      </c>
      <c r="X190" t="s">
        <v>602</v>
      </c>
      <c r="Y190" t="s">
        <v>596</v>
      </c>
      <c r="Z190" t="s">
        <v>597</v>
      </c>
      <c r="AA190" t="s">
        <v>595</v>
      </c>
      <c r="AB190" t="s">
        <v>234</v>
      </c>
      <c r="AC190" t="s">
        <v>797</v>
      </c>
      <c r="AD190" t="s">
        <v>239</v>
      </c>
      <c r="AE190" t="s">
        <v>998</v>
      </c>
      <c r="AF190" t="s">
        <v>3535</v>
      </c>
      <c r="AG190" t="s">
        <v>1391</v>
      </c>
      <c r="AH190" t="s">
        <v>1392</v>
      </c>
      <c r="AI190" t="s">
        <v>1393</v>
      </c>
      <c r="AJ190" t="s">
        <v>1394</v>
      </c>
      <c r="AK190" t="s">
        <v>609</v>
      </c>
      <c r="AL190" t="s">
        <v>610</v>
      </c>
      <c r="AM190" t="s">
        <v>611</v>
      </c>
      <c r="AN190" t="s">
        <v>1409</v>
      </c>
      <c r="AO190" t="s">
        <v>1410</v>
      </c>
      <c r="AP190" t="s">
        <v>1414</v>
      </c>
      <c r="AQ190" t="s">
        <v>92</v>
      </c>
      <c r="AR190" s="64">
        <v>290468400</v>
      </c>
      <c r="AS190" s="64">
        <v>0</v>
      </c>
      <c r="AT190" s="64">
        <v>0</v>
      </c>
      <c r="AU190" s="64">
        <v>0</v>
      </c>
      <c r="AV190" s="64">
        <v>0</v>
      </c>
      <c r="AW190" s="64">
        <v>290468400</v>
      </c>
      <c r="AX190" s="64">
        <v>0</v>
      </c>
      <c r="AY190" s="64">
        <v>0</v>
      </c>
      <c r="AZ190" s="64">
        <v>0</v>
      </c>
      <c r="BA190" s="64">
        <v>0</v>
      </c>
      <c r="BB190" s="64">
        <v>290468400</v>
      </c>
      <c r="BC190" s="101">
        <v>1</v>
      </c>
      <c r="BD190" s="101">
        <v>301</v>
      </c>
      <c r="BE190" s="64">
        <v>0</v>
      </c>
      <c r="BF190" t="s">
        <v>615</v>
      </c>
      <c r="BG190" s="107" t="e">
        <f>+SUMIF('[4]CDP - NO CANCELAR '!$A$2:$A$152,R190,'[4]CDP - NO CANCELAR '!$Q$2:$Q$152)</f>
        <v>#VALUE!</v>
      </c>
      <c r="BH190" s="64">
        <v>50000000</v>
      </c>
      <c r="BI190" s="104">
        <v>27</v>
      </c>
      <c r="BJ190" s="104">
        <v>1</v>
      </c>
      <c r="BK190" s="104">
        <v>3</v>
      </c>
      <c r="BL190" s="106">
        <v>11</v>
      </c>
      <c r="BM190" s="104">
        <v>1</v>
      </c>
      <c r="BN190" s="104">
        <v>301</v>
      </c>
      <c r="BO190" s="104">
        <v>21</v>
      </c>
      <c r="BP190" s="104">
        <v>40</v>
      </c>
      <c r="BQ190" s="105">
        <v>4502038</v>
      </c>
      <c r="BR190" s="104" t="s">
        <v>3197</v>
      </c>
      <c r="BS190" s="104">
        <f t="shared" si="32"/>
        <v>290468400</v>
      </c>
      <c r="BT190" s="103" t="str">
        <f>+VLOOKUP('EJECUCIONGASTOS ARMONIZADO'!BU190,[4]ARMONIZACION!$I$5:$N$53,6,FALSE)</f>
        <v>DESARROLLO HUMANO Y SOCIAL</v>
      </c>
      <c r="BU190" s="102" t="s">
        <v>340</v>
      </c>
      <c r="BV190" s="102"/>
      <c r="BY190" s="101">
        <v>1</v>
      </c>
      <c r="BZ190" s="101">
        <v>301</v>
      </c>
      <c r="CA190" t="e">
        <f>+COUNTIF([4]ARMONIZACION!$D$5:$D$53,'EJECUCIONGASTOS ARMONIZADO'!CB190)</f>
        <v>#VALUE!</v>
      </c>
      <c r="CB190" t="str">
        <f t="shared" si="22"/>
        <v>INCLUSIÓN SOCIAL Y PARTICIPACIÓN CIUDADANA EN LA MANIZALES + GRANDE - INCLUSIÓN E INTEGRACIÓN SOCIAL Y COMUNITARIA</v>
      </c>
      <c r="CC190">
        <f t="shared" si="23"/>
        <v>3</v>
      </c>
      <c r="CD190" t="str">
        <f t="shared" si="24"/>
        <v>13</v>
      </c>
      <c r="CE190" t="str">
        <f t="shared" si="25"/>
        <v>27 1 3 11 1 301 21 40 4502038</v>
      </c>
      <c r="CF190">
        <f t="shared" si="26"/>
        <v>2</v>
      </c>
    </row>
    <row r="191" spans="1:84" ht="15" customHeight="1" x14ac:dyDescent="0.25">
      <c r="A191">
        <v>27</v>
      </c>
      <c r="B191">
        <v>1</v>
      </c>
      <c r="C191">
        <v>3</v>
      </c>
      <c r="D191" s="99">
        <v>11</v>
      </c>
      <c r="E191">
        <v>1</v>
      </c>
      <c r="F191">
        <v>6</v>
      </c>
      <c r="G191">
        <v>21</v>
      </c>
      <c r="H191">
        <v>6</v>
      </c>
      <c r="I191">
        <v>1</v>
      </c>
      <c r="J191" t="s">
        <v>597</v>
      </c>
      <c r="K191">
        <v>0</v>
      </c>
      <c r="L191" t="s">
        <v>597</v>
      </c>
      <c r="M191">
        <v>11101</v>
      </c>
      <c r="N191" t="s">
        <v>598</v>
      </c>
      <c r="O191">
        <v>6</v>
      </c>
      <c r="P191">
        <v>6</v>
      </c>
      <c r="Q191" t="s">
        <v>1415</v>
      </c>
      <c r="R191" t="s">
        <v>1416</v>
      </c>
      <c r="S191" t="s">
        <v>1386</v>
      </c>
      <c r="T191" t="s">
        <v>222</v>
      </c>
      <c r="U191" t="s">
        <v>1389</v>
      </c>
      <c r="V191" t="s">
        <v>1390</v>
      </c>
      <c r="W191" t="s">
        <v>594</v>
      </c>
      <c r="X191" t="s">
        <v>602</v>
      </c>
      <c r="Y191" t="s">
        <v>596</v>
      </c>
      <c r="Z191" t="s">
        <v>597</v>
      </c>
      <c r="AA191" t="s">
        <v>595</v>
      </c>
      <c r="AB191" t="s">
        <v>234</v>
      </c>
      <c r="AC191" t="s">
        <v>797</v>
      </c>
      <c r="AD191" t="s">
        <v>239</v>
      </c>
      <c r="AE191" t="s">
        <v>998</v>
      </c>
      <c r="AF191" t="s">
        <v>3535</v>
      </c>
      <c r="AG191" t="s">
        <v>1391</v>
      </c>
      <c r="AH191" t="s">
        <v>1392</v>
      </c>
      <c r="AI191" t="s">
        <v>1393</v>
      </c>
      <c r="AJ191" t="s">
        <v>1394</v>
      </c>
      <c r="AK191" t="s">
        <v>609</v>
      </c>
      <c r="AL191" t="s">
        <v>610</v>
      </c>
      <c r="AM191" t="s">
        <v>611</v>
      </c>
      <c r="AN191" t="s">
        <v>1409</v>
      </c>
      <c r="AO191" t="s">
        <v>1410</v>
      </c>
      <c r="AP191" t="s">
        <v>1417</v>
      </c>
      <c r="AQ191" t="s">
        <v>92</v>
      </c>
      <c r="AR191" s="64">
        <v>315702600</v>
      </c>
      <c r="AS191" s="64">
        <v>0</v>
      </c>
      <c r="AT191" s="64">
        <v>0</v>
      </c>
      <c r="AU191" s="64">
        <v>0</v>
      </c>
      <c r="AV191" s="64">
        <v>0</v>
      </c>
      <c r="AW191" s="64">
        <v>315702600</v>
      </c>
      <c r="AX191" s="66">
        <v>228100000</v>
      </c>
      <c r="AY191" s="64">
        <v>190100000</v>
      </c>
      <c r="AZ191" s="64">
        <v>22500000</v>
      </c>
      <c r="BA191" s="64">
        <v>18000000</v>
      </c>
      <c r="BB191" s="66">
        <v>87602600</v>
      </c>
      <c r="BC191" s="101">
        <v>1</v>
      </c>
      <c r="BD191" s="101">
        <v>301</v>
      </c>
      <c r="BE191" s="64">
        <v>38000000</v>
      </c>
      <c r="BF191" t="s">
        <v>615</v>
      </c>
      <c r="BG191" s="107" t="e">
        <f>+SUMIF('[4]CDP - NO CANCELAR '!$A$2:$A$152,R191,'[4]CDP - NO CANCELAR '!$Q$2:$Q$152)</f>
        <v>#VALUE!</v>
      </c>
      <c r="BH191" s="64">
        <v>206000000</v>
      </c>
      <c r="BI191" s="104">
        <v>27</v>
      </c>
      <c r="BJ191" s="104">
        <v>1</v>
      </c>
      <c r="BK191" s="104">
        <v>3</v>
      </c>
      <c r="BL191" s="106">
        <v>11</v>
      </c>
      <c r="BM191" s="104">
        <v>1</v>
      </c>
      <c r="BN191" s="104">
        <v>301</v>
      </c>
      <c r="BO191" s="104">
        <v>21</v>
      </c>
      <c r="BP191" s="104">
        <v>40</v>
      </c>
      <c r="BQ191" s="105">
        <v>4502019</v>
      </c>
      <c r="BR191" s="104" t="s">
        <v>3197</v>
      </c>
      <c r="BS191" s="104">
        <f t="shared" si="32"/>
        <v>87602600</v>
      </c>
      <c r="BT191" s="103" t="str">
        <f>+VLOOKUP('EJECUCIONGASTOS ARMONIZADO'!BU191,[4]ARMONIZACION!$I$5:$N$53,6,FALSE)</f>
        <v>DESARROLLO HUMANO Y SOCIAL</v>
      </c>
      <c r="BU191" s="102" t="s">
        <v>340</v>
      </c>
      <c r="BV191" s="102"/>
      <c r="BW191" t="s">
        <v>3571</v>
      </c>
      <c r="BX191" t="s">
        <v>3575</v>
      </c>
      <c r="BY191" s="101">
        <v>1</v>
      </c>
      <c r="BZ191" s="101">
        <v>301</v>
      </c>
      <c r="CA191" t="e">
        <f>+COUNTIF([4]ARMONIZACION!$D$5:$D$53,'EJECUCIONGASTOS ARMONIZADO'!CB191)</f>
        <v>#VALUE!</v>
      </c>
      <c r="CB191" t="str">
        <f t="shared" si="22"/>
        <v>INCLUSIÓN SOCIAL Y PARTICIPACIÓN CIUDADANA EN LA MANIZALES + GRANDE - INCLUSIÓN E INTEGRACIÓN SOCIAL Y COMUNITARIA</v>
      </c>
      <c r="CC191">
        <f t="shared" si="23"/>
        <v>3</v>
      </c>
      <c r="CD191" t="str">
        <f t="shared" si="24"/>
        <v>13</v>
      </c>
      <c r="CE191" t="str">
        <f t="shared" si="25"/>
        <v>27 1 3 11 1 301 21 40 4502019</v>
      </c>
      <c r="CF191">
        <f t="shared" si="26"/>
        <v>5</v>
      </c>
    </row>
    <row r="192" spans="1:84" ht="15" customHeight="1" x14ac:dyDescent="0.25">
      <c r="A192">
        <v>27</v>
      </c>
      <c r="B192">
        <v>1</v>
      </c>
      <c r="C192">
        <v>3</v>
      </c>
      <c r="D192" s="99">
        <v>11</v>
      </c>
      <c r="E192">
        <v>1</v>
      </c>
      <c r="F192">
        <v>6</v>
      </c>
      <c r="G192">
        <v>21</v>
      </c>
      <c r="H192">
        <v>7</v>
      </c>
      <c r="I192">
        <v>1</v>
      </c>
      <c r="J192" t="s">
        <v>597</v>
      </c>
      <c r="K192">
        <v>0</v>
      </c>
      <c r="L192" t="s">
        <v>597</v>
      </c>
      <c r="M192">
        <v>11101</v>
      </c>
      <c r="N192" t="s">
        <v>598</v>
      </c>
      <c r="O192">
        <v>7</v>
      </c>
      <c r="P192">
        <v>7</v>
      </c>
      <c r="Q192" t="s">
        <v>1418</v>
      </c>
      <c r="R192" t="s">
        <v>1419</v>
      </c>
      <c r="S192" t="s">
        <v>1386</v>
      </c>
      <c r="T192" t="s">
        <v>222</v>
      </c>
      <c r="U192" t="s">
        <v>1389</v>
      </c>
      <c r="V192" t="s">
        <v>1390</v>
      </c>
      <c r="W192" t="s">
        <v>594</v>
      </c>
      <c r="X192" t="s">
        <v>602</v>
      </c>
      <c r="Y192" t="s">
        <v>596</v>
      </c>
      <c r="Z192" t="s">
        <v>597</v>
      </c>
      <c r="AA192" t="s">
        <v>595</v>
      </c>
      <c r="AB192" t="s">
        <v>234</v>
      </c>
      <c r="AC192" t="s">
        <v>797</v>
      </c>
      <c r="AD192" t="s">
        <v>239</v>
      </c>
      <c r="AE192" t="s">
        <v>998</v>
      </c>
      <c r="AF192" t="s">
        <v>3535</v>
      </c>
      <c r="AG192" t="s">
        <v>1391</v>
      </c>
      <c r="AH192" t="s">
        <v>1392</v>
      </c>
      <c r="AI192" t="s">
        <v>1393</v>
      </c>
      <c r="AJ192" t="s">
        <v>1394</v>
      </c>
      <c r="AK192" t="s">
        <v>609</v>
      </c>
      <c r="AL192" t="s">
        <v>610</v>
      </c>
      <c r="AM192" t="s">
        <v>611</v>
      </c>
      <c r="AN192" t="s">
        <v>1420</v>
      </c>
      <c r="AO192" t="s">
        <v>650</v>
      </c>
      <c r="AP192" t="s">
        <v>1421</v>
      </c>
      <c r="AQ192" t="s">
        <v>92</v>
      </c>
      <c r="AR192" s="64">
        <v>20000000</v>
      </c>
      <c r="AS192" s="64">
        <v>0</v>
      </c>
      <c r="AT192" s="64">
        <v>0</v>
      </c>
      <c r="AU192" s="64">
        <v>0</v>
      </c>
      <c r="AV192" s="64">
        <v>0</v>
      </c>
      <c r="AW192" s="64">
        <v>20000000</v>
      </c>
      <c r="AX192" s="64">
        <v>0</v>
      </c>
      <c r="AY192" s="64">
        <v>0</v>
      </c>
      <c r="AZ192" s="64">
        <v>0</v>
      </c>
      <c r="BA192" s="64">
        <v>0</v>
      </c>
      <c r="BB192" s="64">
        <v>20000000</v>
      </c>
      <c r="BC192" s="101">
        <v>1</v>
      </c>
      <c r="BD192" s="101">
        <v>601</v>
      </c>
      <c r="BE192" s="64">
        <v>0</v>
      </c>
      <c r="BF192" t="s">
        <v>615</v>
      </c>
      <c r="BG192" s="107" t="e">
        <f>+SUMIF('[4]CDP - NO CANCELAR '!$A$2:$A$152,R192,'[4]CDP - NO CANCELAR '!$Q$2:$Q$152)</f>
        <v>#VALUE!</v>
      </c>
      <c r="BH192" s="64">
        <v>0</v>
      </c>
      <c r="BI192" s="104">
        <v>24</v>
      </c>
      <c r="BJ192" s="104">
        <f>+B192</f>
        <v>1</v>
      </c>
      <c r="BK192" s="104">
        <f>+C192</f>
        <v>3</v>
      </c>
      <c r="BL192" s="106">
        <f>+D192</f>
        <v>11</v>
      </c>
      <c r="BM192" s="104">
        <f>+VALUE(VLOOKUP(BT192,'[4]ESTRUCTURA PDM'!$D$1:$J$48,7,FALSE))</f>
        <v>1</v>
      </c>
      <c r="BN192" s="104">
        <v>601</v>
      </c>
      <c r="BO192" s="104">
        <f>+G192</f>
        <v>21</v>
      </c>
      <c r="BP192" s="104">
        <v>40</v>
      </c>
      <c r="BQ192" s="105">
        <v>4502019</v>
      </c>
      <c r="BR192" s="104" t="s">
        <v>3066</v>
      </c>
      <c r="BS192" s="104">
        <f t="shared" si="32"/>
        <v>20000000</v>
      </c>
      <c r="BT192" s="103" t="str">
        <f>+VLOOKUP('EJECUCIONGASTOS ARMONIZADO'!BU192,[4]ARMONIZACION!$I$5:$N$53,6,FALSE)</f>
        <v>DESARROLLO HUMANO Y SOCIAL</v>
      </c>
      <c r="BU192" s="102" t="s">
        <v>379</v>
      </c>
      <c r="BV192" s="102"/>
      <c r="BY192" s="101">
        <v>1</v>
      </c>
      <c r="BZ192" s="101">
        <v>601</v>
      </c>
      <c r="CA192" t="e">
        <f>+COUNTIF([4]ARMONIZACION!$D$5:$D$53,'EJECUCIONGASTOS ARMONIZADO'!CB192)</f>
        <v>#VALUE!</v>
      </c>
      <c r="CB192" t="str">
        <f t="shared" si="22"/>
        <v>INCLUSIÓN SOCIAL Y PARTICIPACIÓN CIUDADANA EN LA MANIZALES + GRANDE - SEGURIDAD Y CONVIVENCIA</v>
      </c>
      <c r="CC192">
        <f t="shared" si="23"/>
        <v>6</v>
      </c>
      <c r="CD192" t="str">
        <f t="shared" si="24"/>
        <v>16</v>
      </c>
      <c r="CE192" t="str">
        <f t="shared" si="25"/>
        <v>24 1 3 11 1 601 21 40 4502019</v>
      </c>
      <c r="CF192">
        <f t="shared" si="26"/>
        <v>3</v>
      </c>
    </row>
    <row r="193" spans="1:84" ht="15" customHeight="1" x14ac:dyDescent="0.25">
      <c r="A193">
        <v>27</v>
      </c>
      <c r="B193">
        <v>1</v>
      </c>
      <c r="C193">
        <v>3</v>
      </c>
      <c r="D193" s="99">
        <v>11</v>
      </c>
      <c r="E193">
        <v>1</v>
      </c>
      <c r="F193">
        <v>6</v>
      </c>
      <c r="G193">
        <v>21</v>
      </c>
      <c r="H193">
        <v>8</v>
      </c>
      <c r="I193">
        <v>1</v>
      </c>
      <c r="J193" t="s">
        <v>597</v>
      </c>
      <c r="K193">
        <v>0</v>
      </c>
      <c r="L193" t="s">
        <v>597</v>
      </c>
      <c r="M193">
        <v>11101</v>
      </c>
      <c r="N193" t="s">
        <v>598</v>
      </c>
      <c r="O193">
        <v>8</v>
      </c>
      <c r="P193">
        <v>8</v>
      </c>
      <c r="Q193" t="s">
        <v>1422</v>
      </c>
      <c r="R193" t="s">
        <v>1423</v>
      </c>
      <c r="S193" t="s">
        <v>1386</v>
      </c>
      <c r="T193" t="s">
        <v>222</v>
      </c>
      <c r="U193" t="s">
        <v>1389</v>
      </c>
      <c r="V193" t="s">
        <v>1390</v>
      </c>
      <c r="W193" t="s">
        <v>594</v>
      </c>
      <c r="X193" t="s">
        <v>602</v>
      </c>
      <c r="Y193" t="s">
        <v>596</v>
      </c>
      <c r="Z193" t="s">
        <v>597</v>
      </c>
      <c r="AA193" t="s">
        <v>595</v>
      </c>
      <c r="AB193" t="s">
        <v>234</v>
      </c>
      <c r="AC193" t="s">
        <v>797</v>
      </c>
      <c r="AD193" t="s">
        <v>239</v>
      </c>
      <c r="AE193" t="s">
        <v>998</v>
      </c>
      <c r="AF193" t="s">
        <v>3535</v>
      </c>
      <c r="AG193" t="s">
        <v>1391</v>
      </c>
      <c r="AH193" t="s">
        <v>1392</v>
      </c>
      <c r="AI193" t="s">
        <v>1393</v>
      </c>
      <c r="AJ193" t="s">
        <v>1394</v>
      </c>
      <c r="AK193" t="s">
        <v>609</v>
      </c>
      <c r="AL193" t="s">
        <v>610</v>
      </c>
      <c r="AM193" t="s">
        <v>611</v>
      </c>
      <c r="AN193" t="s">
        <v>1409</v>
      </c>
      <c r="AO193" t="s">
        <v>1410</v>
      </c>
      <c r="AP193" t="s">
        <v>1424</v>
      </c>
      <c r="AQ193" t="s">
        <v>92</v>
      </c>
      <c r="AR193" s="64">
        <v>562936800</v>
      </c>
      <c r="AS193" s="64">
        <v>0</v>
      </c>
      <c r="AT193" s="64">
        <v>0</v>
      </c>
      <c r="AU193" s="64">
        <v>0</v>
      </c>
      <c r="AV193" s="64">
        <v>0</v>
      </c>
      <c r="AW193" s="64">
        <v>562936800</v>
      </c>
      <c r="AX193" s="64">
        <v>254483602</v>
      </c>
      <c r="AY193" s="64">
        <v>254483602</v>
      </c>
      <c r="AZ193" s="64">
        <v>108109895</v>
      </c>
      <c r="BA193" s="64">
        <v>28289105</v>
      </c>
      <c r="BB193" s="64">
        <v>308453198</v>
      </c>
      <c r="BC193" s="101">
        <v>1</v>
      </c>
      <c r="BD193" s="101">
        <v>301</v>
      </c>
      <c r="BE193" s="64">
        <v>0</v>
      </c>
      <c r="BF193" t="s">
        <v>615</v>
      </c>
      <c r="BG193" s="107" t="e">
        <f>+SUMIF('[4]CDP - NO CANCELAR '!$A$2:$A$152,R193,'[4]CDP - NO CANCELAR '!$Q$2:$Q$152)</f>
        <v>#VALUE!</v>
      </c>
      <c r="BH193" s="64">
        <v>262276312</v>
      </c>
      <c r="BI193" s="104">
        <v>27</v>
      </c>
      <c r="BJ193" s="104">
        <v>1</v>
      </c>
      <c r="BK193" s="104">
        <v>3</v>
      </c>
      <c r="BL193" s="106">
        <v>11</v>
      </c>
      <c r="BM193" s="104">
        <v>1</v>
      </c>
      <c r="BN193" s="104">
        <v>301</v>
      </c>
      <c r="BO193" s="104">
        <v>21</v>
      </c>
      <c r="BP193" s="104">
        <v>40</v>
      </c>
      <c r="BQ193" s="105">
        <v>4502019</v>
      </c>
      <c r="BR193" s="104" t="s">
        <v>3197</v>
      </c>
      <c r="BS193" s="104">
        <f t="shared" si="32"/>
        <v>308453198</v>
      </c>
      <c r="BT193" s="103" t="str">
        <f>+VLOOKUP('EJECUCIONGASTOS ARMONIZADO'!BU193,[4]ARMONIZACION!$I$5:$N$53,6,FALSE)</f>
        <v>DESARROLLO HUMANO Y SOCIAL</v>
      </c>
      <c r="BU193" s="102" t="s">
        <v>340</v>
      </c>
      <c r="BV193" s="102"/>
      <c r="BY193" s="101">
        <v>1</v>
      </c>
      <c r="BZ193" s="101">
        <v>301</v>
      </c>
      <c r="CA193" t="e">
        <f>+COUNTIF([4]ARMONIZACION!$D$5:$D$53,'EJECUCIONGASTOS ARMONIZADO'!CB193)</f>
        <v>#VALUE!</v>
      </c>
      <c r="CB193" t="str">
        <f t="shared" si="22"/>
        <v>INCLUSIÓN SOCIAL Y PARTICIPACIÓN CIUDADANA EN LA MANIZALES + GRANDE - INCLUSIÓN E INTEGRACIÓN SOCIAL Y COMUNITARIA</v>
      </c>
      <c r="CC193">
        <f t="shared" si="23"/>
        <v>3</v>
      </c>
      <c r="CD193" t="str">
        <f t="shared" si="24"/>
        <v>13</v>
      </c>
      <c r="CE193" t="str">
        <f t="shared" si="25"/>
        <v>27 1 3 11 1 301 21 40 4502019</v>
      </c>
      <c r="CF193">
        <f t="shared" si="26"/>
        <v>5</v>
      </c>
    </row>
    <row r="194" spans="1:84" ht="15" customHeight="1" x14ac:dyDescent="0.25">
      <c r="A194" s="53">
        <v>27</v>
      </c>
      <c r="B194" s="53">
        <v>1</v>
      </c>
      <c r="C194" s="53">
        <v>3</v>
      </c>
      <c r="D194" s="114">
        <v>11</v>
      </c>
      <c r="E194" s="53">
        <v>1</v>
      </c>
      <c r="F194" s="53">
        <v>6</v>
      </c>
      <c r="G194" s="53">
        <v>21</v>
      </c>
      <c r="H194" s="53">
        <v>9</v>
      </c>
      <c r="I194">
        <v>1</v>
      </c>
      <c r="J194" t="s">
        <v>597</v>
      </c>
      <c r="K194">
        <v>0</v>
      </c>
      <c r="L194" t="s">
        <v>597</v>
      </c>
      <c r="M194" s="53">
        <v>11101</v>
      </c>
      <c r="N194" t="s">
        <v>598</v>
      </c>
      <c r="O194">
        <v>9</v>
      </c>
      <c r="P194">
        <v>9</v>
      </c>
      <c r="Q194" t="s">
        <v>1425</v>
      </c>
      <c r="R194" s="53" t="s">
        <v>1426</v>
      </c>
      <c r="S194" t="s">
        <v>1386</v>
      </c>
      <c r="T194" t="s">
        <v>222</v>
      </c>
      <c r="U194" t="s">
        <v>1389</v>
      </c>
      <c r="V194" t="s">
        <v>1390</v>
      </c>
      <c r="W194" t="s">
        <v>594</v>
      </c>
      <c r="X194" t="s">
        <v>602</v>
      </c>
      <c r="Y194" t="s">
        <v>596</v>
      </c>
      <c r="Z194" t="s">
        <v>597</v>
      </c>
      <c r="AA194" t="s">
        <v>595</v>
      </c>
      <c r="AB194" t="s">
        <v>234</v>
      </c>
      <c r="AC194" t="s">
        <v>797</v>
      </c>
      <c r="AD194" t="s">
        <v>239</v>
      </c>
      <c r="AE194" t="s">
        <v>998</v>
      </c>
      <c r="AF194" t="s">
        <v>3535</v>
      </c>
      <c r="AG194" s="53" t="s">
        <v>1391</v>
      </c>
      <c r="AH194" t="s">
        <v>1392</v>
      </c>
      <c r="AI194" t="s">
        <v>1393</v>
      </c>
      <c r="AJ194" t="s">
        <v>1394</v>
      </c>
      <c r="AK194" t="s">
        <v>609</v>
      </c>
      <c r="AL194" t="s">
        <v>610</v>
      </c>
      <c r="AM194" t="s">
        <v>611</v>
      </c>
      <c r="AN194" s="53" t="s">
        <v>1427</v>
      </c>
      <c r="AO194" s="53" t="s">
        <v>1428</v>
      </c>
      <c r="AP194" t="s">
        <v>1429</v>
      </c>
      <c r="AQ194" s="53" t="s">
        <v>92</v>
      </c>
      <c r="AR194" s="150">
        <v>277119600</v>
      </c>
      <c r="AS194" s="64">
        <v>0</v>
      </c>
      <c r="AT194" s="64">
        <v>0</v>
      </c>
      <c r="AU194" s="64">
        <v>0</v>
      </c>
      <c r="AV194" s="64">
        <v>0</v>
      </c>
      <c r="AW194" s="150">
        <v>277119600</v>
      </c>
      <c r="AX194" s="150">
        <v>0</v>
      </c>
      <c r="AY194" s="150">
        <v>0</v>
      </c>
      <c r="AZ194" s="151">
        <v>0</v>
      </c>
      <c r="BA194" s="151">
        <v>0</v>
      </c>
      <c r="BB194" s="150">
        <v>277119600</v>
      </c>
      <c r="BC194" s="101">
        <v>1</v>
      </c>
      <c r="BD194" s="101">
        <v>301</v>
      </c>
      <c r="BE194" s="64">
        <v>0</v>
      </c>
      <c r="BF194" t="s">
        <v>615</v>
      </c>
      <c r="BG194" s="107" t="e">
        <f>+SUMIF('[4]CDP - NO CANCELAR '!$A$2:$A$152,R194,'[4]CDP - NO CANCELAR '!$Q$2:$Q$152)</f>
        <v>#VALUE!</v>
      </c>
      <c r="BH194" s="64">
        <v>38000000</v>
      </c>
      <c r="BI194" s="104">
        <v>27</v>
      </c>
      <c r="BJ194" s="104">
        <v>1</v>
      </c>
      <c r="BK194" s="104">
        <v>3</v>
      </c>
      <c r="BL194" s="106">
        <v>11</v>
      </c>
      <c r="BM194" s="104">
        <v>1</v>
      </c>
      <c r="BN194" s="104">
        <v>301</v>
      </c>
      <c r="BO194" s="104">
        <v>21</v>
      </c>
      <c r="BP194" s="104">
        <v>40</v>
      </c>
      <c r="BQ194" s="105">
        <v>4502038</v>
      </c>
      <c r="BR194" s="104" t="s">
        <v>3197</v>
      </c>
      <c r="BS194" s="104">
        <v>209531600</v>
      </c>
      <c r="BT194" s="103" t="str">
        <f>+VLOOKUP('EJECUCIONGASTOS ARMONIZADO'!BU194,[4]ARMONIZACION!$I$5:$N$53,6,FALSE)</f>
        <v>DESARROLLO HUMANO Y SOCIAL</v>
      </c>
      <c r="BU194" s="102" t="s">
        <v>340</v>
      </c>
      <c r="BV194" s="102"/>
      <c r="BY194" s="101">
        <v>1</v>
      </c>
      <c r="BZ194" s="101">
        <v>301</v>
      </c>
      <c r="CA194" t="e">
        <f>+COUNTIF([4]ARMONIZACION!$D$5:$D$53,'EJECUCIONGASTOS ARMONIZADO'!CB194)</f>
        <v>#VALUE!</v>
      </c>
      <c r="CB194" t="str">
        <f t="shared" si="22"/>
        <v>INCLUSIÓN SOCIAL Y PARTICIPACIÓN CIUDADANA EN LA MANIZALES + GRANDE - INCLUSIÓN E INTEGRACIÓN SOCIAL Y COMUNITARIA</v>
      </c>
      <c r="CC194">
        <f t="shared" si="23"/>
        <v>3</v>
      </c>
      <c r="CD194" t="str">
        <f t="shared" si="24"/>
        <v>13</v>
      </c>
      <c r="CE194" t="str">
        <f t="shared" si="25"/>
        <v>27 1 3 11 1 301 21 40 4502038</v>
      </c>
      <c r="CF194">
        <f t="shared" si="26"/>
        <v>2</v>
      </c>
    </row>
    <row r="195" spans="1:84" ht="15" customHeight="1" x14ac:dyDescent="0.25">
      <c r="A195" s="113">
        <v>27</v>
      </c>
      <c r="B195" s="113">
        <v>1</v>
      </c>
      <c r="C195" s="113">
        <v>3</v>
      </c>
      <c r="D195" s="113">
        <v>11</v>
      </c>
      <c r="E195" s="113">
        <v>1</v>
      </c>
      <c r="F195" s="113">
        <v>6</v>
      </c>
      <c r="G195" s="113">
        <v>21</v>
      </c>
      <c r="H195" s="113">
        <v>9</v>
      </c>
      <c r="I195" s="132">
        <v>1</v>
      </c>
      <c r="J195" s="132" t="s">
        <v>597</v>
      </c>
      <c r="K195" s="132">
        <v>0</v>
      </c>
      <c r="L195" s="132" t="s">
        <v>597</v>
      </c>
      <c r="M195" s="113">
        <v>11101</v>
      </c>
      <c r="N195" s="132" t="s">
        <v>598</v>
      </c>
      <c r="O195" s="132">
        <v>9</v>
      </c>
      <c r="P195" s="132">
        <v>9</v>
      </c>
      <c r="Q195" s="132" t="s">
        <v>1425</v>
      </c>
      <c r="R195" s="113" t="s">
        <v>1426</v>
      </c>
      <c r="S195" s="132" t="s">
        <v>1386</v>
      </c>
      <c r="T195" s="132" t="s">
        <v>222</v>
      </c>
      <c r="U195" s="132" t="s">
        <v>1389</v>
      </c>
      <c r="V195" s="132" t="s">
        <v>1390</v>
      </c>
      <c r="W195" s="132" t="s">
        <v>594</v>
      </c>
      <c r="X195" s="132" t="s">
        <v>602</v>
      </c>
      <c r="Y195" s="132" t="s">
        <v>596</v>
      </c>
      <c r="Z195" s="132" t="s">
        <v>597</v>
      </c>
      <c r="AA195" s="132" t="s">
        <v>595</v>
      </c>
      <c r="AB195" s="132" t="s">
        <v>234</v>
      </c>
      <c r="AC195" s="132" t="s">
        <v>797</v>
      </c>
      <c r="AD195" s="132" t="s">
        <v>239</v>
      </c>
      <c r="AE195" s="132" t="s">
        <v>998</v>
      </c>
      <c r="AF195" s="132" t="s">
        <v>3535</v>
      </c>
      <c r="AG195" s="113" t="s">
        <v>1391</v>
      </c>
      <c r="AH195" s="132" t="s">
        <v>1392</v>
      </c>
      <c r="AI195" s="132" t="s">
        <v>1393</v>
      </c>
      <c r="AJ195" s="132" t="s">
        <v>1394</v>
      </c>
      <c r="AK195" s="132" t="s">
        <v>609</v>
      </c>
      <c r="AL195" s="132" t="s">
        <v>610</v>
      </c>
      <c r="AM195" s="132" t="s">
        <v>611</v>
      </c>
      <c r="AN195" s="113" t="s">
        <v>1427</v>
      </c>
      <c r="AO195" s="113" t="s">
        <v>1428</v>
      </c>
      <c r="AP195" s="132" t="s">
        <v>1429</v>
      </c>
      <c r="AQ195" s="113" t="s">
        <v>92</v>
      </c>
      <c r="AR195" s="150"/>
      <c r="AW195" s="150"/>
      <c r="AX195" s="150"/>
      <c r="AY195" s="150"/>
      <c r="AZ195" s="151"/>
      <c r="BA195" s="151"/>
      <c r="BB195" s="150"/>
      <c r="BC195" s="101">
        <v>1</v>
      </c>
      <c r="BD195" s="101">
        <v>301</v>
      </c>
      <c r="BG195" s="107"/>
      <c r="BI195" s="104">
        <v>27</v>
      </c>
      <c r="BJ195" s="104">
        <v>1</v>
      </c>
      <c r="BK195" s="104">
        <v>3</v>
      </c>
      <c r="BL195" s="106">
        <v>11</v>
      </c>
      <c r="BM195" s="104">
        <v>1</v>
      </c>
      <c r="BN195" s="104">
        <v>301</v>
      </c>
      <c r="BO195" s="104">
        <v>21</v>
      </c>
      <c r="BP195" s="104">
        <v>40</v>
      </c>
      <c r="BQ195" s="105">
        <v>4502019</v>
      </c>
      <c r="BR195" s="104" t="s">
        <v>3197</v>
      </c>
      <c r="BS195" s="104">
        <v>67588000</v>
      </c>
      <c r="BT195" s="103" t="str">
        <f>+VLOOKUP('EJECUCIONGASTOS ARMONIZADO'!BU195,[4]ARMONIZACION!$I$5:$N$53,6,FALSE)</f>
        <v>DESARROLLO HUMANO Y SOCIAL</v>
      </c>
      <c r="BU195" s="102" t="s">
        <v>340</v>
      </c>
      <c r="BV195" s="102"/>
      <c r="BY195" s="101">
        <v>1</v>
      </c>
      <c r="BZ195" s="101">
        <v>301</v>
      </c>
      <c r="CA195" t="e">
        <f>+COUNTIF([4]ARMONIZACION!$D$5:$D$53,'EJECUCIONGASTOS ARMONIZADO'!CB195)</f>
        <v>#VALUE!</v>
      </c>
      <c r="CB195" t="str">
        <f t="shared" ref="CB195:CB258" si="33">+CONCATENATE(AF195," - ",BU195)</f>
        <v>INCLUSIÓN SOCIAL Y PARTICIPACIÓN CIUDADANA EN LA MANIZALES + GRANDE - INCLUSIÓN E INTEGRACIÓN SOCIAL Y COMUNITARIA</v>
      </c>
      <c r="CC195">
        <f t="shared" ref="CC195:CC258" si="34">_xlfn.NUMBERVALUE(MID(BN195,1,1))</f>
        <v>3</v>
      </c>
      <c r="CD195" t="str">
        <f t="shared" ref="CD195:CD258" si="35">+CONCATENATE(BM195,CC195)</f>
        <v>13</v>
      </c>
      <c r="CE195" t="str">
        <f t="shared" ref="CE195:CE258" si="36">+CONCATENATE(BI195," ",BJ195," ",BK195," ",BL195," ",BM195," ",BN195," ",BO195," ",BP195," ",BQ195)</f>
        <v>27 1 3 11 1 301 21 40 4502019</v>
      </c>
      <c r="CF195">
        <f t="shared" ref="CF195:CF258" si="37">+COUNTIF($CE$3:$CE$583,CE195)</f>
        <v>5</v>
      </c>
    </row>
    <row r="196" spans="1:84" ht="15" customHeight="1" x14ac:dyDescent="0.25">
      <c r="A196">
        <v>27</v>
      </c>
      <c r="B196" s="53">
        <v>1</v>
      </c>
      <c r="C196" s="53">
        <v>3</v>
      </c>
      <c r="D196" s="114">
        <v>11</v>
      </c>
      <c r="E196" s="53">
        <v>1</v>
      </c>
      <c r="F196" s="53">
        <v>6</v>
      </c>
      <c r="G196" s="53">
        <v>21</v>
      </c>
      <c r="H196" s="53">
        <v>10</v>
      </c>
      <c r="I196">
        <v>1</v>
      </c>
      <c r="J196" t="s">
        <v>597</v>
      </c>
      <c r="K196">
        <v>0</v>
      </c>
      <c r="L196" t="s">
        <v>597</v>
      </c>
      <c r="M196" s="53">
        <v>11101</v>
      </c>
      <c r="N196" t="s">
        <v>598</v>
      </c>
      <c r="O196">
        <v>10</v>
      </c>
      <c r="P196">
        <v>10</v>
      </c>
      <c r="Q196" t="s">
        <v>1430</v>
      </c>
      <c r="R196" s="53" t="s">
        <v>1431</v>
      </c>
      <c r="S196" t="s">
        <v>1386</v>
      </c>
      <c r="T196" t="s">
        <v>222</v>
      </c>
      <c r="U196" t="s">
        <v>1389</v>
      </c>
      <c r="V196" t="s">
        <v>1390</v>
      </c>
      <c r="W196" t="s">
        <v>594</v>
      </c>
      <c r="X196" t="s">
        <v>602</v>
      </c>
      <c r="Y196" t="s">
        <v>596</v>
      </c>
      <c r="Z196" t="s">
        <v>597</v>
      </c>
      <c r="AA196" t="s">
        <v>595</v>
      </c>
      <c r="AB196" t="s">
        <v>234</v>
      </c>
      <c r="AC196" t="s">
        <v>797</v>
      </c>
      <c r="AD196" t="s">
        <v>239</v>
      </c>
      <c r="AE196" t="s">
        <v>998</v>
      </c>
      <c r="AF196" t="s">
        <v>3535</v>
      </c>
      <c r="AG196" s="53" t="s">
        <v>1391</v>
      </c>
      <c r="AH196" t="s">
        <v>1392</v>
      </c>
      <c r="AI196" t="s">
        <v>1393</v>
      </c>
      <c r="AJ196" t="s">
        <v>1394</v>
      </c>
      <c r="AK196" t="s">
        <v>609</v>
      </c>
      <c r="AL196" t="s">
        <v>610</v>
      </c>
      <c r="AM196" t="s">
        <v>611</v>
      </c>
      <c r="AN196" s="53" t="s">
        <v>1432</v>
      </c>
      <c r="AO196" s="53" t="s">
        <v>1433</v>
      </c>
      <c r="AP196" t="s">
        <v>1434</v>
      </c>
      <c r="AQ196" s="53" t="s">
        <v>92</v>
      </c>
      <c r="AR196" s="150">
        <v>602304200</v>
      </c>
      <c r="AS196" s="150">
        <v>0</v>
      </c>
      <c r="AT196" s="150">
        <v>0</v>
      </c>
      <c r="AU196" s="150">
        <v>0</v>
      </c>
      <c r="AV196" s="150">
        <v>0</v>
      </c>
      <c r="AW196" s="150">
        <v>602304200</v>
      </c>
      <c r="AX196" s="150">
        <v>500000000</v>
      </c>
      <c r="AY196" s="150">
        <v>500000000</v>
      </c>
      <c r="AZ196">
        <v>0</v>
      </c>
      <c r="BA196">
        <v>0</v>
      </c>
      <c r="BB196" s="150">
        <v>102304200</v>
      </c>
      <c r="BC196" s="101">
        <v>1</v>
      </c>
      <c r="BD196" s="101">
        <v>301</v>
      </c>
      <c r="BE196" s="64">
        <v>0</v>
      </c>
      <c r="BF196" t="s">
        <v>615</v>
      </c>
      <c r="BG196" s="107" t="e">
        <f>+SUMIF('[4]CDP - NO CANCELAR '!$A$2:$A$152,R196,'[4]CDP - NO CANCELAR '!$Q$2:$Q$152)</f>
        <v>#VALUE!</v>
      </c>
      <c r="BH196" s="64">
        <v>500000000</v>
      </c>
      <c r="BI196" s="104">
        <v>27</v>
      </c>
      <c r="BJ196" s="104">
        <v>1</v>
      </c>
      <c r="BK196" s="104">
        <v>3</v>
      </c>
      <c r="BL196" s="106">
        <v>11</v>
      </c>
      <c r="BM196" s="104">
        <v>1</v>
      </c>
      <c r="BN196" s="104">
        <v>301</v>
      </c>
      <c r="BO196" s="104">
        <v>21</v>
      </c>
      <c r="BP196" s="104">
        <v>40</v>
      </c>
      <c r="BQ196" s="105">
        <v>4502001</v>
      </c>
      <c r="BR196" s="104" t="s">
        <v>3197</v>
      </c>
      <c r="BS196" s="104">
        <v>70304200</v>
      </c>
      <c r="BT196" s="103" t="str">
        <f>+VLOOKUP('EJECUCIONGASTOS ARMONIZADO'!BU196,[4]ARMONIZACION!$I$5:$N$53,6,FALSE)</f>
        <v>DESARROLLO HUMANO Y SOCIAL</v>
      </c>
      <c r="BU196" s="102" t="s">
        <v>340</v>
      </c>
      <c r="BV196" s="102"/>
      <c r="BY196" s="101">
        <v>1</v>
      </c>
      <c r="BZ196" s="101">
        <v>301</v>
      </c>
      <c r="CA196" t="e">
        <f>+COUNTIF([4]ARMONIZACION!$D$5:$D$53,'EJECUCIONGASTOS ARMONIZADO'!CB196)</f>
        <v>#VALUE!</v>
      </c>
      <c r="CB196" t="str">
        <f t="shared" si="33"/>
        <v>INCLUSIÓN SOCIAL Y PARTICIPACIÓN CIUDADANA EN LA MANIZALES + GRANDE - INCLUSIÓN E INTEGRACIÓN SOCIAL Y COMUNITARIA</v>
      </c>
      <c r="CC196">
        <f t="shared" si="34"/>
        <v>3</v>
      </c>
      <c r="CD196" t="str">
        <f t="shared" si="35"/>
        <v>13</v>
      </c>
      <c r="CE196" t="str">
        <f t="shared" si="36"/>
        <v>27 1 3 11 1 301 21 40 4502001</v>
      </c>
      <c r="CF196">
        <f t="shared" si="37"/>
        <v>4</v>
      </c>
    </row>
    <row r="197" spans="1:84" ht="15" customHeight="1" x14ac:dyDescent="0.25">
      <c r="A197" s="132">
        <v>27</v>
      </c>
      <c r="B197" s="113">
        <v>1</v>
      </c>
      <c r="C197" s="113">
        <v>3</v>
      </c>
      <c r="D197" s="113">
        <v>11</v>
      </c>
      <c r="E197" s="113">
        <v>1</v>
      </c>
      <c r="F197" s="113">
        <v>6</v>
      </c>
      <c r="G197" s="113">
        <v>21</v>
      </c>
      <c r="H197" s="113">
        <v>10</v>
      </c>
      <c r="I197" s="132">
        <v>1</v>
      </c>
      <c r="J197" s="132" t="s">
        <v>597</v>
      </c>
      <c r="K197" s="132">
        <v>0</v>
      </c>
      <c r="L197" s="132" t="s">
        <v>597</v>
      </c>
      <c r="M197" s="113">
        <v>11101</v>
      </c>
      <c r="N197" s="132" t="s">
        <v>598</v>
      </c>
      <c r="O197" s="132">
        <v>10</v>
      </c>
      <c r="P197" s="132">
        <v>10</v>
      </c>
      <c r="Q197" s="132" t="s">
        <v>1430</v>
      </c>
      <c r="R197" s="113" t="s">
        <v>1431</v>
      </c>
      <c r="S197" s="132" t="s">
        <v>1386</v>
      </c>
      <c r="T197" s="132" t="s">
        <v>222</v>
      </c>
      <c r="U197" s="132" t="s">
        <v>1389</v>
      </c>
      <c r="V197" s="132" t="s">
        <v>1390</v>
      </c>
      <c r="W197" s="132" t="s">
        <v>594</v>
      </c>
      <c r="X197" s="132" t="s">
        <v>602</v>
      </c>
      <c r="Y197" s="132" t="s">
        <v>596</v>
      </c>
      <c r="Z197" s="132" t="s">
        <v>597</v>
      </c>
      <c r="AA197" s="132" t="s">
        <v>595</v>
      </c>
      <c r="AB197" s="132" t="s">
        <v>234</v>
      </c>
      <c r="AC197" s="132" t="s">
        <v>797</v>
      </c>
      <c r="AD197" s="132" t="s">
        <v>239</v>
      </c>
      <c r="AE197" s="132" t="s">
        <v>998</v>
      </c>
      <c r="AF197" t="s">
        <v>3535</v>
      </c>
      <c r="AG197" s="113" t="s">
        <v>1391</v>
      </c>
      <c r="AH197" s="132" t="s">
        <v>1392</v>
      </c>
      <c r="AI197" s="132" t="s">
        <v>1393</v>
      </c>
      <c r="AJ197" s="132" t="s">
        <v>1394</v>
      </c>
      <c r="AK197" s="132" t="s">
        <v>609</v>
      </c>
      <c r="AL197" s="132" t="s">
        <v>610</v>
      </c>
      <c r="AM197" s="132" t="s">
        <v>611</v>
      </c>
      <c r="AN197" s="113" t="s">
        <v>1432</v>
      </c>
      <c r="AO197" s="113" t="s">
        <v>1433</v>
      </c>
      <c r="AP197" s="132" t="s">
        <v>1434</v>
      </c>
      <c r="AQ197" s="113" t="s">
        <v>92</v>
      </c>
      <c r="AR197" s="150"/>
      <c r="AS197" s="150"/>
      <c r="AT197" s="150"/>
      <c r="AU197" s="150"/>
      <c r="AV197" s="150"/>
      <c r="AW197" s="150"/>
      <c r="AX197" s="150"/>
      <c r="AY197" s="150"/>
      <c r="AZ197"/>
      <c r="BA197"/>
      <c r="BB197" s="150"/>
      <c r="BC197" s="101">
        <v>1</v>
      </c>
      <c r="BD197" s="101">
        <v>301</v>
      </c>
      <c r="BG197" s="107"/>
      <c r="BI197" s="104">
        <v>27</v>
      </c>
      <c r="BJ197" s="104">
        <v>1</v>
      </c>
      <c r="BK197" s="104">
        <v>3</v>
      </c>
      <c r="BL197" s="106">
        <v>11</v>
      </c>
      <c r="BM197" s="104">
        <v>1</v>
      </c>
      <c r="BN197" s="104">
        <v>301</v>
      </c>
      <c r="BO197" s="104">
        <v>21</v>
      </c>
      <c r="BP197" s="104">
        <v>40</v>
      </c>
      <c r="BQ197" s="105">
        <v>4502019</v>
      </c>
      <c r="BR197" s="104" t="s">
        <v>3197</v>
      </c>
      <c r="BS197" s="104">
        <v>32000000</v>
      </c>
      <c r="BT197" s="103" t="str">
        <f>+VLOOKUP('EJECUCIONGASTOS ARMONIZADO'!BU197,[4]ARMONIZACION!$I$5:$N$53,6,FALSE)</f>
        <v>DESARROLLO HUMANO Y SOCIAL</v>
      </c>
      <c r="BU197" s="102" t="s">
        <v>340</v>
      </c>
      <c r="BV197" s="102"/>
      <c r="BY197" s="101">
        <v>1</v>
      </c>
      <c r="BZ197" s="101">
        <v>301</v>
      </c>
      <c r="CA197" t="e">
        <f>+COUNTIF([4]ARMONIZACION!$D$5:$D$53,'EJECUCIONGASTOS ARMONIZADO'!CB197)</f>
        <v>#VALUE!</v>
      </c>
      <c r="CB197" t="str">
        <f t="shared" si="33"/>
        <v>INCLUSIÓN SOCIAL Y PARTICIPACIÓN CIUDADANA EN LA MANIZALES + GRANDE - INCLUSIÓN E INTEGRACIÓN SOCIAL Y COMUNITARIA</v>
      </c>
      <c r="CC197">
        <f t="shared" si="34"/>
        <v>3</v>
      </c>
      <c r="CD197" t="str">
        <f t="shared" si="35"/>
        <v>13</v>
      </c>
      <c r="CE197" t="str">
        <f t="shared" si="36"/>
        <v>27 1 3 11 1 301 21 40 4502019</v>
      </c>
      <c r="CF197">
        <f t="shared" si="37"/>
        <v>5</v>
      </c>
    </row>
    <row r="198" spans="1:84" ht="15" customHeight="1" x14ac:dyDescent="0.25">
      <c r="A198">
        <v>27</v>
      </c>
      <c r="B198">
        <v>1</v>
      </c>
      <c r="C198">
        <v>3</v>
      </c>
      <c r="D198" s="99">
        <v>11</v>
      </c>
      <c r="E198">
        <v>2</v>
      </c>
      <c r="F198">
        <v>2</v>
      </c>
      <c r="G198">
        <v>21</v>
      </c>
      <c r="H198">
        <v>3</v>
      </c>
      <c r="I198">
        <v>1</v>
      </c>
      <c r="J198" t="s">
        <v>597</v>
      </c>
      <c r="K198">
        <v>0</v>
      </c>
      <c r="L198" t="s">
        <v>597</v>
      </c>
      <c r="M198">
        <v>11101</v>
      </c>
      <c r="N198" t="s">
        <v>598</v>
      </c>
      <c r="O198">
        <v>3</v>
      </c>
      <c r="P198">
        <v>3</v>
      </c>
      <c r="Q198" t="s">
        <v>1435</v>
      </c>
      <c r="R198" t="s">
        <v>1436</v>
      </c>
      <c r="S198" t="s">
        <v>1386</v>
      </c>
      <c r="T198" t="s">
        <v>222</v>
      </c>
      <c r="U198" t="s">
        <v>1389</v>
      </c>
      <c r="V198" t="s">
        <v>1390</v>
      </c>
      <c r="W198" t="s">
        <v>594</v>
      </c>
      <c r="X198" t="s">
        <v>602</v>
      </c>
      <c r="Y198" t="s">
        <v>596</v>
      </c>
      <c r="Z198" t="s">
        <v>597</v>
      </c>
      <c r="AA198" t="s">
        <v>595</v>
      </c>
      <c r="AB198" t="s">
        <v>234</v>
      </c>
      <c r="AC198" t="s">
        <v>1437</v>
      </c>
      <c r="AD198" t="s">
        <v>1438</v>
      </c>
      <c r="AE198" t="s">
        <v>1439</v>
      </c>
      <c r="AF198" t="s">
        <v>3537</v>
      </c>
      <c r="AG198" t="s">
        <v>1441</v>
      </c>
      <c r="AH198" t="s">
        <v>1392</v>
      </c>
      <c r="AI198" t="s">
        <v>1393</v>
      </c>
      <c r="AJ198" t="s">
        <v>1394</v>
      </c>
      <c r="AK198" t="s">
        <v>609</v>
      </c>
      <c r="AL198" t="s">
        <v>610</v>
      </c>
      <c r="AM198" t="s">
        <v>611</v>
      </c>
      <c r="AN198" t="s">
        <v>1409</v>
      </c>
      <c r="AO198" t="s">
        <v>1410</v>
      </c>
      <c r="AP198" t="s">
        <v>1442</v>
      </c>
      <c r="AQ198" t="s">
        <v>92</v>
      </c>
      <c r="AR198" s="64">
        <v>282000000</v>
      </c>
      <c r="AS198" s="64">
        <v>0</v>
      </c>
      <c r="AT198" s="64">
        <v>0</v>
      </c>
      <c r="AU198" s="64">
        <v>0</v>
      </c>
      <c r="AV198" s="64">
        <v>0</v>
      </c>
      <c r="AW198" s="64">
        <v>282000000</v>
      </c>
      <c r="AX198" s="64">
        <v>0</v>
      </c>
      <c r="AY198" s="64">
        <v>0</v>
      </c>
      <c r="AZ198" s="64">
        <v>0</v>
      </c>
      <c r="BA198" s="64">
        <v>0</v>
      </c>
      <c r="BB198" s="64">
        <v>282000000</v>
      </c>
      <c r="BC198" s="101">
        <v>1</v>
      </c>
      <c r="BD198" s="101">
        <v>301</v>
      </c>
      <c r="BE198" s="64">
        <v>0</v>
      </c>
      <c r="BF198" t="s">
        <v>615</v>
      </c>
      <c r="BG198" s="107" t="e">
        <f>+SUMIF('[4]CDP - NO CANCELAR '!$A$2:$A$152,R198,'[4]CDP - NO CANCELAR '!$Q$2:$Q$152)</f>
        <v>#VALUE!</v>
      </c>
      <c r="BH198" s="64">
        <v>100000000</v>
      </c>
      <c r="BI198" s="104">
        <v>27</v>
      </c>
      <c r="BJ198" s="104">
        <v>1</v>
      </c>
      <c r="BK198" s="104">
        <v>3</v>
      </c>
      <c r="BL198" s="106">
        <v>11</v>
      </c>
      <c r="BM198" s="104">
        <v>1</v>
      </c>
      <c r="BN198" s="104">
        <v>301</v>
      </c>
      <c r="BO198" s="104">
        <v>21</v>
      </c>
      <c r="BP198" s="104">
        <v>40</v>
      </c>
      <c r="BQ198" s="105">
        <v>4502019</v>
      </c>
      <c r="BR198" s="104" t="s">
        <v>3197</v>
      </c>
      <c r="BS198" s="104">
        <f t="shared" ref="BS198:BS215" si="38">+BB198</f>
        <v>282000000</v>
      </c>
      <c r="BT198" s="103" t="str">
        <f>+VLOOKUP('EJECUCIONGASTOS ARMONIZADO'!BU198,[4]ARMONIZACION!$I$5:$N$53,6,FALSE)</f>
        <v>DESARROLLO HUMANO Y SOCIAL</v>
      </c>
      <c r="BU198" s="102" t="s">
        <v>340</v>
      </c>
      <c r="BV198" s="102"/>
      <c r="BY198" s="101">
        <v>1</v>
      </c>
      <c r="BZ198" s="101">
        <v>301</v>
      </c>
      <c r="CA198" t="e">
        <f>+COUNTIF([4]ARMONIZACION!$D$5:$D$53,'EJECUCIONGASTOS ARMONIZADO'!CB198)</f>
        <v>#VALUE!</v>
      </c>
      <c r="CB198" t="str">
        <f t="shared" si="33"/>
        <v>DINAMIZACIÓN Y FORTALECIMIENTO DEL ECOSISTEMA DEL EMPRENDIMIENTO E INNOVACIÓN - INCLUSIÓN E INTEGRACIÓN SOCIAL Y COMUNITARIA</v>
      </c>
      <c r="CC198">
        <f t="shared" si="34"/>
        <v>3</v>
      </c>
      <c r="CD198" t="str">
        <f t="shared" si="35"/>
        <v>13</v>
      </c>
      <c r="CE198" t="str">
        <f t="shared" si="36"/>
        <v>27 1 3 11 1 301 21 40 4502019</v>
      </c>
      <c r="CF198">
        <f t="shared" si="37"/>
        <v>5</v>
      </c>
    </row>
    <row r="199" spans="1:84" ht="15" customHeight="1" x14ac:dyDescent="0.25">
      <c r="A199">
        <v>28</v>
      </c>
      <c r="B199">
        <v>1</v>
      </c>
      <c r="C199">
        <v>3</v>
      </c>
      <c r="D199" s="99">
        <v>11</v>
      </c>
      <c r="E199">
        <v>1</v>
      </c>
      <c r="F199">
        <v>2</v>
      </c>
      <c r="G199">
        <v>72</v>
      </c>
      <c r="H199">
        <v>0</v>
      </c>
      <c r="I199">
        <v>1</v>
      </c>
      <c r="J199" t="s">
        <v>597</v>
      </c>
      <c r="K199">
        <v>0</v>
      </c>
      <c r="L199" t="s">
        <v>597</v>
      </c>
      <c r="M199">
        <v>11101</v>
      </c>
      <c r="N199" t="s">
        <v>598</v>
      </c>
      <c r="O199">
        <v>0</v>
      </c>
      <c r="P199">
        <v>0</v>
      </c>
      <c r="Q199" t="s">
        <v>1444</v>
      </c>
      <c r="R199" t="s">
        <v>1445</v>
      </c>
      <c r="S199" t="s">
        <v>1443</v>
      </c>
      <c r="T199" t="s">
        <v>223</v>
      </c>
      <c r="U199" t="s">
        <v>1446</v>
      </c>
      <c r="V199" t="s">
        <v>1447</v>
      </c>
      <c r="W199" t="s">
        <v>594</v>
      </c>
      <c r="X199" t="s">
        <v>602</v>
      </c>
      <c r="Y199" t="s">
        <v>596</v>
      </c>
      <c r="Z199" t="s">
        <v>597</v>
      </c>
      <c r="AA199" t="s">
        <v>595</v>
      </c>
      <c r="AB199" t="s">
        <v>234</v>
      </c>
      <c r="AC199" t="s">
        <v>797</v>
      </c>
      <c r="AD199" t="s">
        <v>239</v>
      </c>
      <c r="AE199" t="s">
        <v>1448</v>
      </c>
      <c r="AF199" t="s">
        <v>1449</v>
      </c>
      <c r="AG199" t="s">
        <v>1450</v>
      </c>
      <c r="AH199" t="s">
        <v>1451</v>
      </c>
      <c r="AI199" t="s">
        <v>1452</v>
      </c>
      <c r="AJ199" t="s">
        <v>1453</v>
      </c>
      <c r="AK199" t="s">
        <v>609</v>
      </c>
      <c r="AL199" t="s">
        <v>610</v>
      </c>
      <c r="AM199" t="s">
        <v>611</v>
      </c>
      <c r="AN199" t="s">
        <v>1454</v>
      </c>
      <c r="AO199" t="s">
        <v>1455</v>
      </c>
      <c r="AP199" t="s">
        <v>1456</v>
      </c>
      <c r="AQ199" t="s">
        <v>93</v>
      </c>
      <c r="AR199" s="64">
        <v>250000000</v>
      </c>
      <c r="AS199" s="64">
        <v>0</v>
      </c>
      <c r="AT199" s="64">
        <v>0</v>
      </c>
      <c r="AU199" s="64">
        <v>0</v>
      </c>
      <c r="AV199" s="64">
        <v>0</v>
      </c>
      <c r="AW199" s="64">
        <v>250000000</v>
      </c>
      <c r="AX199" s="66">
        <v>143095745</v>
      </c>
      <c r="AY199" s="64">
        <v>143095745</v>
      </c>
      <c r="AZ199" s="64">
        <v>6500000</v>
      </c>
      <c r="BA199" s="64">
        <v>6500000</v>
      </c>
      <c r="BB199" s="66">
        <v>106904255</v>
      </c>
      <c r="BC199" s="101">
        <v>1</v>
      </c>
      <c r="BD199" s="101">
        <v>102</v>
      </c>
      <c r="BE199" s="64">
        <v>0</v>
      </c>
      <c r="BF199" t="s">
        <v>615</v>
      </c>
      <c r="BG199" s="107" t="e">
        <f>+SUMIF('[4]CDP - NO CANCELAR '!$A$2:$A$152,R199,'[4]CDP - NO CANCELAR '!$Q$2:$Q$152)</f>
        <v>#VALUE!</v>
      </c>
      <c r="BH199" s="64">
        <v>152500570</v>
      </c>
      <c r="BI199" s="104">
        <v>28</v>
      </c>
      <c r="BJ199" s="104">
        <v>1</v>
      </c>
      <c r="BK199" s="104">
        <v>3</v>
      </c>
      <c r="BL199" s="106">
        <v>11</v>
      </c>
      <c r="BM199" s="104">
        <v>1</v>
      </c>
      <c r="BN199" s="104">
        <v>102</v>
      </c>
      <c r="BO199" s="104">
        <v>72</v>
      </c>
      <c r="BP199" s="104">
        <v>43</v>
      </c>
      <c r="BQ199" s="105">
        <v>2201044</v>
      </c>
      <c r="BR199" s="104" t="s">
        <v>3222</v>
      </c>
      <c r="BS199" s="104">
        <f t="shared" si="38"/>
        <v>106904255</v>
      </c>
      <c r="BT199" s="103" t="str">
        <f>+VLOOKUP('EJECUCIONGASTOS ARMONIZADO'!BU199,[4]ARMONIZACION!$I$5:$N$53,6,FALSE)</f>
        <v>DESARROLLO HUMANO Y SOCIAL</v>
      </c>
      <c r="BU199" s="102" t="s">
        <v>317</v>
      </c>
      <c r="BV199" s="102"/>
      <c r="BW199" t="s">
        <v>3571</v>
      </c>
      <c r="BY199" s="101">
        <v>1</v>
      </c>
      <c r="BZ199" s="101">
        <v>102</v>
      </c>
      <c r="CA199" t="e">
        <f>+COUNTIF([4]ARMONIZACION!$D$5:$D$53,'EJECUCIONGASTOS ARMONIZADO'!CB199)</f>
        <v>#VALUE!</v>
      </c>
      <c r="CB199" t="str">
        <f t="shared" si="33"/>
        <v>MANIZALES CIUDAD MUNDIAL DE APRENDIZAJE HACIA UN SISTEMA 4.0 - EDUCACIÓN</v>
      </c>
      <c r="CC199">
        <f t="shared" si="34"/>
        <v>1</v>
      </c>
      <c r="CD199" t="str">
        <f t="shared" si="35"/>
        <v>11</v>
      </c>
      <c r="CE199" t="str">
        <f t="shared" si="36"/>
        <v>28 1 3 11 1 102 72 43 2201044</v>
      </c>
      <c r="CF199">
        <f t="shared" si="37"/>
        <v>1</v>
      </c>
    </row>
    <row r="200" spans="1:84" ht="15" customHeight="1" x14ac:dyDescent="0.25">
      <c r="A200">
        <v>28</v>
      </c>
      <c r="B200">
        <v>1</v>
      </c>
      <c r="C200">
        <v>3</v>
      </c>
      <c r="D200" s="99">
        <v>11</v>
      </c>
      <c r="E200">
        <v>1</v>
      </c>
      <c r="F200">
        <v>2</v>
      </c>
      <c r="G200">
        <v>72</v>
      </c>
      <c r="H200">
        <v>1</v>
      </c>
      <c r="I200">
        <v>1</v>
      </c>
      <c r="J200" t="s">
        <v>597</v>
      </c>
      <c r="K200">
        <v>0</v>
      </c>
      <c r="L200" t="s">
        <v>597</v>
      </c>
      <c r="M200">
        <v>11101</v>
      </c>
      <c r="N200" t="s">
        <v>598</v>
      </c>
      <c r="O200">
        <v>1</v>
      </c>
      <c r="P200">
        <v>1</v>
      </c>
      <c r="Q200" t="s">
        <v>1457</v>
      </c>
      <c r="R200" t="s">
        <v>1458</v>
      </c>
      <c r="S200" t="s">
        <v>1443</v>
      </c>
      <c r="T200" t="s">
        <v>223</v>
      </c>
      <c r="U200" t="s">
        <v>1446</v>
      </c>
      <c r="V200" t="s">
        <v>1447</v>
      </c>
      <c r="W200" t="s">
        <v>594</v>
      </c>
      <c r="X200" t="s">
        <v>602</v>
      </c>
      <c r="Y200" t="s">
        <v>596</v>
      </c>
      <c r="Z200" t="s">
        <v>597</v>
      </c>
      <c r="AA200" t="s">
        <v>595</v>
      </c>
      <c r="AB200" t="s">
        <v>234</v>
      </c>
      <c r="AC200" t="s">
        <v>797</v>
      </c>
      <c r="AD200" t="s">
        <v>239</v>
      </c>
      <c r="AE200" t="s">
        <v>1448</v>
      </c>
      <c r="AF200" t="s">
        <v>1449</v>
      </c>
      <c r="AG200" t="s">
        <v>1450</v>
      </c>
      <c r="AH200" t="s">
        <v>1451</v>
      </c>
      <c r="AI200" t="s">
        <v>1452</v>
      </c>
      <c r="AJ200" t="s">
        <v>1453</v>
      </c>
      <c r="AK200" t="s">
        <v>609</v>
      </c>
      <c r="AL200" t="s">
        <v>610</v>
      </c>
      <c r="AM200" t="s">
        <v>611</v>
      </c>
      <c r="AN200" t="s">
        <v>1459</v>
      </c>
      <c r="AO200" t="s">
        <v>1460</v>
      </c>
      <c r="AP200" t="s">
        <v>1461</v>
      </c>
      <c r="AQ200" t="s">
        <v>93</v>
      </c>
      <c r="AR200" s="64">
        <v>182202680</v>
      </c>
      <c r="AS200" s="64">
        <v>0</v>
      </c>
      <c r="AT200" s="64">
        <v>0</v>
      </c>
      <c r="AU200" s="64">
        <v>0</v>
      </c>
      <c r="AV200" s="64">
        <v>0</v>
      </c>
      <c r="AW200" s="64">
        <v>182202680</v>
      </c>
      <c r="AX200" s="64">
        <v>0</v>
      </c>
      <c r="AY200" s="64">
        <v>0</v>
      </c>
      <c r="AZ200" s="64">
        <v>0</v>
      </c>
      <c r="BA200" s="64">
        <v>0</v>
      </c>
      <c r="BB200" s="64">
        <v>182202680</v>
      </c>
      <c r="BC200" s="101">
        <v>1</v>
      </c>
      <c r="BD200" s="101">
        <v>102</v>
      </c>
      <c r="BE200" s="64">
        <v>0</v>
      </c>
      <c r="BF200" t="s">
        <v>615</v>
      </c>
      <c r="BG200" s="107" t="e">
        <f>+SUMIF('[4]CDP - NO CANCELAR '!$A$2:$A$152,R200,'[4]CDP - NO CANCELAR '!$Q$2:$Q$152)</f>
        <v>#VALUE!</v>
      </c>
      <c r="BH200" s="64">
        <v>0</v>
      </c>
      <c r="BI200" s="104">
        <v>28</v>
      </c>
      <c r="BJ200" s="104">
        <v>1</v>
      </c>
      <c r="BK200" s="104">
        <v>3</v>
      </c>
      <c r="BL200" s="106">
        <v>11</v>
      </c>
      <c r="BM200" s="104">
        <v>1</v>
      </c>
      <c r="BN200" s="104">
        <v>102</v>
      </c>
      <c r="BO200" s="104">
        <v>72</v>
      </c>
      <c r="BP200" s="104">
        <v>41</v>
      </c>
      <c r="BQ200" s="105">
        <v>2201071</v>
      </c>
      <c r="BR200" s="104" t="s">
        <v>3218</v>
      </c>
      <c r="BS200" s="104">
        <f t="shared" si="38"/>
        <v>182202680</v>
      </c>
      <c r="BT200" s="103" t="str">
        <f>+VLOOKUP('EJECUCIONGASTOS ARMONIZADO'!BU200,[4]ARMONIZACION!$I$5:$N$53,6,FALSE)</f>
        <v>DESARROLLO HUMANO Y SOCIAL</v>
      </c>
      <c r="BU200" s="102" t="s">
        <v>317</v>
      </c>
      <c r="BV200" s="102"/>
      <c r="BY200" s="101">
        <v>1</v>
      </c>
      <c r="BZ200" s="101">
        <v>102</v>
      </c>
      <c r="CA200" t="e">
        <f>+COUNTIF([4]ARMONIZACION!$D$5:$D$53,'EJECUCIONGASTOS ARMONIZADO'!CB200)</f>
        <v>#VALUE!</v>
      </c>
      <c r="CB200" t="str">
        <f t="shared" si="33"/>
        <v>MANIZALES CIUDAD MUNDIAL DE APRENDIZAJE HACIA UN SISTEMA 4.0 - EDUCACIÓN</v>
      </c>
      <c r="CC200">
        <f t="shared" si="34"/>
        <v>1</v>
      </c>
      <c r="CD200" t="str">
        <f t="shared" si="35"/>
        <v>11</v>
      </c>
      <c r="CE200" t="str">
        <f t="shared" si="36"/>
        <v>28 1 3 11 1 102 72 41 2201071</v>
      </c>
      <c r="CF200">
        <f t="shared" si="37"/>
        <v>16</v>
      </c>
    </row>
    <row r="201" spans="1:84" ht="15" customHeight="1" x14ac:dyDescent="0.25">
      <c r="A201">
        <v>28</v>
      </c>
      <c r="B201">
        <v>1</v>
      </c>
      <c r="C201">
        <v>3</v>
      </c>
      <c r="D201" s="99">
        <v>11</v>
      </c>
      <c r="E201">
        <v>1</v>
      </c>
      <c r="F201">
        <v>2</v>
      </c>
      <c r="G201">
        <v>72</v>
      </c>
      <c r="H201">
        <v>2</v>
      </c>
      <c r="I201">
        <v>1</v>
      </c>
      <c r="J201" t="s">
        <v>597</v>
      </c>
      <c r="K201">
        <v>0</v>
      </c>
      <c r="L201" t="s">
        <v>597</v>
      </c>
      <c r="M201">
        <v>11101</v>
      </c>
      <c r="N201" t="s">
        <v>598</v>
      </c>
      <c r="O201">
        <v>2</v>
      </c>
      <c r="P201">
        <v>2</v>
      </c>
      <c r="Q201" t="s">
        <v>1462</v>
      </c>
      <c r="R201" t="s">
        <v>1463</v>
      </c>
      <c r="S201" t="s">
        <v>1443</v>
      </c>
      <c r="T201" t="s">
        <v>223</v>
      </c>
      <c r="U201" t="s">
        <v>1446</v>
      </c>
      <c r="V201" t="s">
        <v>1447</v>
      </c>
      <c r="W201" t="s">
        <v>594</v>
      </c>
      <c r="X201" t="s">
        <v>602</v>
      </c>
      <c r="Y201" t="s">
        <v>596</v>
      </c>
      <c r="Z201" t="s">
        <v>597</v>
      </c>
      <c r="AA201" t="s">
        <v>595</v>
      </c>
      <c r="AB201" t="s">
        <v>234</v>
      </c>
      <c r="AC201" t="s">
        <v>797</v>
      </c>
      <c r="AD201" t="s">
        <v>239</v>
      </c>
      <c r="AE201" t="s">
        <v>1448</v>
      </c>
      <c r="AF201" t="s">
        <v>1449</v>
      </c>
      <c r="AG201" t="s">
        <v>1450</v>
      </c>
      <c r="AH201" t="s">
        <v>1451</v>
      </c>
      <c r="AI201" t="s">
        <v>1452</v>
      </c>
      <c r="AJ201" t="s">
        <v>1453</v>
      </c>
      <c r="AK201" t="s">
        <v>609</v>
      </c>
      <c r="AL201" t="s">
        <v>610</v>
      </c>
      <c r="AM201" t="s">
        <v>611</v>
      </c>
      <c r="AN201" t="s">
        <v>1459</v>
      </c>
      <c r="AO201" t="s">
        <v>1460</v>
      </c>
      <c r="AP201" t="s">
        <v>1464</v>
      </c>
      <c r="AQ201" t="s">
        <v>93</v>
      </c>
      <c r="AR201" s="64">
        <v>8983734</v>
      </c>
      <c r="AS201" s="64">
        <v>0</v>
      </c>
      <c r="AT201" s="64">
        <v>0</v>
      </c>
      <c r="AU201" s="64">
        <v>0</v>
      </c>
      <c r="AV201" s="64">
        <v>0</v>
      </c>
      <c r="AW201" s="64">
        <v>8983734</v>
      </c>
      <c r="AX201" s="64">
        <v>0</v>
      </c>
      <c r="AY201" s="64">
        <v>0</v>
      </c>
      <c r="AZ201" s="64">
        <v>0</v>
      </c>
      <c r="BA201" s="64">
        <v>0</v>
      </c>
      <c r="BB201" s="64">
        <v>8983734</v>
      </c>
      <c r="BC201" s="101">
        <v>1</v>
      </c>
      <c r="BD201" s="101">
        <v>102</v>
      </c>
      <c r="BE201" s="64">
        <v>0</v>
      </c>
      <c r="BF201" t="s">
        <v>615</v>
      </c>
      <c r="BG201" s="107" t="e">
        <f>+SUMIF('[4]CDP - NO CANCELAR '!$A$2:$A$152,R201,'[4]CDP - NO CANCELAR '!$Q$2:$Q$152)</f>
        <v>#VALUE!</v>
      </c>
      <c r="BH201" s="64">
        <v>0</v>
      </c>
      <c r="BI201" s="104">
        <v>28</v>
      </c>
      <c r="BJ201" s="104">
        <v>1</v>
      </c>
      <c r="BK201" s="104">
        <v>3</v>
      </c>
      <c r="BL201" s="106">
        <v>11</v>
      </c>
      <c r="BM201" s="104">
        <v>1</v>
      </c>
      <c r="BN201" s="104">
        <v>102</v>
      </c>
      <c r="BO201" s="104">
        <v>72</v>
      </c>
      <c r="BP201" s="104">
        <v>41</v>
      </c>
      <c r="BQ201" s="105">
        <v>2201071</v>
      </c>
      <c r="BR201" s="104" t="s">
        <v>3218</v>
      </c>
      <c r="BS201" s="104">
        <f t="shared" si="38"/>
        <v>8983734</v>
      </c>
      <c r="BT201" s="103" t="str">
        <f>+VLOOKUP('EJECUCIONGASTOS ARMONIZADO'!BU201,[4]ARMONIZACION!$I$5:$N$53,6,FALSE)</f>
        <v>DESARROLLO HUMANO Y SOCIAL</v>
      </c>
      <c r="BU201" s="102" t="s">
        <v>317</v>
      </c>
      <c r="BV201" s="102"/>
      <c r="BY201" s="101">
        <v>1</v>
      </c>
      <c r="BZ201" s="101">
        <v>102</v>
      </c>
      <c r="CA201" t="e">
        <f>+COUNTIF([4]ARMONIZACION!$D$5:$D$53,'EJECUCIONGASTOS ARMONIZADO'!CB201)</f>
        <v>#VALUE!</v>
      </c>
      <c r="CB201" t="str">
        <f t="shared" si="33"/>
        <v>MANIZALES CIUDAD MUNDIAL DE APRENDIZAJE HACIA UN SISTEMA 4.0 - EDUCACIÓN</v>
      </c>
      <c r="CC201">
        <f t="shared" si="34"/>
        <v>1</v>
      </c>
      <c r="CD201" t="str">
        <f t="shared" si="35"/>
        <v>11</v>
      </c>
      <c r="CE201" t="str">
        <f t="shared" si="36"/>
        <v>28 1 3 11 1 102 72 41 2201071</v>
      </c>
      <c r="CF201">
        <f t="shared" si="37"/>
        <v>16</v>
      </c>
    </row>
    <row r="202" spans="1:84" ht="15" customHeight="1" x14ac:dyDescent="0.25">
      <c r="A202">
        <v>28</v>
      </c>
      <c r="B202">
        <v>1</v>
      </c>
      <c r="C202">
        <v>3</v>
      </c>
      <c r="D202" s="99">
        <v>11</v>
      </c>
      <c r="E202">
        <v>1</v>
      </c>
      <c r="F202">
        <v>2</v>
      </c>
      <c r="G202">
        <v>72</v>
      </c>
      <c r="H202">
        <v>3</v>
      </c>
      <c r="I202">
        <v>1</v>
      </c>
      <c r="J202" t="s">
        <v>597</v>
      </c>
      <c r="K202">
        <v>0</v>
      </c>
      <c r="L202" t="s">
        <v>597</v>
      </c>
      <c r="M202">
        <v>11101</v>
      </c>
      <c r="N202" t="s">
        <v>598</v>
      </c>
      <c r="O202">
        <v>3</v>
      </c>
      <c r="P202">
        <v>3</v>
      </c>
      <c r="Q202" t="s">
        <v>1465</v>
      </c>
      <c r="R202" t="s">
        <v>1466</v>
      </c>
      <c r="S202" t="s">
        <v>1443</v>
      </c>
      <c r="T202" t="s">
        <v>223</v>
      </c>
      <c r="U202" t="s">
        <v>1446</v>
      </c>
      <c r="V202" t="s">
        <v>1447</v>
      </c>
      <c r="W202" t="s">
        <v>594</v>
      </c>
      <c r="X202" t="s">
        <v>602</v>
      </c>
      <c r="Y202" t="s">
        <v>596</v>
      </c>
      <c r="Z202" t="s">
        <v>597</v>
      </c>
      <c r="AA202" t="s">
        <v>595</v>
      </c>
      <c r="AB202" t="s">
        <v>234</v>
      </c>
      <c r="AC202" t="s">
        <v>797</v>
      </c>
      <c r="AD202" t="s">
        <v>239</v>
      </c>
      <c r="AE202" t="s">
        <v>1448</v>
      </c>
      <c r="AF202" t="s">
        <v>1449</v>
      </c>
      <c r="AG202" t="s">
        <v>1450</v>
      </c>
      <c r="AH202" t="s">
        <v>1451</v>
      </c>
      <c r="AI202" t="s">
        <v>1452</v>
      </c>
      <c r="AJ202" t="s">
        <v>1453</v>
      </c>
      <c r="AK202" t="s">
        <v>609</v>
      </c>
      <c r="AL202" t="s">
        <v>610</v>
      </c>
      <c r="AM202" t="s">
        <v>611</v>
      </c>
      <c r="AN202" t="s">
        <v>1459</v>
      </c>
      <c r="AO202" t="s">
        <v>1460</v>
      </c>
      <c r="AP202" t="s">
        <v>1467</v>
      </c>
      <c r="AQ202" t="s">
        <v>93</v>
      </c>
      <c r="AR202" s="64">
        <v>302980</v>
      </c>
      <c r="AS202" s="64">
        <v>0</v>
      </c>
      <c r="AT202" s="64">
        <v>0</v>
      </c>
      <c r="AU202" s="64">
        <v>0</v>
      </c>
      <c r="AV202" s="64">
        <v>0</v>
      </c>
      <c r="AW202" s="64">
        <v>302980</v>
      </c>
      <c r="AX202" s="64">
        <v>0</v>
      </c>
      <c r="AY202" s="64">
        <v>0</v>
      </c>
      <c r="AZ202" s="64">
        <v>0</v>
      </c>
      <c r="BA202" s="64">
        <v>0</v>
      </c>
      <c r="BB202" s="64">
        <v>302980</v>
      </c>
      <c r="BC202" s="101">
        <v>1</v>
      </c>
      <c r="BD202" s="101">
        <v>102</v>
      </c>
      <c r="BE202" s="64">
        <v>0</v>
      </c>
      <c r="BF202" t="s">
        <v>615</v>
      </c>
      <c r="BG202" s="107" t="e">
        <f>+SUMIF('[4]CDP - NO CANCELAR '!$A$2:$A$152,R202,'[4]CDP - NO CANCELAR '!$Q$2:$Q$152)</f>
        <v>#VALUE!</v>
      </c>
      <c r="BH202" s="64">
        <v>0</v>
      </c>
      <c r="BI202" s="104">
        <v>28</v>
      </c>
      <c r="BJ202" s="104">
        <v>1</v>
      </c>
      <c r="BK202" s="104">
        <v>3</v>
      </c>
      <c r="BL202" s="106">
        <v>11</v>
      </c>
      <c r="BM202" s="104">
        <v>1</v>
      </c>
      <c r="BN202" s="104">
        <v>102</v>
      </c>
      <c r="BO202" s="104">
        <v>72</v>
      </c>
      <c r="BP202" s="104">
        <v>41</v>
      </c>
      <c r="BQ202" s="105">
        <v>2201071</v>
      </c>
      <c r="BR202" s="104" t="s">
        <v>3218</v>
      </c>
      <c r="BS202" s="104">
        <f t="shared" si="38"/>
        <v>302980</v>
      </c>
      <c r="BT202" s="103" t="str">
        <f>+VLOOKUP('EJECUCIONGASTOS ARMONIZADO'!BU202,[4]ARMONIZACION!$I$5:$N$53,6,FALSE)</f>
        <v>DESARROLLO HUMANO Y SOCIAL</v>
      </c>
      <c r="BU202" s="102" t="s">
        <v>317</v>
      </c>
      <c r="BV202" s="102"/>
      <c r="BY202" s="101">
        <v>1</v>
      </c>
      <c r="BZ202" s="101">
        <v>102</v>
      </c>
      <c r="CA202" t="e">
        <f>+COUNTIF([4]ARMONIZACION!$D$5:$D$53,'EJECUCIONGASTOS ARMONIZADO'!CB202)</f>
        <v>#VALUE!</v>
      </c>
      <c r="CB202" t="str">
        <f t="shared" si="33"/>
        <v>MANIZALES CIUDAD MUNDIAL DE APRENDIZAJE HACIA UN SISTEMA 4.0 - EDUCACIÓN</v>
      </c>
      <c r="CC202">
        <f t="shared" si="34"/>
        <v>1</v>
      </c>
      <c r="CD202" t="str">
        <f t="shared" si="35"/>
        <v>11</v>
      </c>
      <c r="CE202" t="str">
        <f t="shared" si="36"/>
        <v>28 1 3 11 1 102 72 41 2201071</v>
      </c>
      <c r="CF202">
        <f t="shared" si="37"/>
        <v>16</v>
      </c>
    </row>
    <row r="203" spans="1:84" ht="15" customHeight="1" x14ac:dyDescent="0.25">
      <c r="A203">
        <v>28</v>
      </c>
      <c r="B203">
        <v>1</v>
      </c>
      <c r="C203">
        <v>3</v>
      </c>
      <c r="D203" s="99">
        <v>11</v>
      </c>
      <c r="E203">
        <v>1</v>
      </c>
      <c r="F203">
        <v>2</v>
      </c>
      <c r="G203">
        <v>72</v>
      </c>
      <c r="H203">
        <v>4</v>
      </c>
      <c r="I203">
        <v>1</v>
      </c>
      <c r="J203" t="s">
        <v>597</v>
      </c>
      <c r="K203">
        <v>0</v>
      </c>
      <c r="L203" t="s">
        <v>597</v>
      </c>
      <c r="M203">
        <v>11101</v>
      </c>
      <c r="N203" t="s">
        <v>598</v>
      </c>
      <c r="O203">
        <v>4</v>
      </c>
      <c r="P203">
        <v>4</v>
      </c>
      <c r="Q203" t="s">
        <v>1468</v>
      </c>
      <c r="R203" t="s">
        <v>1469</v>
      </c>
      <c r="S203" t="s">
        <v>1443</v>
      </c>
      <c r="T203" t="s">
        <v>223</v>
      </c>
      <c r="U203" t="s">
        <v>1446</v>
      </c>
      <c r="V203" t="s">
        <v>1447</v>
      </c>
      <c r="W203" t="s">
        <v>594</v>
      </c>
      <c r="X203" t="s">
        <v>602</v>
      </c>
      <c r="Y203" t="s">
        <v>596</v>
      </c>
      <c r="Z203" t="s">
        <v>597</v>
      </c>
      <c r="AA203" t="s">
        <v>595</v>
      </c>
      <c r="AB203" t="s">
        <v>234</v>
      </c>
      <c r="AC203" t="s">
        <v>797</v>
      </c>
      <c r="AD203" t="s">
        <v>239</v>
      </c>
      <c r="AE203" t="s">
        <v>1448</v>
      </c>
      <c r="AF203" t="s">
        <v>1449</v>
      </c>
      <c r="AG203" t="s">
        <v>1450</v>
      </c>
      <c r="AH203" t="s">
        <v>1451</v>
      </c>
      <c r="AI203" t="s">
        <v>1452</v>
      </c>
      <c r="AJ203" t="s">
        <v>1453</v>
      </c>
      <c r="AK203" t="s">
        <v>609</v>
      </c>
      <c r="AL203" t="s">
        <v>610</v>
      </c>
      <c r="AM203" t="s">
        <v>611</v>
      </c>
      <c r="AN203" t="s">
        <v>1459</v>
      </c>
      <c r="AO203" t="s">
        <v>1460</v>
      </c>
      <c r="AP203" t="s">
        <v>1470</v>
      </c>
      <c r="AQ203" t="s">
        <v>93</v>
      </c>
      <c r="AR203" s="64">
        <v>126031</v>
      </c>
      <c r="AS203" s="64">
        <v>0</v>
      </c>
      <c r="AT203" s="64">
        <v>0</v>
      </c>
      <c r="AU203" s="64">
        <v>0</v>
      </c>
      <c r="AV203" s="64">
        <v>0</v>
      </c>
      <c r="AW203" s="64">
        <v>126031</v>
      </c>
      <c r="AX203" s="64">
        <v>0</v>
      </c>
      <c r="AY203" s="64">
        <v>0</v>
      </c>
      <c r="AZ203" s="64">
        <v>0</v>
      </c>
      <c r="BA203" s="64">
        <v>0</v>
      </c>
      <c r="BB203" s="64">
        <v>126031</v>
      </c>
      <c r="BC203" s="101">
        <v>1</v>
      </c>
      <c r="BD203" s="101">
        <v>102</v>
      </c>
      <c r="BE203" s="64">
        <v>0</v>
      </c>
      <c r="BF203" t="s">
        <v>615</v>
      </c>
      <c r="BG203" s="107" t="e">
        <f>+SUMIF('[4]CDP - NO CANCELAR '!$A$2:$A$152,R203,'[4]CDP - NO CANCELAR '!$Q$2:$Q$152)</f>
        <v>#VALUE!</v>
      </c>
      <c r="BH203" s="64">
        <v>0</v>
      </c>
      <c r="BI203" s="104">
        <v>28</v>
      </c>
      <c r="BJ203" s="104">
        <v>1</v>
      </c>
      <c r="BK203" s="104">
        <v>3</v>
      </c>
      <c r="BL203" s="106">
        <v>11</v>
      </c>
      <c r="BM203" s="104">
        <v>1</v>
      </c>
      <c r="BN203" s="104">
        <v>102</v>
      </c>
      <c r="BO203" s="104">
        <v>72</v>
      </c>
      <c r="BP203" s="104">
        <v>41</v>
      </c>
      <c r="BQ203" s="105">
        <v>2201071</v>
      </c>
      <c r="BR203" s="104" t="s">
        <v>3218</v>
      </c>
      <c r="BS203" s="104">
        <f t="shared" si="38"/>
        <v>126031</v>
      </c>
      <c r="BT203" s="103" t="str">
        <f>+VLOOKUP('EJECUCIONGASTOS ARMONIZADO'!BU203,[4]ARMONIZACION!$I$5:$N$53,6,FALSE)</f>
        <v>DESARROLLO HUMANO Y SOCIAL</v>
      </c>
      <c r="BU203" s="102" t="s">
        <v>317</v>
      </c>
      <c r="BV203" s="102"/>
      <c r="BY203" s="101">
        <v>1</v>
      </c>
      <c r="BZ203" s="101">
        <v>102</v>
      </c>
      <c r="CA203" t="e">
        <f>+COUNTIF([4]ARMONIZACION!$D$5:$D$53,'EJECUCIONGASTOS ARMONIZADO'!CB203)</f>
        <v>#VALUE!</v>
      </c>
      <c r="CB203" t="str">
        <f t="shared" si="33"/>
        <v>MANIZALES CIUDAD MUNDIAL DE APRENDIZAJE HACIA UN SISTEMA 4.0 - EDUCACIÓN</v>
      </c>
      <c r="CC203">
        <f t="shared" si="34"/>
        <v>1</v>
      </c>
      <c r="CD203" t="str">
        <f t="shared" si="35"/>
        <v>11</v>
      </c>
      <c r="CE203" t="str">
        <f t="shared" si="36"/>
        <v>28 1 3 11 1 102 72 41 2201071</v>
      </c>
      <c r="CF203">
        <f t="shared" si="37"/>
        <v>16</v>
      </c>
    </row>
    <row r="204" spans="1:84" ht="15" customHeight="1" x14ac:dyDescent="0.25">
      <c r="A204">
        <v>28</v>
      </c>
      <c r="B204">
        <v>1</v>
      </c>
      <c r="C204">
        <v>3</v>
      </c>
      <c r="D204" s="99">
        <v>11</v>
      </c>
      <c r="E204">
        <v>1</v>
      </c>
      <c r="F204">
        <v>2</v>
      </c>
      <c r="G204">
        <v>72</v>
      </c>
      <c r="H204">
        <v>5</v>
      </c>
      <c r="I204">
        <v>1</v>
      </c>
      <c r="J204" t="s">
        <v>597</v>
      </c>
      <c r="K204">
        <v>0</v>
      </c>
      <c r="L204" t="s">
        <v>597</v>
      </c>
      <c r="M204">
        <v>11101</v>
      </c>
      <c r="N204" t="s">
        <v>598</v>
      </c>
      <c r="O204">
        <v>5</v>
      </c>
      <c r="P204">
        <v>5</v>
      </c>
      <c r="Q204" t="s">
        <v>1471</v>
      </c>
      <c r="R204" t="s">
        <v>1472</v>
      </c>
      <c r="S204" t="s">
        <v>1443</v>
      </c>
      <c r="T204" t="s">
        <v>223</v>
      </c>
      <c r="U204" t="s">
        <v>1446</v>
      </c>
      <c r="V204" t="s">
        <v>1447</v>
      </c>
      <c r="W204" t="s">
        <v>594</v>
      </c>
      <c r="X204" t="s">
        <v>602</v>
      </c>
      <c r="Y204" t="s">
        <v>596</v>
      </c>
      <c r="Z204" t="s">
        <v>597</v>
      </c>
      <c r="AA204" t="s">
        <v>595</v>
      </c>
      <c r="AB204" t="s">
        <v>234</v>
      </c>
      <c r="AC204" t="s">
        <v>797</v>
      </c>
      <c r="AD204" t="s">
        <v>239</v>
      </c>
      <c r="AE204" t="s">
        <v>1448</v>
      </c>
      <c r="AF204" t="s">
        <v>1449</v>
      </c>
      <c r="AG204" t="s">
        <v>1450</v>
      </c>
      <c r="AH204" t="s">
        <v>1451</v>
      </c>
      <c r="AI204" t="s">
        <v>1452</v>
      </c>
      <c r="AJ204" t="s">
        <v>1453</v>
      </c>
      <c r="AK204" t="s">
        <v>609</v>
      </c>
      <c r="AL204" t="s">
        <v>610</v>
      </c>
      <c r="AM204" t="s">
        <v>611</v>
      </c>
      <c r="AN204" t="s">
        <v>1459</v>
      </c>
      <c r="AO204" t="s">
        <v>1460</v>
      </c>
      <c r="AP204" t="s">
        <v>1473</v>
      </c>
      <c r="AQ204" t="s">
        <v>93</v>
      </c>
      <c r="AR204" s="64">
        <v>9876987</v>
      </c>
      <c r="AS204" s="64">
        <v>0</v>
      </c>
      <c r="AT204" s="64">
        <v>0</v>
      </c>
      <c r="AU204" s="64">
        <v>0</v>
      </c>
      <c r="AV204" s="64">
        <v>0</v>
      </c>
      <c r="AW204" s="64">
        <v>9876987</v>
      </c>
      <c r="AX204" s="64">
        <v>0</v>
      </c>
      <c r="AY204" s="64">
        <v>0</v>
      </c>
      <c r="AZ204" s="64">
        <v>0</v>
      </c>
      <c r="BA204" s="64">
        <v>0</v>
      </c>
      <c r="BB204" s="64">
        <v>9876987</v>
      </c>
      <c r="BC204" s="101">
        <v>1</v>
      </c>
      <c r="BD204" s="101">
        <v>102</v>
      </c>
      <c r="BE204" s="64">
        <v>0</v>
      </c>
      <c r="BF204" t="s">
        <v>615</v>
      </c>
      <c r="BG204" s="107" t="e">
        <f>+SUMIF('[4]CDP - NO CANCELAR '!$A$2:$A$152,R204,'[4]CDP - NO CANCELAR '!$Q$2:$Q$152)</f>
        <v>#VALUE!</v>
      </c>
      <c r="BH204" s="64">
        <v>0</v>
      </c>
      <c r="BI204" s="104">
        <v>28</v>
      </c>
      <c r="BJ204" s="104">
        <v>1</v>
      </c>
      <c r="BK204" s="104">
        <v>3</v>
      </c>
      <c r="BL204" s="106">
        <v>11</v>
      </c>
      <c r="BM204" s="104">
        <v>1</v>
      </c>
      <c r="BN204" s="104">
        <v>102</v>
      </c>
      <c r="BO204" s="104">
        <v>72</v>
      </c>
      <c r="BP204" s="104">
        <v>41</v>
      </c>
      <c r="BQ204" s="105">
        <v>2201071</v>
      </c>
      <c r="BR204" s="104" t="s">
        <v>3218</v>
      </c>
      <c r="BS204" s="104">
        <f t="shared" si="38"/>
        <v>9876987</v>
      </c>
      <c r="BT204" s="103" t="str">
        <f>+VLOOKUP('EJECUCIONGASTOS ARMONIZADO'!BU204,[4]ARMONIZACION!$I$5:$N$53,6,FALSE)</f>
        <v>DESARROLLO HUMANO Y SOCIAL</v>
      </c>
      <c r="BU204" s="102" t="s">
        <v>317</v>
      </c>
      <c r="BV204" s="102"/>
      <c r="BY204" s="101">
        <v>1</v>
      </c>
      <c r="BZ204" s="101">
        <v>102</v>
      </c>
      <c r="CA204" t="e">
        <f>+COUNTIF([4]ARMONIZACION!$D$5:$D$53,'EJECUCIONGASTOS ARMONIZADO'!CB204)</f>
        <v>#VALUE!</v>
      </c>
      <c r="CB204" t="str">
        <f t="shared" si="33"/>
        <v>MANIZALES CIUDAD MUNDIAL DE APRENDIZAJE HACIA UN SISTEMA 4.0 - EDUCACIÓN</v>
      </c>
      <c r="CC204">
        <f t="shared" si="34"/>
        <v>1</v>
      </c>
      <c r="CD204" t="str">
        <f t="shared" si="35"/>
        <v>11</v>
      </c>
      <c r="CE204" t="str">
        <f t="shared" si="36"/>
        <v>28 1 3 11 1 102 72 41 2201071</v>
      </c>
      <c r="CF204">
        <f t="shared" si="37"/>
        <v>16</v>
      </c>
    </row>
    <row r="205" spans="1:84" ht="15" customHeight="1" x14ac:dyDescent="0.25">
      <c r="A205">
        <v>28</v>
      </c>
      <c r="B205">
        <v>1</v>
      </c>
      <c r="C205">
        <v>3</v>
      </c>
      <c r="D205" s="99">
        <v>11</v>
      </c>
      <c r="E205">
        <v>1</v>
      </c>
      <c r="F205">
        <v>2</v>
      </c>
      <c r="G205">
        <v>72</v>
      </c>
      <c r="H205">
        <v>6</v>
      </c>
      <c r="I205">
        <v>1</v>
      </c>
      <c r="J205" t="s">
        <v>597</v>
      </c>
      <c r="K205">
        <v>0</v>
      </c>
      <c r="L205" t="s">
        <v>597</v>
      </c>
      <c r="M205">
        <v>11101</v>
      </c>
      <c r="N205" t="s">
        <v>598</v>
      </c>
      <c r="O205">
        <v>6</v>
      </c>
      <c r="P205">
        <v>6</v>
      </c>
      <c r="Q205" t="s">
        <v>1474</v>
      </c>
      <c r="R205" t="s">
        <v>1475</v>
      </c>
      <c r="S205" t="s">
        <v>1443</v>
      </c>
      <c r="T205" t="s">
        <v>223</v>
      </c>
      <c r="U205" t="s">
        <v>1446</v>
      </c>
      <c r="V205" t="s">
        <v>1447</v>
      </c>
      <c r="W205" t="s">
        <v>594</v>
      </c>
      <c r="X205" t="s">
        <v>602</v>
      </c>
      <c r="Y205" t="s">
        <v>596</v>
      </c>
      <c r="Z205" t="s">
        <v>597</v>
      </c>
      <c r="AA205" t="s">
        <v>595</v>
      </c>
      <c r="AB205" t="s">
        <v>234</v>
      </c>
      <c r="AC205" t="s">
        <v>797</v>
      </c>
      <c r="AD205" t="s">
        <v>239</v>
      </c>
      <c r="AE205" t="s">
        <v>1448</v>
      </c>
      <c r="AF205" t="s">
        <v>1449</v>
      </c>
      <c r="AG205" t="s">
        <v>1450</v>
      </c>
      <c r="AH205" t="s">
        <v>1451</v>
      </c>
      <c r="AI205" t="s">
        <v>1452</v>
      </c>
      <c r="AJ205" t="s">
        <v>1453</v>
      </c>
      <c r="AK205" t="s">
        <v>609</v>
      </c>
      <c r="AL205" t="s">
        <v>610</v>
      </c>
      <c r="AM205" t="s">
        <v>611</v>
      </c>
      <c r="AN205" t="s">
        <v>1459</v>
      </c>
      <c r="AO205" t="s">
        <v>1460</v>
      </c>
      <c r="AP205" t="s">
        <v>1476</v>
      </c>
      <c r="AQ205" t="s">
        <v>93</v>
      </c>
      <c r="AR205" s="64">
        <v>13594379</v>
      </c>
      <c r="AS205" s="64">
        <v>0</v>
      </c>
      <c r="AT205" s="64">
        <v>0</v>
      </c>
      <c r="AU205" s="64">
        <v>0</v>
      </c>
      <c r="AV205" s="64">
        <v>0</v>
      </c>
      <c r="AW205" s="64">
        <v>13594379</v>
      </c>
      <c r="AX205" s="64">
        <v>0</v>
      </c>
      <c r="AY205" s="64">
        <v>0</v>
      </c>
      <c r="AZ205" s="64">
        <v>0</v>
      </c>
      <c r="BA205" s="64">
        <v>0</v>
      </c>
      <c r="BB205" s="64">
        <v>13594379</v>
      </c>
      <c r="BC205" s="101">
        <v>1</v>
      </c>
      <c r="BD205" s="101">
        <v>102</v>
      </c>
      <c r="BE205" s="64">
        <v>0</v>
      </c>
      <c r="BF205" t="s">
        <v>615</v>
      </c>
      <c r="BG205" s="107" t="e">
        <f>+SUMIF('[4]CDP - NO CANCELAR '!$A$2:$A$152,R205,'[4]CDP - NO CANCELAR '!$Q$2:$Q$152)</f>
        <v>#VALUE!</v>
      </c>
      <c r="BH205" s="64">
        <v>0</v>
      </c>
      <c r="BI205" s="104">
        <v>28</v>
      </c>
      <c r="BJ205" s="104">
        <v>1</v>
      </c>
      <c r="BK205" s="104">
        <v>3</v>
      </c>
      <c r="BL205" s="106">
        <v>11</v>
      </c>
      <c r="BM205" s="104">
        <v>1</v>
      </c>
      <c r="BN205" s="104">
        <v>102</v>
      </c>
      <c r="BO205" s="104">
        <v>72</v>
      </c>
      <c r="BP205" s="104">
        <v>41</v>
      </c>
      <c r="BQ205" s="105">
        <v>2201071</v>
      </c>
      <c r="BR205" s="104" t="s">
        <v>3218</v>
      </c>
      <c r="BS205" s="104">
        <f t="shared" si="38"/>
        <v>13594379</v>
      </c>
      <c r="BT205" s="103" t="str">
        <f>+VLOOKUP('EJECUCIONGASTOS ARMONIZADO'!BU205,[4]ARMONIZACION!$I$5:$N$53,6,FALSE)</f>
        <v>DESARROLLO HUMANO Y SOCIAL</v>
      </c>
      <c r="BU205" s="102" t="s">
        <v>317</v>
      </c>
      <c r="BV205" s="102"/>
      <c r="BY205" s="101">
        <v>1</v>
      </c>
      <c r="BZ205" s="101">
        <v>102</v>
      </c>
      <c r="CA205" t="e">
        <f>+COUNTIF([4]ARMONIZACION!$D$5:$D$53,'EJECUCIONGASTOS ARMONIZADO'!CB205)</f>
        <v>#VALUE!</v>
      </c>
      <c r="CB205" t="str">
        <f t="shared" si="33"/>
        <v>MANIZALES CIUDAD MUNDIAL DE APRENDIZAJE HACIA UN SISTEMA 4.0 - EDUCACIÓN</v>
      </c>
      <c r="CC205">
        <f t="shared" si="34"/>
        <v>1</v>
      </c>
      <c r="CD205" t="str">
        <f t="shared" si="35"/>
        <v>11</v>
      </c>
      <c r="CE205" t="str">
        <f t="shared" si="36"/>
        <v>28 1 3 11 1 102 72 41 2201071</v>
      </c>
      <c r="CF205">
        <f t="shared" si="37"/>
        <v>16</v>
      </c>
    </row>
    <row r="206" spans="1:84" ht="15" customHeight="1" x14ac:dyDescent="0.25">
      <c r="A206">
        <v>28</v>
      </c>
      <c r="B206">
        <v>1</v>
      </c>
      <c r="C206">
        <v>3</v>
      </c>
      <c r="D206" s="99">
        <v>11</v>
      </c>
      <c r="E206">
        <v>1</v>
      </c>
      <c r="F206">
        <v>2</v>
      </c>
      <c r="G206">
        <v>72</v>
      </c>
      <c r="H206">
        <v>7</v>
      </c>
      <c r="I206">
        <v>1</v>
      </c>
      <c r="J206" t="s">
        <v>597</v>
      </c>
      <c r="K206">
        <v>0</v>
      </c>
      <c r="L206" t="s">
        <v>597</v>
      </c>
      <c r="M206">
        <v>11101</v>
      </c>
      <c r="N206" t="s">
        <v>598</v>
      </c>
      <c r="O206">
        <v>7</v>
      </c>
      <c r="P206">
        <v>7</v>
      </c>
      <c r="Q206" t="s">
        <v>1477</v>
      </c>
      <c r="R206" t="s">
        <v>1478</v>
      </c>
      <c r="S206" t="s">
        <v>1443</v>
      </c>
      <c r="T206" t="s">
        <v>223</v>
      </c>
      <c r="U206" t="s">
        <v>1446</v>
      </c>
      <c r="V206" t="s">
        <v>1447</v>
      </c>
      <c r="W206" t="s">
        <v>594</v>
      </c>
      <c r="X206" t="s">
        <v>602</v>
      </c>
      <c r="Y206" t="s">
        <v>596</v>
      </c>
      <c r="Z206" t="s">
        <v>597</v>
      </c>
      <c r="AA206" t="s">
        <v>595</v>
      </c>
      <c r="AB206" t="s">
        <v>234</v>
      </c>
      <c r="AC206" t="s">
        <v>797</v>
      </c>
      <c r="AD206" t="s">
        <v>239</v>
      </c>
      <c r="AE206" t="s">
        <v>1448</v>
      </c>
      <c r="AF206" t="s">
        <v>1449</v>
      </c>
      <c r="AG206" t="s">
        <v>1450</v>
      </c>
      <c r="AH206" t="s">
        <v>1451</v>
      </c>
      <c r="AI206" t="s">
        <v>1452</v>
      </c>
      <c r="AJ206" t="s">
        <v>1453</v>
      </c>
      <c r="AK206" t="s">
        <v>609</v>
      </c>
      <c r="AL206" t="s">
        <v>610</v>
      </c>
      <c r="AM206" t="s">
        <v>611</v>
      </c>
      <c r="AN206" t="s">
        <v>1459</v>
      </c>
      <c r="AO206" t="s">
        <v>1460</v>
      </c>
      <c r="AP206" t="s">
        <v>1479</v>
      </c>
      <c r="AQ206" t="s">
        <v>93</v>
      </c>
      <c r="AR206" s="64">
        <v>656677</v>
      </c>
      <c r="AS206" s="64">
        <v>0</v>
      </c>
      <c r="AT206" s="64">
        <v>0</v>
      </c>
      <c r="AU206" s="64">
        <v>0</v>
      </c>
      <c r="AV206" s="64">
        <v>0</v>
      </c>
      <c r="AW206" s="64">
        <v>656677</v>
      </c>
      <c r="AX206" s="64">
        <v>0</v>
      </c>
      <c r="AY206" s="64">
        <v>0</v>
      </c>
      <c r="AZ206" s="64">
        <v>0</v>
      </c>
      <c r="BA206" s="64">
        <v>0</v>
      </c>
      <c r="BB206" s="64">
        <v>656677</v>
      </c>
      <c r="BC206" s="101">
        <v>1</v>
      </c>
      <c r="BD206" s="101">
        <v>102</v>
      </c>
      <c r="BE206" s="64">
        <v>0</v>
      </c>
      <c r="BF206" t="s">
        <v>615</v>
      </c>
      <c r="BG206" s="107" t="e">
        <f>+SUMIF('[4]CDP - NO CANCELAR '!$A$2:$A$152,R206,'[4]CDP - NO CANCELAR '!$Q$2:$Q$152)</f>
        <v>#VALUE!</v>
      </c>
      <c r="BH206" s="64">
        <v>0</v>
      </c>
      <c r="BI206" s="104">
        <v>28</v>
      </c>
      <c r="BJ206" s="104">
        <v>1</v>
      </c>
      <c r="BK206" s="104">
        <v>3</v>
      </c>
      <c r="BL206" s="106">
        <v>11</v>
      </c>
      <c r="BM206" s="104">
        <v>1</v>
      </c>
      <c r="BN206" s="104">
        <v>102</v>
      </c>
      <c r="BO206" s="104">
        <v>72</v>
      </c>
      <c r="BP206" s="104">
        <v>41</v>
      </c>
      <c r="BQ206" s="105">
        <v>2201071</v>
      </c>
      <c r="BR206" s="104" t="s">
        <v>3218</v>
      </c>
      <c r="BS206" s="104">
        <f t="shared" si="38"/>
        <v>656677</v>
      </c>
      <c r="BT206" s="103" t="str">
        <f>+VLOOKUP('EJECUCIONGASTOS ARMONIZADO'!BU206,[4]ARMONIZACION!$I$5:$N$53,6,FALSE)</f>
        <v>DESARROLLO HUMANO Y SOCIAL</v>
      </c>
      <c r="BU206" s="102" t="s">
        <v>317</v>
      </c>
      <c r="BV206" s="102"/>
      <c r="BY206" s="101">
        <v>1</v>
      </c>
      <c r="BZ206" s="101">
        <v>102</v>
      </c>
      <c r="CA206" t="e">
        <f>+COUNTIF([4]ARMONIZACION!$D$5:$D$53,'EJECUCIONGASTOS ARMONIZADO'!CB206)</f>
        <v>#VALUE!</v>
      </c>
      <c r="CB206" t="str">
        <f t="shared" si="33"/>
        <v>MANIZALES CIUDAD MUNDIAL DE APRENDIZAJE HACIA UN SISTEMA 4.0 - EDUCACIÓN</v>
      </c>
      <c r="CC206">
        <f t="shared" si="34"/>
        <v>1</v>
      </c>
      <c r="CD206" t="str">
        <f t="shared" si="35"/>
        <v>11</v>
      </c>
      <c r="CE206" t="str">
        <f t="shared" si="36"/>
        <v>28 1 3 11 1 102 72 41 2201071</v>
      </c>
      <c r="CF206">
        <f t="shared" si="37"/>
        <v>16</v>
      </c>
    </row>
    <row r="207" spans="1:84" ht="15" customHeight="1" x14ac:dyDescent="0.25">
      <c r="A207">
        <v>28</v>
      </c>
      <c r="B207">
        <v>1</v>
      </c>
      <c r="C207">
        <v>3</v>
      </c>
      <c r="D207" s="99">
        <v>11</v>
      </c>
      <c r="E207">
        <v>1</v>
      </c>
      <c r="F207">
        <v>2</v>
      </c>
      <c r="G207">
        <v>72</v>
      </c>
      <c r="H207">
        <v>8</v>
      </c>
      <c r="I207">
        <v>1</v>
      </c>
      <c r="J207" t="s">
        <v>597</v>
      </c>
      <c r="K207">
        <v>0</v>
      </c>
      <c r="L207" t="s">
        <v>597</v>
      </c>
      <c r="M207">
        <v>11101</v>
      </c>
      <c r="N207" t="s">
        <v>598</v>
      </c>
      <c r="O207">
        <v>8</v>
      </c>
      <c r="P207">
        <v>8</v>
      </c>
      <c r="Q207" t="s">
        <v>1480</v>
      </c>
      <c r="R207" t="s">
        <v>1481</v>
      </c>
      <c r="S207" t="s">
        <v>1443</v>
      </c>
      <c r="T207" t="s">
        <v>223</v>
      </c>
      <c r="U207" t="s">
        <v>1446</v>
      </c>
      <c r="V207" t="s">
        <v>1447</v>
      </c>
      <c r="W207" t="s">
        <v>594</v>
      </c>
      <c r="X207" t="s">
        <v>602</v>
      </c>
      <c r="Y207" t="s">
        <v>596</v>
      </c>
      <c r="Z207" t="s">
        <v>597</v>
      </c>
      <c r="AA207" t="s">
        <v>595</v>
      </c>
      <c r="AB207" t="s">
        <v>234</v>
      </c>
      <c r="AC207" t="s">
        <v>797</v>
      </c>
      <c r="AD207" t="s">
        <v>239</v>
      </c>
      <c r="AE207" t="s">
        <v>1448</v>
      </c>
      <c r="AF207" t="s">
        <v>1449</v>
      </c>
      <c r="AG207" t="s">
        <v>1450</v>
      </c>
      <c r="AH207" t="s">
        <v>1451</v>
      </c>
      <c r="AI207" t="s">
        <v>1452</v>
      </c>
      <c r="AJ207" t="s">
        <v>1453</v>
      </c>
      <c r="AK207" t="s">
        <v>609</v>
      </c>
      <c r="AL207" t="s">
        <v>610</v>
      </c>
      <c r="AM207" t="s">
        <v>611</v>
      </c>
      <c r="AN207" t="s">
        <v>1459</v>
      </c>
      <c r="AO207" t="s">
        <v>1460</v>
      </c>
      <c r="AP207" t="s">
        <v>1482</v>
      </c>
      <c r="AQ207" t="s">
        <v>93</v>
      </c>
      <c r="AR207" s="64">
        <v>5247620</v>
      </c>
      <c r="AS207" s="64">
        <v>0</v>
      </c>
      <c r="AT207" s="64">
        <v>0</v>
      </c>
      <c r="AU207" s="64">
        <v>0</v>
      </c>
      <c r="AV207" s="64">
        <v>0</v>
      </c>
      <c r="AW207" s="64">
        <v>5247620</v>
      </c>
      <c r="AX207" s="64">
        <v>0</v>
      </c>
      <c r="AY207" s="64">
        <v>0</v>
      </c>
      <c r="AZ207" s="64">
        <v>0</v>
      </c>
      <c r="BA207" s="64">
        <v>0</v>
      </c>
      <c r="BB207" s="64">
        <v>5247620</v>
      </c>
      <c r="BC207" s="101">
        <v>1</v>
      </c>
      <c r="BD207" s="101">
        <v>102</v>
      </c>
      <c r="BE207" s="64">
        <v>0</v>
      </c>
      <c r="BF207" t="s">
        <v>615</v>
      </c>
      <c r="BG207" s="107" t="e">
        <f>+SUMIF('[4]CDP - NO CANCELAR '!$A$2:$A$152,R207,'[4]CDP - NO CANCELAR '!$Q$2:$Q$152)</f>
        <v>#VALUE!</v>
      </c>
      <c r="BH207" s="64">
        <v>0</v>
      </c>
      <c r="BI207" s="104">
        <v>28</v>
      </c>
      <c r="BJ207" s="104">
        <v>1</v>
      </c>
      <c r="BK207" s="104">
        <v>3</v>
      </c>
      <c r="BL207" s="106">
        <v>11</v>
      </c>
      <c r="BM207" s="104">
        <v>1</v>
      </c>
      <c r="BN207" s="104">
        <v>102</v>
      </c>
      <c r="BO207" s="104">
        <v>72</v>
      </c>
      <c r="BP207" s="104">
        <v>41</v>
      </c>
      <c r="BQ207" s="105">
        <v>2201071</v>
      </c>
      <c r="BR207" s="104" t="s">
        <v>3218</v>
      </c>
      <c r="BS207" s="104">
        <f t="shared" si="38"/>
        <v>5247620</v>
      </c>
      <c r="BT207" s="103" t="str">
        <f>+VLOOKUP('EJECUCIONGASTOS ARMONIZADO'!BU207,[4]ARMONIZACION!$I$5:$N$53,6,FALSE)</f>
        <v>DESARROLLO HUMANO Y SOCIAL</v>
      </c>
      <c r="BU207" s="102" t="s">
        <v>317</v>
      </c>
      <c r="BV207" s="102"/>
      <c r="BY207" s="101">
        <v>1</v>
      </c>
      <c r="BZ207" s="101">
        <v>102</v>
      </c>
      <c r="CA207" t="e">
        <f>+COUNTIF([4]ARMONIZACION!$D$5:$D$53,'EJECUCIONGASTOS ARMONIZADO'!CB207)</f>
        <v>#VALUE!</v>
      </c>
      <c r="CB207" t="str">
        <f t="shared" si="33"/>
        <v>MANIZALES CIUDAD MUNDIAL DE APRENDIZAJE HACIA UN SISTEMA 4.0 - EDUCACIÓN</v>
      </c>
      <c r="CC207">
        <f t="shared" si="34"/>
        <v>1</v>
      </c>
      <c r="CD207" t="str">
        <f t="shared" si="35"/>
        <v>11</v>
      </c>
      <c r="CE207" t="str">
        <f t="shared" si="36"/>
        <v>28 1 3 11 1 102 72 41 2201071</v>
      </c>
      <c r="CF207">
        <f t="shared" si="37"/>
        <v>16</v>
      </c>
    </row>
    <row r="208" spans="1:84" ht="15" customHeight="1" x14ac:dyDescent="0.25">
      <c r="A208">
        <v>28</v>
      </c>
      <c r="B208">
        <v>1</v>
      </c>
      <c r="C208">
        <v>3</v>
      </c>
      <c r="D208" s="99">
        <v>11</v>
      </c>
      <c r="E208">
        <v>1</v>
      </c>
      <c r="F208">
        <v>2</v>
      </c>
      <c r="G208">
        <v>72</v>
      </c>
      <c r="H208">
        <v>9</v>
      </c>
      <c r="I208">
        <v>1</v>
      </c>
      <c r="J208" t="s">
        <v>597</v>
      </c>
      <c r="K208">
        <v>0</v>
      </c>
      <c r="L208" t="s">
        <v>597</v>
      </c>
      <c r="M208">
        <v>11101</v>
      </c>
      <c r="N208" t="s">
        <v>598</v>
      </c>
      <c r="O208">
        <v>9</v>
      </c>
      <c r="P208">
        <v>9</v>
      </c>
      <c r="Q208" t="s">
        <v>1483</v>
      </c>
      <c r="R208" t="s">
        <v>1484</v>
      </c>
      <c r="S208" t="s">
        <v>1443</v>
      </c>
      <c r="T208" t="s">
        <v>223</v>
      </c>
      <c r="U208" t="s">
        <v>1446</v>
      </c>
      <c r="V208" t="s">
        <v>1447</v>
      </c>
      <c r="W208" t="s">
        <v>594</v>
      </c>
      <c r="X208" t="s">
        <v>602</v>
      </c>
      <c r="Y208" t="s">
        <v>596</v>
      </c>
      <c r="Z208" t="s">
        <v>597</v>
      </c>
      <c r="AA208" t="s">
        <v>595</v>
      </c>
      <c r="AB208" t="s">
        <v>234</v>
      </c>
      <c r="AC208" t="s">
        <v>797</v>
      </c>
      <c r="AD208" t="s">
        <v>239</v>
      </c>
      <c r="AE208" t="s">
        <v>1448</v>
      </c>
      <c r="AF208" t="s">
        <v>1449</v>
      </c>
      <c r="AG208" t="s">
        <v>1450</v>
      </c>
      <c r="AH208" t="s">
        <v>1451</v>
      </c>
      <c r="AI208" t="s">
        <v>1452</v>
      </c>
      <c r="AJ208" t="s">
        <v>1453</v>
      </c>
      <c r="AK208" t="s">
        <v>609</v>
      </c>
      <c r="AL208" t="s">
        <v>610</v>
      </c>
      <c r="AM208" t="s">
        <v>611</v>
      </c>
      <c r="AN208" t="s">
        <v>1459</v>
      </c>
      <c r="AO208" t="s">
        <v>1460</v>
      </c>
      <c r="AP208" t="s">
        <v>1485</v>
      </c>
      <c r="AQ208" t="s">
        <v>93</v>
      </c>
      <c r="AR208" s="64">
        <v>657618</v>
      </c>
      <c r="AS208" s="64">
        <v>0</v>
      </c>
      <c r="AT208" s="64">
        <v>0</v>
      </c>
      <c r="AU208" s="64">
        <v>0</v>
      </c>
      <c r="AV208" s="64">
        <v>0</v>
      </c>
      <c r="AW208" s="64">
        <v>657618</v>
      </c>
      <c r="AX208" s="64">
        <v>0</v>
      </c>
      <c r="AY208" s="64">
        <v>0</v>
      </c>
      <c r="AZ208" s="64">
        <v>0</v>
      </c>
      <c r="BA208" s="64">
        <v>0</v>
      </c>
      <c r="BB208" s="64">
        <v>657618</v>
      </c>
      <c r="BC208" s="101">
        <v>1</v>
      </c>
      <c r="BD208" s="101">
        <v>102</v>
      </c>
      <c r="BE208" s="64">
        <v>0</v>
      </c>
      <c r="BF208" t="s">
        <v>615</v>
      </c>
      <c r="BG208" s="107" t="e">
        <f>+SUMIF('[4]CDP - NO CANCELAR '!$A$2:$A$152,R208,'[4]CDP - NO CANCELAR '!$Q$2:$Q$152)</f>
        <v>#VALUE!</v>
      </c>
      <c r="BH208" s="64">
        <v>0</v>
      </c>
      <c r="BI208" s="104">
        <v>28</v>
      </c>
      <c r="BJ208" s="104">
        <v>1</v>
      </c>
      <c r="BK208" s="104">
        <v>3</v>
      </c>
      <c r="BL208" s="106">
        <v>11</v>
      </c>
      <c r="BM208" s="104">
        <v>1</v>
      </c>
      <c r="BN208" s="104">
        <v>102</v>
      </c>
      <c r="BO208" s="104">
        <v>72</v>
      </c>
      <c r="BP208" s="104">
        <v>41</v>
      </c>
      <c r="BQ208" s="105">
        <v>2201071</v>
      </c>
      <c r="BR208" s="104" t="s">
        <v>3218</v>
      </c>
      <c r="BS208" s="104">
        <f t="shared" si="38"/>
        <v>657618</v>
      </c>
      <c r="BT208" s="103" t="str">
        <f>+VLOOKUP('EJECUCIONGASTOS ARMONIZADO'!BU208,[4]ARMONIZACION!$I$5:$N$53,6,FALSE)</f>
        <v>DESARROLLO HUMANO Y SOCIAL</v>
      </c>
      <c r="BU208" s="102" t="s">
        <v>317</v>
      </c>
      <c r="BV208" s="102"/>
      <c r="BY208" s="101">
        <v>1</v>
      </c>
      <c r="BZ208" s="101">
        <v>102</v>
      </c>
      <c r="CA208" t="e">
        <f>+COUNTIF([4]ARMONIZACION!$D$5:$D$53,'EJECUCIONGASTOS ARMONIZADO'!CB208)</f>
        <v>#VALUE!</v>
      </c>
      <c r="CB208" t="str">
        <f t="shared" si="33"/>
        <v>MANIZALES CIUDAD MUNDIAL DE APRENDIZAJE HACIA UN SISTEMA 4.0 - EDUCACIÓN</v>
      </c>
      <c r="CC208">
        <f t="shared" si="34"/>
        <v>1</v>
      </c>
      <c r="CD208" t="str">
        <f t="shared" si="35"/>
        <v>11</v>
      </c>
      <c r="CE208" t="str">
        <f t="shared" si="36"/>
        <v>28 1 3 11 1 102 72 41 2201071</v>
      </c>
      <c r="CF208">
        <f t="shared" si="37"/>
        <v>16</v>
      </c>
    </row>
    <row r="209" spans="1:84" ht="15" customHeight="1" x14ac:dyDescent="0.25">
      <c r="A209">
        <v>28</v>
      </c>
      <c r="B209">
        <v>1</v>
      </c>
      <c r="C209">
        <v>3</v>
      </c>
      <c r="D209" s="99">
        <v>11</v>
      </c>
      <c r="E209">
        <v>1</v>
      </c>
      <c r="F209">
        <v>2</v>
      </c>
      <c r="G209">
        <v>72</v>
      </c>
      <c r="H209">
        <v>10</v>
      </c>
      <c r="I209">
        <v>1</v>
      </c>
      <c r="J209" t="s">
        <v>597</v>
      </c>
      <c r="K209">
        <v>0</v>
      </c>
      <c r="L209" t="s">
        <v>597</v>
      </c>
      <c r="M209">
        <v>11101</v>
      </c>
      <c r="N209" t="s">
        <v>598</v>
      </c>
      <c r="O209">
        <v>10</v>
      </c>
      <c r="P209">
        <v>10</v>
      </c>
      <c r="Q209" t="s">
        <v>1486</v>
      </c>
      <c r="R209" t="s">
        <v>1487</v>
      </c>
      <c r="S209" t="s">
        <v>1443</v>
      </c>
      <c r="T209" t="s">
        <v>223</v>
      </c>
      <c r="U209" t="s">
        <v>1446</v>
      </c>
      <c r="V209" t="s">
        <v>1447</v>
      </c>
      <c r="W209" t="s">
        <v>594</v>
      </c>
      <c r="X209" t="s">
        <v>602</v>
      </c>
      <c r="Y209" t="s">
        <v>596</v>
      </c>
      <c r="Z209" t="s">
        <v>597</v>
      </c>
      <c r="AA209" t="s">
        <v>595</v>
      </c>
      <c r="AB209" t="s">
        <v>234</v>
      </c>
      <c r="AC209" t="s">
        <v>797</v>
      </c>
      <c r="AD209" t="s">
        <v>239</v>
      </c>
      <c r="AE209" t="s">
        <v>1448</v>
      </c>
      <c r="AF209" t="s">
        <v>1449</v>
      </c>
      <c r="AG209" t="s">
        <v>1450</v>
      </c>
      <c r="AH209" t="s">
        <v>1451</v>
      </c>
      <c r="AI209" t="s">
        <v>1452</v>
      </c>
      <c r="AJ209" t="s">
        <v>1453</v>
      </c>
      <c r="AK209" t="s">
        <v>609</v>
      </c>
      <c r="AL209" t="s">
        <v>610</v>
      </c>
      <c r="AM209" t="s">
        <v>611</v>
      </c>
      <c r="AN209" t="s">
        <v>1459</v>
      </c>
      <c r="AO209" t="s">
        <v>1460</v>
      </c>
      <c r="AP209" t="s">
        <v>1488</v>
      </c>
      <c r="AQ209" t="s">
        <v>93</v>
      </c>
      <c r="AR209" s="64">
        <v>2236508</v>
      </c>
      <c r="AS209" s="64">
        <v>0</v>
      </c>
      <c r="AT209" s="64">
        <v>0</v>
      </c>
      <c r="AU209" s="64">
        <v>0</v>
      </c>
      <c r="AV209" s="64">
        <v>0</v>
      </c>
      <c r="AW209" s="64">
        <v>2236508</v>
      </c>
      <c r="AX209" s="64">
        <v>0</v>
      </c>
      <c r="AY209" s="64">
        <v>0</v>
      </c>
      <c r="AZ209" s="64">
        <v>0</v>
      </c>
      <c r="BA209" s="64">
        <v>0</v>
      </c>
      <c r="BB209" s="64">
        <v>2236508</v>
      </c>
      <c r="BC209" s="101">
        <v>1</v>
      </c>
      <c r="BD209" s="101">
        <v>102</v>
      </c>
      <c r="BE209" s="64">
        <v>0</v>
      </c>
      <c r="BF209" t="s">
        <v>615</v>
      </c>
      <c r="BG209" s="107" t="e">
        <f>+SUMIF('[4]CDP - NO CANCELAR '!$A$2:$A$152,R209,'[4]CDP - NO CANCELAR '!$Q$2:$Q$152)</f>
        <v>#VALUE!</v>
      </c>
      <c r="BH209" s="64">
        <v>0</v>
      </c>
      <c r="BI209" s="104">
        <v>28</v>
      </c>
      <c r="BJ209" s="104">
        <v>1</v>
      </c>
      <c r="BK209" s="104">
        <v>3</v>
      </c>
      <c r="BL209" s="106">
        <v>11</v>
      </c>
      <c r="BM209" s="104">
        <v>1</v>
      </c>
      <c r="BN209" s="104">
        <v>102</v>
      </c>
      <c r="BO209" s="104">
        <v>72</v>
      </c>
      <c r="BP209" s="104">
        <v>41</v>
      </c>
      <c r="BQ209" s="105">
        <v>2201071</v>
      </c>
      <c r="BR209" s="104" t="s">
        <v>3218</v>
      </c>
      <c r="BS209" s="104">
        <f t="shared" si="38"/>
        <v>2236508</v>
      </c>
      <c r="BT209" s="103" t="str">
        <f>+VLOOKUP('EJECUCIONGASTOS ARMONIZADO'!BU209,[4]ARMONIZACION!$I$5:$N$53,6,FALSE)</f>
        <v>DESARROLLO HUMANO Y SOCIAL</v>
      </c>
      <c r="BU209" s="102" t="s">
        <v>317</v>
      </c>
      <c r="BV209" s="102"/>
      <c r="BY209" s="101">
        <v>1</v>
      </c>
      <c r="BZ209" s="101">
        <v>102</v>
      </c>
      <c r="CA209" t="e">
        <f>+COUNTIF([4]ARMONIZACION!$D$5:$D$53,'EJECUCIONGASTOS ARMONIZADO'!CB209)</f>
        <v>#VALUE!</v>
      </c>
      <c r="CB209" t="str">
        <f t="shared" si="33"/>
        <v>MANIZALES CIUDAD MUNDIAL DE APRENDIZAJE HACIA UN SISTEMA 4.0 - EDUCACIÓN</v>
      </c>
      <c r="CC209">
        <f t="shared" si="34"/>
        <v>1</v>
      </c>
      <c r="CD209" t="str">
        <f t="shared" si="35"/>
        <v>11</v>
      </c>
      <c r="CE209" t="str">
        <f t="shared" si="36"/>
        <v>28 1 3 11 1 102 72 41 2201071</v>
      </c>
      <c r="CF209">
        <f t="shared" si="37"/>
        <v>16</v>
      </c>
    </row>
    <row r="210" spans="1:84" ht="15" customHeight="1" x14ac:dyDescent="0.25">
      <c r="A210">
        <v>28</v>
      </c>
      <c r="B210">
        <v>1</v>
      </c>
      <c r="C210">
        <v>3</v>
      </c>
      <c r="D210" s="99">
        <v>11</v>
      </c>
      <c r="E210">
        <v>1</v>
      </c>
      <c r="F210">
        <v>2</v>
      </c>
      <c r="G210">
        <v>72</v>
      </c>
      <c r="H210">
        <v>11</v>
      </c>
      <c r="I210">
        <v>1</v>
      </c>
      <c r="J210" t="s">
        <v>597</v>
      </c>
      <c r="K210">
        <v>0</v>
      </c>
      <c r="L210" t="s">
        <v>597</v>
      </c>
      <c r="M210">
        <v>11101</v>
      </c>
      <c r="N210" t="s">
        <v>598</v>
      </c>
      <c r="O210">
        <v>11</v>
      </c>
      <c r="P210">
        <v>11</v>
      </c>
      <c r="Q210" t="s">
        <v>1489</v>
      </c>
      <c r="R210" t="s">
        <v>1490</v>
      </c>
      <c r="S210" t="s">
        <v>1443</v>
      </c>
      <c r="T210" t="s">
        <v>223</v>
      </c>
      <c r="U210" t="s">
        <v>1446</v>
      </c>
      <c r="V210" t="s">
        <v>1447</v>
      </c>
      <c r="W210" t="s">
        <v>594</v>
      </c>
      <c r="X210" t="s">
        <v>602</v>
      </c>
      <c r="Y210" t="s">
        <v>596</v>
      </c>
      <c r="Z210" t="s">
        <v>597</v>
      </c>
      <c r="AA210" t="s">
        <v>595</v>
      </c>
      <c r="AB210" t="s">
        <v>234</v>
      </c>
      <c r="AC210" t="s">
        <v>797</v>
      </c>
      <c r="AD210" t="s">
        <v>239</v>
      </c>
      <c r="AE210" t="s">
        <v>1448</v>
      </c>
      <c r="AF210" t="s">
        <v>1449</v>
      </c>
      <c r="AG210" t="s">
        <v>1450</v>
      </c>
      <c r="AH210" t="s">
        <v>1451</v>
      </c>
      <c r="AI210" t="s">
        <v>1452</v>
      </c>
      <c r="AJ210" t="s">
        <v>1453</v>
      </c>
      <c r="AK210" t="s">
        <v>609</v>
      </c>
      <c r="AL210" t="s">
        <v>610</v>
      </c>
      <c r="AM210" t="s">
        <v>611</v>
      </c>
      <c r="AN210" t="s">
        <v>1459</v>
      </c>
      <c r="AO210" t="s">
        <v>1460</v>
      </c>
      <c r="AP210" t="s">
        <v>1491</v>
      </c>
      <c r="AQ210" t="s">
        <v>93</v>
      </c>
      <c r="AR210" s="64">
        <v>128488</v>
      </c>
      <c r="AS210" s="64">
        <v>0</v>
      </c>
      <c r="AT210" s="64">
        <v>0</v>
      </c>
      <c r="AU210" s="64">
        <v>0</v>
      </c>
      <c r="AV210" s="64">
        <v>0</v>
      </c>
      <c r="AW210" s="64">
        <v>128488</v>
      </c>
      <c r="AX210" s="64">
        <v>0</v>
      </c>
      <c r="AY210" s="64">
        <v>0</v>
      </c>
      <c r="AZ210" s="64">
        <v>0</v>
      </c>
      <c r="BA210" s="64">
        <v>0</v>
      </c>
      <c r="BB210" s="64">
        <v>128488</v>
      </c>
      <c r="BC210" s="101">
        <v>1</v>
      </c>
      <c r="BD210" s="101">
        <v>102</v>
      </c>
      <c r="BE210" s="64">
        <v>0</v>
      </c>
      <c r="BF210" t="s">
        <v>615</v>
      </c>
      <c r="BG210" s="107" t="e">
        <f>+SUMIF('[4]CDP - NO CANCELAR '!$A$2:$A$152,R210,'[4]CDP - NO CANCELAR '!$Q$2:$Q$152)</f>
        <v>#VALUE!</v>
      </c>
      <c r="BH210" s="64">
        <v>0</v>
      </c>
      <c r="BI210" s="104">
        <v>28</v>
      </c>
      <c r="BJ210" s="104">
        <v>1</v>
      </c>
      <c r="BK210" s="104">
        <v>3</v>
      </c>
      <c r="BL210" s="106">
        <v>11</v>
      </c>
      <c r="BM210" s="104">
        <v>1</v>
      </c>
      <c r="BN210" s="104">
        <v>102</v>
      </c>
      <c r="BO210" s="104">
        <v>72</v>
      </c>
      <c r="BP210" s="104">
        <v>41</v>
      </c>
      <c r="BQ210" s="105">
        <v>2201071</v>
      </c>
      <c r="BR210" s="104" t="s">
        <v>3218</v>
      </c>
      <c r="BS210" s="104">
        <f t="shared" si="38"/>
        <v>128488</v>
      </c>
      <c r="BT210" s="103" t="str">
        <f>+VLOOKUP('EJECUCIONGASTOS ARMONIZADO'!BU210,[4]ARMONIZACION!$I$5:$N$53,6,FALSE)</f>
        <v>DESARROLLO HUMANO Y SOCIAL</v>
      </c>
      <c r="BU210" s="102" t="s">
        <v>317</v>
      </c>
      <c r="BV210" s="102"/>
      <c r="BY210" s="101">
        <v>1</v>
      </c>
      <c r="BZ210" s="101">
        <v>102</v>
      </c>
      <c r="CA210" t="e">
        <f>+COUNTIF([4]ARMONIZACION!$D$5:$D$53,'EJECUCIONGASTOS ARMONIZADO'!CB210)</f>
        <v>#VALUE!</v>
      </c>
      <c r="CB210" t="str">
        <f t="shared" si="33"/>
        <v>MANIZALES CIUDAD MUNDIAL DE APRENDIZAJE HACIA UN SISTEMA 4.0 - EDUCACIÓN</v>
      </c>
      <c r="CC210">
        <f t="shared" si="34"/>
        <v>1</v>
      </c>
      <c r="CD210" t="str">
        <f t="shared" si="35"/>
        <v>11</v>
      </c>
      <c r="CE210" t="str">
        <f t="shared" si="36"/>
        <v>28 1 3 11 1 102 72 41 2201071</v>
      </c>
      <c r="CF210">
        <f t="shared" si="37"/>
        <v>16</v>
      </c>
    </row>
    <row r="211" spans="1:84" ht="15" customHeight="1" x14ac:dyDescent="0.25">
      <c r="A211">
        <v>28</v>
      </c>
      <c r="B211">
        <v>1</v>
      </c>
      <c r="C211">
        <v>3</v>
      </c>
      <c r="D211" s="99">
        <v>11</v>
      </c>
      <c r="E211">
        <v>1</v>
      </c>
      <c r="F211">
        <v>2</v>
      </c>
      <c r="G211">
        <v>72</v>
      </c>
      <c r="H211">
        <v>12</v>
      </c>
      <c r="I211">
        <v>1</v>
      </c>
      <c r="J211" t="s">
        <v>597</v>
      </c>
      <c r="K211">
        <v>0</v>
      </c>
      <c r="L211" t="s">
        <v>597</v>
      </c>
      <c r="M211">
        <v>11101</v>
      </c>
      <c r="N211" t="s">
        <v>598</v>
      </c>
      <c r="O211">
        <v>12</v>
      </c>
      <c r="P211">
        <v>12</v>
      </c>
      <c r="Q211" t="s">
        <v>1492</v>
      </c>
      <c r="R211" t="s">
        <v>1493</v>
      </c>
      <c r="S211" t="s">
        <v>1443</v>
      </c>
      <c r="T211" t="s">
        <v>223</v>
      </c>
      <c r="U211" t="s">
        <v>1446</v>
      </c>
      <c r="V211" t="s">
        <v>1447</v>
      </c>
      <c r="W211" t="s">
        <v>594</v>
      </c>
      <c r="X211" t="s">
        <v>602</v>
      </c>
      <c r="Y211" t="s">
        <v>596</v>
      </c>
      <c r="Z211" t="s">
        <v>597</v>
      </c>
      <c r="AA211" t="s">
        <v>595</v>
      </c>
      <c r="AB211" t="s">
        <v>234</v>
      </c>
      <c r="AC211" t="s">
        <v>797</v>
      </c>
      <c r="AD211" t="s">
        <v>239</v>
      </c>
      <c r="AE211" t="s">
        <v>1448</v>
      </c>
      <c r="AF211" t="s">
        <v>1449</v>
      </c>
      <c r="AG211" t="s">
        <v>1450</v>
      </c>
      <c r="AH211" t="s">
        <v>1451</v>
      </c>
      <c r="AI211" t="s">
        <v>1452</v>
      </c>
      <c r="AJ211" t="s">
        <v>1453</v>
      </c>
      <c r="AK211" t="s">
        <v>609</v>
      </c>
      <c r="AL211" t="s">
        <v>610</v>
      </c>
      <c r="AM211" t="s">
        <v>611</v>
      </c>
      <c r="AN211" t="s">
        <v>1459</v>
      </c>
      <c r="AO211" t="s">
        <v>1460</v>
      </c>
      <c r="AP211" t="s">
        <v>1494</v>
      </c>
      <c r="AQ211" t="s">
        <v>93</v>
      </c>
      <c r="AR211" s="64">
        <v>3935978</v>
      </c>
      <c r="AS211" s="64">
        <v>0</v>
      </c>
      <c r="AT211" s="64">
        <v>0</v>
      </c>
      <c r="AU211" s="64">
        <v>0</v>
      </c>
      <c r="AV211" s="64">
        <v>0</v>
      </c>
      <c r="AW211" s="64">
        <v>3935978</v>
      </c>
      <c r="AX211" s="64">
        <v>0</v>
      </c>
      <c r="AY211" s="64">
        <v>0</v>
      </c>
      <c r="AZ211" s="64">
        <v>0</v>
      </c>
      <c r="BA211" s="64">
        <v>0</v>
      </c>
      <c r="BB211" s="64">
        <v>3935978</v>
      </c>
      <c r="BC211" s="101">
        <v>1</v>
      </c>
      <c r="BD211" s="101">
        <v>102</v>
      </c>
      <c r="BE211" s="64">
        <v>0</v>
      </c>
      <c r="BF211" t="s">
        <v>615</v>
      </c>
      <c r="BG211" s="107" t="e">
        <f>+SUMIF('[4]CDP - NO CANCELAR '!$A$2:$A$152,R211,'[4]CDP - NO CANCELAR '!$Q$2:$Q$152)</f>
        <v>#VALUE!</v>
      </c>
      <c r="BH211" s="64">
        <v>0</v>
      </c>
      <c r="BI211" s="104">
        <v>28</v>
      </c>
      <c r="BJ211" s="104">
        <v>1</v>
      </c>
      <c r="BK211" s="104">
        <v>3</v>
      </c>
      <c r="BL211" s="106">
        <v>11</v>
      </c>
      <c r="BM211" s="104">
        <v>1</v>
      </c>
      <c r="BN211" s="104">
        <v>102</v>
      </c>
      <c r="BO211" s="104">
        <v>72</v>
      </c>
      <c r="BP211" s="104">
        <v>41</v>
      </c>
      <c r="BQ211" s="105">
        <v>2201071</v>
      </c>
      <c r="BR211" s="104" t="s">
        <v>3218</v>
      </c>
      <c r="BS211" s="104">
        <f t="shared" si="38"/>
        <v>3935978</v>
      </c>
      <c r="BT211" s="103" t="str">
        <f>+VLOOKUP('EJECUCIONGASTOS ARMONIZADO'!BU211,[4]ARMONIZACION!$I$5:$N$53,6,FALSE)</f>
        <v>DESARROLLO HUMANO Y SOCIAL</v>
      </c>
      <c r="BU211" s="102" t="s">
        <v>317</v>
      </c>
      <c r="BV211" s="102"/>
      <c r="BY211" s="101">
        <v>1</v>
      </c>
      <c r="BZ211" s="101">
        <v>102</v>
      </c>
      <c r="CA211" t="e">
        <f>+COUNTIF([4]ARMONIZACION!$D$5:$D$53,'EJECUCIONGASTOS ARMONIZADO'!CB211)</f>
        <v>#VALUE!</v>
      </c>
      <c r="CB211" t="str">
        <f t="shared" si="33"/>
        <v>MANIZALES CIUDAD MUNDIAL DE APRENDIZAJE HACIA UN SISTEMA 4.0 - EDUCACIÓN</v>
      </c>
      <c r="CC211">
        <f t="shared" si="34"/>
        <v>1</v>
      </c>
      <c r="CD211" t="str">
        <f t="shared" si="35"/>
        <v>11</v>
      </c>
      <c r="CE211" t="str">
        <f t="shared" si="36"/>
        <v>28 1 3 11 1 102 72 41 2201071</v>
      </c>
      <c r="CF211">
        <f t="shared" si="37"/>
        <v>16</v>
      </c>
    </row>
    <row r="212" spans="1:84" ht="15" customHeight="1" x14ac:dyDescent="0.25">
      <c r="A212">
        <v>28</v>
      </c>
      <c r="B212">
        <v>1</v>
      </c>
      <c r="C212">
        <v>3</v>
      </c>
      <c r="D212" s="99">
        <v>11</v>
      </c>
      <c r="E212">
        <v>1</v>
      </c>
      <c r="F212">
        <v>2</v>
      </c>
      <c r="G212">
        <v>72</v>
      </c>
      <c r="H212">
        <v>13</v>
      </c>
      <c r="I212">
        <v>1</v>
      </c>
      <c r="J212" t="s">
        <v>597</v>
      </c>
      <c r="K212">
        <v>0</v>
      </c>
      <c r="L212" t="s">
        <v>597</v>
      </c>
      <c r="M212">
        <v>11101</v>
      </c>
      <c r="N212" t="s">
        <v>598</v>
      </c>
      <c r="O212">
        <v>13</v>
      </c>
      <c r="P212">
        <v>13</v>
      </c>
      <c r="Q212" t="s">
        <v>1495</v>
      </c>
      <c r="R212" t="s">
        <v>1496</v>
      </c>
      <c r="S212" t="s">
        <v>1443</v>
      </c>
      <c r="T212" t="s">
        <v>223</v>
      </c>
      <c r="U212" t="s">
        <v>1446</v>
      </c>
      <c r="V212" t="s">
        <v>1447</v>
      </c>
      <c r="W212" t="s">
        <v>594</v>
      </c>
      <c r="X212" t="s">
        <v>602</v>
      </c>
      <c r="Y212" t="s">
        <v>596</v>
      </c>
      <c r="Z212" t="s">
        <v>597</v>
      </c>
      <c r="AA212" t="s">
        <v>595</v>
      </c>
      <c r="AB212" t="s">
        <v>234</v>
      </c>
      <c r="AC212" t="s">
        <v>797</v>
      </c>
      <c r="AD212" t="s">
        <v>239</v>
      </c>
      <c r="AE212" t="s">
        <v>1448</v>
      </c>
      <c r="AF212" t="s">
        <v>1449</v>
      </c>
      <c r="AG212" t="s">
        <v>1450</v>
      </c>
      <c r="AH212" t="s">
        <v>1451</v>
      </c>
      <c r="AI212" t="s">
        <v>1452</v>
      </c>
      <c r="AJ212" t="s">
        <v>1453</v>
      </c>
      <c r="AK212" t="s">
        <v>609</v>
      </c>
      <c r="AL212" t="s">
        <v>610</v>
      </c>
      <c r="AM212" t="s">
        <v>611</v>
      </c>
      <c r="AN212" t="s">
        <v>1459</v>
      </c>
      <c r="AO212" t="s">
        <v>1460</v>
      </c>
      <c r="AP212" t="s">
        <v>1497</v>
      </c>
      <c r="AQ212" t="s">
        <v>93</v>
      </c>
      <c r="AR212" s="64">
        <v>3217809</v>
      </c>
      <c r="AS212" s="64">
        <v>0</v>
      </c>
      <c r="AT212" s="64">
        <v>0</v>
      </c>
      <c r="AU212" s="64">
        <v>0</v>
      </c>
      <c r="AV212" s="64">
        <v>0</v>
      </c>
      <c r="AW212" s="64">
        <v>3217809</v>
      </c>
      <c r="AX212" s="64">
        <v>0</v>
      </c>
      <c r="AY212" s="64">
        <v>0</v>
      </c>
      <c r="AZ212" s="64">
        <v>0</v>
      </c>
      <c r="BA212" s="64">
        <v>0</v>
      </c>
      <c r="BB212" s="64">
        <v>3217809</v>
      </c>
      <c r="BC212" s="101">
        <v>1</v>
      </c>
      <c r="BD212" s="101">
        <v>102</v>
      </c>
      <c r="BE212" s="64">
        <v>0</v>
      </c>
      <c r="BF212" t="s">
        <v>615</v>
      </c>
      <c r="BG212" s="107" t="e">
        <f>+SUMIF('[4]CDP - NO CANCELAR '!$A$2:$A$152,R212,'[4]CDP - NO CANCELAR '!$Q$2:$Q$152)</f>
        <v>#VALUE!</v>
      </c>
      <c r="BH212" s="64">
        <v>0</v>
      </c>
      <c r="BI212" s="104">
        <v>28</v>
      </c>
      <c r="BJ212" s="104">
        <v>1</v>
      </c>
      <c r="BK212" s="104">
        <v>3</v>
      </c>
      <c r="BL212" s="106">
        <v>11</v>
      </c>
      <c r="BM212" s="104">
        <v>1</v>
      </c>
      <c r="BN212" s="104">
        <v>102</v>
      </c>
      <c r="BO212" s="104">
        <v>72</v>
      </c>
      <c r="BP212" s="104">
        <v>41</v>
      </c>
      <c r="BQ212" s="105">
        <v>2201071</v>
      </c>
      <c r="BR212" s="104" t="s">
        <v>3218</v>
      </c>
      <c r="BS212" s="104">
        <f t="shared" si="38"/>
        <v>3217809</v>
      </c>
      <c r="BT212" s="103" t="str">
        <f>+VLOOKUP('EJECUCIONGASTOS ARMONIZADO'!BU212,[4]ARMONIZACION!$I$5:$N$53,6,FALSE)</f>
        <v>DESARROLLO HUMANO Y SOCIAL</v>
      </c>
      <c r="BU212" s="102" t="s">
        <v>317</v>
      </c>
      <c r="BV212" s="102"/>
      <c r="BY212" s="101">
        <v>1</v>
      </c>
      <c r="BZ212" s="101">
        <v>102</v>
      </c>
      <c r="CA212" t="e">
        <f>+COUNTIF([4]ARMONIZACION!$D$5:$D$53,'EJECUCIONGASTOS ARMONIZADO'!CB212)</f>
        <v>#VALUE!</v>
      </c>
      <c r="CB212" t="str">
        <f t="shared" si="33"/>
        <v>MANIZALES CIUDAD MUNDIAL DE APRENDIZAJE HACIA UN SISTEMA 4.0 - EDUCACIÓN</v>
      </c>
      <c r="CC212">
        <f t="shared" si="34"/>
        <v>1</v>
      </c>
      <c r="CD212" t="str">
        <f t="shared" si="35"/>
        <v>11</v>
      </c>
      <c r="CE212" t="str">
        <f t="shared" si="36"/>
        <v>28 1 3 11 1 102 72 41 2201071</v>
      </c>
      <c r="CF212">
        <f t="shared" si="37"/>
        <v>16</v>
      </c>
    </row>
    <row r="213" spans="1:84" ht="15" customHeight="1" x14ac:dyDescent="0.25">
      <c r="A213">
        <v>28</v>
      </c>
      <c r="B213">
        <v>1</v>
      </c>
      <c r="C213">
        <v>3</v>
      </c>
      <c r="D213" s="99">
        <v>11</v>
      </c>
      <c r="E213">
        <v>1</v>
      </c>
      <c r="F213">
        <v>2</v>
      </c>
      <c r="G213">
        <v>72</v>
      </c>
      <c r="H213">
        <v>14</v>
      </c>
      <c r="I213">
        <v>1</v>
      </c>
      <c r="J213" t="s">
        <v>597</v>
      </c>
      <c r="K213">
        <v>0</v>
      </c>
      <c r="L213" t="s">
        <v>597</v>
      </c>
      <c r="M213">
        <v>11101</v>
      </c>
      <c r="N213" t="s">
        <v>598</v>
      </c>
      <c r="O213">
        <v>14</v>
      </c>
      <c r="P213">
        <v>14</v>
      </c>
      <c r="Q213" t="s">
        <v>1498</v>
      </c>
      <c r="R213" t="s">
        <v>1499</v>
      </c>
      <c r="S213" t="s">
        <v>1443</v>
      </c>
      <c r="T213" t="s">
        <v>223</v>
      </c>
      <c r="U213" t="s">
        <v>1446</v>
      </c>
      <c r="V213" t="s">
        <v>1447</v>
      </c>
      <c r="W213" t="s">
        <v>594</v>
      </c>
      <c r="X213" t="s">
        <v>602</v>
      </c>
      <c r="Y213" t="s">
        <v>596</v>
      </c>
      <c r="Z213" t="s">
        <v>597</v>
      </c>
      <c r="AA213" t="s">
        <v>595</v>
      </c>
      <c r="AB213" t="s">
        <v>234</v>
      </c>
      <c r="AC213" t="s">
        <v>797</v>
      </c>
      <c r="AD213" t="s">
        <v>239</v>
      </c>
      <c r="AE213" t="s">
        <v>1448</v>
      </c>
      <c r="AF213" t="s">
        <v>1449</v>
      </c>
      <c r="AG213" t="s">
        <v>1450</v>
      </c>
      <c r="AH213" t="s">
        <v>1451</v>
      </c>
      <c r="AI213" t="s">
        <v>1452</v>
      </c>
      <c r="AJ213" t="s">
        <v>1453</v>
      </c>
      <c r="AK213" t="s">
        <v>609</v>
      </c>
      <c r="AL213" t="s">
        <v>610</v>
      </c>
      <c r="AM213" t="s">
        <v>611</v>
      </c>
      <c r="AN213" t="s">
        <v>1459</v>
      </c>
      <c r="AO213" t="s">
        <v>1460</v>
      </c>
      <c r="AP213" t="s">
        <v>1500</v>
      </c>
      <c r="AQ213" t="s">
        <v>93</v>
      </c>
      <c r="AR213" s="64">
        <v>1313436</v>
      </c>
      <c r="AS213" s="64">
        <v>0</v>
      </c>
      <c r="AT213" s="64">
        <v>0</v>
      </c>
      <c r="AU213" s="64">
        <v>0</v>
      </c>
      <c r="AV213" s="64">
        <v>0</v>
      </c>
      <c r="AW213" s="64">
        <v>1313436</v>
      </c>
      <c r="AX213" s="64">
        <v>0</v>
      </c>
      <c r="AY213" s="64">
        <v>0</v>
      </c>
      <c r="AZ213" s="64">
        <v>0</v>
      </c>
      <c r="BA213" s="64">
        <v>0</v>
      </c>
      <c r="BB213" s="64">
        <v>1313436</v>
      </c>
      <c r="BC213" s="101">
        <v>1</v>
      </c>
      <c r="BD213" s="101">
        <v>102</v>
      </c>
      <c r="BE213" s="64">
        <v>0</v>
      </c>
      <c r="BF213" t="s">
        <v>615</v>
      </c>
      <c r="BG213" s="107" t="e">
        <f>+SUMIF('[4]CDP - NO CANCELAR '!$A$2:$A$152,R213,'[4]CDP - NO CANCELAR '!$Q$2:$Q$152)</f>
        <v>#VALUE!</v>
      </c>
      <c r="BH213" s="64">
        <v>0</v>
      </c>
      <c r="BI213" s="104">
        <v>28</v>
      </c>
      <c r="BJ213" s="104">
        <v>1</v>
      </c>
      <c r="BK213" s="104">
        <v>3</v>
      </c>
      <c r="BL213" s="106">
        <v>11</v>
      </c>
      <c r="BM213" s="104">
        <v>1</v>
      </c>
      <c r="BN213" s="104">
        <v>102</v>
      </c>
      <c r="BO213" s="104">
        <v>72</v>
      </c>
      <c r="BP213" s="104">
        <v>41</v>
      </c>
      <c r="BQ213" s="105">
        <v>2201071</v>
      </c>
      <c r="BR213" s="104" t="s">
        <v>3218</v>
      </c>
      <c r="BS213" s="104">
        <f t="shared" si="38"/>
        <v>1313436</v>
      </c>
      <c r="BT213" s="103" t="str">
        <f>+VLOOKUP('EJECUCIONGASTOS ARMONIZADO'!BU213,[4]ARMONIZACION!$I$5:$N$53,6,FALSE)</f>
        <v>DESARROLLO HUMANO Y SOCIAL</v>
      </c>
      <c r="BU213" s="102" t="s">
        <v>317</v>
      </c>
      <c r="BV213" s="102"/>
      <c r="BY213" s="101">
        <v>1</v>
      </c>
      <c r="BZ213" s="101">
        <v>102</v>
      </c>
      <c r="CA213" t="e">
        <f>+COUNTIF([4]ARMONIZACION!$D$5:$D$53,'EJECUCIONGASTOS ARMONIZADO'!CB213)</f>
        <v>#VALUE!</v>
      </c>
      <c r="CB213" t="str">
        <f t="shared" si="33"/>
        <v>MANIZALES CIUDAD MUNDIAL DE APRENDIZAJE HACIA UN SISTEMA 4.0 - EDUCACIÓN</v>
      </c>
      <c r="CC213">
        <f t="shared" si="34"/>
        <v>1</v>
      </c>
      <c r="CD213" t="str">
        <f t="shared" si="35"/>
        <v>11</v>
      </c>
      <c r="CE213" t="str">
        <f t="shared" si="36"/>
        <v>28 1 3 11 1 102 72 41 2201071</v>
      </c>
      <c r="CF213">
        <f t="shared" si="37"/>
        <v>16</v>
      </c>
    </row>
    <row r="214" spans="1:84" ht="15" customHeight="1" x14ac:dyDescent="0.25">
      <c r="A214">
        <v>28</v>
      </c>
      <c r="B214">
        <v>1</v>
      </c>
      <c r="C214">
        <v>3</v>
      </c>
      <c r="D214" s="99">
        <v>11</v>
      </c>
      <c r="E214">
        <v>1</v>
      </c>
      <c r="F214">
        <v>2</v>
      </c>
      <c r="G214">
        <v>72</v>
      </c>
      <c r="H214">
        <v>15</v>
      </c>
      <c r="I214">
        <v>1</v>
      </c>
      <c r="J214" t="s">
        <v>597</v>
      </c>
      <c r="K214">
        <v>0</v>
      </c>
      <c r="L214" t="s">
        <v>597</v>
      </c>
      <c r="M214">
        <v>11101</v>
      </c>
      <c r="N214" t="s">
        <v>598</v>
      </c>
      <c r="O214">
        <v>15</v>
      </c>
      <c r="P214">
        <v>15</v>
      </c>
      <c r="Q214" t="s">
        <v>1501</v>
      </c>
      <c r="R214" t="s">
        <v>1502</v>
      </c>
      <c r="S214" t="s">
        <v>1443</v>
      </c>
      <c r="T214" t="s">
        <v>223</v>
      </c>
      <c r="U214" t="s">
        <v>1446</v>
      </c>
      <c r="V214" t="s">
        <v>1447</v>
      </c>
      <c r="W214" t="s">
        <v>594</v>
      </c>
      <c r="X214" t="s">
        <v>602</v>
      </c>
      <c r="Y214" t="s">
        <v>596</v>
      </c>
      <c r="Z214" t="s">
        <v>597</v>
      </c>
      <c r="AA214" t="s">
        <v>595</v>
      </c>
      <c r="AB214" t="s">
        <v>234</v>
      </c>
      <c r="AC214" t="s">
        <v>797</v>
      </c>
      <c r="AD214" t="s">
        <v>239</v>
      </c>
      <c r="AE214" t="s">
        <v>1448</v>
      </c>
      <c r="AF214" t="s">
        <v>1449</v>
      </c>
      <c r="AG214" t="s">
        <v>1450</v>
      </c>
      <c r="AH214" t="s">
        <v>1451</v>
      </c>
      <c r="AI214" t="s">
        <v>1452</v>
      </c>
      <c r="AJ214" t="s">
        <v>1453</v>
      </c>
      <c r="AK214" t="s">
        <v>609</v>
      </c>
      <c r="AL214" t="s">
        <v>610</v>
      </c>
      <c r="AM214" t="s">
        <v>611</v>
      </c>
      <c r="AN214" t="s">
        <v>1459</v>
      </c>
      <c r="AO214" t="s">
        <v>1460</v>
      </c>
      <c r="AP214" t="s">
        <v>1503</v>
      </c>
      <c r="AQ214" t="s">
        <v>93</v>
      </c>
      <c r="AR214" s="64">
        <v>261403</v>
      </c>
      <c r="AS214" s="64">
        <v>0</v>
      </c>
      <c r="AT214" s="64">
        <v>0</v>
      </c>
      <c r="AU214" s="64">
        <v>0</v>
      </c>
      <c r="AV214" s="64">
        <v>0</v>
      </c>
      <c r="AW214" s="64">
        <v>261403</v>
      </c>
      <c r="AX214" s="64">
        <v>0</v>
      </c>
      <c r="AY214" s="64">
        <v>0</v>
      </c>
      <c r="AZ214" s="64">
        <v>0</v>
      </c>
      <c r="BA214" s="64">
        <v>0</v>
      </c>
      <c r="BB214" s="64">
        <v>261403</v>
      </c>
      <c r="BC214" s="101">
        <v>1</v>
      </c>
      <c r="BD214" s="101">
        <v>102</v>
      </c>
      <c r="BE214" s="64">
        <v>0</v>
      </c>
      <c r="BF214" t="s">
        <v>615</v>
      </c>
      <c r="BG214" s="107" t="e">
        <f>+SUMIF('[4]CDP - NO CANCELAR '!$A$2:$A$152,R214,'[4]CDP - NO CANCELAR '!$Q$2:$Q$152)</f>
        <v>#VALUE!</v>
      </c>
      <c r="BH214" s="64">
        <v>0</v>
      </c>
      <c r="BI214" s="104">
        <v>28</v>
      </c>
      <c r="BJ214" s="104">
        <v>1</v>
      </c>
      <c r="BK214" s="104">
        <v>3</v>
      </c>
      <c r="BL214" s="106">
        <v>11</v>
      </c>
      <c r="BM214" s="104">
        <v>1</v>
      </c>
      <c r="BN214" s="104">
        <v>102</v>
      </c>
      <c r="BO214" s="104">
        <v>72</v>
      </c>
      <c r="BP214" s="104">
        <v>41</v>
      </c>
      <c r="BQ214" s="105">
        <v>2201071</v>
      </c>
      <c r="BR214" s="104" t="s">
        <v>3218</v>
      </c>
      <c r="BS214" s="104">
        <f t="shared" si="38"/>
        <v>261403</v>
      </c>
      <c r="BT214" s="103" t="str">
        <f>+VLOOKUP('EJECUCIONGASTOS ARMONIZADO'!BU214,[4]ARMONIZACION!$I$5:$N$53,6,FALSE)</f>
        <v>DESARROLLO HUMANO Y SOCIAL</v>
      </c>
      <c r="BU214" s="102" t="s">
        <v>317</v>
      </c>
      <c r="BV214" s="102"/>
      <c r="BY214" s="101">
        <v>1</v>
      </c>
      <c r="BZ214" s="101">
        <v>102</v>
      </c>
      <c r="CA214" t="e">
        <f>+COUNTIF([4]ARMONIZACION!$D$5:$D$53,'EJECUCIONGASTOS ARMONIZADO'!CB214)</f>
        <v>#VALUE!</v>
      </c>
      <c r="CB214" t="str">
        <f t="shared" si="33"/>
        <v>MANIZALES CIUDAD MUNDIAL DE APRENDIZAJE HACIA UN SISTEMA 4.0 - EDUCACIÓN</v>
      </c>
      <c r="CC214">
        <f t="shared" si="34"/>
        <v>1</v>
      </c>
      <c r="CD214" t="str">
        <f t="shared" si="35"/>
        <v>11</v>
      </c>
      <c r="CE214" t="str">
        <f t="shared" si="36"/>
        <v>28 1 3 11 1 102 72 41 2201071</v>
      </c>
      <c r="CF214">
        <f t="shared" si="37"/>
        <v>16</v>
      </c>
    </row>
    <row r="215" spans="1:84" ht="15" customHeight="1" x14ac:dyDescent="0.25">
      <c r="A215">
        <v>28</v>
      </c>
      <c r="B215">
        <v>1</v>
      </c>
      <c r="C215">
        <v>3</v>
      </c>
      <c r="D215" s="99">
        <v>11</v>
      </c>
      <c r="E215">
        <v>1</v>
      </c>
      <c r="F215">
        <v>2</v>
      </c>
      <c r="G215">
        <v>72</v>
      </c>
      <c r="H215">
        <v>16</v>
      </c>
      <c r="I215">
        <v>1</v>
      </c>
      <c r="J215" t="s">
        <v>597</v>
      </c>
      <c r="K215">
        <v>0</v>
      </c>
      <c r="L215" t="s">
        <v>597</v>
      </c>
      <c r="M215">
        <v>11101</v>
      </c>
      <c r="N215" t="s">
        <v>598</v>
      </c>
      <c r="O215">
        <v>16</v>
      </c>
      <c r="P215">
        <v>16</v>
      </c>
      <c r="Q215" t="s">
        <v>1505</v>
      </c>
      <c r="R215" t="s">
        <v>1506</v>
      </c>
      <c r="S215" t="s">
        <v>1443</v>
      </c>
      <c r="T215" t="s">
        <v>223</v>
      </c>
      <c r="U215" t="s">
        <v>1446</v>
      </c>
      <c r="V215" t="s">
        <v>1447</v>
      </c>
      <c r="W215" t="s">
        <v>594</v>
      </c>
      <c r="X215" t="s">
        <v>602</v>
      </c>
      <c r="Y215" t="s">
        <v>596</v>
      </c>
      <c r="Z215" t="s">
        <v>597</v>
      </c>
      <c r="AA215" t="s">
        <v>595</v>
      </c>
      <c r="AB215" t="s">
        <v>234</v>
      </c>
      <c r="AC215" t="s">
        <v>797</v>
      </c>
      <c r="AD215" t="s">
        <v>239</v>
      </c>
      <c r="AE215" t="s">
        <v>1448</v>
      </c>
      <c r="AF215" t="s">
        <v>1449</v>
      </c>
      <c r="AG215" t="s">
        <v>1450</v>
      </c>
      <c r="AH215" t="s">
        <v>1451</v>
      </c>
      <c r="AI215" t="s">
        <v>1452</v>
      </c>
      <c r="AJ215" t="s">
        <v>1453</v>
      </c>
      <c r="AK215" t="s">
        <v>609</v>
      </c>
      <c r="AL215" t="s">
        <v>610</v>
      </c>
      <c r="AM215" t="s">
        <v>611</v>
      </c>
      <c r="AN215" t="s">
        <v>1459</v>
      </c>
      <c r="AO215" t="s">
        <v>1460</v>
      </c>
      <c r="AP215" t="s">
        <v>1507</v>
      </c>
      <c r="AQ215" t="s">
        <v>93</v>
      </c>
      <c r="AR215" s="64">
        <v>4416568</v>
      </c>
      <c r="AS215" s="64">
        <v>0</v>
      </c>
      <c r="AT215" s="64">
        <v>0</v>
      </c>
      <c r="AU215" s="64">
        <v>0</v>
      </c>
      <c r="AV215" s="64">
        <v>0</v>
      </c>
      <c r="AW215" s="64">
        <v>4416568</v>
      </c>
      <c r="AX215" s="64">
        <v>0</v>
      </c>
      <c r="AY215" s="64">
        <v>0</v>
      </c>
      <c r="AZ215" s="64">
        <v>0</v>
      </c>
      <c r="BA215" s="64">
        <v>0</v>
      </c>
      <c r="BB215" s="64">
        <v>4416568</v>
      </c>
      <c r="BC215" s="101">
        <v>1</v>
      </c>
      <c r="BD215" s="101">
        <v>102</v>
      </c>
      <c r="BE215" s="64">
        <v>0</v>
      </c>
      <c r="BF215" t="s">
        <v>615</v>
      </c>
      <c r="BG215" s="107" t="e">
        <f>+SUMIF('[4]CDP - NO CANCELAR '!$A$2:$A$152,R215,'[4]CDP - NO CANCELAR '!$Q$2:$Q$152)</f>
        <v>#VALUE!</v>
      </c>
      <c r="BH215" s="64">
        <v>0</v>
      </c>
      <c r="BI215" s="104">
        <v>28</v>
      </c>
      <c r="BJ215" s="104">
        <v>1</v>
      </c>
      <c r="BK215" s="104">
        <v>3</v>
      </c>
      <c r="BL215" s="106">
        <v>11</v>
      </c>
      <c r="BM215" s="104">
        <v>1</v>
      </c>
      <c r="BN215" s="104">
        <v>102</v>
      </c>
      <c r="BO215" s="104">
        <v>72</v>
      </c>
      <c r="BP215" s="104">
        <v>41</v>
      </c>
      <c r="BQ215" s="105">
        <v>2201071</v>
      </c>
      <c r="BR215" s="104" t="s">
        <v>3218</v>
      </c>
      <c r="BS215" s="104">
        <f t="shared" si="38"/>
        <v>4416568</v>
      </c>
      <c r="BT215" s="103" t="str">
        <f>+VLOOKUP('EJECUCIONGASTOS ARMONIZADO'!BU215,[4]ARMONIZACION!$I$5:$N$53,6,FALSE)</f>
        <v>DESARROLLO HUMANO Y SOCIAL</v>
      </c>
      <c r="BU215" s="102" t="s">
        <v>317</v>
      </c>
      <c r="BV215" s="102"/>
      <c r="BY215" s="101">
        <v>1</v>
      </c>
      <c r="BZ215" s="101">
        <v>102</v>
      </c>
      <c r="CA215" t="e">
        <f>+COUNTIF([4]ARMONIZACION!$D$5:$D$53,'EJECUCIONGASTOS ARMONIZADO'!CB215)</f>
        <v>#VALUE!</v>
      </c>
      <c r="CB215" t="str">
        <f t="shared" si="33"/>
        <v>MANIZALES CIUDAD MUNDIAL DE APRENDIZAJE HACIA UN SISTEMA 4.0 - EDUCACIÓN</v>
      </c>
      <c r="CC215">
        <f t="shared" si="34"/>
        <v>1</v>
      </c>
      <c r="CD215" t="str">
        <f t="shared" si="35"/>
        <v>11</v>
      </c>
      <c r="CE215" t="str">
        <f t="shared" si="36"/>
        <v>28 1 3 11 1 102 72 41 2201071</v>
      </c>
      <c r="CF215">
        <f t="shared" si="37"/>
        <v>16</v>
      </c>
    </row>
    <row r="216" spans="1:84" ht="15" customHeight="1" x14ac:dyDescent="0.25">
      <c r="A216" s="53">
        <v>28</v>
      </c>
      <c r="B216" s="53">
        <v>1</v>
      </c>
      <c r="C216" s="53">
        <v>3</v>
      </c>
      <c r="D216" s="114">
        <v>11</v>
      </c>
      <c r="E216" s="53">
        <v>1</v>
      </c>
      <c r="F216" s="53">
        <v>2</v>
      </c>
      <c r="G216" s="53">
        <v>72</v>
      </c>
      <c r="H216" s="53">
        <v>17</v>
      </c>
      <c r="I216" s="53">
        <v>1</v>
      </c>
      <c r="J216" s="53" t="s">
        <v>597</v>
      </c>
      <c r="K216" s="53">
        <v>0</v>
      </c>
      <c r="L216" s="53" t="s">
        <v>597</v>
      </c>
      <c r="M216" s="53">
        <v>11101</v>
      </c>
      <c r="N216" s="53" t="s">
        <v>598</v>
      </c>
      <c r="O216" s="53">
        <v>17</v>
      </c>
      <c r="P216" s="53">
        <v>17</v>
      </c>
      <c r="Q216" s="53" t="s">
        <v>1508</v>
      </c>
      <c r="R216" s="53" t="s">
        <v>1509</v>
      </c>
      <c r="S216" s="53" t="s">
        <v>1443</v>
      </c>
      <c r="T216" s="53" t="s">
        <v>223</v>
      </c>
      <c r="U216" s="53" t="s">
        <v>1446</v>
      </c>
      <c r="V216" s="53" t="s">
        <v>1447</v>
      </c>
      <c r="W216" s="53" t="s">
        <v>594</v>
      </c>
      <c r="X216" s="53" t="s">
        <v>602</v>
      </c>
      <c r="Y216" s="53" t="s">
        <v>596</v>
      </c>
      <c r="Z216" s="53" t="s">
        <v>597</v>
      </c>
      <c r="AA216" s="53" t="s">
        <v>595</v>
      </c>
      <c r="AB216" s="53" t="s">
        <v>234</v>
      </c>
      <c r="AC216" s="53" t="s">
        <v>797</v>
      </c>
      <c r="AD216" s="53" t="s">
        <v>239</v>
      </c>
      <c r="AE216" s="53" t="s">
        <v>1448</v>
      </c>
      <c r="AF216" s="53" t="s">
        <v>1449</v>
      </c>
      <c r="AG216" s="53" t="s">
        <v>1450</v>
      </c>
      <c r="AH216" s="53" t="s">
        <v>1451</v>
      </c>
      <c r="AI216" s="53" t="s">
        <v>1452</v>
      </c>
      <c r="AJ216" s="53" t="s">
        <v>1453</v>
      </c>
      <c r="AK216" s="53" t="s">
        <v>609</v>
      </c>
      <c r="AL216" s="53" t="s">
        <v>610</v>
      </c>
      <c r="AM216" s="53" t="s">
        <v>611</v>
      </c>
      <c r="AN216" s="53" t="s">
        <v>1459</v>
      </c>
      <c r="AO216" s="53" t="s">
        <v>1460</v>
      </c>
      <c r="AP216" s="53" t="s">
        <v>1510</v>
      </c>
      <c r="AQ216" s="53" t="s">
        <v>93</v>
      </c>
      <c r="AR216" s="94">
        <v>1802496777</v>
      </c>
      <c r="AS216" s="53">
        <v>0</v>
      </c>
      <c r="AT216" s="53">
        <v>0</v>
      </c>
      <c r="AU216" s="53">
        <v>0</v>
      </c>
      <c r="AV216" s="53">
        <v>0</v>
      </c>
      <c r="AW216" s="94">
        <v>1802496777</v>
      </c>
      <c r="AX216" s="149">
        <v>1123761131</v>
      </c>
      <c r="AY216" s="150">
        <v>959561131</v>
      </c>
      <c r="AZ216" s="64">
        <v>96928411</v>
      </c>
      <c r="BA216" s="64">
        <v>91928411</v>
      </c>
      <c r="BB216" s="149">
        <v>678735646</v>
      </c>
      <c r="BC216" s="101">
        <v>1</v>
      </c>
      <c r="BD216" s="101">
        <v>102</v>
      </c>
      <c r="BE216" s="64">
        <v>164200000</v>
      </c>
      <c r="BF216" t="s">
        <v>615</v>
      </c>
      <c r="BG216" s="107" t="e">
        <f>+SUMIF('[4]CDP - NO CANCELAR '!$A$2:$A$152,R216,'[4]CDP - NO CANCELAR '!$Q$2:$Q$152)</f>
        <v>#VALUE!</v>
      </c>
      <c r="BH216" s="64">
        <v>1098861131</v>
      </c>
      <c r="BI216" s="104">
        <v>28</v>
      </c>
      <c r="BJ216" s="104">
        <v>1</v>
      </c>
      <c r="BK216" s="104">
        <v>3</v>
      </c>
      <c r="BL216" s="106">
        <v>11</v>
      </c>
      <c r="BM216" s="104">
        <v>1</v>
      </c>
      <c r="BN216" s="104">
        <v>102</v>
      </c>
      <c r="BO216" s="104">
        <v>72</v>
      </c>
      <c r="BP216" s="104">
        <v>42</v>
      </c>
      <c r="BQ216" s="105">
        <v>2201071</v>
      </c>
      <c r="BR216" s="104" t="s">
        <v>3220</v>
      </c>
      <c r="BS216" s="104">
        <v>48690059</v>
      </c>
      <c r="BT216" s="103" t="str">
        <f>+VLOOKUP('EJECUCIONGASTOS ARMONIZADO'!BU216,[4]ARMONIZACION!$I$5:$N$53,6,FALSE)</f>
        <v>DESARROLLO HUMANO Y SOCIAL</v>
      </c>
      <c r="BU216" s="102" t="s">
        <v>317</v>
      </c>
      <c r="BV216" s="102"/>
      <c r="BW216" t="s">
        <v>3571</v>
      </c>
      <c r="BX216" t="s">
        <v>3575</v>
      </c>
      <c r="BY216" s="101">
        <v>1</v>
      </c>
      <c r="BZ216" s="101">
        <v>102</v>
      </c>
      <c r="CA216" t="e">
        <f>+COUNTIF([4]ARMONIZACION!$D$5:$D$53,'EJECUCIONGASTOS ARMONIZADO'!CB216)</f>
        <v>#VALUE!</v>
      </c>
      <c r="CB216" t="str">
        <f t="shared" si="33"/>
        <v>MANIZALES CIUDAD MUNDIAL DE APRENDIZAJE HACIA UN SISTEMA 4.0 - EDUCACIÓN</v>
      </c>
      <c r="CC216">
        <f t="shared" si="34"/>
        <v>1</v>
      </c>
      <c r="CD216" t="str">
        <f t="shared" si="35"/>
        <v>11</v>
      </c>
      <c r="CE216" t="str">
        <f t="shared" si="36"/>
        <v>28 1 3 11 1 102 72 42 2201071</v>
      </c>
      <c r="CF216">
        <f t="shared" si="37"/>
        <v>1</v>
      </c>
    </row>
    <row r="217" spans="1:84" ht="15" customHeight="1" x14ac:dyDescent="0.25">
      <c r="A217" s="113">
        <v>28</v>
      </c>
      <c r="B217" s="113">
        <v>1</v>
      </c>
      <c r="C217" s="113">
        <v>3</v>
      </c>
      <c r="D217" s="113">
        <v>11</v>
      </c>
      <c r="E217" s="113">
        <v>1</v>
      </c>
      <c r="F217" s="113">
        <v>2</v>
      </c>
      <c r="G217" s="113">
        <v>72</v>
      </c>
      <c r="H217" s="113">
        <v>17</v>
      </c>
      <c r="I217" s="113">
        <v>1</v>
      </c>
      <c r="J217" s="113" t="s">
        <v>597</v>
      </c>
      <c r="K217" s="113">
        <v>0</v>
      </c>
      <c r="L217" s="113" t="s">
        <v>597</v>
      </c>
      <c r="M217" s="113">
        <v>11101</v>
      </c>
      <c r="N217" s="113" t="s">
        <v>598</v>
      </c>
      <c r="O217" s="113">
        <v>17</v>
      </c>
      <c r="P217" s="113">
        <v>17</v>
      </c>
      <c r="Q217" s="113" t="s">
        <v>1508</v>
      </c>
      <c r="R217" s="113" t="s">
        <v>1509</v>
      </c>
      <c r="S217" s="113" t="s">
        <v>1443</v>
      </c>
      <c r="T217" s="113" t="s">
        <v>223</v>
      </c>
      <c r="U217" s="113" t="s">
        <v>1446</v>
      </c>
      <c r="V217" s="113" t="s">
        <v>1447</v>
      </c>
      <c r="W217" s="113" t="s">
        <v>594</v>
      </c>
      <c r="X217" s="113" t="s">
        <v>602</v>
      </c>
      <c r="Y217" s="113" t="s">
        <v>596</v>
      </c>
      <c r="Z217" s="113" t="s">
        <v>597</v>
      </c>
      <c r="AA217" s="113" t="s">
        <v>595</v>
      </c>
      <c r="AB217" s="113" t="s">
        <v>234</v>
      </c>
      <c r="AC217" s="113" t="s">
        <v>797</v>
      </c>
      <c r="AD217" s="113" t="s">
        <v>239</v>
      </c>
      <c r="AE217" s="113" t="s">
        <v>1448</v>
      </c>
      <c r="AF217" s="113" t="s">
        <v>1449</v>
      </c>
      <c r="AG217" s="113" t="s">
        <v>1450</v>
      </c>
      <c r="AH217" s="113" t="s">
        <v>1451</v>
      </c>
      <c r="AI217" s="113" t="s">
        <v>1452</v>
      </c>
      <c r="AJ217" s="113" t="s">
        <v>1453</v>
      </c>
      <c r="AK217" s="113" t="s">
        <v>609</v>
      </c>
      <c r="AL217" s="113" t="s">
        <v>610</v>
      </c>
      <c r="AM217" s="113" t="s">
        <v>611</v>
      </c>
      <c r="AN217" s="113" t="s">
        <v>1459</v>
      </c>
      <c r="AO217" s="113" t="s">
        <v>1460</v>
      </c>
      <c r="AP217" s="113" t="s">
        <v>1510</v>
      </c>
      <c r="AQ217" s="113" t="s">
        <v>93</v>
      </c>
      <c r="AR217" s="94"/>
      <c r="AS217" s="53"/>
      <c r="AT217" s="53"/>
      <c r="AU217" s="53"/>
      <c r="AV217" s="53"/>
      <c r="AW217" s="94"/>
      <c r="AX217" s="149"/>
      <c r="AY217" s="150"/>
      <c r="BB217" s="149"/>
      <c r="BC217" s="101">
        <v>1</v>
      </c>
      <c r="BD217" s="101">
        <v>103</v>
      </c>
      <c r="BG217" s="107"/>
      <c r="BI217" s="104">
        <v>28</v>
      </c>
      <c r="BJ217" s="104">
        <v>1</v>
      </c>
      <c r="BK217" s="104">
        <v>3</v>
      </c>
      <c r="BL217" s="106">
        <v>11</v>
      </c>
      <c r="BM217" s="104">
        <v>1</v>
      </c>
      <c r="BN217" s="104">
        <v>103</v>
      </c>
      <c r="BO217" s="104">
        <v>25</v>
      </c>
      <c r="BP217" s="104">
        <v>44</v>
      </c>
      <c r="BQ217" s="105">
        <v>2201006</v>
      </c>
      <c r="BR217" s="104" t="s">
        <v>103</v>
      </c>
      <c r="BS217" s="104">
        <v>630045587</v>
      </c>
      <c r="BT217" s="103" t="str">
        <f>+VLOOKUP('EJECUCIONGASTOS ARMONIZADO'!BU217,[4]ARMONIZACION!$I$5:$N$53,6,FALSE)</f>
        <v>DESARROLLO HUMANO Y SOCIAL</v>
      </c>
      <c r="BU217" s="102" t="s">
        <v>317</v>
      </c>
      <c r="BV217" s="102"/>
      <c r="BY217" s="101">
        <v>1</v>
      </c>
      <c r="BZ217" s="101">
        <v>103</v>
      </c>
      <c r="CA217" t="e">
        <f>+COUNTIF([4]ARMONIZACION!$D$5:$D$53,'EJECUCIONGASTOS ARMONIZADO'!CB217)</f>
        <v>#VALUE!</v>
      </c>
      <c r="CB217" t="str">
        <f t="shared" si="33"/>
        <v>MANIZALES CIUDAD MUNDIAL DE APRENDIZAJE HACIA UN SISTEMA 4.0 - EDUCACIÓN</v>
      </c>
      <c r="CC217">
        <f t="shared" si="34"/>
        <v>1</v>
      </c>
      <c r="CD217" t="str">
        <f t="shared" si="35"/>
        <v>11</v>
      </c>
      <c r="CE217" t="str">
        <f t="shared" si="36"/>
        <v>28 1 3 11 1 103 25 44 2201006</v>
      </c>
      <c r="CF217">
        <f t="shared" si="37"/>
        <v>1</v>
      </c>
    </row>
    <row r="218" spans="1:84" ht="15" customHeight="1" x14ac:dyDescent="0.25">
      <c r="A218">
        <v>28</v>
      </c>
      <c r="B218">
        <v>1</v>
      </c>
      <c r="C218">
        <v>3</v>
      </c>
      <c r="D218" s="99">
        <v>33</v>
      </c>
      <c r="E218">
        <v>1</v>
      </c>
      <c r="F218">
        <v>2</v>
      </c>
      <c r="G218">
        <v>72</v>
      </c>
      <c r="H218">
        <v>0</v>
      </c>
      <c r="I218">
        <v>3</v>
      </c>
      <c r="J218" t="s">
        <v>236</v>
      </c>
      <c r="K218" t="s">
        <v>1443</v>
      </c>
      <c r="L218" t="s">
        <v>223</v>
      </c>
      <c r="M218">
        <v>13101</v>
      </c>
      <c r="N218" t="s">
        <v>1511</v>
      </c>
      <c r="O218">
        <v>0</v>
      </c>
      <c r="P218">
        <v>0</v>
      </c>
      <c r="Q218" t="s">
        <v>1512</v>
      </c>
      <c r="R218" t="s">
        <v>1513</v>
      </c>
      <c r="S218" t="s">
        <v>1443</v>
      </c>
      <c r="T218" t="s">
        <v>223</v>
      </c>
      <c r="U218" t="s">
        <v>1446</v>
      </c>
      <c r="V218" t="s">
        <v>1447</v>
      </c>
      <c r="W218" t="s">
        <v>594</v>
      </c>
      <c r="X218" t="s">
        <v>602</v>
      </c>
      <c r="Y218" t="s">
        <v>594</v>
      </c>
      <c r="Z218" t="s">
        <v>236</v>
      </c>
      <c r="AA218" t="s">
        <v>1180</v>
      </c>
      <c r="AB218" t="s">
        <v>1181</v>
      </c>
      <c r="AC218" t="s">
        <v>797</v>
      </c>
      <c r="AD218" t="s">
        <v>239</v>
      </c>
      <c r="AE218" t="s">
        <v>1448</v>
      </c>
      <c r="AF218" t="s">
        <v>1449</v>
      </c>
      <c r="AG218" t="s">
        <v>1450</v>
      </c>
      <c r="AH218" t="s">
        <v>1451</v>
      </c>
      <c r="AI218" t="s">
        <v>1452</v>
      </c>
      <c r="AJ218" t="s">
        <v>1453</v>
      </c>
      <c r="AK218" t="s">
        <v>609</v>
      </c>
      <c r="AL218" t="s">
        <v>610</v>
      </c>
      <c r="AM218" t="s">
        <v>611</v>
      </c>
      <c r="AN218" t="s">
        <v>1454</v>
      </c>
      <c r="AO218" t="s">
        <v>1455</v>
      </c>
      <c r="AP218" t="s">
        <v>1514</v>
      </c>
      <c r="AQ218" t="s">
        <v>94</v>
      </c>
      <c r="AR218" s="64">
        <v>200000000</v>
      </c>
      <c r="AS218" s="64">
        <v>0</v>
      </c>
      <c r="AT218" s="64">
        <v>0</v>
      </c>
      <c r="AU218" s="64">
        <v>0</v>
      </c>
      <c r="AV218" s="64">
        <v>0</v>
      </c>
      <c r="AW218" s="64">
        <v>200000000</v>
      </c>
      <c r="AX218" s="64">
        <v>0</v>
      </c>
      <c r="AY218" s="64">
        <v>0</v>
      </c>
      <c r="AZ218" s="64">
        <v>0</v>
      </c>
      <c r="BA218" s="64">
        <v>0</v>
      </c>
      <c r="BB218" s="64">
        <v>200000000</v>
      </c>
      <c r="BC218" s="101">
        <v>1</v>
      </c>
      <c r="BD218" s="101">
        <v>102</v>
      </c>
      <c r="BE218" s="64">
        <v>0</v>
      </c>
      <c r="BF218" t="s">
        <v>615</v>
      </c>
      <c r="BG218" s="107" t="e">
        <f>+SUMIF('[4]CDP - NO CANCELAR '!$A$2:$A$152,R218,'[4]CDP - NO CANCELAR '!$Q$2:$Q$152)</f>
        <v>#VALUE!</v>
      </c>
      <c r="BH218" s="64">
        <v>0</v>
      </c>
      <c r="BI218" s="104">
        <v>28</v>
      </c>
      <c r="BJ218" s="104">
        <v>1</v>
      </c>
      <c r="BK218" s="104">
        <v>3</v>
      </c>
      <c r="BL218" s="106">
        <v>33</v>
      </c>
      <c r="BM218" s="104">
        <v>1</v>
      </c>
      <c r="BN218" s="104">
        <v>102</v>
      </c>
      <c r="BO218" s="104">
        <v>72</v>
      </c>
      <c r="BP218" s="104">
        <v>43</v>
      </c>
      <c r="BQ218" s="105">
        <v>2201044</v>
      </c>
      <c r="BR218" s="104" t="s">
        <v>3222</v>
      </c>
      <c r="BS218" s="104">
        <f t="shared" ref="BS218:BS249" si="39">+BB218</f>
        <v>200000000</v>
      </c>
      <c r="BT218" s="103" t="str">
        <f>+VLOOKUP('EJECUCIONGASTOS ARMONIZADO'!BU218,[4]ARMONIZACION!$I$5:$N$53,6,FALSE)</f>
        <v>DESARROLLO HUMANO Y SOCIAL</v>
      </c>
      <c r="BU218" s="102" t="s">
        <v>317</v>
      </c>
      <c r="BV218" s="102"/>
      <c r="BY218" s="101">
        <v>1</v>
      </c>
      <c r="BZ218" s="101">
        <v>102</v>
      </c>
      <c r="CA218" t="e">
        <f>+COUNTIF([4]ARMONIZACION!$D$5:$D$53,'EJECUCIONGASTOS ARMONIZADO'!CB218)</f>
        <v>#VALUE!</v>
      </c>
      <c r="CB218" t="str">
        <f t="shared" si="33"/>
        <v>MANIZALES CIUDAD MUNDIAL DE APRENDIZAJE HACIA UN SISTEMA 4.0 - EDUCACIÓN</v>
      </c>
      <c r="CC218">
        <f t="shared" si="34"/>
        <v>1</v>
      </c>
      <c r="CD218" t="str">
        <f t="shared" si="35"/>
        <v>11</v>
      </c>
      <c r="CE218" t="str">
        <f t="shared" si="36"/>
        <v>28 1 3 33 1 102 72 43 2201044</v>
      </c>
      <c r="CF218">
        <f t="shared" si="37"/>
        <v>1</v>
      </c>
    </row>
    <row r="219" spans="1:84" ht="15" customHeight="1" x14ac:dyDescent="0.25">
      <c r="A219">
        <v>28</v>
      </c>
      <c r="B219">
        <v>1</v>
      </c>
      <c r="C219">
        <v>3</v>
      </c>
      <c r="D219" s="99">
        <v>33</v>
      </c>
      <c r="E219">
        <v>1</v>
      </c>
      <c r="F219">
        <v>2</v>
      </c>
      <c r="G219">
        <v>72</v>
      </c>
      <c r="H219">
        <v>1</v>
      </c>
      <c r="I219">
        <v>3</v>
      </c>
      <c r="J219" t="s">
        <v>236</v>
      </c>
      <c r="K219" t="s">
        <v>1443</v>
      </c>
      <c r="L219" t="s">
        <v>223</v>
      </c>
      <c r="M219">
        <v>13112</v>
      </c>
      <c r="N219" t="s">
        <v>1515</v>
      </c>
      <c r="O219">
        <v>1</v>
      </c>
      <c r="P219">
        <v>1</v>
      </c>
      <c r="Q219" t="s">
        <v>1516</v>
      </c>
      <c r="R219" t="s">
        <v>1517</v>
      </c>
      <c r="S219" t="s">
        <v>1443</v>
      </c>
      <c r="T219" t="s">
        <v>223</v>
      </c>
      <c r="U219" t="s">
        <v>1446</v>
      </c>
      <c r="V219" t="s">
        <v>1447</v>
      </c>
      <c r="W219" t="s">
        <v>594</v>
      </c>
      <c r="X219" t="s">
        <v>602</v>
      </c>
      <c r="Y219" t="s">
        <v>594</v>
      </c>
      <c r="Z219" t="s">
        <v>236</v>
      </c>
      <c r="AA219" t="s">
        <v>1180</v>
      </c>
      <c r="AB219" t="s">
        <v>1181</v>
      </c>
      <c r="AC219" t="s">
        <v>797</v>
      </c>
      <c r="AD219" t="s">
        <v>239</v>
      </c>
      <c r="AE219" t="s">
        <v>1448</v>
      </c>
      <c r="AF219" t="s">
        <v>1449</v>
      </c>
      <c r="AG219" t="s">
        <v>1450</v>
      </c>
      <c r="AH219" t="s">
        <v>1451</v>
      </c>
      <c r="AI219" t="s">
        <v>1452</v>
      </c>
      <c r="AJ219" t="s">
        <v>1453</v>
      </c>
      <c r="AK219" t="s">
        <v>609</v>
      </c>
      <c r="AL219" t="s">
        <v>610</v>
      </c>
      <c r="AM219" t="s">
        <v>611</v>
      </c>
      <c r="AN219" t="s">
        <v>1459</v>
      </c>
      <c r="AO219" t="s">
        <v>1460</v>
      </c>
      <c r="AP219" t="s">
        <v>1518</v>
      </c>
      <c r="AQ219" t="s">
        <v>95</v>
      </c>
      <c r="AR219" s="64">
        <v>267600000</v>
      </c>
      <c r="AS219" s="64">
        <v>0</v>
      </c>
      <c r="AT219" s="64">
        <v>0</v>
      </c>
      <c r="AU219" s="64">
        <v>0</v>
      </c>
      <c r="AV219" s="64">
        <v>0</v>
      </c>
      <c r="AW219" s="64">
        <v>267600000</v>
      </c>
      <c r="AX219" s="66">
        <v>121918187</v>
      </c>
      <c r="AY219" s="64">
        <v>121918187</v>
      </c>
      <c r="AZ219" s="64">
        <v>0</v>
      </c>
      <c r="BA219" s="64">
        <v>0</v>
      </c>
      <c r="BB219" s="66">
        <v>145681813</v>
      </c>
      <c r="BC219" s="101">
        <v>1</v>
      </c>
      <c r="BD219" s="101">
        <v>102</v>
      </c>
      <c r="BE219" s="64">
        <v>0</v>
      </c>
      <c r="BF219" t="s">
        <v>615</v>
      </c>
      <c r="BG219" s="107" t="e">
        <f>+SUMIF('[4]CDP - NO CANCELAR '!$A$2:$A$152,R219,'[4]CDP - NO CANCELAR '!$Q$2:$Q$152)</f>
        <v>#VALUE!</v>
      </c>
      <c r="BH219" s="64">
        <v>267600000</v>
      </c>
      <c r="BI219" s="104">
        <v>28</v>
      </c>
      <c r="BJ219" s="104">
        <v>1</v>
      </c>
      <c r="BK219" s="104">
        <v>3</v>
      </c>
      <c r="BL219" s="106">
        <v>33</v>
      </c>
      <c r="BM219" s="104">
        <v>1</v>
      </c>
      <c r="BN219" s="104">
        <v>102</v>
      </c>
      <c r="BO219" s="104">
        <v>72</v>
      </c>
      <c r="BP219" s="104">
        <v>43</v>
      </c>
      <c r="BQ219" s="105">
        <v>2201071</v>
      </c>
      <c r="BR219" s="104" t="s">
        <v>3222</v>
      </c>
      <c r="BS219" s="104">
        <f t="shared" si="39"/>
        <v>145681813</v>
      </c>
      <c r="BT219" s="103" t="str">
        <f>+VLOOKUP('EJECUCIONGASTOS ARMONIZADO'!BU219,[4]ARMONIZACION!$I$5:$N$53,6,FALSE)</f>
        <v>DESARROLLO HUMANO Y SOCIAL</v>
      </c>
      <c r="BU219" s="102" t="s">
        <v>317</v>
      </c>
      <c r="BV219" s="102"/>
      <c r="BW219" t="s">
        <v>3571</v>
      </c>
      <c r="BY219" s="101">
        <v>1</v>
      </c>
      <c r="BZ219" s="101">
        <v>102</v>
      </c>
      <c r="CA219" t="e">
        <f>+COUNTIF([4]ARMONIZACION!$D$5:$D$53,'EJECUCIONGASTOS ARMONIZADO'!CB219)</f>
        <v>#VALUE!</v>
      </c>
      <c r="CB219" t="str">
        <f t="shared" si="33"/>
        <v>MANIZALES CIUDAD MUNDIAL DE APRENDIZAJE HACIA UN SISTEMA 4.0 - EDUCACIÓN</v>
      </c>
      <c r="CC219">
        <f t="shared" si="34"/>
        <v>1</v>
      </c>
      <c r="CD219" t="str">
        <f t="shared" si="35"/>
        <v>11</v>
      </c>
      <c r="CE219" t="str">
        <f t="shared" si="36"/>
        <v>28 1 3 33 1 102 72 43 2201071</v>
      </c>
      <c r="CF219">
        <f t="shared" si="37"/>
        <v>1</v>
      </c>
    </row>
    <row r="220" spans="1:84" ht="15" customHeight="1" x14ac:dyDescent="0.25">
      <c r="A220">
        <v>28</v>
      </c>
      <c r="B220">
        <v>1</v>
      </c>
      <c r="C220">
        <v>3</v>
      </c>
      <c r="D220" s="99">
        <v>33</v>
      </c>
      <c r="E220">
        <v>1</v>
      </c>
      <c r="F220">
        <v>2</v>
      </c>
      <c r="G220">
        <v>72</v>
      </c>
      <c r="H220">
        <v>2</v>
      </c>
      <c r="I220">
        <v>3</v>
      </c>
      <c r="J220" t="s">
        <v>236</v>
      </c>
      <c r="K220" t="s">
        <v>1443</v>
      </c>
      <c r="L220" t="s">
        <v>223</v>
      </c>
      <c r="M220">
        <v>13101</v>
      </c>
      <c r="N220" t="s">
        <v>1511</v>
      </c>
      <c r="O220">
        <v>2</v>
      </c>
      <c r="P220">
        <v>2</v>
      </c>
      <c r="Q220" t="s">
        <v>1519</v>
      </c>
      <c r="R220" t="s">
        <v>1520</v>
      </c>
      <c r="S220" t="s">
        <v>1443</v>
      </c>
      <c r="T220" t="s">
        <v>223</v>
      </c>
      <c r="U220" t="s">
        <v>1446</v>
      </c>
      <c r="V220" t="s">
        <v>1447</v>
      </c>
      <c r="W220" t="s">
        <v>594</v>
      </c>
      <c r="X220" t="s">
        <v>602</v>
      </c>
      <c r="Y220" t="s">
        <v>594</v>
      </c>
      <c r="Z220" t="s">
        <v>236</v>
      </c>
      <c r="AA220" t="s">
        <v>1180</v>
      </c>
      <c r="AB220" t="s">
        <v>1181</v>
      </c>
      <c r="AC220" t="s">
        <v>797</v>
      </c>
      <c r="AD220" t="s">
        <v>239</v>
      </c>
      <c r="AE220" t="s">
        <v>1448</v>
      </c>
      <c r="AF220" t="s">
        <v>1449</v>
      </c>
      <c r="AG220" t="s">
        <v>1450</v>
      </c>
      <c r="AH220" t="s">
        <v>1451</v>
      </c>
      <c r="AI220" t="s">
        <v>1452</v>
      </c>
      <c r="AJ220" t="s">
        <v>1453</v>
      </c>
      <c r="AK220" t="s">
        <v>609</v>
      </c>
      <c r="AL220" t="s">
        <v>610</v>
      </c>
      <c r="AM220" t="s">
        <v>611</v>
      </c>
      <c r="AN220" t="s">
        <v>1459</v>
      </c>
      <c r="AO220" t="s">
        <v>1460</v>
      </c>
      <c r="AP220" t="s">
        <v>1521</v>
      </c>
      <c r="AQ220" t="s">
        <v>94</v>
      </c>
      <c r="AR220" s="64">
        <v>16931833142</v>
      </c>
      <c r="AS220" s="64">
        <v>0</v>
      </c>
      <c r="AT220" s="64">
        <v>0</v>
      </c>
      <c r="AU220" s="64">
        <v>0</v>
      </c>
      <c r="AV220" s="64">
        <v>0</v>
      </c>
      <c r="AW220" s="64">
        <v>16931833142</v>
      </c>
      <c r="AX220" s="64">
        <v>6025689136</v>
      </c>
      <c r="AY220" s="64">
        <v>6025689136</v>
      </c>
      <c r="AZ220" s="64">
        <v>5727587955</v>
      </c>
      <c r="BA220" s="64">
        <v>5727587955</v>
      </c>
      <c r="BB220" s="64">
        <v>10906144006</v>
      </c>
      <c r="BC220" s="101">
        <v>1</v>
      </c>
      <c r="BD220" s="101">
        <v>102</v>
      </c>
      <c r="BE220" s="64">
        <v>0</v>
      </c>
      <c r="BF220" t="s">
        <v>615</v>
      </c>
      <c r="BG220" s="107" t="e">
        <f>+SUMIF('[4]CDP - NO CANCELAR '!$A$2:$A$152,R220,'[4]CDP - NO CANCELAR '!$Q$2:$Q$152)</f>
        <v>#VALUE!</v>
      </c>
      <c r="BH220" s="64">
        <v>6025689136</v>
      </c>
      <c r="BI220" s="104">
        <v>28</v>
      </c>
      <c r="BJ220" s="104">
        <v>1</v>
      </c>
      <c r="BK220" s="104">
        <v>3</v>
      </c>
      <c r="BL220" s="106">
        <v>33</v>
      </c>
      <c r="BM220" s="104">
        <v>1</v>
      </c>
      <c r="BN220" s="104">
        <v>102</v>
      </c>
      <c r="BO220" s="104">
        <v>72</v>
      </c>
      <c r="BP220" s="104">
        <v>44</v>
      </c>
      <c r="BQ220" s="105">
        <v>2201071</v>
      </c>
      <c r="BR220" s="104" t="s">
        <v>3242</v>
      </c>
      <c r="BS220" s="104">
        <f t="shared" si="39"/>
        <v>10906144006</v>
      </c>
      <c r="BT220" s="103" t="str">
        <f>+VLOOKUP('EJECUCIONGASTOS ARMONIZADO'!BU220,[4]ARMONIZACION!$I$5:$N$53,6,FALSE)</f>
        <v>DESARROLLO HUMANO Y SOCIAL</v>
      </c>
      <c r="BU220" s="102" t="s">
        <v>317</v>
      </c>
      <c r="BV220" s="102"/>
      <c r="BY220" s="101">
        <v>1</v>
      </c>
      <c r="BZ220" s="101">
        <v>102</v>
      </c>
      <c r="CA220" t="e">
        <f>+COUNTIF([4]ARMONIZACION!$D$5:$D$53,'EJECUCIONGASTOS ARMONIZADO'!CB220)</f>
        <v>#VALUE!</v>
      </c>
      <c r="CB220" t="str">
        <f t="shared" si="33"/>
        <v>MANIZALES CIUDAD MUNDIAL DE APRENDIZAJE HACIA UN SISTEMA 4.0 - EDUCACIÓN</v>
      </c>
      <c r="CC220">
        <f t="shared" si="34"/>
        <v>1</v>
      </c>
      <c r="CD220" t="str">
        <f t="shared" si="35"/>
        <v>11</v>
      </c>
      <c r="CE220" t="str">
        <f t="shared" si="36"/>
        <v>28 1 3 33 1 102 72 44 2201071</v>
      </c>
      <c r="CF220">
        <f t="shared" si="37"/>
        <v>1</v>
      </c>
    </row>
    <row r="221" spans="1:84" ht="15" customHeight="1" x14ac:dyDescent="0.25">
      <c r="A221">
        <v>28</v>
      </c>
      <c r="B221">
        <v>2</v>
      </c>
      <c r="C221">
        <v>3</v>
      </c>
      <c r="D221" s="99">
        <v>33</v>
      </c>
      <c r="E221">
        <v>1</v>
      </c>
      <c r="F221">
        <v>2</v>
      </c>
      <c r="G221">
        <v>72</v>
      </c>
      <c r="H221">
        <v>0</v>
      </c>
      <c r="I221">
        <v>3</v>
      </c>
      <c r="J221" t="s">
        <v>236</v>
      </c>
      <c r="K221" t="s">
        <v>1443</v>
      </c>
      <c r="L221" t="s">
        <v>223</v>
      </c>
      <c r="M221">
        <v>13101</v>
      </c>
      <c r="N221" t="s">
        <v>1511</v>
      </c>
      <c r="O221">
        <v>0</v>
      </c>
      <c r="P221">
        <v>0</v>
      </c>
      <c r="Q221" t="s">
        <v>1522</v>
      </c>
      <c r="R221" t="s">
        <v>1523</v>
      </c>
      <c r="S221" t="s">
        <v>1443</v>
      </c>
      <c r="T221" t="s">
        <v>223</v>
      </c>
      <c r="U221" t="s">
        <v>1524</v>
      </c>
      <c r="V221" t="s">
        <v>1525</v>
      </c>
      <c r="W221" t="s">
        <v>594</v>
      </c>
      <c r="X221" t="s">
        <v>602</v>
      </c>
      <c r="Y221" t="s">
        <v>594</v>
      </c>
      <c r="Z221" t="s">
        <v>236</v>
      </c>
      <c r="AA221" t="s">
        <v>1180</v>
      </c>
      <c r="AB221" t="s">
        <v>1181</v>
      </c>
      <c r="AC221" t="s">
        <v>797</v>
      </c>
      <c r="AD221" t="s">
        <v>239</v>
      </c>
      <c r="AE221" t="s">
        <v>1448</v>
      </c>
      <c r="AF221" t="s">
        <v>1449</v>
      </c>
      <c r="AG221" t="s">
        <v>1450</v>
      </c>
      <c r="AH221" t="s">
        <v>1451</v>
      </c>
      <c r="AI221" t="s">
        <v>1452</v>
      </c>
      <c r="AJ221" t="s">
        <v>1453</v>
      </c>
      <c r="AK221" t="s">
        <v>609</v>
      </c>
      <c r="AL221" t="s">
        <v>610</v>
      </c>
      <c r="AM221" t="s">
        <v>611</v>
      </c>
      <c r="AN221" t="s">
        <v>1454</v>
      </c>
      <c r="AO221" t="s">
        <v>1455</v>
      </c>
      <c r="AP221" t="s">
        <v>1526</v>
      </c>
      <c r="AQ221" t="s">
        <v>94</v>
      </c>
      <c r="AR221" s="64">
        <v>400000000</v>
      </c>
      <c r="AS221" s="64">
        <v>0</v>
      </c>
      <c r="AT221" s="64">
        <v>0</v>
      </c>
      <c r="AU221" s="64">
        <v>0</v>
      </c>
      <c r="AV221" s="64">
        <v>0</v>
      </c>
      <c r="AW221" s="64">
        <v>400000000</v>
      </c>
      <c r="AX221" s="64">
        <v>84000000</v>
      </c>
      <c r="AY221" s="64">
        <v>0</v>
      </c>
      <c r="AZ221" s="64">
        <v>0</v>
      </c>
      <c r="BA221" s="64">
        <v>0</v>
      </c>
      <c r="BB221" s="64">
        <v>316000000</v>
      </c>
      <c r="BC221" s="101">
        <v>1</v>
      </c>
      <c r="BD221" s="101">
        <v>102</v>
      </c>
      <c r="BE221" s="64">
        <v>84000000</v>
      </c>
      <c r="BF221" t="s">
        <v>615</v>
      </c>
      <c r="BG221" s="107" t="e">
        <f>+SUMIF('[4]CDP - NO CANCELAR '!$A$2:$A$152,R221,'[4]CDP - NO CANCELAR '!$Q$2:$Q$152)</f>
        <v>#VALUE!</v>
      </c>
      <c r="BH221" s="64">
        <v>84000000</v>
      </c>
      <c r="BI221" s="104">
        <v>28</v>
      </c>
      <c r="BJ221" s="104">
        <v>2</v>
      </c>
      <c r="BK221" s="104">
        <v>3</v>
      </c>
      <c r="BL221" s="106">
        <v>33</v>
      </c>
      <c r="BM221" s="104">
        <v>1</v>
      </c>
      <c r="BN221" s="104">
        <v>102</v>
      </c>
      <c r="BO221" s="104">
        <v>72</v>
      </c>
      <c r="BP221" s="104">
        <v>43</v>
      </c>
      <c r="BQ221" s="105">
        <v>2201044</v>
      </c>
      <c r="BR221" s="104" t="s">
        <v>3252</v>
      </c>
      <c r="BS221" s="104">
        <f t="shared" si="39"/>
        <v>316000000</v>
      </c>
      <c r="BT221" s="103" t="str">
        <f>+VLOOKUP('EJECUCIONGASTOS ARMONIZADO'!BU221,[4]ARMONIZACION!$I$5:$N$53,6,FALSE)</f>
        <v>DESARROLLO HUMANO Y SOCIAL</v>
      </c>
      <c r="BU221" s="102" t="s">
        <v>317</v>
      </c>
      <c r="BV221" s="102"/>
      <c r="BY221" s="101">
        <v>1</v>
      </c>
      <c r="BZ221" s="101">
        <v>102</v>
      </c>
      <c r="CA221" t="e">
        <f>+COUNTIF([4]ARMONIZACION!$D$5:$D$53,'EJECUCIONGASTOS ARMONIZADO'!CB221)</f>
        <v>#VALUE!</v>
      </c>
      <c r="CB221" t="str">
        <f t="shared" si="33"/>
        <v>MANIZALES CIUDAD MUNDIAL DE APRENDIZAJE HACIA UN SISTEMA 4.0 - EDUCACIÓN</v>
      </c>
      <c r="CC221">
        <f t="shared" si="34"/>
        <v>1</v>
      </c>
      <c r="CD221" t="str">
        <f t="shared" si="35"/>
        <v>11</v>
      </c>
      <c r="CE221" t="str">
        <f t="shared" si="36"/>
        <v>28 2 3 33 1 102 72 43 2201044</v>
      </c>
      <c r="CF221">
        <f t="shared" si="37"/>
        <v>1</v>
      </c>
    </row>
    <row r="222" spans="1:84" ht="15" customHeight="1" x14ac:dyDescent="0.25">
      <c r="A222">
        <v>28</v>
      </c>
      <c r="B222">
        <v>2</v>
      </c>
      <c r="C222">
        <v>3</v>
      </c>
      <c r="D222" s="99">
        <v>33</v>
      </c>
      <c r="E222">
        <v>1</v>
      </c>
      <c r="F222">
        <v>2</v>
      </c>
      <c r="G222">
        <v>72</v>
      </c>
      <c r="H222">
        <v>1</v>
      </c>
      <c r="I222">
        <v>3</v>
      </c>
      <c r="J222" t="s">
        <v>236</v>
      </c>
      <c r="K222" t="s">
        <v>1443</v>
      </c>
      <c r="L222" t="s">
        <v>223</v>
      </c>
      <c r="M222">
        <v>13112</v>
      </c>
      <c r="N222" t="s">
        <v>1515</v>
      </c>
      <c r="O222">
        <v>1</v>
      </c>
      <c r="P222">
        <v>1</v>
      </c>
      <c r="Q222" t="s">
        <v>1527</v>
      </c>
      <c r="R222" t="s">
        <v>1528</v>
      </c>
      <c r="S222" t="s">
        <v>1443</v>
      </c>
      <c r="T222" t="s">
        <v>223</v>
      </c>
      <c r="U222" t="s">
        <v>1524</v>
      </c>
      <c r="V222" t="s">
        <v>1525</v>
      </c>
      <c r="W222" t="s">
        <v>594</v>
      </c>
      <c r="X222" t="s">
        <v>602</v>
      </c>
      <c r="Y222" t="s">
        <v>594</v>
      </c>
      <c r="Z222" t="s">
        <v>236</v>
      </c>
      <c r="AA222" t="s">
        <v>1180</v>
      </c>
      <c r="AB222" t="s">
        <v>1181</v>
      </c>
      <c r="AC222" t="s">
        <v>797</v>
      </c>
      <c r="AD222" t="s">
        <v>239</v>
      </c>
      <c r="AE222" t="s">
        <v>1448</v>
      </c>
      <c r="AF222" t="s">
        <v>1449</v>
      </c>
      <c r="AG222" t="s">
        <v>1450</v>
      </c>
      <c r="AH222" t="s">
        <v>1451</v>
      </c>
      <c r="AI222" t="s">
        <v>1452</v>
      </c>
      <c r="AJ222" t="s">
        <v>1453</v>
      </c>
      <c r="AK222" t="s">
        <v>609</v>
      </c>
      <c r="AL222" t="s">
        <v>610</v>
      </c>
      <c r="AM222" t="s">
        <v>611</v>
      </c>
      <c r="AN222" t="s">
        <v>1459</v>
      </c>
      <c r="AO222" t="s">
        <v>1460</v>
      </c>
      <c r="AP222" t="s">
        <v>1529</v>
      </c>
      <c r="AQ222" t="s">
        <v>95</v>
      </c>
      <c r="AR222" s="64">
        <v>150000000</v>
      </c>
      <c r="AS222" s="64">
        <v>0</v>
      </c>
      <c r="AT222" s="64">
        <v>0</v>
      </c>
      <c r="AU222" s="64">
        <v>0</v>
      </c>
      <c r="AV222" s="64">
        <v>0</v>
      </c>
      <c r="AW222" s="64">
        <v>150000000</v>
      </c>
      <c r="AX222" s="66">
        <v>148092000</v>
      </c>
      <c r="AY222" s="64">
        <v>148092000</v>
      </c>
      <c r="AZ222" s="64">
        <v>0</v>
      </c>
      <c r="BA222" s="64">
        <v>0</v>
      </c>
      <c r="BB222" s="66">
        <v>1908000</v>
      </c>
      <c r="BC222" s="101">
        <v>1</v>
      </c>
      <c r="BD222" s="101">
        <v>102</v>
      </c>
      <c r="BE222" s="64">
        <v>0</v>
      </c>
      <c r="BF222" t="s">
        <v>615</v>
      </c>
      <c r="BG222" s="107" t="e">
        <f>+SUMIF('[4]CDP - NO CANCELAR '!$A$2:$A$152,R222,'[4]CDP - NO CANCELAR '!$Q$2:$Q$152)</f>
        <v>#VALUE!</v>
      </c>
      <c r="BH222" s="64">
        <v>150000000</v>
      </c>
      <c r="BI222" s="104">
        <v>28</v>
      </c>
      <c r="BJ222" s="104">
        <v>2</v>
      </c>
      <c r="BK222" s="104">
        <v>3</v>
      </c>
      <c r="BL222" s="106">
        <v>33</v>
      </c>
      <c r="BM222" s="104">
        <v>1</v>
      </c>
      <c r="BN222" s="104">
        <v>102</v>
      </c>
      <c r="BO222" s="104">
        <v>72</v>
      </c>
      <c r="BP222" s="104">
        <v>43</v>
      </c>
      <c r="BQ222" s="105">
        <v>2201071</v>
      </c>
      <c r="BR222" s="104" t="s">
        <v>3252</v>
      </c>
      <c r="BS222" s="104">
        <f t="shared" si="39"/>
        <v>1908000</v>
      </c>
      <c r="BT222" s="103" t="str">
        <f>+VLOOKUP('EJECUCIONGASTOS ARMONIZADO'!BU222,[4]ARMONIZACION!$I$5:$N$53,6,FALSE)</f>
        <v>DESARROLLO HUMANO Y SOCIAL</v>
      </c>
      <c r="BU222" s="102" t="s">
        <v>317</v>
      </c>
      <c r="BV222" s="102"/>
      <c r="BW222" t="s">
        <v>3571</v>
      </c>
      <c r="BY222" s="101">
        <v>1</v>
      </c>
      <c r="BZ222" s="101">
        <v>102</v>
      </c>
      <c r="CA222" t="e">
        <f>+COUNTIF([4]ARMONIZACION!$D$5:$D$53,'EJECUCIONGASTOS ARMONIZADO'!CB222)</f>
        <v>#VALUE!</v>
      </c>
      <c r="CB222" t="str">
        <f t="shared" si="33"/>
        <v>MANIZALES CIUDAD MUNDIAL DE APRENDIZAJE HACIA UN SISTEMA 4.0 - EDUCACIÓN</v>
      </c>
      <c r="CC222">
        <f t="shared" si="34"/>
        <v>1</v>
      </c>
      <c r="CD222" t="str">
        <f t="shared" si="35"/>
        <v>11</v>
      </c>
      <c r="CE222" t="str">
        <f t="shared" si="36"/>
        <v>28 2 3 33 1 102 72 43 2201071</v>
      </c>
      <c r="CF222">
        <f t="shared" si="37"/>
        <v>1</v>
      </c>
    </row>
    <row r="223" spans="1:84" ht="15" customHeight="1" x14ac:dyDescent="0.25">
      <c r="A223">
        <v>28</v>
      </c>
      <c r="B223">
        <v>2</v>
      </c>
      <c r="C223">
        <v>3</v>
      </c>
      <c r="D223" s="99">
        <v>33</v>
      </c>
      <c r="E223">
        <v>1</v>
      </c>
      <c r="F223">
        <v>2</v>
      </c>
      <c r="G223">
        <v>72</v>
      </c>
      <c r="H223">
        <v>2</v>
      </c>
      <c r="I223">
        <v>3</v>
      </c>
      <c r="J223" t="s">
        <v>236</v>
      </c>
      <c r="K223" t="s">
        <v>1443</v>
      </c>
      <c r="L223" t="s">
        <v>223</v>
      </c>
      <c r="M223">
        <v>13103</v>
      </c>
      <c r="N223" t="s">
        <v>1530</v>
      </c>
      <c r="O223">
        <v>2</v>
      </c>
      <c r="P223">
        <v>2</v>
      </c>
      <c r="Q223" t="s">
        <v>1531</v>
      </c>
      <c r="R223" t="s">
        <v>1532</v>
      </c>
      <c r="S223" t="s">
        <v>1443</v>
      </c>
      <c r="T223" t="s">
        <v>223</v>
      </c>
      <c r="U223" t="s">
        <v>1524</v>
      </c>
      <c r="V223" t="s">
        <v>1525</v>
      </c>
      <c r="W223" t="s">
        <v>594</v>
      </c>
      <c r="X223" t="s">
        <v>602</v>
      </c>
      <c r="Y223" t="s">
        <v>594</v>
      </c>
      <c r="Z223" t="s">
        <v>236</v>
      </c>
      <c r="AA223" t="s">
        <v>1180</v>
      </c>
      <c r="AB223" t="s">
        <v>1181</v>
      </c>
      <c r="AC223" t="s">
        <v>797</v>
      </c>
      <c r="AD223" t="s">
        <v>239</v>
      </c>
      <c r="AE223" t="s">
        <v>1448</v>
      </c>
      <c r="AF223" t="s">
        <v>1449</v>
      </c>
      <c r="AG223" t="s">
        <v>1450</v>
      </c>
      <c r="AH223" t="s">
        <v>1451</v>
      </c>
      <c r="AI223" t="s">
        <v>1452</v>
      </c>
      <c r="AJ223" t="s">
        <v>1453</v>
      </c>
      <c r="AK223" t="s">
        <v>609</v>
      </c>
      <c r="AL223" t="s">
        <v>610</v>
      </c>
      <c r="AM223" t="s">
        <v>611</v>
      </c>
      <c r="AN223" t="s">
        <v>1459</v>
      </c>
      <c r="AO223" t="s">
        <v>1460</v>
      </c>
      <c r="AP223" t="s">
        <v>1533</v>
      </c>
      <c r="AQ223" t="s">
        <v>96</v>
      </c>
      <c r="AR223" s="64">
        <v>6441243743</v>
      </c>
      <c r="AS223" s="64">
        <v>0</v>
      </c>
      <c r="AT223" s="64">
        <v>0</v>
      </c>
      <c r="AU223" s="64">
        <v>0</v>
      </c>
      <c r="AV223" s="64">
        <v>0</v>
      </c>
      <c r="AW223" s="64">
        <v>6441243743</v>
      </c>
      <c r="AX223" s="64">
        <v>0</v>
      </c>
      <c r="AY223" s="64">
        <v>0</v>
      </c>
      <c r="AZ223" s="64">
        <v>0</v>
      </c>
      <c r="BA223" s="64">
        <v>0</v>
      </c>
      <c r="BB223" s="64">
        <v>6441243743</v>
      </c>
      <c r="BC223" s="101">
        <v>1</v>
      </c>
      <c r="BD223" s="101">
        <v>102</v>
      </c>
      <c r="BE223" s="64">
        <v>0</v>
      </c>
      <c r="BF223" t="s">
        <v>615</v>
      </c>
      <c r="BG223" s="107" t="e">
        <f>+SUMIF('[4]CDP - NO CANCELAR '!$A$2:$A$152,R223,'[4]CDP - NO CANCELAR '!$Q$2:$Q$152)</f>
        <v>#VALUE!</v>
      </c>
      <c r="BH223" s="64">
        <v>0</v>
      </c>
      <c r="BI223" s="104">
        <v>28</v>
      </c>
      <c r="BJ223" s="104">
        <v>2</v>
      </c>
      <c r="BK223" s="104">
        <v>3</v>
      </c>
      <c r="BL223" s="106">
        <v>33</v>
      </c>
      <c r="BM223" s="104">
        <v>1</v>
      </c>
      <c r="BN223" s="104">
        <v>102</v>
      </c>
      <c r="BO223" s="104">
        <v>72</v>
      </c>
      <c r="BP223" s="104">
        <v>46</v>
      </c>
      <c r="BQ223" s="105">
        <v>2201071</v>
      </c>
      <c r="BR223" s="104" t="s">
        <v>3259</v>
      </c>
      <c r="BS223" s="104">
        <f t="shared" si="39"/>
        <v>6441243743</v>
      </c>
      <c r="BT223" s="103" t="str">
        <f>+VLOOKUP('EJECUCIONGASTOS ARMONIZADO'!BU223,[4]ARMONIZACION!$I$5:$N$53,6,FALSE)</f>
        <v>DESARROLLO HUMANO Y SOCIAL</v>
      </c>
      <c r="BU223" s="102" t="s">
        <v>317</v>
      </c>
      <c r="BV223" s="102"/>
      <c r="BY223" s="101">
        <v>1</v>
      </c>
      <c r="BZ223" s="101">
        <v>102</v>
      </c>
      <c r="CA223" t="e">
        <f>+COUNTIF([4]ARMONIZACION!$D$5:$D$53,'EJECUCIONGASTOS ARMONIZADO'!CB223)</f>
        <v>#VALUE!</v>
      </c>
      <c r="CB223" t="str">
        <f t="shared" si="33"/>
        <v>MANIZALES CIUDAD MUNDIAL DE APRENDIZAJE HACIA UN SISTEMA 4.0 - EDUCACIÓN</v>
      </c>
      <c r="CC223">
        <f t="shared" si="34"/>
        <v>1</v>
      </c>
      <c r="CD223" t="str">
        <f t="shared" si="35"/>
        <v>11</v>
      </c>
      <c r="CE223" t="str">
        <f t="shared" si="36"/>
        <v>28 2 3 33 1 102 72 46 2201071</v>
      </c>
      <c r="CF223">
        <f t="shared" si="37"/>
        <v>1</v>
      </c>
    </row>
    <row r="224" spans="1:84" ht="15" customHeight="1" x14ac:dyDescent="0.25">
      <c r="A224">
        <v>28</v>
      </c>
      <c r="B224">
        <v>2</v>
      </c>
      <c r="C224">
        <v>3</v>
      </c>
      <c r="D224" s="99">
        <v>33</v>
      </c>
      <c r="E224">
        <v>1</v>
      </c>
      <c r="F224">
        <v>2</v>
      </c>
      <c r="G224">
        <v>72</v>
      </c>
      <c r="H224">
        <v>3</v>
      </c>
      <c r="I224">
        <v>3</v>
      </c>
      <c r="J224" t="s">
        <v>236</v>
      </c>
      <c r="K224" t="s">
        <v>1443</v>
      </c>
      <c r="L224" t="s">
        <v>223</v>
      </c>
      <c r="M224">
        <v>13104</v>
      </c>
      <c r="N224" t="s">
        <v>1534</v>
      </c>
      <c r="O224">
        <v>3</v>
      </c>
      <c r="P224">
        <v>3</v>
      </c>
      <c r="Q224" t="s">
        <v>1535</v>
      </c>
      <c r="R224" t="s">
        <v>1536</v>
      </c>
      <c r="S224" t="s">
        <v>1443</v>
      </c>
      <c r="T224" t="s">
        <v>223</v>
      </c>
      <c r="U224" t="s">
        <v>1524</v>
      </c>
      <c r="V224" t="s">
        <v>1525</v>
      </c>
      <c r="W224" t="s">
        <v>594</v>
      </c>
      <c r="X224" t="s">
        <v>602</v>
      </c>
      <c r="Y224" t="s">
        <v>594</v>
      </c>
      <c r="Z224" t="s">
        <v>236</v>
      </c>
      <c r="AA224" t="s">
        <v>1180</v>
      </c>
      <c r="AB224" t="s">
        <v>1181</v>
      </c>
      <c r="AC224" t="s">
        <v>797</v>
      </c>
      <c r="AD224" t="s">
        <v>239</v>
      </c>
      <c r="AE224" t="s">
        <v>1448</v>
      </c>
      <c r="AF224" t="s">
        <v>1449</v>
      </c>
      <c r="AG224" t="s">
        <v>1450</v>
      </c>
      <c r="AH224" t="s">
        <v>1451</v>
      </c>
      <c r="AI224" t="s">
        <v>1452</v>
      </c>
      <c r="AJ224" t="s">
        <v>1453</v>
      </c>
      <c r="AK224" t="s">
        <v>609</v>
      </c>
      <c r="AL224" t="s">
        <v>610</v>
      </c>
      <c r="AM224" t="s">
        <v>611</v>
      </c>
      <c r="AN224" t="s">
        <v>1459</v>
      </c>
      <c r="AO224" t="s">
        <v>1460</v>
      </c>
      <c r="AP224" t="s">
        <v>1537</v>
      </c>
      <c r="AQ224" t="s">
        <v>97</v>
      </c>
      <c r="AR224" s="64">
        <v>29462094395</v>
      </c>
      <c r="AS224" s="64">
        <v>0</v>
      </c>
      <c r="AT224" s="64">
        <v>0</v>
      </c>
      <c r="AU224" s="64">
        <v>0</v>
      </c>
      <c r="AV224" s="64">
        <v>0</v>
      </c>
      <c r="AW224" s="64">
        <v>29462094395</v>
      </c>
      <c r="AX224" s="64">
        <v>0</v>
      </c>
      <c r="AY224" s="64">
        <v>0</v>
      </c>
      <c r="AZ224" s="64">
        <v>0</v>
      </c>
      <c r="BA224" s="64">
        <v>0</v>
      </c>
      <c r="BB224" s="64">
        <v>29462094395</v>
      </c>
      <c r="BC224" s="101">
        <v>1</v>
      </c>
      <c r="BD224" s="101">
        <v>102</v>
      </c>
      <c r="BE224" s="64">
        <v>0</v>
      </c>
      <c r="BF224" t="s">
        <v>615</v>
      </c>
      <c r="BG224" s="107" t="e">
        <f>+SUMIF('[4]CDP - NO CANCELAR '!$A$2:$A$152,R224,'[4]CDP - NO CANCELAR '!$Q$2:$Q$152)</f>
        <v>#VALUE!</v>
      </c>
      <c r="BH224" s="64">
        <v>0</v>
      </c>
      <c r="BI224" s="104">
        <v>28</v>
      </c>
      <c r="BJ224" s="104">
        <v>2</v>
      </c>
      <c r="BK224" s="104">
        <v>3</v>
      </c>
      <c r="BL224" s="106">
        <v>33</v>
      </c>
      <c r="BM224" s="104">
        <v>1</v>
      </c>
      <c r="BN224" s="104">
        <v>102</v>
      </c>
      <c r="BO224" s="104">
        <v>72</v>
      </c>
      <c r="BP224" s="104">
        <v>45</v>
      </c>
      <c r="BQ224" s="105">
        <v>2201071</v>
      </c>
      <c r="BR224" s="104" t="s">
        <v>3257</v>
      </c>
      <c r="BS224" s="104">
        <f t="shared" si="39"/>
        <v>29462094395</v>
      </c>
      <c r="BT224" s="103" t="str">
        <f>+VLOOKUP('EJECUCIONGASTOS ARMONIZADO'!BU224,[4]ARMONIZACION!$I$5:$N$53,6,FALSE)</f>
        <v>DESARROLLO HUMANO Y SOCIAL</v>
      </c>
      <c r="BU224" s="102" t="s">
        <v>317</v>
      </c>
      <c r="BV224" s="102"/>
      <c r="BY224" s="101">
        <v>1</v>
      </c>
      <c r="BZ224" s="101">
        <v>102</v>
      </c>
      <c r="CA224" t="e">
        <f>+COUNTIF([4]ARMONIZACION!$D$5:$D$53,'EJECUCIONGASTOS ARMONIZADO'!CB224)</f>
        <v>#VALUE!</v>
      </c>
      <c r="CB224" t="str">
        <f t="shared" si="33"/>
        <v>MANIZALES CIUDAD MUNDIAL DE APRENDIZAJE HACIA UN SISTEMA 4.0 - EDUCACIÓN</v>
      </c>
      <c r="CC224">
        <f t="shared" si="34"/>
        <v>1</v>
      </c>
      <c r="CD224" t="str">
        <f t="shared" si="35"/>
        <v>11</v>
      </c>
      <c r="CE224" t="str">
        <f t="shared" si="36"/>
        <v>28 2 3 33 1 102 72 45 2201071</v>
      </c>
      <c r="CF224">
        <f t="shared" si="37"/>
        <v>1</v>
      </c>
    </row>
    <row r="225" spans="1:84" ht="15" customHeight="1" x14ac:dyDescent="0.25">
      <c r="A225">
        <v>28</v>
      </c>
      <c r="B225">
        <v>2</v>
      </c>
      <c r="C225">
        <v>3</v>
      </c>
      <c r="D225" s="99">
        <v>33</v>
      </c>
      <c r="E225">
        <v>1</v>
      </c>
      <c r="F225">
        <v>2</v>
      </c>
      <c r="G225">
        <v>72</v>
      </c>
      <c r="H225">
        <v>4</v>
      </c>
      <c r="I225">
        <v>3</v>
      </c>
      <c r="J225" t="s">
        <v>236</v>
      </c>
      <c r="K225" t="s">
        <v>1443</v>
      </c>
      <c r="L225" t="s">
        <v>223</v>
      </c>
      <c r="M225">
        <v>13101</v>
      </c>
      <c r="N225" t="s">
        <v>1511</v>
      </c>
      <c r="O225">
        <v>4</v>
      </c>
      <c r="P225">
        <v>4</v>
      </c>
      <c r="Q225" t="s">
        <v>1538</v>
      </c>
      <c r="R225" t="s">
        <v>1539</v>
      </c>
      <c r="S225" t="s">
        <v>1443</v>
      </c>
      <c r="T225" t="s">
        <v>223</v>
      </c>
      <c r="U225" t="s">
        <v>1524</v>
      </c>
      <c r="V225" t="s">
        <v>1525</v>
      </c>
      <c r="W225" t="s">
        <v>594</v>
      </c>
      <c r="X225" t="s">
        <v>602</v>
      </c>
      <c r="Y225" t="s">
        <v>594</v>
      </c>
      <c r="Z225" t="s">
        <v>236</v>
      </c>
      <c r="AA225" t="s">
        <v>1180</v>
      </c>
      <c r="AB225" t="s">
        <v>1181</v>
      </c>
      <c r="AC225" t="s">
        <v>797</v>
      </c>
      <c r="AD225" t="s">
        <v>239</v>
      </c>
      <c r="AE225" t="s">
        <v>1448</v>
      </c>
      <c r="AF225" t="s">
        <v>1449</v>
      </c>
      <c r="AG225" t="s">
        <v>1450</v>
      </c>
      <c r="AH225" t="s">
        <v>1451</v>
      </c>
      <c r="AI225" t="s">
        <v>1452</v>
      </c>
      <c r="AJ225" t="s">
        <v>1453</v>
      </c>
      <c r="AK225" t="s">
        <v>609</v>
      </c>
      <c r="AL225" t="s">
        <v>610</v>
      </c>
      <c r="AM225" t="s">
        <v>611</v>
      </c>
      <c r="AN225" t="s">
        <v>1459</v>
      </c>
      <c r="AO225" t="s">
        <v>1460</v>
      </c>
      <c r="AP225" t="s">
        <v>1540</v>
      </c>
      <c r="AQ225" t="s">
        <v>94</v>
      </c>
      <c r="AR225" s="64">
        <v>146900833389</v>
      </c>
      <c r="AS225" s="64">
        <v>0</v>
      </c>
      <c r="AT225" s="64">
        <v>0</v>
      </c>
      <c r="AU225" s="64">
        <v>0</v>
      </c>
      <c r="AV225" s="64">
        <v>0</v>
      </c>
      <c r="AW225" s="64">
        <v>146900833389</v>
      </c>
      <c r="AX225" s="64">
        <v>52112132097</v>
      </c>
      <c r="AY225" s="64">
        <v>52112132097</v>
      </c>
      <c r="AZ225" s="64">
        <v>51819965584</v>
      </c>
      <c r="BA225" s="64">
        <v>51819965584</v>
      </c>
      <c r="BB225" s="64">
        <v>94788701292</v>
      </c>
      <c r="BC225" s="101">
        <v>1</v>
      </c>
      <c r="BD225" s="101">
        <v>102</v>
      </c>
      <c r="BE225" s="64">
        <v>0</v>
      </c>
      <c r="BF225" t="s">
        <v>615</v>
      </c>
      <c r="BG225" s="107" t="e">
        <f>+SUMIF('[4]CDP - NO CANCELAR '!$A$2:$A$152,R225,'[4]CDP - NO CANCELAR '!$Q$2:$Q$152)</f>
        <v>#VALUE!</v>
      </c>
      <c r="BH225" s="64">
        <v>52112132097</v>
      </c>
      <c r="BI225" s="104">
        <v>28</v>
      </c>
      <c r="BJ225" s="104">
        <v>2</v>
      </c>
      <c r="BK225" s="104">
        <v>3</v>
      </c>
      <c r="BL225" s="106">
        <v>33</v>
      </c>
      <c r="BM225" s="104">
        <v>1</v>
      </c>
      <c r="BN225" s="104">
        <v>102</v>
      </c>
      <c r="BO225" s="104">
        <v>72</v>
      </c>
      <c r="BP225" s="104">
        <v>44</v>
      </c>
      <c r="BQ225" s="105">
        <v>2201071</v>
      </c>
      <c r="BR225" s="104" t="s">
        <v>3255</v>
      </c>
      <c r="BS225" s="104">
        <f t="shared" si="39"/>
        <v>94788701292</v>
      </c>
      <c r="BT225" s="103" t="str">
        <f>+VLOOKUP('EJECUCIONGASTOS ARMONIZADO'!BU225,[4]ARMONIZACION!$I$5:$N$53,6,FALSE)</f>
        <v>DESARROLLO HUMANO Y SOCIAL</v>
      </c>
      <c r="BU225" s="102" t="s">
        <v>317</v>
      </c>
      <c r="BV225" s="102"/>
      <c r="BY225" s="101">
        <v>1</v>
      </c>
      <c r="BZ225" s="101">
        <v>102</v>
      </c>
      <c r="CA225" t="e">
        <f>+COUNTIF([4]ARMONIZACION!$D$5:$D$53,'EJECUCIONGASTOS ARMONIZADO'!CB225)</f>
        <v>#VALUE!</v>
      </c>
      <c r="CB225" t="str">
        <f t="shared" si="33"/>
        <v>MANIZALES CIUDAD MUNDIAL DE APRENDIZAJE HACIA UN SISTEMA 4.0 - EDUCACIÓN</v>
      </c>
      <c r="CC225">
        <f t="shared" si="34"/>
        <v>1</v>
      </c>
      <c r="CD225" t="str">
        <f t="shared" si="35"/>
        <v>11</v>
      </c>
      <c r="CE225" t="str">
        <f t="shared" si="36"/>
        <v>28 2 3 33 1 102 72 44 2201071</v>
      </c>
      <c r="CF225">
        <f t="shared" si="37"/>
        <v>1</v>
      </c>
    </row>
    <row r="226" spans="1:84" ht="15" customHeight="1" x14ac:dyDescent="0.25">
      <c r="A226">
        <v>28</v>
      </c>
      <c r="B226">
        <v>3</v>
      </c>
      <c r="C226">
        <v>3</v>
      </c>
      <c r="D226" s="99">
        <v>33</v>
      </c>
      <c r="E226">
        <v>1</v>
      </c>
      <c r="F226">
        <v>2</v>
      </c>
      <c r="G226">
        <v>72</v>
      </c>
      <c r="H226">
        <v>0</v>
      </c>
      <c r="I226">
        <v>3</v>
      </c>
      <c r="J226" t="s">
        <v>236</v>
      </c>
      <c r="K226" t="s">
        <v>1443</v>
      </c>
      <c r="L226" t="s">
        <v>223</v>
      </c>
      <c r="M226">
        <v>13101</v>
      </c>
      <c r="N226" t="s">
        <v>1511</v>
      </c>
      <c r="O226">
        <v>0</v>
      </c>
      <c r="P226">
        <v>0</v>
      </c>
      <c r="Q226" t="s">
        <v>1541</v>
      </c>
      <c r="R226" t="s">
        <v>1542</v>
      </c>
      <c r="S226" t="s">
        <v>1443</v>
      </c>
      <c r="T226" t="s">
        <v>223</v>
      </c>
      <c r="U226" t="s">
        <v>1543</v>
      </c>
      <c r="V226" t="s">
        <v>1544</v>
      </c>
      <c r="W226" t="s">
        <v>594</v>
      </c>
      <c r="X226" t="s">
        <v>602</v>
      </c>
      <c r="Y226" t="s">
        <v>594</v>
      </c>
      <c r="Z226" t="s">
        <v>236</v>
      </c>
      <c r="AA226" t="s">
        <v>1180</v>
      </c>
      <c r="AB226" t="s">
        <v>1181</v>
      </c>
      <c r="AC226" t="s">
        <v>797</v>
      </c>
      <c r="AD226" t="s">
        <v>239</v>
      </c>
      <c r="AE226" t="s">
        <v>1448</v>
      </c>
      <c r="AF226" t="s">
        <v>1449</v>
      </c>
      <c r="AG226" t="s">
        <v>1450</v>
      </c>
      <c r="AH226" t="s">
        <v>1451</v>
      </c>
      <c r="AI226" t="s">
        <v>1452</v>
      </c>
      <c r="AJ226" t="s">
        <v>1453</v>
      </c>
      <c r="AK226" t="s">
        <v>609</v>
      </c>
      <c r="AL226" t="s">
        <v>610</v>
      </c>
      <c r="AM226" t="s">
        <v>611</v>
      </c>
      <c r="AN226" t="s">
        <v>1454</v>
      </c>
      <c r="AO226" t="s">
        <v>1455</v>
      </c>
      <c r="AP226" t="s">
        <v>1545</v>
      </c>
      <c r="AQ226" t="s">
        <v>94</v>
      </c>
      <c r="AR226" s="64">
        <v>100000000</v>
      </c>
      <c r="AS226" s="64">
        <v>0</v>
      </c>
      <c r="AT226" s="64">
        <v>0</v>
      </c>
      <c r="AU226" s="64">
        <v>0</v>
      </c>
      <c r="AV226" s="64">
        <v>0</v>
      </c>
      <c r="AW226" s="64">
        <v>100000000</v>
      </c>
      <c r="AX226" s="64">
        <v>0</v>
      </c>
      <c r="AY226" s="64">
        <v>0</v>
      </c>
      <c r="AZ226" s="64">
        <v>0</v>
      </c>
      <c r="BA226" s="64">
        <v>0</v>
      </c>
      <c r="BB226" s="64">
        <v>100000000</v>
      </c>
      <c r="BC226" s="101">
        <v>1</v>
      </c>
      <c r="BD226" s="101">
        <v>102</v>
      </c>
      <c r="BE226" s="64">
        <v>0</v>
      </c>
      <c r="BF226" t="s">
        <v>615</v>
      </c>
      <c r="BG226" s="107" t="e">
        <f>+SUMIF('[4]CDP - NO CANCELAR '!$A$2:$A$152,R226,'[4]CDP - NO CANCELAR '!$Q$2:$Q$152)</f>
        <v>#VALUE!</v>
      </c>
      <c r="BH226" s="64">
        <v>0</v>
      </c>
      <c r="BI226" s="104">
        <v>28</v>
      </c>
      <c r="BJ226" s="104">
        <v>3</v>
      </c>
      <c r="BK226" s="104">
        <v>3</v>
      </c>
      <c r="BL226" s="106">
        <v>33</v>
      </c>
      <c r="BM226" s="104">
        <v>1</v>
      </c>
      <c r="BN226" s="104">
        <v>102</v>
      </c>
      <c r="BO226" s="104">
        <v>72</v>
      </c>
      <c r="BP226" s="104">
        <v>43</v>
      </c>
      <c r="BQ226" s="105">
        <v>2201044</v>
      </c>
      <c r="BR226" s="104" t="s">
        <v>3261</v>
      </c>
      <c r="BS226" s="104">
        <f t="shared" si="39"/>
        <v>100000000</v>
      </c>
      <c r="BT226" s="103" t="str">
        <f>+VLOOKUP('EJECUCIONGASTOS ARMONIZADO'!BU226,[4]ARMONIZACION!$I$5:$N$53,6,FALSE)</f>
        <v>DESARROLLO HUMANO Y SOCIAL</v>
      </c>
      <c r="BU226" s="102" t="s">
        <v>317</v>
      </c>
      <c r="BV226" s="102"/>
      <c r="BY226" s="101">
        <v>1</v>
      </c>
      <c r="BZ226" s="101">
        <v>102</v>
      </c>
      <c r="CA226" t="e">
        <f>+COUNTIF([4]ARMONIZACION!$D$5:$D$53,'EJECUCIONGASTOS ARMONIZADO'!CB226)</f>
        <v>#VALUE!</v>
      </c>
      <c r="CB226" t="str">
        <f t="shared" si="33"/>
        <v>MANIZALES CIUDAD MUNDIAL DE APRENDIZAJE HACIA UN SISTEMA 4.0 - EDUCACIÓN</v>
      </c>
      <c r="CC226">
        <f t="shared" si="34"/>
        <v>1</v>
      </c>
      <c r="CD226" t="str">
        <f t="shared" si="35"/>
        <v>11</v>
      </c>
      <c r="CE226" t="str">
        <f t="shared" si="36"/>
        <v>28 3 3 33 1 102 72 43 2201044</v>
      </c>
      <c r="CF226">
        <f t="shared" si="37"/>
        <v>1</v>
      </c>
    </row>
    <row r="227" spans="1:84" ht="15" customHeight="1" x14ac:dyDescent="0.25">
      <c r="A227">
        <v>28</v>
      </c>
      <c r="B227">
        <v>3</v>
      </c>
      <c r="C227">
        <v>3</v>
      </c>
      <c r="D227" s="99">
        <v>33</v>
      </c>
      <c r="E227">
        <v>1</v>
      </c>
      <c r="F227">
        <v>2</v>
      </c>
      <c r="G227">
        <v>72</v>
      </c>
      <c r="H227">
        <v>2</v>
      </c>
      <c r="I227">
        <v>3</v>
      </c>
      <c r="J227" t="s">
        <v>236</v>
      </c>
      <c r="K227" t="s">
        <v>1443</v>
      </c>
      <c r="L227" t="s">
        <v>223</v>
      </c>
      <c r="M227">
        <v>13103</v>
      </c>
      <c r="N227" t="s">
        <v>1530</v>
      </c>
      <c r="O227">
        <v>2</v>
      </c>
      <c r="P227">
        <v>2</v>
      </c>
      <c r="Q227" t="s">
        <v>1546</v>
      </c>
      <c r="R227" t="s">
        <v>1547</v>
      </c>
      <c r="S227" t="s">
        <v>1443</v>
      </c>
      <c r="T227" t="s">
        <v>223</v>
      </c>
      <c r="U227" t="s">
        <v>1543</v>
      </c>
      <c r="V227" t="s">
        <v>1544</v>
      </c>
      <c r="W227" t="s">
        <v>594</v>
      </c>
      <c r="X227" t="s">
        <v>602</v>
      </c>
      <c r="Y227" t="s">
        <v>594</v>
      </c>
      <c r="Z227" t="s">
        <v>236</v>
      </c>
      <c r="AA227" t="s">
        <v>1180</v>
      </c>
      <c r="AB227" t="s">
        <v>1181</v>
      </c>
      <c r="AC227" t="s">
        <v>797</v>
      </c>
      <c r="AD227" t="s">
        <v>239</v>
      </c>
      <c r="AE227" t="s">
        <v>1448</v>
      </c>
      <c r="AF227" t="s">
        <v>1449</v>
      </c>
      <c r="AG227" t="s">
        <v>1450</v>
      </c>
      <c r="AH227" t="s">
        <v>1451</v>
      </c>
      <c r="AI227" t="s">
        <v>1452</v>
      </c>
      <c r="AJ227" t="s">
        <v>1453</v>
      </c>
      <c r="AK227" t="s">
        <v>609</v>
      </c>
      <c r="AL227" t="s">
        <v>610</v>
      </c>
      <c r="AM227" t="s">
        <v>611</v>
      </c>
      <c r="AN227" t="s">
        <v>1459</v>
      </c>
      <c r="AO227" t="s">
        <v>1460</v>
      </c>
      <c r="AP227" t="s">
        <v>1548</v>
      </c>
      <c r="AQ227" t="s">
        <v>96</v>
      </c>
      <c r="AR227" s="64">
        <v>4011605641</v>
      </c>
      <c r="AS227" s="64">
        <v>0</v>
      </c>
      <c r="AT227" s="64">
        <v>0</v>
      </c>
      <c r="AU227" s="64">
        <v>0</v>
      </c>
      <c r="AV227" s="64">
        <v>0</v>
      </c>
      <c r="AW227" s="64">
        <v>4011605641</v>
      </c>
      <c r="AX227" s="64">
        <v>0</v>
      </c>
      <c r="AY227" s="64">
        <v>0</v>
      </c>
      <c r="AZ227" s="64">
        <v>0</v>
      </c>
      <c r="BA227" s="64">
        <v>0</v>
      </c>
      <c r="BB227" s="64">
        <v>4011605641</v>
      </c>
      <c r="BC227" s="101">
        <v>1</v>
      </c>
      <c r="BD227" s="101">
        <v>102</v>
      </c>
      <c r="BE227" s="64">
        <v>0</v>
      </c>
      <c r="BF227" t="s">
        <v>615</v>
      </c>
      <c r="BG227" s="107" t="e">
        <f>+SUMIF('[4]CDP - NO CANCELAR '!$A$2:$A$152,R227,'[4]CDP - NO CANCELAR '!$Q$2:$Q$152)</f>
        <v>#VALUE!</v>
      </c>
      <c r="BH227" s="64">
        <v>0</v>
      </c>
      <c r="BI227" s="104">
        <v>28</v>
      </c>
      <c r="BJ227" s="104">
        <v>3</v>
      </c>
      <c r="BK227" s="104">
        <v>3</v>
      </c>
      <c r="BL227" s="106">
        <v>33</v>
      </c>
      <c r="BM227" s="104">
        <v>1</v>
      </c>
      <c r="BN227" s="104">
        <v>102</v>
      </c>
      <c r="BO227" s="104">
        <v>72</v>
      </c>
      <c r="BP227" s="104">
        <v>46</v>
      </c>
      <c r="BQ227" s="105">
        <v>2201071</v>
      </c>
      <c r="BR227" s="104" t="s">
        <v>3267</v>
      </c>
      <c r="BS227" s="104">
        <f t="shared" si="39"/>
        <v>4011605641</v>
      </c>
      <c r="BT227" s="103" t="str">
        <f>+VLOOKUP('EJECUCIONGASTOS ARMONIZADO'!BU227,[4]ARMONIZACION!$I$5:$N$53,6,FALSE)</f>
        <v>DESARROLLO HUMANO Y SOCIAL</v>
      </c>
      <c r="BU227" s="102" t="s">
        <v>317</v>
      </c>
      <c r="BV227" s="102"/>
      <c r="BY227" s="101">
        <v>1</v>
      </c>
      <c r="BZ227" s="101">
        <v>102</v>
      </c>
      <c r="CA227" t="e">
        <f>+COUNTIF([4]ARMONIZACION!$D$5:$D$53,'EJECUCIONGASTOS ARMONIZADO'!CB227)</f>
        <v>#VALUE!</v>
      </c>
      <c r="CB227" t="str">
        <f t="shared" si="33"/>
        <v>MANIZALES CIUDAD MUNDIAL DE APRENDIZAJE HACIA UN SISTEMA 4.0 - EDUCACIÓN</v>
      </c>
      <c r="CC227">
        <f t="shared" si="34"/>
        <v>1</v>
      </c>
      <c r="CD227" t="str">
        <f t="shared" si="35"/>
        <v>11</v>
      </c>
      <c r="CE227" t="str">
        <f t="shared" si="36"/>
        <v>28 3 3 33 1 102 72 46 2201071</v>
      </c>
      <c r="CF227">
        <f t="shared" si="37"/>
        <v>1</v>
      </c>
    </row>
    <row r="228" spans="1:84" ht="15" customHeight="1" x14ac:dyDescent="0.25">
      <c r="A228">
        <v>28</v>
      </c>
      <c r="B228">
        <v>3</v>
      </c>
      <c r="C228">
        <v>3</v>
      </c>
      <c r="D228" s="99">
        <v>33</v>
      </c>
      <c r="E228">
        <v>1</v>
      </c>
      <c r="F228">
        <v>2</v>
      </c>
      <c r="G228">
        <v>72</v>
      </c>
      <c r="H228">
        <v>3</v>
      </c>
      <c r="I228">
        <v>3</v>
      </c>
      <c r="J228" t="s">
        <v>236</v>
      </c>
      <c r="K228" t="s">
        <v>1443</v>
      </c>
      <c r="L228" t="s">
        <v>223</v>
      </c>
      <c r="M228">
        <v>13104</v>
      </c>
      <c r="N228" t="s">
        <v>1534</v>
      </c>
      <c r="O228">
        <v>3</v>
      </c>
      <c r="P228">
        <v>3</v>
      </c>
      <c r="Q228" t="s">
        <v>1549</v>
      </c>
      <c r="R228" t="s">
        <v>1550</v>
      </c>
      <c r="S228" t="s">
        <v>1443</v>
      </c>
      <c r="T228" t="s">
        <v>223</v>
      </c>
      <c r="U228" t="s">
        <v>1543</v>
      </c>
      <c r="V228" t="s">
        <v>1544</v>
      </c>
      <c r="W228" t="s">
        <v>594</v>
      </c>
      <c r="X228" t="s">
        <v>602</v>
      </c>
      <c r="Y228" t="s">
        <v>594</v>
      </c>
      <c r="Z228" t="s">
        <v>236</v>
      </c>
      <c r="AA228" t="s">
        <v>1180</v>
      </c>
      <c r="AB228" t="s">
        <v>1181</v>
      </c>
      <c r="AC228" t="s">
        <v>797</v>
      </c>
      <c r="AD228" t="s">
        <v>239</v>
      </c>
      <c r="AE228" t="s">
        <v>1448</v>
      </c>
      <c r="AF228" t="s">
        <v>1449</v>
      </c>
      <c r="AG228" t="s">
        <v>1450</v>
      </c>
      <c r="AH228" t="s">
        <v>1451</v>
      </c>
      <c r="AI228" t="s">
        <v>1452</v>
      </c>
      <c r="AJ228" t="s">
        <v>1453</v>
      </c>
      <c r="AK228" t="s">
        <v>609</v>
      </c>
      <c r="AL228" t="s">
        <v>610</v>
      </c>
      <c r="AM228" t="s">
        <v>611</v>
      </c>
      <c r="AN228" t="s">
        <v>1459</v>
      </c>
      <c r="AO228" t="s">
        <v>1460</v>
      </c>
      <c r="AP228" t="s">
        <v>1551</v>
      </c>
      <c r="AQ228" t="s">
        <v>97</v>
      </c>
      <c r="AR228" s="64">
        <v>3133674463</v>
      </c>
      <c r="AS228" s="64">
        <v>0</v>
      </c>
      <c r="AT228" s="64">
        <v>0</v>
      </c>
      <c r="AU228" s="64">
        <v>0</v>
      </c>
      <c r="AV228" s="64">
        <v>0</v>
      </c>
      <c r="AW228" s="64">
        <v>3133674463</v>
      </c>
      <c r="AX228" s="64">
        <v>0</v>
      </c>
      <c r="AY228" s="64">
        <v>0</v>
      </c>
      <c r="AZ228" s="64">
        <v>0</v>
      </c>
      <c r="BA228" s="64">
        <v>0</v>
      </c>
      <c r="BB228" s="64">
        <v>3133674463</v>
      </c>
      <c r="BC228" s="101">
        <v>1</v>
      </c>
      <c r="BD228" s="101">
        <v>102</v>
      </c>
      <c r="BE228" s="64">
        <v>0</v>
      </c>
      <c r="BF228" t="s">
        <v>615</v>
      </c>
      <c r="BG228" s="107" t="e">
        <f>+SUMIF('[4]CDP - NO CANCELAR '!$A$2:$A$152,R228,'[4]CDP - NO CANCELAR '!$Q$2:$Q$152)</f>
        <v>#VALUE!</v>
      </c>
      <c r="BH228" s="64">
        <v>0</v>
      </c>
      <c r="BI228" s="104">
        <v>28</v>
      </c>
      <c r="BJ228" s="104">
        <v>3</v>
      </c>
      <c r="BK228" s="104">
        <v>3</v>
      </c>
      <c r="BL228" s="106">
        <v>33</v>
      </c>
      <c r="BM228" s="104">
        <v>1</v>
      </c>
      <c r="BN228" s="104">
        <v>102</v>
      </c>
      <c r="BO228" s="104">
        <v>72</v>
      </c>
      <c r="BP228" s="104">
        <v>45</v>
      </c>
      <c r="BQ228" s="105">
        <v>2201071</v>
      </c>
      <c r="BR228" s="104" t="s">
        <v>3265</v>
      </c>
      <c r="BS228" s="104">
        <f t="shared" si="39"/>
        <v>3133674463</v>
      </c>
      <c r="BT228" s="103" t="str">
        <f>+VLOOKUP('EJECUCIONGASTOS ARMONIZADO'!BU228,[4]ARMONIZACION!$I$5:$N$53,6,FALSE)</f>
        <v>DESARROLLO HUMANO Y SOCIAL</v>
      </c>
      <c r="BU228" s="102" t="s">
        <v>317</v>
      </c>
      <c r="BV228" s="102"/>
      <c r="BY228" s="101">
        <v>1</v>
      </c>
      <c r="BZ228" s="101">
        <v>102</v>
      </c>
      <c r="CA228" t="e">
        <f>+COUNTIF([4]ARMONIZACION!$D$5:$D$53,'EJECUCIONGASTOS ARMONIZADO'!CB228)</f>
        <v>#VALUE!</v>
      </c>
      <c r="CB228" t="str">
        <f t="shared" si="33"/>
        <v>MANIZALES CIUDAD MUNDIAL DE APRENDIZAJE HACIA UN SISTEMA 4.0 - EDUCACIÓN</v>
      </c>
      <c r="CC228">
        <f t="shared" si="34"/>
        <v>1</v>
      </c>
      <c r="CD228" t="str">
        <f t="shared" si="35"/>
        <v>11</v>
      </c>
      <c r="CE228" t="str">
        <f t="shared" si="36"/>
        <v>28 3 3 33 1 102 72 45 2201071</v>
      </c>
      <c r="CF228">
        <f t="shared" si="37"/>
        <v>1</v>
      </c>
    </row>
    <row r="229" spans="1:84" ht="15" customHeight="1" x14ac:dyDescent="0.25">
      <c r="A229">
        <v>28</v>
      </c>
      <c r="B229">
        <v>3</v>
      </c>
      <c r="C229">
        <v>3</v>
      </c>
      <c r="D229" s="99">
        <v>33</v>
      </c>
      <c r="E229">
        <v>1</v>
      </c>
      <c r="F229">
        <v>2</v>
      </c>
      <c r="G229">
        <v>72</v>
      </c>
      <c r="H229">
        <v>5</v>
      </c>
      <c r="I229">
        <v>3</v>
      </c>
      <c r="J229" t="s">
        <v>236</v>
      </c>
      <c r="K229" t="s">
        <v>1443</v>
      </c>
      <c r="L229" t="s">
        <v>223</v>
      </c>
      <c r="M229">
        <v>13101</v>
      </c>
      <c r="N229" t="s">
        <v>1511</v>
      </c>
      <c r="O229">
        <v>5</v>
      </c>
      <c r="P229">
        <v>5</v>
      </c>
      <c r="Q229" t="s">
        <v>1552</v>
      </c>
      <c r="R229" t="s">
        <v>1553</v>
      </c>
      <c r="S229" t="s">
        <v>1443</v>
      </c>
      <c r="T229" t="s">
        <v>223</v>
      </c>
      <c r="U229" t="s">
        <v>1543</v>
      </c>
      <c r="V229" t="s">
        <v>1544</v>
      </c>
      <c r="W229" t="s">
        <v>594</v>
      </c>
      <c r="X229" t="s">
        <v>602</v>
      </c>
      <c r="Y229" t="s">
        <v>594</v>
      </c>
      <c r="Z229" t="s">
        <v>236</v>
      </c>
      <c r="AA229" t="s">
        <v>1180</v>
      </c>
      <c r="AB229" t="s">
        <v>1181</v>
      </c>
      <c r="AC229" t="s">
        <v>797</v>
      </c>
      <c r="AD229" t="s">
        <v>239</v>
      </c>
      <c r="AE229" t="s">
        <v>1448</v>
      </c>
      <c r="AF229" t="s">
        <v>1449</v>
      </c>
      <c r="AG229" t="s">
        <v>1450</v>
      </c>
      <c r="AH229" t="s">
        <v>1451</v>
      </c>
      <c r="AI229" t="s">
        <v>1452</v>
      </c>
      <c r="AJ229" t="s">
        <v>1453</v>
      </c>
      <c r="AK229" t="s">
        <v>609</v>
      </c>
      <c r="AL229" t="s">
        <v>610</v>
      </c>
      <c r="AM229" t="s">
        <v>611</v>
      </c>
      <c r="AN229" t="s">
        <v>1459</v>
      </c>
      <c r="AO229" t="s">
        <v>1460</v>
      </c>
      <c r="AP229" t="s">
        <v>1554</v>
      </c>
      <c r="AQ229" t="s">
        <v>94</v>
      </c>
      <c r="AR229" s="64">
        <v>17814605128</v>
      </c>
      <c r="AS229" s="64">
        <v>0</v>
      </c>
      <c r="AT229" s="64">
        <v>0</v>
      </c>
      <c r="AU229" s="64">
        <v>0</v>
      </c>
      <c r="AV229" s="64">
        <v>0</v>
      </c>
      <c r="AW229" s="64">
        <v>17814605128</v>
      </c>
      <c r="AX229" s="64">
        <v>5776854365</v>
      </c>
      <c r="AY229" s="64">
        <v>5776854365</v>
      </c>
      <c r="AZ229" s="64">
        <v>5579767888</v>
      </c>
      <c r="BA229" s="64">
        <v>5579767888</v>
      </c>
      <c r="BB229" s="64">
        <v>12037750763</v>
      </c>
      <c r="BC229" s="101">
        <v>1</v>
      </c>
      <c r="BD229" s="101">
        <v>102</v>
      </c>
      <c r="BE229" s="64">
        <v>0</v>
      </c>
      <c r="BF229" t="s">
        <v>615</v>
      </c>
      <c r="BG229" s="107" t="e">
        <f>+SUMIF('[4]CDP - NO CANCELAR '!$A$2:$A$152,R229,'[4]CDP - NO CANCELAR '!$Q$2:$Q$152)</f>
        <v>#VALUE!</v>
      </c>
      <c r="BH229" s="64">
        <v>5776854365</v>
      </c>
      <c r="BI229" s="104">
        <v>28</v>
      </c>
      <c r="BJ229" s="104">
        <v>3</v>
      </c>
      <c r="BK229" s="104">
        <v>3</v>
      </c>
      <c r="BL229" s="106">
        <v>33</v>
      </c>
      <c r="BM229" s="104">
        <v>1</v>
      </c>
      <c r="BN229" s="104">
        <v>102</v>
      </c>
      <c r="BO229" s="104">
        <v>72</v>
      </c>
      <c r="BP229" s="104">
        <v>44</v>
      </c>
      <c r="BQ229" s="105">
        <v>2201071</v>
      </c>
      <c r="BR229" s="104" t="s">
        <v>3263</v>
      </c>
      <c r="BS229" s="104">
        <f t="shared" si="39"/>
        <v>12037750763</v>
      </c>
      <c r="BT229" s="103" t="str">
        <f>+VLOOKUP('EJECUCIONGASTOS ARMONIZADO'!BU229,[4]ARMONIZACION!$I$5:$N$53,6,FALSE)</f>
        <v>DESARROLLO HUMANO Y SOCIAL</v>
      </c>
      <c r="BU229" s="102" t="s">
        <v>317</v>
      </c>
      <c r="BV229" s="102"/>
      <c r="BY229" s="101">
        <v>1</v>
      </c>
      <c r="BZ229" s="101">
        <v>102</v>
      </c>
      <c r="CA229" t="e">
        <f>+COUNTIF([4]ARMONIZACION!$D$5:$D$53,'EJECUCIONGASTOS ARMONIZADO'!CB229)</f>
        <v>#VALUE!</v>
      </c>
      <c r="CB229" t="str">
        <f t="shared" si="33"/>
        <v>MANIZALES CIUDAD MUNDIAL DE APRENDIZAJE HACIA UN SISTEMA 4.0 - EDUCACIÓN</v>
      </c>
      <c r="CC229">
        <f t="shared" si="34"/>
        <v>1</v>
      </c>
      <c r="CD229" t="str">
        <f t="shared" si="35"/>
        <v>11</v>
      </c>
      <c r="CE229" t="str">
        <f t="shared" si="36"/>
        <v>28 3 3 33 1 102 72 44 2201071</v>
      </c>
      <c r="CF229">
        <f t="shared" si="37"/>
        <v>1</v>
      </c>
    </row>
    <row r="230" spans="1:84" ht="15" customHeight="1" x14ac:dyDescent="0.25">
      <c r="A230">
        <v>28</v>
      </c>
      <c r="B230">
        <v>4</v>
      </c>
      <c r="C230">
        <v>3</v>
      </c>
      <c r="D230" s="99">
        <v>33</v>
      </c>
      <c r="E230">
        <v>1</v>
      </c>
      <c r="F230">
        <v>2</v>
      </c>
      <c r="G230">
        <v>25</v>
      </c>
      <c r="H230">
        <v>0</v>
      </c>
      <c r="I230">
        <v>3</v>
      </c>
      <c r="J230" t="s">
        <v>236</v>
      </c>
      <c r="K230" t="s">
        <v>1443</v>
      </c>
      <c r="L230" t="s">
        <v>223</v>
      </c>
      <c r="M230">
        <v>13107</v>
      </c>
      <c r="N230" t="s">
        <v>1555</v>
      </c>
      <c r="O230">
        <v>0</v>
      </c>
      <c r="P230">
        <v>0</v>
      </c>
      <c r="Q230" t="s">
        <v>1556</v>
      </c>
      <c r="R230" t="s">
        <v>1557</v>
      </c>
      <c r="S230" t="s">
        <v>1443</v>
      </c>
      <c r="T230" t="s">
        <v>223</v>
      </c>
      <c r="U230" t="s">
        <v>1558</v>
      </c>
      <c r="V230" t="s">
        <v>1559</v>
      </c>
      <c r="W230" t="s">
        <v>594</v>
      </c>
      <c r="X230" t="s">
        <v>602</v>
      </c>
      <c r="Y230" t="s">
        <v>594</v>
      </c>
      <c r="Z230" t="s">
        <v>236</v>
      </c>
      <c r="AA230" t="s">
        <v>1180</v>
      </c>
      <c r="AB230" t="s">
        <v>1181</v>
      </c>
      <c r="AC230" t="s">
        <v>797</v>
      </c>
      <c r="AD230" t="s">
        <v>239</v>
      </c>
      <c r="AE230" t="s">
        <v>1448</v>
      </c>
      <c r="AF230" t="s">
        <v>1449</v>
      </c>
      <c r="AG230" t="s">
        <v>1560</v>
      </c>
      <c r="AH230" t="s">
        <v>1561</v>
      </c>
      <c r="AI230" t="s">
        <v>1562</v>
      </c>
      <c r="AJ230" t="s">
        <v>1563</v>
      </c>
      <c r="AK230" t="s">
        <v>609</v>
      </c>
      <c r="AL230" t="s">
        <v>610</v>
      </c>
      <c r="AM230" t="s">
        <v>611</v>
      </c>
      <c r="AN230" t="s">
        <v>1564</v>
      </c>
      <c r="AO230" t="s">
        <v>1565</v>
      </c>
      <c r="AP230" t="s">
        <v>1566</v>
      </c>
      <c r="AQ230" t="s">
        <v>98</v>
      </c>
      <c r="AR230" s="64">
        <v>20000000</v>
      </c>
      <c r="AS230" s="64">
        <v>0</v>
      </c>
      <c r="AT230" s="64">
        <v>0</v>
      </c>
      <c r="AU230" s="64">
        <v>0</v>
      </c>
      <c r="AV230" s="64">
        <v>0</v>
      </c>
      <c r="AW230" s="64">
        <v>20000000</v>
      </c>
      <c r="AX230" s="64">
        <v>0</v>
      </c>
      <c r="AY230" s="64">
        <v>0</v>
      </c>
      <c r="AZ230" s="64">
        <v>0</v>
      </c>
      <c r="BA230" s="64">
        <v>0</v>
      </c>
      <c r="BB230" s="64">
        <v>20000000</v>
      </c>
      <c r="BC230" s="101">
        <v>1</v>
      </c>
      <c r="BD230" s="101">
        <v>102</v>
      </c>
      <c r="BE230" s="64">
        <v>0</v>
      </c>
      <c r="BF230" t="s">
        <v>615</v>
      </c>
      <c r="BG230" s="107" t="e">
        <f>+SUMIF('[4]CDP - NO CANCELAR '!$A$2:$A$152,R230,'[4]CDP - NO CANCELAR '!$Q$2:$Q$152)</f>
        <v>#VALUE!</v>
      </c>
      <c r="BH230" s="64">
        <v>0</v>
      </c>
      <c r="BI230" s="104">
        <v>28</v>
      </c>
      <c r="BJ230" s="104">
        <v>1</v>
      </c>
      <c r="BK230" s="104">
        <v>3</v>
      </c>
      <c r="BL230" s="106">
        <v>33</v>
      </c>
      <c r="BM230" s="104">
        <v>1</v>
      </c>
      <c r="BN230" s="104">
        <v>102</v>
      </c>
      <c r="BO230" s="104">
        <v>25</v>
      </c>
      <c r="BP230" s="104">
        <v>41</v>
      </c>
      <c r="BQ230" s="105">
        <v>2201076</v>
      </c>
      <c r="BR230" s="104" t="s">
        <v>98</v>
      </c>
      <c r="BS230" s="104">
        <f t="shared" si="39"/>
        <v>20000000</v>
      </c>
      <c r="BT230" s="103" t="str">
        <f>+VLOOKUP('EJECUCIONGASTOS ARMONIZADO'!BU230,[4]ARMONIZACION!$I$5:$N$53,6,FALSE)</f>
        <v>DESARROLLO HUMANO Y SOCIAL</v>
      </c>
      <c r="BU230" s="102" t="s">
        <v>317</v>
      </c>
      <c r="BV230" s="102"/>
      <c r="BY230" s="101">
        <v>1</v>
      </c>
      <c r="BZ230" s="101">
        <v>102</v>
      </c>
      <c r="CA230" t="e">
        <f>+COUNTIF([4]ARMONIZACION!$D$5:$D$53,'EJECUCIONGASTOS ARMONIZADO'!CB230)</f>
        <v>#VALUE!</v>
      </c>
      <c r="CB230" t="str">
        <f t="shared" si="33"/>
        <v>MANIZALES CIUDAD MUNDIAL DE APRENDIZAJE HACIA UN SISTEMA 4.0 - EDUCACIÓN</v>
      </c>
      <c r="CC230">
        <f t="shared" si="34"/>
        <v>1</v>
      </c>
      <c r="CD230" t="str">
        <f t="shared" si="35"/>
        <v>11</v>
      </c>
      <c r="CE230" t="str">
        <f t="shared" si="36"/>
        <v>28 1 3 33 1 102 25 41 2201076</v>
      </c>
      <c r="CF230">
        <f t="shared" si="37"/>
        <v>1</v>
      </c>
    </row>
    <row r="231" spans="1:84" ht="15" customHeight="1" x14ac:dyDescent="0.25">
      <c r="A231">
        <v>28</v>
      </c>
      <c r="B231">
        <v>4</v>
      </c>
      <c r="C231">
        <v>3</v>
      </c>
      <c r="D231" s="99">
        <v>33</v>
      </c>
      <c r="E231">
        <v>1</v>
      </c>
      <c r="F231">
        <v>2</v>
      </c>
      <c r="G231">
        <v>25</v>
      </c>
      <c r="H231">
        <v>1</v>
      </c>
      <c r="I231">
        <v>3</v>
      </c>
      <c r="J231" t="s">
        <v>236</v>
      </c>
      <c r="K231" t="s">
        <v>1443</v>
      </c>
      <c r="L231" t="s">
        <v>223</v>
      </c>
      <c r="M231">
        <v>13115</v>
      </c>
      <c r="N231" t="s">
        <v>1567</v>
      </c>
      <c r="O231">
        <v>1</v>
      </c>
      <c r="P231">
        <v>1</v>
      </c>
      <c r="Q231" t="s">
        <v>1568</v>
      </c>
      <c r="R231" t="s">
        <v>1569</v>
      </c>
      <c r="S231" t="s">
        <v>1443</v>
      </c>
      <c r="T231" t="s">
        <v>223</v>
      </c>
      <c r="U231" t="s">
        <v>1558</v>
      </c>
      <c r="V231" t="s">
        <v>1559</v>
      </c>
      <c r="W231" t="s">
        <v>594</v>
      </c>
      <c r="X231" t="s">
        <v>602</v>
      </c>
      <c r="Y231" t="s">
        <v>594</v>
      </c>
      <c r="Z231" t="s">
        <v>236</v>
      </c>
      <c r="AA231" t="s">
        <v>1180</v>
      </c>
      <c r="AB231" t="s">
        <v>1181</v>
      </c>
      <c r="AC231" t="s">
        <v>797</v>
      </c>
      <c r="AD231" t="s">
        <v>239</v>
      </c>
      <c r="AE231" t="s">
        <v>1448</v>
      </c>
      <c r="AF231" t="s">
        <v>1449</v>
      </c>
      <c r="AG231" t="s">
        <v>1560</v>
      </c>
      <c r="AH231" t="s">
        <v>1561</v>
      </c>
      <c r="AI231" t="s">
        <v>1562</v>
      </c>
      <c r="AJ231" t="s">
        <v>1563</v>
      </c>
      <c r="AK231" t="s">
        <v>609</v>
      </c>
      <c r="AL231" t="s">
        <v>610</v>
      </c>
      <c r="AM231" t="s">
        <v>611</v>
      </c>
      <c r="AN231" t="s">
        <v>1570</v>
      </c>
      <c r="AO231" t="s">
        <v>1571</v>
      </c>
      <c r="AP231" t="s">
        <v>1572</v>
      </c>
      <c r="AQ231" t="s">
        <v>99</v>
      </c>
      <c r="AR231" s="64">
        <v>204253854</v>
      </c>
      <c r="AS231" s="64">
        <v>0</v>
      </c>
      <c r="AT231" s="64">
        <v>0</v>
      </c>
      <c r="AU231" s="64">
        <v>0</v>
      </c>
      <c r="AV231" s="64">
        <v>0</v>
      </c>
      <c r="AW231" s="64">
        <v>204253854</v>
      </c>
      <c r="AX231" s="64">
        <v>0</v>
      </c>
      <c r="AY231" s="64">
        <v>0</v>
      </c>
      <c r="AZ231" s="64">
        <v>0</v>
      </c>
      <c r="BA231" s="64">
        <v>0</v>
      </c>
      <c r="BB231" s="64">
        <v>204253854</v>
      </c>
      <c r="BC231" s="101">
        <v>1</v>
      </c>
      <c r="BD231" s="101">
        <v>102</v>
      </c>
      <c r="BE231" s="64">
        <v>0</v>
      </c>
      <c r="BF231" t="s">
        <v>615</v>
      </c>
      <c r="BG231" s="107" t="e">
        <f>+SUMIF('[4]CDP - NO CANCELAR '!$A$2:$A$152,R231,'[4]CDP - NO CANCELAR '!$Q$2:$Q$152)</f>
        <v>#VALUE!</v>
      </c>
      <c r="BH231" s="64">
        <v>154510216</v>
      </c>
      <c r="BI231" s="104">
        <v>28</v>
      </c>
      <c r="BJ231" s="104">
        <v>1</v>
      </c>
      <c r="BK231" s="104">
        <v>3</v>
      </c>
      <c r="BL231" s="106">
        <v>33</v>
      </c>
      <c r="BM231" s="104">
        <v>1</v>
      </c>
      <c r="BN231" s="104">
        <v>102</v>
      </c>
      <c r="BO231" s="104">
        <v>25</v>
      </c>
      <c r="BP231" s="104">
        <v>42</v>
      </c>
      <c r="BQ231" s="105">
        <v>2201006</v>
      </c>
      <c r="BR231" s="104" t="s">
        <v>99</v>
      </c>
      <c r="BS231" s="104">
        <f t="shared" si="39"/>
        <v>204253854</v>
      </c>
      <c r="BT231" s="103" t="str">
        <f>+VLOOKUP('EJECUCIONGASTOS ARMONIZADO'!BU231,[4]ARMONIZACION!$I$5:$N$53,6,FALSE)</f>
        <v>DESARROLLO HUMANO Y SOCIAL</v>
      </c>
      <c r="BU231" s="102" t="s">
        <v>317</v>
      </c>
      <c r="BV231" s="102"/>
      <c r="BY231" s="101">
        <v>1</v>
      </c>
      <c r="BZ231" s="101">
        <v>102</v>
      </c>
      <c r="CA231" t="e">
        <f>+COUNTIF([4]ARMONIZACION!$D$5:$D$53,'EJECUCIONGASTOS ARMONIZADO'!CB231)</f>
        <v>#VALUE!</v>
      </c>
      <c r="CB231" t="str">
        <f t="shared" si="33"/>
        <v>MANIZALES CIUDAD MUNDIAL DE APRENDIZAJE HACIA UN SISTEMA 4.0 - EDUCACIÓN</v>
      </c>
      <c r="CC231">
        <f t="shared" si="34"/>
        <v>1</v>
      </c>
      <c r="CD231" t="str">
        <f t="shared" si="35"/>
        <v>11</v>
      </c>
      <c r="CE231" t="str">
        <f t="shared" si="36"/>
        <v>28 1 3 33 1 102 25 42 2201006</v>
      </c>
      <c r="CF231">
        <f t="shared" si="37"/>
        <v>1</v>
      </c>
    </row>
    <row r="232" spans="1:84" ht="15" customHeight="1" x14ac:dyDescent="0.25">
      <c r="A232">
        <v>28</v>
      </c>
      <c r="B232">
        <v>4</v>
      </c>
      <c r="C232">
        <v>3</v>
      </c>
      <c r="D232" s="99">
        <v>33</v>
      </c>
      <c r="E232">
        <v>1</v>
      </c>
      <c r="F232">
        <v>2</v>
      </c>
      <c r="G232">
        <v>25</v>
      </c>
      <c r="H232">
        <v>2</v>
      </c>
      <c r="I232">
        <v>3</v>
      </c>
      <c r="J232" t="s">
        <v>236</v>
      </c>
      <c r="K232" t="s">
        <v>1443</v>
      </c>
      <c r="L232" t="s">
        <v>223</v>
      </c>
      <c r="M232">
        <v>13116</v>
      </c>
      <c r="N232" t="s">
        <v>1573</v>
      </c>
      <c r="O232">
        <v>2</v>
      </c>
      <c r="P232">
        <v>2</v>
      </c>
      <c r="Q232" t="s">
        <v>1574</v>
      </c>
      <c r="R232" t="s">
        <v>1575</v>
      </c>
      <c r="S232" t="s">
        <v>1443</v>
      </c>
      <c r="T232" t="s">
        <v>223</v>
      </c>
      <c r="U232" t="s">
        <v>1558</v>
      </c>
      <c r="V232" t="s">
        <v>1559</v>
      </c>
      <c r="W232" t="s">
        <v>594</v>
      </c>
      <c r="X232" t="s">
        <v>602</v>
      </c>
      <c r="Y232" t="s">
        <v>594</v>
      </c>
      <c r="Z232" t="s">
        <v>236</v>
      </c>
      <c r="AA232" t="s">
        <v>1180</v>
      </c>
      <c r="AB232" t="s">
        <v>1181</v>
      </c>
      <c r="AC232" t="s">
        <v>797</v>
      </c>
      <c r="AD232" t="s">
        <v>239</v>
      </c>
      <c r="AE232" t="s">
        <v>1448</v>
      </c>
      <c r="AF232" t="s">
        <v>1449</v>
      </c>
      <c r="AG232" t="s">
        <v>1560</v>
      </c>
      <c r="AH232" t="s">
        <v>1561</v>
      </c>
      <c r="AI232" t="s">
        <v>1562</v>
      </c>
      <c r="AJ232" t="s">
        <v>1563</v>
      </c>
      <c r="AK232" t="s">
        <v>609</v>
      </c>
      <c r="AL232" t="s">
        <v>610</v>
      </c>
      <c r="AM232" t="s">
        <v>611</v>
      </c>
      <c r="AN232" t="s">
        <v>1576</v>
      </c>
      <c r="AO232" t="s">
        <v>1577</v>
      </c>
      <c r="AP232" t="s">
        <v>1578</v>
      </c>
      <c r="AQ232" t="s">
        <v>100</v>
      </c>
      <c r="AR232" s="64">
        <v>10000000</v>
      </c>
      <c r="AS232" s="64">
        <v>0</v>
      </c>
      <c r="AT232" s="64">
        <v>0</v>
      </c>
      <c r="AU232" s="64">
        <v>0</v>
      </c>
      <c r="AV232" s="64">
        <v>0</v>
      </c>
      <c r="AW232" s="64">
        <v>10000000</v>
      </c>
      <c r="AX232" s="64">
        <v>0</v>
      </c>
      <c r="AY232" s="64">
        <v>0</v>
      </c>
      <c r="AZ232" s="64">
        <v>0</v>
      </c>
      <c r="BA232" s="64">
        <v>0</v>
      </c>
      <c r="BB232" s="64">
        <v>10000000</v>
      </c>
      <c r="BC232" s="101">
        <v>1</v>
      </c>
      <c r="BD232" s="101">
        <v>102</v>
      </c>
      <c r="BE232" s="64">
        <v>0</v>
      </c>
      <c r="BF232" t="s">
        <v>615</v>
      </c>
      <c r="BG232" s="107" t="e">
        <f>+SUMIF('[4]CDP - NO CANCELAR '!$A$2:$A$152,R232,'[4]CDP - NO CANCELAR '!$Q$2:$Q$152)</f>
        <v>#VALUE!</v>
      </c>
      <c r="BH232" s="64">
        <v>0</v>
      </c>
      <c r="BI232" s="104">
        <v>28</v>
      </c>
      <c r="BJ232" s="104">
        <v>1</v>
      </c>
      <c r="BK232" s="104">
        <v>3</v>
      </c>
      <c r="BL232" s="106">
        <v>33</v>
      </c>
      <c r="BM232" s="104">
        <v>1</v>
      </c>
      <c r="BN232" s="104">
        <v>102</v>
      </c>
      <c r="BO232" s="104">
        <v>25</v>
      </c>
      <c r="BP232" s="104">
        <v>43</v>
      </c>
      <c r="BQ232" s="105">
        <v>2201070</v>
      </c>
      <c r="BR232" s="104" t="s">
        <v>100</v>
      </c>
      <c r="BS232" s="104">
        <f t="shared" si="39"/>
        <v>10000000</v>
      </c>
      <c r="BT232" s="103" t="str">
        <f>+VLOOKUP('EJECUCIONGASTOS ARMONIZADO'!BU232,[4]ARMONIZACION!$I$5:$N$53,6,FALSE)</f>
        <v>DESARROLLO HUMANO Y SOCIAL</v>
      </c>
      <c r="BU232" s="102" t="s">
        <v>317</v>
      </c>
      <c r="BV232" s="102"/>
      <c r="BY232" s="101">
        <v>1</v>
      </c>
      <c r="BZ232" s="101">
        <v>102</v>
      </c>
      <c r="CA232" t="e">
        <f>+COUNTIF([4]ARMONIZACION!$D$5:$D$53,'EJECUCIONGASTOS ARMONIZADO'!CB232)</f>
        <v>#VALUE!</v>
      </c>
      <c r="CB232" t="str">
        <f t="shared" si="33"/>
        <v>MANIZALES CIUDAD MUNDIAL DE APRENDIZAJE HACIA UN SISTEMA 4.0 - EDUCACIÓN</v>
      </c>
      <c r="CC232">
        <f t="shared" si="34"/>
        <v>1</v>
      </c>
      <c r="CD232" t="str">
        <f t="shared" si="35"/>
        <v>11</v>
      </c>
      <c r="CE232" t="str">
        <f t="shared" si="36"/>
        <v>28 1 3 33 1 102 25 43 2201070</v>
      </c>
      <c r="CF232">
        <f t="shared" si="37"/>
        <v>1</v>
      </c>
    </row>
    <row r="233" spans="1:84" ht="15" customHeight="1" x14ac:dyDescent="0.25">
      <c r="A233">
        <v>28</v>
      </c>
      <c r="B233">
        <v>4</v>
      </c>
      <c r="C233">
        <v>3</v>
      </c>
      <c r="D233" s="99">
        <v>33</v>
      </c>
      <c r="E233">
        <v>1</v>
      </c>
      <c r="F233">
        <v>2</v>
      </c>
      <c r="G233">
        <v>25</v>
      </c>
      <c r="H233">
        <v>3</v>
      </c>
      <c r="I233">
        <v>3</v>
      </c>
      <c r="J233" t="s">
        <v>236</v>
      </c>
      <c r="K233" t="s">
        <v>1443</v>
      </c>
      <c r="L233" t="s">
        <v>223</v>
      </c>
      <c r="M233">
        <v>13107</v>
      </c>
      <c r="N233" t="s">
        <v>1555</v>
      </c>
      <c r="O233">
        <v>3</v>
      </c>
      <c r="P233">
        <v>3</v>
      </c>
      <c r="Q233" t="s">
        <v>1579</v>
      </c>
      <c r="R233" t="s">
        <v>1580</v>
      </c>
      <c r="S233" t="s">
        <v>1443</v>
      </c>
      <c r="T233" t="s">
        <v>223</v>
      </c>
      <c r="U233" t="s">
        <v>1558</v>
      </c>
      <c r="V233" t="s">
        <v>1559</v>
      </c>
      <c r="W233" t="s">
        <v>594</v>
      </c>
      <c r="X233" t="s">
        <v>602</v>
      </c>
      <c r="Y233" t="s">
        <v>594</v>
      </c>
      <c r="Z233" t="s">
        <v>236</v>
      </c>
      <c r="AA233" t="s">
        <v>1180</v>
      </c>
      <c r="AB233" t="s">
        <v>1181</v>
      </c>
      <c r="AC233" t="s">
        <v>797</v>
      </c>
      <c r="AD233" t="s">
        <v>239</v>
      </c>
      <c r="AE233" t="s">
        <v>1448</v>
      </c>
      <c r="AF233" t="s">
        <v>1449</v>
      </c>
      <c r="AG233" t="s">
        <v>1560</v>
      </c>
      <c r="AH233" t="s">
        <v>1561</v>
      </c>
      <c r="AI233" t="s">
        <v>1562</v>
      </c>
      <c r="AJ233" t="s">
        <v>1563</v>
      </c>
      <c r="AK233" t="s">
        <v>609</v>
      </c>
      <c r="AL233" t="s">
        <v>610</v>
      </c>
      <c r="AM233" t="s">
        <v>611</v>
      </c>
      <c r="AN233" t="s">
        <v>1570</v>
      </c>
      <c r="AO233" t="s">
        <v>1571</v>
      </c>
      <c r="AP233" t="s">
        <v>1581</v>
      </c>
      <c r="AQ233" t="s">
        <v>98</v>
      </c>
      <c r="AR233" s="64">
        <v>1179906683</v>
      </c>
      <c r="AS233" s="64">
        <v>0</v>
      </c>
      <c r="AT233" s="64">
        <v>0</v>
      </c>
      <c r="AU233" s="64">
        <v>0</v>
      </c>
      <c r="AV233" s="64">
        <v>0</v>
      </c>
      <c r="AW233" s="64">
        <v>1179906683</v>
      </c>
      <c r="AX233" s="64">
        <v>1077304686</v>
      </c>
      <c r="AY233" s="64">
        <v>1077304686</v>
      </c>
      <c r="AZ233" s="64">
        <v>134663086</v>
      </c>
      <c r="BA233" s="64">
        <v>0</v>
      </c>
      <c r="BB233" s="64">
        <v>102601997</v>
      </c>
      <c r="BC233" s="101">
        <v>1</v>
      </c>
      <c r="BD233" s="101">
        <v>102</v>
      </c>
      <c r="BE233" s="64">
        <v>0</v>
      </c>
      <c r="BF233" t="s">
        <v>615</v>
      </c>
      <c r="BG233" s="107" t="e">
        <f>+SUMIF('[4]CDP - NO CANCELAR '!$A$2:$A$152,R233,'[4]CDP - NO CANCELAR '!$Q$2:$Q$152)</f>
        <v>#VALUE!</v>
      </c>
      <c r="BH233" s="64">
        <v>1077304686</v>
      </c>
      <c r="BI233" s="104">
        <v>28</v>
      </c>
      <c r="BJ233" s="104">
        <v>1</v>
      </c>
      <c r="BK233" s="104">
        <v>3</v>
      </c>
      <c r="BL233" s="106">
        <v>33</v>
      </c>
      <c r="BM233" s="104">
        <v>1</v>
      </c>
      <c r="BN233" s="104">
        <v>102</v>
      </c>
      <c r="BO233" s="104">
        <v>25</v>
      </c>
      <c r="BP233" s="104">
        <v>41</v>
      </c>
      <c r="BQ233" s="105">
        <v>2201006</v>
      </c>
      <c r="BR233" s="104" t="s">
        <v>98</v>
      </c>
      <c r="BS233" s="104">
        <f t="shared" si="39"/>
        <v>102601997</v>
      </c>
      <c r="BT233" s="103" t="str">
        <f>+VLOOKUP('EJECUCIONGASTOS ARMONIZADO'!BU233,[4]ARMONIZACION!$I$5:$N$53,6,FALSE)</f>
        <v>DESARROLLO HUMANO Y SOCIAL</v>
      </c>
      <c r="BU233" s="102" t="s">
        <v>317</v>
      </c>
      <c r="BV233" s="102"/>
      <c r="BY233" s="101">
        <v>1</v>
      </c>
      <c r="BZ233" s="101">
        <v>102</v>
      </c>
      <c r="CA233" t="e">
        <f>+COUNTIF([4]ARMONIZACION!$D$5:$D$53,'EJECUCIONGASTOS ARMONIZADO'!CB233)</f>
        <v>#VALUE!</v>
      </c>
      <c r="CB233" t="str">
        <f t="shared" si="33"/>
        <v>MANIZALES CIUDAD MUNDIAL DE APRENDIZAJE HACIA UN SISTEMA 4.0 - EDUCACIÓN</v>
      </c>
      <c r="CC233">
        <f t="shared" si="34"/>
        <v>1</v>
      </c>
      <c r="CD233" t="str">
        <f t="shared" si="35"/>
        <v>11</v>
      </c>
      <c r="CE233" t="str">
        <f t="shared" si="36"/>
        <v>28 1 3 33 1 102 25 41 2201006</v>
      </c>
      <c r="CF233">
        <f t="shared" si="37"/>
        <v>1</v>
      </c>
    </row>
    <row r="234" spans="1:84" ht="15" customHeight="1" x14ac:dyDescent="0.25">
      <c r="A234">
        <v>28</v>
      </c>
      <c r="B234">
        <v>4</v>
      </c>
      <c r="C234">
        <v>3</v>
      </c>
      <c r="D234" s="99">
        <v>33</v>
      </c>
      <c r="E234">
        <v>1</v>
      </c>
      <c r="F234">
        <v>2</v>
      </c>
      <c r="G234">
        <v>25</v>
      </c>
      <c r="H234">
        <v>4</v>
      </c>
      <c r="I234">
        <v>3</v>
      </c>
      <c r="J234" t="s">
        <v>236</v>
      </c>
      <c r="K234" t="s">
        <v>1443</v>
      </c>
      <c r="L234" t="s">
        <v>223</v>
      </c>
      <c r="M234">
        <v>13116</v>
      </c>
      <c r="N234" t="s">
        <v>1573</v>
      </c>
      <c r="O234">
        <v>4</v>
      </c>
      <c r="P234">
        <v>4</v>
      </c>
      <c r="Q234" t="s">
        <v>1582</v>
      </c>
      <c r="R234" t="s">
        <v>1583</v>
      </c>
      <c r="S234" t="s">
        <v>1443</v>
      </c>
      <c r="T234" t="s">
        <v>223</v>
      </c>
      <c r="U234" t="s">
        <v>1558</v>
      </c>
      <c r="V234" t="s">
        <v>1559</v>
      </c>
      <c r="W234" t="s">
        <v>594</v>
      </c>
      <c r="X234" t="s">
        <v>602</v>
      </c>
      <c r="Y234" t="s">
        <v>594</v>
      </c>
      <c r="Z234" t="s">
        <v>236</v>
      </c>
      <c r="AA234" t="s">
        <v>1180</v>
      </c>
      <c r="AB234" t="s">
        <v>1181</v>
      </c>
      <c r="AC234" t="s">
        <v>797</v>
      </c>
      <c r="AD234" t="s">
        <v>239</v>
      </c>
      <c r="AE234" t="s">
        <v>1448</v>
      </c>
      <c r="AF234" t="s">
        <v>1449</v>
      </c>
      <c r="AG234" t="s">
        <v>1560</v>
      </c>
      <c r="AH234" t="s">
        <v>1561</v>
      </c>
      <c r="AI234" t="s">
        <v>1562</v>
      </c>
      <c r="AJ234" t="s">
        <v>1563</v>
      </c>
      <c r="AK234" t="s">
        <v>609</v>
      </c>
      <c r="AL234" t="s">
        <v>610</v>
      </c>
      <c r="AM234" t="s">
        <v>611</v>
      </c>
      <c r="AN234" t="s">
        <v>1564</v>
      </c>
      <c r="AO234" t="s">
        <v>1565</v>
      </c>
      <c r="AP234" t="s">
        <v>1584</v>
      </c>
      <c r="AQ234" t="s">
        <v>100</v>
      </c>
      <c r="AR234" s="64">
        <v>45000000</v>
      </c>
      <c r="AS234" s="64">
        <v>0</v>
      </c>
      <c r="AT234" s="64">
        <v>0</v>
      </c>
      <c r="AU234" s="64">
        <v>0</v>
      </c>
      <c r="AV234" s="64">
        <v>0</v>
      </c>
      <c r="AW234" s="64">
        <v>45000000</v>
      </c>
      <c r="AX234" s="64">
        <v>0</v>
      </c>
      <c r="AY234" s="64">
        <v>0</v>
      </c>
      <c r="AZ234" s="64">
        <v>0</v>
      </c>
      <c r="BA234" s="64">
        <v>0</v>
      </c>
      <c r="BB234" s="64">
        <v>45000000</v>
      </c>
      <c r="BC234" s="101">
        <v>1</v>
      </c>
      <c r="BD234" s="101">
        <v>102</v>
      </c>
      <c r="BE234" s="64">
        <v>0</v>
      </c>
      <c r="BF234" t="s">
        <v>615</v>
      </c>
      <c r="BG234" s="107" t="e">
        <f>+SUMIF('[4]CDP - NO CANCELAR '!$A$2:$A$152,R234,'[4]CDP - NO CANCELAR '!$Q$2:$Q$152)</f>
        <v>#VALUE!</v>
      </c>
      <c r="BH234" s="64">
        <v>0</v>
      </c>
      <c r="BI234" s="104">
        <v>28</v>
      </c>
      <c r="BJ234" s="104">
        <v>1</v>
      </c>
      <c r="BK234" s="104">
        <v>3</v>
      </c>
      <c r="BL234" s="106">
        <v>33</v>
      </c>
      <c r="BM234" s="104">
        <v>1</v>
      </c>
      <c r="BN234" s="104">
        <v>102</v>
      </c>
      <c r="BO234" s="104">
        <v>25</v>
      </c>
      <c r="BP234" s="104">
        <v>43</v>
      </c>
      <c r="BQ234" s="105">
        <v>2201076</v>
      </c>
      <c r="BR234" s="104" t="s">
        <v>100</v>
      </c>
      <c r="BS234" s="104">
        <f t="shared" si="39"/>
        <v>45000000</v>
      </c>
      <c r="BT234" s="103" t="str">
        <f>+VLOOKUP('EJECUCIONGASTOS ARMONIZADO'!BU234,[4]ARMONIZACION!$I$5:$N$53,6,FALSE)</f>
        <v>DESARROLLO HUMANO Y SOCIAL</v>
      </c>
      <c r="BU234" s="102" t="s">
        <v>317</v>
      </c>
      <c r="BV234" s="102"/>
      <c r="BY234" s="101">
        <v>1</v>
      </c>
      <c r="BZ234" s="101">
        <v>102</v>
      </c>
      <c r="CA234" t="e">
        <f>+COUNTIF([4]ARMONIZACION!$D$5:$D$53,'EJECUCIONGASTOS ARMONIZADO'!CB234)</f>
        <v>#VALUE!</v>
      </c>
      <c r="CB234" t="str">
        <f t="shared" si="33"/>
        <v>MANIZALES CIUDAD MUNDIAL DE APRENDIZAJE HACIA UN SISTEMA 4.0 - EDUCACIÓN</v>
      </c>
      <c r="CC234">
        <f t="shared" si="34"/>
        <v>1</v>
      </c>
      <c r="CD234" t="str">
        <f t="shared" si="35"/>
        <v>11</v>
      </c>
      <c r="CE234" t="str">
        <f t="shared" si="36"/>
        <v>28 1 3 33 1 102 25 43 2201076</v>
      </c>
      <c r="CF234">
        <f t="shared" si="37"/>
        <v>1</v>
      </c>
    </row>
    <row r="235" spans="1:84" ht="15" customHeight="1" x14ac:dyDescent="0.25">
      <c r="A235">
        <v>28</v>
      </c>
      <c r="B235">
        <v>4</v>
      </c>
      <c r="C235">
        <v>3</v>
      </c>
      <c r="D235" s="99">
        <v>33</v>
      </c>
      <c r="E235">
        <v>1</v>
      </c>
      <c r="F235">
        <v>2</v>
      </c>
      <c r="G235">
        <v>25</v>
      </c>
      <c r="H235">
        <v>5</v>
      </c>
      <c r="I235">
        <v>3</v>
      </c>
      <c r="J235" t="s">
        <v>236</v>
      </c>
      <c r="K235" t="s">
        <v>1443</v>
      </c>
      <c r="L235" t="s">
        <v>223</v>
      </c>
      <c r="M235">
        <v>13116</v>
      </c>
      <c r="N235" t="s">
        <v>1573</v>
      </c>
      <c r="O235">
        <v>5</v>
      </c>
      <c r="P235">
        <v>5</v>
      </c>
      <c r="Q235" t="s">
        <v>1585</v>
      </c>
      <c r="R235" t="s">
        <v>1586</v>
      </c>
      <c r="S235" t="s">
        <v>1443</v>
      </c>
      <c r="T235" t="s">
        <v>223</v>
      </c>
      <c r="U235" t="s">
        <v>1558</v>
      </c>
      <c r="V235" t="s">
        <v>1559</v>
      </c>
      <c r="W235" t="s">
        <v>594</v>
      </c>
      <c r="X235" t="s">
        <v>602</v>
      </c>
      <c r="Y235" t="s">
        <v>594</v>
      </c>
      <c r="Z235" t="s">
        <v>236</v>
      </c>
      <c r="AA235" t="s">
        <v>1180</v>
      </c>
      <c r="AB235" t="s">
        <v>1181</v>
      </c>
      <c r="AC235" t="s">
        <v>797</v>
      </c>
      <c r="AD235" t="s">
        <v>239</v>
      </c>
      <c r="AE235" t="s">
        <v>1448</v>
      </c>
      <c r="AF235" t="s">
        <v>1449</v>
      </c>
      <c r="AG235" t="s">
        <v>1560</v>
      </c>
      <c r="AH235" t="s">
        <v>1561</v>
      </c>
      <c r="AI235" t="s">
        <v>1562</v>
      </c>
      <c r="AJ235" t="s">
        <v>1563</v>
      </c>
      <c r="AK235" t="s">
        <v>609</v>
      </c>
      <c r="AL235" t="s">
        <v>610</v>
      </c>
      <c r="AM235" t="s">
        <v>611</v>
      </c>
      <c r="AN235" t="s">
        <v>1587</v>
      </c>
      <c r="AO235" t="s">
        <v>1588</v>
      </c>
      <c r="AP235" t="s">
        <v>1589</v>
      </c>
      <c r="AQ235" t="s">
        <v>100</v>
      </c>
      <c r="AR235" s="64">
        <v>87062508</v>
      </c>
      <c r="AS235" s="64">
        <v>0</v>
      </c>
      <c r="AT235" s="64">
        <v>0</v>
      </c>
      <c r="AU235" s="64">
        <v>0</v>
      </c>
      <c r="AV235" s="64">
        <v>0</v>
      </c>
      <c r="AW235" s="64">
        <v>87062508</v>
      </c>
      <c r="AX235" s="64">
        <v>0</v>
      </c>
      <c r="AY235" s="64">
        <v>0</v>
      </c>
      <c r="AZ235" s="64">
        <v>0</v>
      </c>
      <c r="BA235" s="64">
        <v>0</v>
      </c>
      <c r="BB235" s="64">
        <v>87062508</v>
      </c>
      <c r="BC235" s="101">
        <v>1</v>
      </c>
      <c r="BD235" s="101">
        <v>102</v>
      </c>
      <c r="BE235" s="64">
        <v>0</v>
      </c>
      <c r="BF235" t="s">
        <v>615</v>
      </c>
      <c r="BG235" s="107" t="e">
        <f>+SUMIF('[4]CDP - NO CANCELAR '!$A$2:$A$152,R235,'[4]CDP - NO CANCELAR '!$Q$2:$Q$152)</f>
        <v>#VALUE!</v>
      </c>
      <c r="BH235" s="64">
        <v>0</v>
      </c>
      <c r="BI235" s="104">
        <v>28</v>
      </c>
      <c r="BJ235" s="104">
        <v>1</v>
      </c>
      <c r="BK235" s="104">
        <v>3</v>
      </c>
      <c r="BL235" s="106">
        <v>33</v>
      </c>
      <c r="BM235" s="104">
        <v>1</v>
      </c>
      <c r="BN235" s="104">
        <v>102</v>
      </c>
      <c r="BO235" s="104">
        <v>25</v>
      </c>
      <c r="BP235" s="104">
        <v>43</v>
      </c>
      <c r="BQ235" s="105">
        <v>2201074</v>
      </c>
      <c r="BR235" s="104" t="s">
        <v>100</v>
      </c>
      <c r="BS235" s="104">
        <f t="shared" si="39"/>
        <v>87062508</v>
      </c>
      <c r="BT235" s="103" t="str">
        <f>+VLOOKUP('EJECUCIONGASTOS ARMONIZADO'!BU235,[4]ARMONIZACION!$I$5:$N$53,6,FALSE)</f>
        <v>DESARROLLO HUMANO Y SOCIAL</v>
      </c>
      <c r="BU235" s="102" t="s">
        <v>317</v>
      </c>
      <c r="BV235" s="102"/>
      <c r="BY235" s="101">
        <v>1</v>
      </c>
      <c r="BZ235" s="101">
        <v>102</v>
      </c>
      <c r="CA235" t="e">
        <f>+COUNTIF([4]ARMONIZACION!$D$5:$D$53,'EJECUCIONGASTOS ARMONIZADO'!CB235)</f>
        <v>#VALUE!</v>
      </c>
      <c r="CB235" t="str">
        <f t="shared" si="33"/>
        <v>MANIZALES CIUDAD MUNDIAL DE APRENDIZAJE HACIA UN SISTEMA 4.0 - EDUCACIÓN</v>
      </c>
      <c r="CC235">
        <f t="shared" si="34"/>
        <v>1</v>
      </c>
      <c r="CD235" t="str">
        <f t="shared" si="35"/>
        <v>11</v>
      </c>
      <c r="CE235" t="str">
        <f t="shared" si="36"/>
        <v>28 1 3 33 1 102 25 43 2201074</v>
      </c>
      <c r="CF235">
        <f t="shared" si="37"/>
        <v>1</v>
      </c>
    </row>
    <row r="236" spans="1:84" ht="15" customHeight="1" x14ac:dyDescent="0.25">
      <c r="A236">
        <v>28</v>
      </c>
      <c r="B236">
        <v>4</v>
      </c>
      <c r="C236">
        <v>3</v>
      </c>
      <c r="D236" s="99">
        <v>33</v>
      </c>
      <c r="E236">
        <v>1</v>
      </c>
      <c r="F236">
        <v>2</v>
      </c>
      <c r="G236">
        <v>25</v>
      </c>
      <c r="H236">
        <v>6</v>
      </c>
      <c r="I236">
        <v>3</v>
      </c>
      <c r="J236" t="s">
        <v>236</v>
      </c>
      <c r="K236" t="s">
        <v>1443</v>
      </c>
      <c r="L236" t="s">
        <v>223</v>
      </c>
      <c r="M236">
        <v>13115</v>
      </c>
      <c r="N236" t="s">
        <v>1567</v>
      </c>
      <c r="O236">
        <v>6</v>
      </c>
      <c r="P236">
        <v>6</v>
      </c>
      <c r="Q236" t="s">
        <v>1590</v>
      </c>
      <c r="R236" t="s">
        <v>1591</v>
      </c>
      <c r="S236" t="s">
        <v>1443</v>
      </c>
      <c r="T236" t="s">
        <v>223</v>
      </c>
      <c r="U236" t="s">
        <v>1558</v>
      </c>
      <c r="V236" t="s">
        <v>1559</v>
      </c>
      <c r="W236" t="s">
        <v>594</v>
      </c>
      <c r="X236" t="s">
        <v>602</v>
      </c>
      <c r="Y236" t="s">
        <v>594</v>
      </c>
      <c r="Z236" t="s">
        <v>236</v>
      </c>
      <c r="AA236" t="s">
        <v>1180</v>
      </c>
      <c r="AB236" t="s">
        <v>1181</v>
      </c>
      <c r="AC236" t="s">
        <v>797</v>
      </c>
      <c r="AD236" t="s">
        <v>239</v>
      </c>
      <c r="AE236" t="s">
        <v>1448</v>
      </c>
      <c r="AF236" t="s">
        <v>1449</v>
      </c>
      <c r="AG236" t="s">
        <v>1560</v>
      </c>
      <c r="AH236" t="s">
        <v>1561</v>
      </c>
      <c r="AI236" t="s">
        <v>1562</v>
      </c>
      <c r="AJ236" t="s">
        <v>1563</v>
      </c>
      <c r="AK236" t="s">
        <v>609</v>
      </c>
      <c r="AL236" t="s">
        <v>610</v>
      </c>
      <c r="AM236" t="s">
        <v>611</v>
      </c>
      <c r="AN236" t="s">
        <v>1576</v>
      </c>
      <c r="AO236" t="s">
        <v>1577</v>
      </c>
      <c r="AP236" t="s">
        <v>1592</v>
      </c>
      <c r="AQ236" t="s">
        <v>99</v>
      </c>
      <c r="AR236" s="64">
        <v>90000000</v>
      </c>
      <c r="AS236" s="64">
        <v>0</v>
      </c>
      <c r="AT236" s="64">
        <v>0</v>
      </c>
      <c r="AU236" s="64">
        <v>0</v>
      </c>
      <c r="AV236" s="64">
        <v>0</v>
      </c>
      <c r="AW236" s="64">
        <v>90000000</v>
      </c>
      <c r="AX236" s="64">
        <v>0</v>
      </c>
      <c r="AY236" s="64">
        <v>0</v>
      </c>
      <c r="AZ236" s="64">
        <v>0</v>
      </c>
      <c r="BA236" s="64">
        <v>0</v>
      </c>
      <c r="BB236" s="64">
        <v>90000000</v>
      </c>
      <c r="BC236" s="101">
        <v>1</v>
      </c>
      <c r="BD236" s="101">
        <v>102</v>
      </c>
      <c r="BE236" s="64">
        <v>0</v>
      </c>
      <c r="BF236" t="s">
        <v>615</v>
      </c>
      <c r="BG236" s="107" t="e">
        <f>+SUMIF('[4]CDP - NO CANCELAR '!$A$2:$A$152,R236,'[4]CDP - NO CANCELAR '!$Q$2:$Q$152)</f>
        <v>#VALUE!</v>
      </c>
      <c r="BH236" s="64">
        <v>0</v>
      </c>
      <c r="BI236" s="104">
        <v>28</v>
      </c>
      <c r="BJ236" s="104">
        <v>1</v>
      </c>
      <c r="BK236" s="104">
        <v>3</v>
      </c>
      <c r="BL236" s="106">
        <v>33</v>
      </c>
      <c r="BM236" s="104">
        <v>1</v>
      </c>
      <c r="BN236" s="104">
        <v>102</v>
      </c>
      <c r="BO236" s="104">
        <v>25</v>
      </c>
      <c r="BP236" s="104">
        <v>42</v>
      </c>
      <c r="BQ236" s="105">
        <v>2201070</v>
      </c>
      <c r="BR236" s="104" t="s">
        <v>99</v>
      </c>
      <c r="BS236" s="104">
        <f t="shared" si="39"/>
        <v>90000000</v>
      </c>
      <c r="BT236" s="103" t="str">
        <f>+VLOOKUP('EJECUCIONGASTOS ARMONIZADO'!BU236,[4]ARMONIZACION!$I$5:$N$53,6,FALSE)</f>
        <v>DESARROLLO HUMANO Y SOCIAL</v>
      </c>
      <c r="BU236" s="102" t="s">
        <v>317</v>
      </c>
      <c r="BV236" s="102"/>
      <c r="BY236" s="101">
        <v>1</v>
      </c>
      <c r="BZ236" s="101">
        <v>102</v>
      </c>
      <c r="CA236" t="e">
        <f>+COUNTIF([4]ARMONIZACION!$D$5:$D$53,'EJECUCIONGASTOS ARMONIZADO'!CB236)</f>
        <v>#VALUE!</v>
      </c>
      <c r="CB236" t="str">
        <f t="shared" si="33"/>
        <v>MANIZALES CIUDAD MUNDIAL DE APRENDIZAJE HACIA UN SISTEMA 4.0 - EDUCACIÓN</v>
      </c>
      <c r="CC236">
        <f t="shared" si="34"/>
        <v>1</v>
      </c>
      <c r="CD236" t="str">
        <f t="shared" si="35"/>
        <v>11</v>
      </c>
      <c r="CE236" t="str">
        <f t="shared" si="36"/>
        <v>28 1 3 33 1 102 25 42 2201070</v>
      </c>
      <c r="CF236">
        <f t="shared" si="37"/>
        <v>1</v>
      </c>
    </row>
    <row r="237" spans="1:84" ht="15" customHeight="1" x14ac:dyDescent="0.25">
      <c r="A237">
        <v>28</v>
      </c>
      <c r="B237">
        <v>5</v>
      </c>
      <c r="C237">
        <v>3</v>
      </c>
      <c r="D237" s="99">
        <v>33</v>
      </c>
      <c r="E237">
        <v>1</v>
      </c>
      <c r="F237">
        <v>2</v>
      </c>
      <c r="G237">
        <v>23</v>
      </c>
      <c r="H237">
        <v>0</v>
      </c>
      <c r="I237">
        <v>3</v>
      </c>
      <c r="J237" t="s">
        <v>236</v>
      </c>
      <c r="K237" t="s">
        <v>1443</v>
      </c>
      <c r="L237" t="s">
        <v>223</v>
      </c>
      <c r="M237">
        <v>13125</v>
      </c>
      <c r="N237" t="s">
        <v>1593</v>
      </c>
      <c r="O237">
        <v>0</v>
      </c>
      <c r="P237">
        <v>0</v>
      </c>
      <c r="Q237" t="s">
        <v>1594</v>
      </c>
      <c r="R237" t="s">
        <v>1595</v>
      </c>
      <c r="S237" t="s">
        <v>1443</v>
      </c>
      <c r="T237" t="s">
        <v>223</v>
      </c>
      <c r="U237" t="s">
        <v>1596</v>
      </c>
      <c r="V237" t="s">
        <v>1597</v>
      </c>
      <c r="W237" t="s">
        <v>594</v>
      </c>
      <c r="X237" t="s">
        <v>602</v>
      </c>
      <c r="Y237" t="s">
        <v>594</v>
      </c>
      <c r="Z237" t="s">
        <v>236</v>
      </c>
      <c r="AA237" t="s">
        <v>1180</v>
      </c>
      <c r="AB237" t="s">
        <v>1181</v>
      </c>
      <c r="AC237" t="s">
        <v>797</v>
      </c>
      <c r="AD237" t="s">
        <v>239</v>
      </c>
      <c r="AE237" t="s">
        <v>1448</v>
      </c>
      <c r="AF237" t="s">
        <v>1449</v>
      </c>
      <c r="AG237" t="s">
        <v>1598</v>
      </c>
      <c r="AH237" t="s">
        <v>1599</v>
      </c>
      <c r="AI237" t="s">
        <v>1600</v>
      </c>
      <c r="AJ237" t="s">
        <v>1601</v>
      </c>
      <c r="AK237" t="s">
        <v>609</v>
      </c>
      <c r="AL237" t="s">
        <v>610</v>
      </c>
      <c r="AM237" t="s">
        <v>611</v>
      </c>
      <c r="AN237" t="s">
        <v>1576</v>
      </c>
      <c r="AO237" t="s">
        <v>1577</v>
      </c>
      <c r="AP237" t="s">
        <v>1602</v>
      </c>
      <c r="AQ237" t="s">
        <v>102</v>
      </c>
      <c r="AR237" s="64">
        <v>676260720</v>
      </c>
      <c r="AS237" s="64">
        <v>0</v>
      </c>
      <c r="AT237" s="64">
        <v>0</v>
      </c>
      <c r="AU237" s="64">
        <v>0</v>
      </c>
      <c r="AV237" s="64">
        <v>0</v>
      </c>
      <c r="AW237" s="64">
        <v>676260720</v>
      </c>
      <c r="AX237" s="64">
        <v>553769668</v>
      </c>
      <c r="AY237" s="64">
        <v>553769668</v>
      </c>
      <c r="AZ237" s="64">
        <v>151369005</v>
      </c>
      <c r="BA237" s="64">
        <v>151369005</v>
      </c>
      <c r="BB237" s="64">
        <v>122491052</v>
      </c>
      <c r="BC237" s="101">
        <v>1</v>
      </c>
      <c r="BD237" s="101">
        <v>102</v>
      </c>
      <c r="BE237" s="64">
        <v>0</v>
      </c>
      <c r="BF237" t="s">
        <v>615</v>
      </c>
      <c r="BG237" s="107" t="e">
        <f>+SUMIF('[4]CDP - NO CANCELAR '!$A$2:$A$152,R237,'[4]CDP - NO CANCELAR '!$Q$2:$Q$152)</f>
        <v>#VALUE!</v>
      </c>
      <c r="BH237" s="64">
        <v>553769668</v>
      </c>
      <c r="BI237" s="104">
        <v>28</v>
      </c>
      <c r="BJ237" s="104">
        <v>1</v>
      </c>
      <c r="BK237" s="104">
        <v>3</v>
      </c>
      <c r="BL237" s="106">
        <v>33</v>
      </c>
      <c r="BM237" s="104">
        <v>1</v>
      </c>
      <c r="BN237" s="104">
        <v>102</v>
      </c>
      <c r="BO237" s="104">
        <v>23</v>
      </c>
      <c r="BP237" s="104">
        <v>41</v>
      </c>
      <c r="BQ237" s="105">
        <v>2201070</v>
      </c>
      <c r="BR237" s="104" t="s">
        <v>3208</v>
      </c>
      <c r="BS237" s="104">
        <f t="shared" si="39"/>
        <v>122491052</v>
      </c>
      <c r="BT237" s="103" t="str">
        <f>+VLOOKUP('EJECUCIONGASTOS ARMONIZADO'!BU237,[4]ARMONIZACION!$I$5:$N$53,6,FALSE)</f>
        <v>DESARROLLO HUMANO Y SOCIAL</v>
      </c>
      <c r="BU237" s="102" t="s">
        <v>317</v>
      </c>
      <c r="BV237" s="102"/>
      <c r="BY237" s="101">
        <v>1</v>
      </c>
      <c r="BZ237" s="101">
        <v>102</v>
      </c>
      <c r="CA237" t="e">
        <f>+COUNTIF([4]ARMONIZACION!$D$5:$D$53,'EJECUCIONGASTOS ARMONIZADO'!CB237)</f>
        <v>#VALUE!</v>
      </c>
      <c r="CB237" t="str">
        <f t="shared" si="33"/>
        <v>MANIZALES CIUDAD MUNDIAL DE APRENDIZAJE HACIA UN SISTEMA 4.0 - EDUCACIÓN</v>
      </c>
      <c r="CC237">
        <f t="shared" si="34"/>
        <v>1</v>
      </c>
      <c r="CD237" t="str">
        <f t="shared" si="35"/>
        <v>11</v>
      </c>
      <c r="CE237" t="str">
        <f t="shared" si="36"/>
        <v>28 1 3 33 1 102 23 41 2201070</v>
      </c>
      <c r="CF237">
        <f t="shared" si="37"/>
        <v>1</v>
      </c>
    </row>
    <row r="238" spans="1:84" ht="15" customHeight="1" x14ac:dyDescent="0.25">
      <c r="A238">
        <v>28</v>
      </c>
      <c r="B238">
        <v>6</v>
      </c>
      <c r="C238">
        <v>3</v>
      </c>
      <c r="D238" s="99">
        <v>11</v>
      </c>
      <c r="E238">
        <v>1</v>
      </c>
      <c r="F238">
        <v>1</v>
      </c>
      <c r="G238">
        <v>25</v>
      </c>
      <c r="H238">
        <v>0</v>
      </c>
      <c r="I238">
        <v>1</v>
      </c>
      <c r="J238" t="s">
        <v>597</v>
      </c>
      <c r="K238">
        <v>0</v>
      </c>
      <c r="L238" t="s">
        <v>597</v>
      </c>
      <c r="M238">
        <v>11101</v>
      </c>
      <c r="N238" t="s">
        <v>598</v>
      </c>
      <c r="O238">
        <v>0</v>
      </c>
      <c r="P238">
        <v>0</v>
      </c>
      <c r="Q238" t="s">
        <v>1603</v>
      </c>
      <c r="R238" t="s">
        <v>1604</v>
      </c>
      <c r="S238" t="s">
        <v>1443</v>
      </c>
      <c r="T238" t="s">
        <v>223</v>
      </c>
      <c r="U238" t="s">
        <v>1605</v>
      </c>
      <c r="V238" t="s">
        <v>1606</v>
      </c>
      <c r="W238" t="s">
        <v>594</v>
      </c>
      <c r="X238" t="s">
        <v>602</v>
      </c>
      <c r="Y238" t="s">
        <v>596</v>
      </c>
      <c r="Z238" t="s">
        <v>597</v>
      </c>
      <c r="AA238" t="s">
        <v>595</v>
      </c>
      <c r="AB238" t="s">
        <v>234</v>
      </c>
      <c r="AC238" t="s">
        <v>797</v>
      </c>
      <c r="AD238" t="s">
        <v>239</v>
      </c>
      <c r="AE238" t="s">
        <v>1607</v>
      </c>
      <c r="AF238" t="s">
        <v>1608</v>
      </c>
      <c r="AG238" t="s">
        <v>1609</v>
      </c>
      <c r="AH238" t="s">
        <v>1561</v>
      </c>
      <c r="AI238" t="s">
        <v>1562</v>
      </c>
      <c r="AJ238" t="s">
        <v>1563</v>
      </c>
      <c r="AK238" t="s">
        <v>609</v>
      </c>
      <c r="AL238" t="s">
        <v>610</v>
      </c>
      <c r="AM238" t="s">
        <v>611</v>
      </c>
      <c r="AN238" t="s">
        <v>1587</v>
      </c>
      <c r="AO238" t="s">
        <v>1588</v>
      </c>
      <c r="AP238" t="s">
        <v>1610</v>
      </c>
      <c r="AQ238" t="s">
        <v>103</v>
      </c>
      <c r="AR238" s="64">
        <v>400000000</v>
      </c>
      <c r="AS238" s="64">
        <v>0</v>
      </c>
      <c r="AT238" s="64">
        <v>0</v>
      </c>
      <c r="AU238" s="64">
        <v>0</v>
      </c>
      <c r="AV238" s="64">
        <v>400000000</v>
      </c>
      <c r="AW238" s="64">
        <v>0</v>
      </c>
      <c r="AX238" s="64">
        <v>0</v>
      </c>
      <c r="AY238" s="64">
        <v>0</v>
      </c>
      <c r="AZ238" s="64">
        <v>0</v>
      </c>
      <c r="BA238" s="64">
        <v>0</v>
      </c>
      <c r="BB238" s="64">
        <v>0</v>
      </c>
      <c r="BC238" s="101">
        <v>1</v>
      </c>
      <c r="BD238" s="101">
        <v>102</v>
      </c>
      <c r="BE238" s="64">
        <v>0</v>
      </c>
      <c r="BF238" t="s">
        <v>615</v>
      </c>
      <c r="BG238" s="107" t="e">
        <f>+SUMIF('[4]CDP - NO CANCELAR '!$A$2:$A$152,R238,'[4]CDP - NO CANCELAR '!$Q$2:$Q$152)</f>
        <v>#VALUE!</v>
      </c>
      <c r="BH238" s="64">
        <v>0</v>
      </c>
      <c r="BI238" s="104">
        <f>+A238</f>
        <v>28</v>
      </c>
      <c r="BJ238" s="104">
        <f>+B238</f>
        <v>6</v>
      </c>
      <c r="BK238" s="104">
        <f>+C238</f>
        <v>3</v>
      </c>
      <c r="BL238" s="106">
        <f>+D238</f>
        <v>11</v>
      </c>
      <c r="BM238" s="104">
        <f>+VALUE(VLOOKUP(BT238,'[4]ESTRUCTURA PDM'!$D$1:$J$48,7,FALSE))</f>
        <v>1</v>
      </c>
      <c r="BN238" s="104">
        <f>IFERROR(VALUE(CONCATENATE((VLOOKUP(BU238,'[4]ESTRUCTURA PDM'!$E$1:$L$48,7,FALSE)),0,(VLOOKUP(BV238,'[4]ESTRUCTURA PDM'!$F$1:$L$48,7,FALSE)))),)</f>
        <v>0</v>
      </c>
      <c r="BO238" s="104">
        <f>+G238</f>
        <v>25</v>
      </c>
      <c r="BP238" s="104"/>
      <c r="BQ238" s="105"/>
      <c r="BR238" s="104"/>
      <c r="BS238" s="104">
        <f t="shared" si="39"/>
        <v>0</v>
      </c>
      <c r="BT238" s="103" t="str">
        <f>+VLOOKUP('EJECUCIONGASTOS ARMONIZADO'!BU238,[4]ARMONIZACION!$I$5:$N$53,6,FALSE)</f>
        <v>DESARROLLO HUMANO Y SOCIAL</v>
      </c>
      <c r="BU238" s="102" t="s">
        <v>317</v>
      </c>
      <c r="BV238" s="102"/>
      <c r="BY238" s="101">
        <v>1</v>
      </c>
      <c r="BZ238" s="101">
        <v>0</v>
      </c>
      <c r="CA238" t="e">
        <f>+COUNTIF([4]ARMONIZACION!$D$5:$D$53,'EJECUCIONGASTOS ARMONIZADO'!CB238)</f>
        <v>#VALUE!</v>
      </c>
      <c r="CB238" t="str">
        <f t="shared" si="33"/>
        <v>INTERVENCION INTEGRAL EN PRIMERA INFANCIA - EDUCACIÓN</v>
      </c>
      <c r="CC238">
        <f t="shared" si="34"/>
        <v>0</v>
      </c>
      <c r="CD238" t="str">
        <f t="shared" si="35"/>
        <v>10</v>
      </c>
      <c r="CE238" t="str">
        <f t="shared" si="36"/>
        <v xml:space="preserve">28 6 3 11 1 0 25  </v>
      </c>
      <c r="CF238">
        <f t="shared" si="37"/>
        <v>2</v>
      </c>
    </row>
    <row r="239" spans="1:84" ht="15" customHeight="1" x14ac:dyDescent="0.25">
      <c r="A239">
        <v>28</v>
      </c>
      <c r="B239">
        <v>6</v>
      </c>
      <c r="C239">
        <v>3</v>
      </c>
      <c r="D239" s="99">
        <v>11</v>
      </c>
      <c r="E239">
        <v>1</v>
      </c>
      <c r="F239">
        <v>2</v>
      </c>
      <c r="G239">
        <v>24</v>
      </c>
      <c r="H239">
        <v>0</v>
      </c>
      <c r="I239">
        <v>1</v>
      </c>
      <c r="J239" t="s">
        <v>597</v>
      </c>
      <c r="K239">
        <v>0</v>
      </c>
      <c r="L239" t="s">
        <v>597</v>
      </c>
      <c r="M239">
        <v>11101</v>
      </c>
      <c r="N239" t="s">
        <v>598</v>
      </c>
      <c r="O239">
        <v>0</v>
      </c>
      <c r="P239">
        <v>0</v>
      </c>
      <c r="Q239" t="s">
        <v>1611</v>
      </c>
      <c r="R239" t="s">
        <v>1612</v>
      </c>
      <c r="S239" t="s">
        <v>1443</v>
      </c>
      <c r="T239" t="s">
        <v>223</v>
      </c>
      <c r="U239" t="s">
        <v>1605</v>
      </c>
      <c r="V239" t="s">
        <v>1606</v>
      </c>
      <c r="W239" t="s">
        <v>594</v>
      </c>
      <c r="X239" t="s">
        <v>602</v>
      </c>
      <c r="Y239" t="s">
        <v>596</v>
      </c>
      <c r="Z239" t="s">
        <v>597</v>
      </c>
      <c r="AA239" t="s">
        <v>595</v>
      </c>
      <c r="AB239" t="s">
        <v>234</v>
      </c>
      <c r="AC239" t="s">
        <v>797</v>
      </c>
      <c r="AD239" t="s">
        <v>239</v>
      </c>
      <c r="AE239" t="s">
        <v>1448</v>
      </c>
      <c r="AF239" t="s">
        <v>1449</v>
      </c>
      <c r="AG239" t="s">
        <v>1613</v>
      </c>
      <c r="AH239" t="s">
        <v>1614</v>
      </c>
      <c r="AI239" t="s">
        <v>1615</v>
      </c>
      <c r="AJ239" t="s">
        <v>1616</v>
      </c>
      <c r="AK239" t="s">
        <v>609</v>
      </c>
      <c r="AL239" t="s">
        <v>610</v>
      </c>
      <c r="AM239" t="s">
        <v>611</v>
      </c>
      <c r="AN239" t="s">
        <v>1617</v>
      </c>
      <c r="AO239" t="s">
        <v>1618</v>
      </c>
      <c r="AP239" t="s">
        <v>1619</v>
      </c>
      <c r="AQ239" t="s">
        <v>104</v>
      </c>
      <c r="AR239" s="64">
        <v>5990000000</v>
      </c>
      <c r="AS239" s="64">
        <v>0</v>
      </c>
      <c r="AT239" s="64">
        <v>0</v>
      </c>
      <c r="AU239" s="64">
        <v>0</v>
      </c>
      <c r="AV239" s="64">
        <v>2024973515</v>
      </c>
      <c r="AW239" s="64">
        <v>3965026485</v>
      </c>
      <c r="AX239" s="66">
        <v>3693590627</v>
      </c>
      <c r="AY239" s="64">
        <v>2088272498</v>
      </c>
      <c r="AZ239" s="64">
        <v>20833333</v>
      </c>
      <c r="BA239" s="64">
        <v>19500000</v>
      </c>
      <c r="BB239" s="66">
        <v>271435858</v>
      </c>
      <c r="BC239" s="101">
        <v>1</v>
      </c>
      <c r="BD239" s="101">
        <v>101</v>
      </c>
      <c r="BE239" s="64">
        <v>1605318129</v>
      </c>
      <c r="BF239" t="s">
        <v>615</v>
      </c>
      <c r="BG239" s="107" t="e">
        <f>+SUMIF('[4]CDP - NO CANCELAR '!$A$2:$A$152,R239,'[4]CDP - NO CANCELAR '!$Q$2:$Q$152)</f>
        <v>#VALUE!</v>
      </c>
      <c r="BH239" s="64">
        <v>3738092880</v>
      </c>
      <c r="BI239" s="104">
        <v>28</v>
      </c>
      <c r="BJ239" s="104">
        <v>1</v>
      </c>
      <c r="BK239" s="104">
        <v>3</v>
      </c>
      <c r="BL239" s="106">
        <v>11</v>
      </c>
      <c r="BM239" s="104">
        <v>1</v>
      </c>
      <c r="BN239" s="104">
        <v>101</v>
      </c>
      <c r="BO239" s="104">
        <v>24</v>
      </c>
      <c r="BP239" s="104">
        <v>2</v>
      </c>
      <c r="BQ239" s="105">
        <v>2201051</v>
      </c>
      <c r="BR239" s="104" t="s">
        <v>3203</v>
      </c>
      <c r="BS239" s="104">
        <f t="shared" si="39"/>
        <v>271435858</v>
      </c>
      <c r="BT239" s="103" t="str">
        <f>+VLOOKUP('EJECUCIONGASTOS ARMONIZADO'!BU239,[4]ARMONIZACION!$I$5:$N$53,6,FALSE)</f>
        <v>DESARROLLO HUMANO Y SOCIAL</v>
      </c>
      <c r="BU239" s="102" t="s">
        <v>317</v>
      </c>
      <c r="BV239" s="102"/>
      <c r="BW239" t="s">
        <v>3571</v>
      </c>
      <c r="BY239" s="101">
        <v>1</v>
      </c>
      <c r="BZ239" s="101">
        <v>101</v>
      </c>
      <c r="CA239" t="e">
        <f>+COUNTIF([4]ARMONIZACION!$D$5:$D$53,'EJECUCIONGASTOS ARMONIZADO'!CB239)</f>
        <v>#VALUE!</v>
      </c>
      <c r="CB239" t="str">
        <f t="shared" si="33"/>
        <v>MANIZALES CIUDAD MUNDIAL DE APRENDIZAJE HACIA UN SISTEMA 4.0 - EDUCACIÓN</v>
      </c>
      <c r="CC239">
        <f t="shared" si="34"/>
        <v>1</v>
      </c>
      <c r="CD239" t="str">
        <f t="shared" si="35"/>
        <v>11</v>
      </c>
      <c r="CE239" t="str">
        <f t="shared" si="36"/>
        <v>28 1 3 11 1 101 24 2 2201051</v>
      </c>
      <c r="CF239">
        <f t="shared" si="37"/>
        <v>1</v>
      </c>
    </row>
    <row r="240" spans="1:84" ht="15" customHeight="1" x14ac:dyDescent="0.25">
      <c r="A240">
        <v>28</v>
      </c>
      <c r="B240">
        <v>6</v>
      </c>
      <c r="C240">
        <v>3</v>
      </c>
      <c r="D240" s="99">
        <v>11</v>
      </c>
      <c r="E240">
        <v>1</v>
      </c>
      <c r="F240">
        <v>2</v>
      </c>
      <c r="G240">
        <v>24</v>
      </c>
      <c r="H240">
        <v>1</v>
      </c>
      <c r="I240">
        <v>1</v>
      </c>
      <c r="J240" t="s">
        <v>597</v>
      </c>
      <c r="K240">
        <v>0</v>
      </c>
      <c r="L240" t="s">
        <v>597</v>
      </c>
      <c r="M240">
        <v>11101</v>
      </c>
      <c r="N240" t="s">
        <v>598</v>
      </c>
      <c r="O240">
        <v>1</v>
      </c>
      <c r="P240">
        <v>1</v>
      </c>
      <c r="Q240" t="s">
        <v>1620</v>
      </c>
      <c r="R240" t="s">
        <v>1621</v>
      </c>
      <c r="S240" t="s">
        <v>1443</v>
      </c>
      <c r="T240" t="s">
        <v>223</v>
      </c>
      <c r="U240" t="s">
        <v>1605</v>
      </c>
      <c r="V240" t="s">
        <v>1606</v>
      </c>
      <c r="W240" t="s">
        <v>594</v>
      </c>
      <c r="X240" t="s">
        <v>602</v>
      </c>
      <c r="Y240" t="s">
        <v>596</v>
      </c>
      <c r="Z240" t="s">
        <v>597</v>
      </c>
      <c r="AA240" t="s">
        <v>595</v>
      </c>
      <c r="AB240" t="s">
        <v>234</v>
      </c>
      <c r="AC240" t="s">
        <v>797</v>
      </c>
      <c r="AD240" t="s">
        <v>239</v>
      </c>
      <c r="AE240" t="s">
        <v>1448</v>
      </c>
      <c r="AF240" t="s">
        <v>1449</v>
      </c>
      <c r="AG240" t="s">
        <v>1613</v>
      </c>
      <c r="AH240" t="s">
        <v>1614</v>
      </c>
      <c r="AI240" t="s">
        <v>1615</v>
      </c>
      <c r="AJ240" t="s">
        <v>1616</v>
      </c>
      <c r="AK240" t="s">
        <v>609</v>
      </c>
      <c r="AL240" t="s">
        <v>610</v>
      </c>
      <c r="AM240" t="s">
        <v>611</v>
      </c>
      <c r="AN240" t="s">
        <v>1570</v>
      </c>
      <c r="AO240" t="s">
        <v>1571</v>
      </c>
      <c r="AP240" t="s">
        <v>1622</v>
      </c>
      <c r="AQ240" t="s">
        <v>104</v>
      </c>
      <c r="AR240" s="64">
        <v>50000000</v>
      </c>
      <c r="AS240" s="64">
        <v>0</v>
      </c>
      <c r="AT240" s="64">
        <v>0</v>
      </c>
      <c r="AU240" s="64">
        <v>0</v>
      </c>
      <c r="AV240" s="64">
        <v>50000000</v>
      </c>
      <c r="AW240" s="64">
        <v>0</v>
      </c>
      <c r="AX240" s="64">
        <v>0</v>
      </c>
      <c r="AY240" s="64">
        <v>0</v>
      </c>
      <c r="AZ240" s="64">
        <v>0</v>
      </c>
      <c r="BA240" s="64">
        <v>0</v>
      </c>
      <c r="BB240" s="64">
        <v>0</v>
      </c>
      <c r="BC240" s="101">
        <v>1</v>
      </c>
      <c r="BD240" s="101">
        <v>101</v>
      </c>
      <c r="BE240" s="64">
        <v>0</v>
      </c>
      <c r="BF240" t="s">
        <v>615</v>
      </c>
      <c r="BG240" s="107" t="e">
        <f>+SUMIF('[4]CDP - NO CANCELAR '!$A$2:$A$152,R240,'[4]CDP - NO CANCELAR '!$Q$2:$Q$152)</f>
        <v>#VALUE!</v>
      </c>
      <c r="BH240" s="64">
        <v>0</v>
      </c>
      <c r="BI240" s="104">
        <f t="shared" ref="BI240:BL242" si="40">+A240</f>
        <v>28</v>
      </c>
      <c r="BJ240" s="104">
        <f t="shared" si="40"/>
        <v>6</v>
      </c>
      <c r="BK240" s="104">
        <f t="shared" si="40"/>
        <v>3</v>
      </c>
      <c r="BL240" s="106">
        <f t="shared" si="40"/>
        <v>11</v>
      </c>
      <c r="BM240" s="104">
        <f>+VALUE(VLOOKUP(BT240,'[4]ESTRUCTURA PDM'!$D$1:$J$48,7,FALSE))</f>
        <v>1</v>
      </c>
      <c r="BN240" s="104">
        <f>IFERROR(VALUE(CONCATENATE((VLOOKUP(BU240,'[4]ESTRUCTURA PDM'!$E$1:$L$48,7,FALSE)),0,(VLOOKUP(BV240,'[4]ESTRUCTURA PDM'!$F$1:$L$48,7,FALSE)))),)</f>
        <v>0</v>
      </c>
      <c r="BO240" s="104">
        <f>+G240</f>
        <v>24</v>
      </c>
      <c r="BP240" s="104"/>
      <c r="BQ240" s="105"/>
      <c r="BR240" s="104"/>
      <c r="BS240" s="104">
        <f t="shared" si="39"/>
        <v>0</v>
      </c>
      <c r="BT240" s="103" t="str">
        <f>+VLOOKUP('EJECUCIONGASTOS ARMONIZADO'!BU240,[4]ARMONIZACION!$I$5:$N$53,6,FALSE)</f>
        <v>DESARROLLO HUMANO Y SOCIAL</v>
      </c>
      <c r="BU240" s="102" t="s">
        <v>317</v>
      </c>
      <c r="BV240" s="102"/>
      <c r="BY240" s="101">
        <v>1</v>
      </c>
      <c r="BZ240" s="101">
        <v>0</v>
      </c>
      <c r="CA240" t="e">
        <f>+COUNTIF([4]ARMONIZACION!$D$5:$D$53,'EJECUCIONGASTOS ARMONIZADO'!CB240)</f>
        <v>#VALUE!</v>
      </c>
      <c r="CB240" t="str">
        <f t="shared" si="33"/>
        <v>MANIZALES CIUDAD MUNDIAL DE APRENDIZAJE HACIA UN SISTEMA 4.0 - EDUCACIÓN</v>
      </c>
      <c r="CC240">
        <f t="shared" si="34"/>
        <v>0</v>
      </c>
      <c r="CD240" t="str">
        <f t="shared" si="35"/>
        <v>10</v>
      </c>
      <c r="CE240" t="str">
        <f t="shared" si="36"/>
        <v xml:space="preserve">28 6 3 11 1 0 24  </v>
      </c>
      <c r="CF240">
        <f t="shared" si="37"/>
        <v>3</v>
      </c>
    </row>
    <row r="241" spans="1:84" ht="15" customHeight="1" x14ac:dyDescent="0.25">
      <c r="A241">
        <v>28</v>
      </c>
      <c r="B241">
        <v>6</v>
      </c>
      <c r="C241">
        <v>3</v>
      </c>
      <c r="D241" s="99">
        <v>11</v>
      </c>
      <c r="E241">
        <v>1</v>
      </c>
      <c r="F241">
        <v>2</v>
      </c>
      <c r="G241">
        <v>24</v>
      </c>
      <c r="H241">
        <v>2</v>
      </c>
      <c r="I241">
        <v>1</v>
      </c>
      <c r="J241" t="s">
        <v>597</v>
      </c>
      <c r="K241">
        <v>0</v>
      </c>
      <c r="L241" t="s">
        <v>597</v>
      </c>
      <c r="M241">
        <v>11101</v>
      </c>
      <c r="N241" t="s">
        <v>598</v>
      </c>
      <c r="O241">
        <v>2</v>
      </c>
      <c r="P241">
        <v>2</v>
      </c>
      <c r="Q241" t="s">
        <v>1623</v>
      </c>
      <c r="R241" t="s">
        <v>1624</v>
      </c>
      <c r="S241" t="s">
        <v>1443</v>
      </c>
      <c r="T241" t="s">
        <v>223</v>
      </c>
      <c r="U241" t="s">
        <v>1605</v>
      </c>
      <c r="V241" t="s">
        <v>1606</v>
      </c>
      <c r="W241" t="s">
        <v>594</v>
      </c>
      <c r="X241" t="s">
        <v>602</v>
      </c>
      <c r="Y241" t="s">
        <v>596</v>
      </c>
      <c r="Z241" t="s">
        <v>597</v>
      </c>
      <c r="AA241" t="s">
        <v>595</v>
      </c>
      <c r="AB241" t="s">
        <v>234</v>
      </c>
      <c r="AC241" t="s">
        <v>797</v>
      </c>
      <c r="AD241" t="s">
        <v>239</v>
      </c>
      <c r="AE241" t="s">
        <v>1448</v>
      </c>
      <c r="AF241" t="s">
        <v>1449</v>
      </c>
      <c r="AG241" t="s">
        <v>1613</v>
      </c>
      <c r="AH241" t="s">
        <v>1614</v>
      </c>
      <c r="AI241" t="s">
        <v>1615</v>
      </c>
      <c r="AJ241" t="s">
        <v>1616</v>
      </c>
      <c r="AK241" t="s">
        <v>609</v>
      </c>
      <c r="AL241" t="s">
        <v>610</v>
      </c>
      <c r="AM241" t="s">
        <v>611</v>
      </c>
      <c r="AN241" t="s">
        <v>1576</v>
      </c>
      <c r="AO241" t="s">
        <v>1577</v>
      </c>
      <c r="AP241" t="s">
        <v>1625</v>
      </c>
      <c r="AQ241" t="s">
        <v>104</v>
      </c>
      <c r="AR241" s="64">
        <v>300000000</v>
      </c>
      <c r="AS241" s="64">
        <v>0</v>
      </c>
      <c r="AT241" s="64">
        <v>0</v>
      </c>
      <c r="AU241" s="64">
        <v>0</v>
      </c>
      <c r="AV241" s="64">
        <v>300000000</v>
      </c>
      <c r="AW241" s="64">
        <v>0</v>
      </c>
      <c r="AX241" s="64">
        <v>0</v>
      </c>
      <c r="AY241" s="64">
        <v>0</v>
      </c>
      <c r="AZ241" s="64">
        <v>0</v>
      </c>
      <c r="BA241" s="64">
        <v>0</v>
      </c>
      <c r="BB241" s="64">
        <v>0</v>
      </c>
      <c r="BC241" s="101">
        <v>1</v>
      </c>
      <c r="BD241" s="101">
        <v>101</v>
      </c>
      <c r="BE241" s="64">
        <v>0</v>
      </c>
      <c r="BF241" t="s">
        <v>615</v>
      </c>
      <c r="BG241" s="107" t="e">
        <f>+SUMIF('[4]CDP - NO CANCELAR '!$A$2:$A$152,R241,'[4]CDP - NO CANCELAR '!$Q$2:$Q$152)</f>
        <v>#VALUE!</v>
      </c>
      <c r="BH241" s="64">
        <v>0</v>
      </c>
      <c r="BI241" s="104">
        <f t="shared" si="40"/>
        <v>28</v>
      </c>
      <c r="BJ241" s="104">
        <f t="shared" si="40"/>
        <v>6</v>
      </c>
      <c r="BK241" s="104">
        <f t="shared" si="40"/>
        <v>3</v>
      </c>
      <c r="BL241" s="106">
        <f t="shared" si="40"/>
        <v>11</v>
      </c>
      <c r="BM241" s="104">
        <f>+VALUE(VLOOKUP(BT241,'[4]ESTRUCTURA PDM'!$D$1:$J$48,7,FALSE))</f>
        <v>1</v>
      </c>
      <c r="BN241" s="104">
        <f>IFERROR(VALUE(CONCATENATE((VLOOKUP(BU241,'[4]ESTRUCTURA PDM'!$E$1:$L$48,7,FALSE)),0,(VLOOKUP(BV241,'[4]ESTRUCTURA PDM'!$F$1:$L$48,7,FALSE)))),)</f>
        <v>0</v>
      </c>
      <c r="BO241" s="104">
        <f>+G241</f>
        <v>24</v>
      </c>
      <c r="BP241" s="104"/>
      <c r="BQ241" s="105"/>
      <c r="BR241" s="104"/>
      <c r="BS241" s="104">
        <f t="shared" si="39"/>
        <v>0</v>
      </c>
      <c r="BT241" s="103" t="str">
        <f>+VLOOKUP('EJECUCIONGASTOS ARMONIZADO'!BU241,[4]ARMONIZACION!$I$5:$N$53,6,FALSE)</f>
        <v>DESARROLLO HUMANO Y SOCIAL</v>
      </c>
      <c r="BU241" s="102" t="s">
        <v>317</v>
      </c>
      <c r="BV241" s="102"/>
      <c r="BY241" s="101">
        <v>1</v>
      </c>
      <c r="BZ241" s="101">
        <v>0</v>
      </c>
      <c r="CA241" t="e">
        <f>+COUNTIF([4]ARMONIZACION!$D$5:$D$53,'EJECUCIONGASTOS ARMONIZADO'!CB241)</f>
        <v>#VALUE!</v>
      </c>
      <c r="CB241" t="str">
        <f t="shared" si="33"/>
        <v>MANIZALES CIUDAD MUNDIAL DE APRENDIZAJE HACIA UN SISTEMA 4.0 - EDUCACIÓN</v>
      </c>
      <c r="CC241">
        <f t="shared" si="34"/>
        <v>0</v>
      </c>
      <c r="CD241" t="str">
        <f t="shared" si="35"/>
        <v>10</v>
      </c>
      <c r="CE241" t="str">
        <f t="shared" si="36"/>
        <v xml:space="preserve">28 6 3 11 1 0 24  </v>
      </c>
      <c r="CF241">
        <f t="shared" si="37"/>
        <v>3</v>
      </c>
    </row>
    <row r="242" spans="1:84" ht="15" customHeight="1" x14ac:dyDescent="0.25">
      <c r="A242">
        <v>28</v>
      </c>
      <c r="B242">
        <v>6</v>
      </c>
      <c r="C242">
        <v>3</v>
      </c>
      <c r="D242" s="99">
        <v>11</v>
      </c>
      <c r="E242">
        <v>1</v>
      </c>
      <c r="F242">
        <v>2</v>
      </c>
      <c r="G242">
        <v>24</v>
      </c>
      <c r="H242">
        <v>3</v>
      </c>
      <c r="I242">
        <v>1</v>
      </c>
      <c r="J242" t="s">
        <v>597</v>
      </c>
      <c r="K242">
        <v>0</v>
      </c>
      <c r="L242" t="s">
        <v>597</v>
      </c>
      <c r="M242">
        <v>11101</v>
      </c>
      <c r="N242" t="s">
        <v>598</v>
      </c>
      <c r="O242">
        <v>3</v>
      </c>
      <c r="P242">
        <v>3</v>
      </c>
      <c r="Q242" t="s">
        <v>1626</v>
      </c>
      <c r="R242" t="s">
        <v>1627</v>
      </c>
      <c r="S242" t="s">
        <v>1443</v>
      </c>
      <c r="T242" t="s">
        <v>223</v>
      </c>
      <c r="U242" t="s">
        <v>1605</v>
      </c>
      <c r="V242" t="s">
        <v>1606</v>
      </c>
      <c r="W242" t="s">
        <v>594</v>
      </c>
      <c r="X242" t="s">
        <v>602</v>
      </c>
      <c r="Y242" t="s">
        <v>596</v>
      </c>
      <c r="Z242" t="s">
        <v>597</v>
      </c>
      <c r="AA242" t="s">
        <v>595</v>
      </c>
      <c r="AB242" t="s">
        <v>234</v>
      </c>
      <c r="AC242" t="s">
        <v>797</v>
      </c>
      <c r="AD242" t="s">
        <v>239</v>
      </c>
      <c r="AE242" t="s">
        <v>1448</v>
      </c>
      <c r="AF242" t="s">
        <v>1449</v>
      </c>
      <c r="AG242" t="s">
        <v>1613</v>
      </c>
      <c r="AH242" t="s">
        <v>1614</v>
      </c>
      <c r="AI242" t="s">
        <v>1615</v>
      </c>
      <c r="AJ242" t="s">
        <v>1616</v>
      </c>
      <c r="AK242" t="s">
        <v>609</v>
      </c>
      <c r="AL242" t="s">
        <v>610</v>
      </c>
      <c r="AM242" t="s">
        <v>611</v>
      </c>
      <c r="AN242" t="s">
        <v>1628</v>
      </c>
      <c r="AO242" t="s">
        <v>1629</v>
      </c>
      <c r="AP242" t="s">
        <v>1630</v>
      </c>
      <c r="AQ242" t="s">
        <v>104</v>
      </c>
      <c r="AR242" s="64">
        <v>150000000</v>
      </c>
      <c r="AS242" s="64">
        <v>0</v>
      </c>
      <c r="AT242" s="64">
        <v>0</v>
      </c>
      <c r="AU242" s="64">
        <v>0</v>
      </c>
      <c r="AV242" s="64">
        <v>150000000</v>
      </c>
      <c r="AW242" s="64">
        <v>0</v>
      </c>
      <c r="AX242" s="64">
        <v>0</v>
      </c>
      <c r="AY242" s="64">
        <v>0</v>
      </c>
      <c r="AZ242" s="64">
        <v>0</v>
      </c>
      <c r="BA242" s="64">
        <v>0</v>
      </c>
      <c r="BB242" s="64">
        <v>0</v>
      </c>
      <c r="BC242" s="101">
        <v>1</v>
      </c>
      <c r="BD242" s="101">
        <v>101</v>
      </c>
      <c r="BE242" s="64">
        <v>0</v>
      </c>
      <c r="BF242" t="s">
        <v>615</v>
      </c>
      <c r="BG242" s="107" t="e">
        <f>+SUMIF('[4]CDP - NO CANCELAR '!$A$2:$A$152,R242,'[4]CDP - NO CANCELAR '!$Q$2:$Q$152)</f>
        <v>#VALUE!</v>
      </c>
      <c r="BH242" s="64">
        <v>0</v>
      </c>
      <c r="BI242" s="104">
        <f t="shared" si="40"/>
        <v>28</v>
      </c>
      <c r="BJ242" s="104">
        <f t="shared" si="40"/>
        <v>6</v>
      </c>
      <c r="BK242" s="104">
        <f t="shared" si="40"/>
        <v>3</v>
      </c>
      <c r="BL242" s="106">
        <f t="shared" si="40"/>
        <v>11</v>
      </c>
      <c r="BM242" s="104">
        <f>+VALUE(VLOOKUP(BT242,'[4]ESTRUCTURA PDM'!$D$1:$J$48,7,FALSE))</f>
        <v>1</v>
      </c>
      <c r="BN242" s="104">
        <f>IFERROR(VALUE(CONCATENATE((VLOOKUP(BU242,'[4]ESTRUCTURA PDM'!$E$1:$L$48,7,FALSE)),0,(VLOOKUP(BV242,'[4]ESTRUCTURA PDM'!$F$1:$L$48,7,FALSE)))),)</f>
        <v>0</v>
      </c>
      <c r="BO242" s="104">
        <f>+G242</f>
        <v>24</v>
      </c>
      <c r="BP242" s="104"/>
      <c r="BQ242" s="105"/>
      <c r="BR242" s="104"/>
      <c r="BS242" s="104">
        <f t="shared" si="39"/>
        <v>0</v>
      </c>
      <c r="BT242" s="103" t="str">
        <f>+VLOOKUP('EJECUCIONGASTOS ARMONIZADO'!BU242,[4]ARMONIZACION!$I$5:$N$53,6,FALSE)</f>
        <v>DESARROLLO HUMANO Y SOCIAL</v>
      </c>
      <c r="BU242" s="102" t="s">
        <v>317</v>
      </c>
      <c r="BV242" s="102"/>
      <c r="BY242" s="101">
        <v>1</v>
      </c>
      <c r="BZ242" s="101">
        <v>0</v>
      </c>
      <c r="CA242" t="e">
        <f>+COUNTIF([4]ARMONIZACION!$D$5:$D$53,'EJECUCIONGASTOS ARMONIZADO'!CB242)</f>
        <v>#VALUE!</v>
      </c>
      <c r="CB242" t="str">
        <f t="shared" si="33"/>
        <v>MANIZALES CIUDAD MUNDIAL DE APRENDIZAJE HACIA UN SISTEMA 4.0 - EDUCACIÓN</v>
      </c>
      <c r="CC242">
        <f t="shared" si="34"/>
        <v>0</v>
      </c>
      <c r="CD242" t="str">
        <f t="shared" si="35"/>
        <v>10</v>
      </c>
      <c r="CE242" t="str">
        <f t="shared" si="36"/>
        <v xml:space="preserve">28 6 3 11 1 0 24  </v>
      </c>
      <c r="CF242">
        <f t="shared" si="37"/>
        <v>3</v>
      </c>
    </row>
    <row r="243" spans="1:84" ht="15" customHeight="1" x14ac:dyDescent="0.25">
      <c r="A243">
        <v>28</v>
      </c>
      <c r="B243">
        <v>6</v>
      </c>
      <c r="C243">
        <v>3</v>
      </c>
      <c r="D243" s="99">
        <v>11</v>
      </c>
      <c r="E243">
        <v>1</v>
      </c>
      <c r="F243">
        <v>2</v>
      </c>
      <c r="G243">
        <v>24</v>
      </c>
      <c r="H243">
        <v>4</v>
      </c>
      <c r="I243">
        <v>1</v>
      </c>
      <c r="J243" t="s">
        <v>597</v>
      </c>
      <c r="K243">
        <v>0</v>
      </c>
      <c r="L243" t="s">
        <v>597</v>
      </c>
      <c r="M243">
        <v>11101</v>
      </c>
      <c r="N243" t="s">
        <v>598</v>
      </c>
      <c r="O243">
        <v>4</v>
      </c>
      <c r="P243">
        <v>4</v>
      </c>
      <c r="Q243" t="s">
        <v>1631</v>
      </c>
      <c r="R243" t="s">
        <v>1632</v>
      </c>
      <c r="S243" t="s">
        <v>1443</v>
      </c>
      <c r="T243" t="s">
        <v>223</v>
      </c>
      <c r="U243" t="s">
        <v>1605</v>
      </c>
      <c r="V243" t="s">
        <v>1606</v>
      </c>
      <c r="W243" t="s">
        <v>594</v>
      </c>
      <c r="X243" t="s">
        <v>602</v>
      </c>
      <c r="Y243" t="s">
        <v>596</v>
      </c>
      <c r="Z243" t="s">
        <v>597</v>
      </c>
      <c r="AA243" t="s">
        <v>595</v>
      </c>
      <c r="AB243" t="s">
        <v>234</v>
      </c>
      <c r="AC243" t="s">
        <v>797</v>
      </c>
      <c r="AD243" t="s">
        <v>239</v>
      </c>
      <c r="AE243" t="s">
        <v>1448</v>
      </c>
      <c r="AF243" t="s">
        <v>1449</v>
      </c>
      <c r="AG243" t="s">
        <v>1613</v>
      </c>
      <c r="AH243" t="s">
        <v>1614</v>
      </c>
      <c r="AI243" t="s">
        <v>1615</v>
      </c>
      <c r="AJ243" t="s">
        <v>1616</v>
      </c>
      <c r="AK243" t="s">
        <v>609</v>
      </c>
      <c r="AL243" t="s">
        <v>610</v>
      </c>
      <c r="AM243" t="s">
        <v>611</v>
      </c>
      <c r="AN243" t="s">
        <v>1633</v>
      </c>
      <c r="AO243" t="s">
        <v>1634</v>
      </c>
      <c r="AP243" t="s">
        <v>1635</v>
      </c>
      <c r="AQ243" t="s">
        <v>104</v>
      </c>
      <c r="AR243" s="64">
        <v>315000000</v>
      </c>
      <c r="AS243" s="64">
        <v>0</v>
      </c>
      <c r="AT243" s="64">
        <v>0</v>
      </c>
      <c r="AU243" s="64">
        <v>0</v>
      </c>
      <c r="AV243" s="64">
        <v>0</v>
      </c>
      <c r="AW243" s="64">
        <v>315000000</v>
      </c>
      <c r="AX243" s="66">
        <v>264022108</v>
      </c>
      <c r="AY243" s="64">
        <v>2945250</v>
      </c>
      <c r="AZ243" s="64">
        <v>0</v>
      </c>
      <c r="BA243" s="64">
        <v>0</v>
      </c>
      <c r="BB243" s="66">
        <v>50977892</v>
      </c>
      <c r="BC243" s="101">
        <v>1</v>
      </c>
      <c r="BD243" s="101">
        <v>101</v>
      </c>
      <c r="BE243" s="64">
        <v>261076858</v>
      </c>
      <c r="BF243" t="s">
        <v>615</v>
      </c>
      <c r="BG243" s="107" t="e">
        <f>+SUMIF('[4]CDP - NO CANCELAR '!$A$2:$A$152,R243,'[4]CDP - NO CANCELAR '!$Q$2:$Q$152)</f>
        <v>#VALUE!</v>
      </c>
      <c r="BH243" s="64">
        <v>264022108</v>
      </c>
      <c r="BI243" s="104">
        <v>28</v>
      </c>
      <c r="BJ243" s="104">
        <v>1</v>
      </c>
      <c r="BK243" s="104">
        <v>3</v>
      </c>
      <c r="BL243" s="106">
        <v>11</v>
      </c>
      <c r="BM243" s="104">
        <v>1</v>
      </c>
      <c r="BN243" s="104">
        <v>101</v>
      </c>
      <c r="BO243" s="104">
        <v>24</v>
      </c>
      <c r="BP243" s="104">
        <v>42</v>
      </c>
      <c r="BQ243" s="105">
        <v>2201051</v>
      </c>
      <c r="BR243" s="104" t="s">
        <v>3203</v>
      </c>
      <c r="BS243" s="104">
        <f t="shared" si="39"/>
        <v>50977892</v>
      </c>
      <c r="BT243" s="103" t="str">
        <f>+VLOOKUP('EJECUCIONGASTOS ARMONIZADO'!BU243,[4]ARMONIZACION!$I$5:$N$53,6,FALSE)</f>
        <v>DESARROLLO HUMANO Y SOCIAL</v>
      </c>
      <c r="BU243" s="102" t="s">
        <v>317</v>
      </c>
      <c r="BV243" s="102"/>
      <c r="BW243" t="s">
        <v>3571</v>
      </c>
      <c r="BY243" s="101">
        <v>1</v>
      </c>
      <c r="BZ243" s="101">
        <v>101</v>
      </c>
      <c r="CA243" t="e">
        <f>+COUNTIF([4]ARMONIZACION!$D$5:$D$53,'EJECUCIONGASTOS ARMONIZADO'!CB243)</f>
        <v>#VALUE!</v>
      </c>
      <c r="CB243" t="str">
        <f t="shared" si="33"/>
        <v>MANIZALES CIUDAD MUNDIAL DE APRENDIZAJE HACIA UN SISTEMA 4.0 - EDUCACIÓN</v>
      </c>
      <c r="CC243">
        <f t="shared" si="34"/>
        <v>1</v>
      </c>
      <c r="CD243" t="str">
        <f t="shared" si="35"/>
        <v>11</v>
      </c>
      <c r="CE243" t="str">
        <f t="shared" si="36"/>
        <v>28 1 3 11 1 101 24 42 2201051</v>
      </c>
      <c r="CF243">
        <f t="shared" si="37"/>
        <v>1</v>
      </c>
    </row>
    <row r="244" spans="1:84" ht="15" customHeight="1" x14ac:dyDescent="0.25">
      <c r="A244">
        <v>28</v>
      </c>
      <c r="B244">
        <v>6</v>
      </c>
      <c r="C244">
        <v>3</v>
      </c>
      <c r="D244" s="99">
        <v>11</v>
      </c>
      <c r="E244">
        <v>1</v>
      </c>
      <c r="F244">
        <v>2</v>
      </c>
      <c r="G244">
        <v>25</v>
      </c>
      <c r="H244">
        <v>0</v>
      </c>
      <c r="I244">
        <v>1</v>
      </c>
      <c r="J244" t="s">
        <v>597</v>
      </c>
      <c r="K244">
        <v>0</v>
      </c>
      <c r="L244" t="s">
        <v>597</v>
      </c>
      <c r="M244">
        <v>11101</v>
      </c>
      <c r="N244" t="s">
        <v>598</v>
      </c>
      <c r="O244">
        <v>0</v>
      </c>
      <c r="P244">
        <v>0</v>
      </c>
      <c r="Q244" t="s">
        <v>1636</v>
      </c>
      <c r="R244" t="s">
        <v>1637</v>
      </c>
      <c r="S244" t="s">
        <v>1443</v>
      </c>
      <c r="T244" t="s">
        <v>223</v>
      </c>
      <c r="U244" t="s">
        <v>1605</v>
      </c>
      <c r="V244" t="s">
        <v>1606</v>
      </c>
      <c r="W244" t="s">
        <v>594</v>
      </c>
      <c r="X244" t="s">
        <v>602</v>
      </c>
      <c r="Y244" t="s">
        <v>596</v>
      </c>
      <c r="Z244" t="s">
        <v>597</v>
      </c>
      <c r="AA244" t="s">
        <v>595</v>
      </c>
      <c r="AB244" t="s">
        <v>234</v>
      </c>
      <c r="AC244" t="s">
        <v>797</v>
      </c>
      <c r="AD244" t="s">
        <v>239</v>
      </c>
      <c r="AE244" t="s">
        <v>1448</v>
      </c>
      <c r="AF244" t="s">
        <v>1449</v>
      </c>
      <c r="AG244" t="s">
        <v>1560</v>
      </c>
      <c r="AH244" t="s">
        <v>1561</v>
      </c>
      <c r="AI244" t="s">
        <v>1562</v>
      </c>
      <c r="AJ244" t="s">
        <v>1563</v>
      </c>
      <c r="AK244" t="s">
        <v>609</v>
      </c>
      <c r="AL244" t="s">
        <v>610</v>
      </c>
      <c r="AM244" t="s">
        <v>611</v>
      </c>
      <c r="AN244" t="s">
        <v>1638</v>
      </c>
      <c r="AO244" t="s">
        <v>1639</v>
      </c>
      <c r="AP244" t="s">
        <v>1640</v>
      </c>
      <c r="AQ244" t="s">
        <v>103</v>
      </c>
      <c r="AR244" s="64">
        <v>4555326888</v>
      </c>
      <c r="AS244" s="64">
        <v>0</v>
      </c>
      <c r="AT244" s="64">
        <v>0</v>
      </c>
      <c r="AU244" s="64">
        <v>0</v>
      </c>
      <c r="AV244" s="64">
        <v>775463777</v>
      </c>
      <c r="AW244" s="64">
        <v>3779863111</v>
      </c>
      <c r="AX244" s="64">
        <v>3426094698</v>
      </c>
      <c r="AY244" s="64">
        <v>3426094698</v>
      </c>
      <c r="AZ244" s="64">
        <v>3426094698</v>
      </c>
      <c r="BA244" s="64">
        <v>3426094698</v>
      </c>
      <c r="BB244" s="64">
        <v>353768413</v>
      </c>
      <c r="BC244" s="101">
        <v>1</v>
      </c>
      <c r="BD244" s="101">
        <v>102</v>
      </c>
      <c r="BE244" s="64">
        <v>0</v>
      </c>
      <c r="BF244" t="s">
        <v>615</v>
      </c>
      <c r="BG244" s="107" t="e">
        <f>+SUMIF('[4]CDP - NO CANCELAR '!$A$2:$A$152,R244,'[4]CDP - NO CANCELAR '!$Q$2:$Q$152)</f>
        <v>#VALUE!</v>
      </c>
      <c r="BH244" s="64">
        <v>3457877444</v>
      </c>
      <c r="BI244" s="104">
        <v>28</v>
      </c>
      <c r="BJ244" s="104">
        <v>1</v>
      </c>
      <c r="BK244" s="104">
        <v>3</v>
      </c>
      <c r="BL244" s="106">
        <v>11</v>
      </c>
      <c r="BM244" s="104">
        <v>1</v>
      </c>
      <c r="BN244" s="104">
        <v>102</v>
      </c>
      <c r="BO244" s="104">
        <v>25</v>
      </c>
      <c r="BP244" s="104">
        <v>45</v>
      </c>
      <c r="BQ244" s="105">
        <v>2201029</v>
      </c>
      <c r="BR244" s="104" t="s">
        <v>3213</v>
      </c>
      <c r="BS244" s="104">
        <f t="shared" si="39"/>
        <v>353768413</v>
      </c>
      <c r="BT244" s="103" t="str">
        <f>+VLOOKUP('EJECUCIONGASTOS ARMONIZADO'!BU244,[4]ARMONIZACION!$I$5:$N$53,6,FALSE)</f>
        <v>DESARROLLO HUMANO Y SOCIAL</v>
      </c>
      <c r="BU244" s="102" t="s">
        <v>317</v>
      </c>
      <c r="BV244" s="102"/>
      <c r="BY244" s="101">
        <v>1</v>
      </c>
      <c r="BZ244" s="101">
        <v>102</v>
      </c>
      <c r="CA244" t="e">
        <f>+COUNTIF([4]ARMONIZACION!$D$5:$D$53,'EJECUCIONGASTOS ARMONIZADO'!CB244)</f>
        <v>#VALUE!</v>
      </c>
      <c r="CB244" t="str">
        <f t="shared" si="33"/>
        <v>MANIZALES CIUDAD MUNDIAL DE APRENDIZAJE HACIA UN SISTEMA 4.0 - EDUCACIÓN</v>
      </c>
      <c r="CC244">
        <f t="shared" si="34"/>
        <v>1</v>
      </c>
      <c r="CD244" t="str">
        <f t="shared" si="35"/>
        <v>11</v>
      </c>
      <c r="CE244" t="str">
        <f t="shared" si="36"/>
        <v>28 1 3 11 1 102 25 45 2201029</v>
      </c>
      <c r="CF244">
        <f t="shared" si="37"/>
        <v>1</v>
      </c>
    </row>
    <row r="245" spans="1:84" ht="15" customHeight="1" x14ac:dyDescent="0.25">
      <c r="A245">
        <v>28</v>
      </c>
      <c r="B245">
        <v>6</v>
      </c>
      <c r="C245">
        <v>3</v>
      </c>
      <c r="D245" s="99">
        <v>11</v>
      </c>
      <c r="E245">
        <v>1</v>
      </c>
      <c r="F245">
        <v>2</v>
      </c>
      <c r="G245">
        <v>25</v>
      </c>
      <c r="H245">
        <v>1</v>
      </c>
      <c r="I245">
        <v>1</v>
      </c>
      <c r="J245" t="s">
        <v>597</v>
      </c>
      <c r="K245">
        <v>0</v>
      </c>
      <c r="L245" t="s">
        <v>597</v>
      </c>
      <c r="M245">
        <v>11101</v>
      </c>
      <c r="N245" t="s">
        <v>598</v>
      </c>
      <c r="O245">
        <v>1</v>
      </c>
      <c r="P245">
        <v>1</v>
      </c>
      <c r="Q245" t="s">
        <v>1641</v>
      </c>
      <c r="R245" t="s">
        <v>1642</v>
      </c>
      <c r="S245" t="s">
        <v>1443</v>
      </c>
      <c r="T245" t="s">
        <v>223</v>
      </c>
      <c r="U245" t="s">
        <v>1605</v>
      </c>
      <c r="V245" t="s">
        <v>1606</v>
      </c>
      <c r="W245" t="s">
        <v>594</v>
      </c>
      <c r="X245" t="s">
        <v>602</v>
      </c>
      <c r="Y245" t="s">
        <v>596</v>
      </c>
      <c r="Z245" t="s">
        <v>597</v>
      </c>
      <c r="AA245" t="s">
        <v>595</v>
      </c>
      <c r="AB245" t="s">
        <v>234</v>
      </c>
      <c r="AC245" t="s">
        <v>797</v>
      </c>
      <c r="AD245" t="s">
        <v>239</v>
      </c>
      <c r="AE245" t="s">
        <v>1448</v>
      </c>
      <c r="AF245" t="s">
        <v>1449</v>
      </c>
      <c r="AG245" t="s">
        <v>1560</v>
      </c>
      <c r="AH245" t="s">
        <v>1561</v>
      </c>
      <c r="AI245" t="s">
        <v>1562</v>
      </c>
      <c r="AJ245" t="s">
        <v>1563</v>
      </c>
      <c r="AK245" t="s">
        <v>609</v>
      </c>
      <c r="AL245" t="s">
        <v>610</v>
      </c>
      <c r="AM245" t="s">
        <v>611</v>
      </c>
      <c r="AN245" t="s">
        <v>1643</v>
      </c>
      <c r="AO245" t="s">
        <v>1644</v>
      </c>
      <c r="AP245" t="s">
        <v>1645</v>
      </c>
      <c r="AQ245" t="s">
        <v>103</v>
      </c>
      <c r="AR245" s="64">
        <v>350000000</v>
      </c>
      <c r="AS245" s="64">
        <v>0</v>
      </c>
      <c r="AT245" s="64">
        <v>0</v>
      </c>
      <c r="AU245" s="64">
        <v>0</v>
      </c>
      <c r="AV245" s="64">
        <v>42352753</v>
      </c>
      <c r="AW245" s="64">
        <v>307647247</v>
      </c>
      <c r="AX245" s="64">
        <v>291160016</v>
      </c>
      <c r="AY245" s="64">
        <v>291160016</v>
      </c>
      <c r="AZ245" s="64">
        <v>79585291</v>
      </c>
      <c r="BA245" s="64">
        <v>73985291</v>
      </c>
      <c r="BB245" s="64">
        <v>16487231</v>
      </c>
      <c r="BC245" s="101">
        <v>1</v>
      </c>
      <c r="BD245" s="101">
        <v>102</v>
      </c>
      <c r="BE245" s="64">
        <v>0</v>
      </c>
      <c r="BF245" t="s">
        <v>615</v>
      </c>
      <c r="BG245" s="107" t="e">
        <f>+SUMIF('[4]CDP - NO CANCELAR '!$A$2:$A$152,R245,'[4]CDP - NO CANCELAR '!$Q$2:$Q$152)</f>
        <v>#VALUE!</v>
      </c>
      <c r="BH245" s="64">
        <v>307647247</v>
      </c>
      <c r="BI245" s="104">
        <v>28</v>
      </c>
      <c r="BJ245" s="104">
        <v>2</v>
      </c>
      <c r="BK245" s="104">
        <v>3</v>
      </c>
      <c r="BL245" s="106">
        <v>11</v>
      </c>
      <c r="BM245" s="104">
        <v>1</v>
      </c>
      <c r="BN245" s="104">
        <v>102</v>
      </c>
      <c r="BO245" s="104">
        <v>25</v>
      </c>
      <c r="BP245" s="104">
        <v>46</v>
      </c>
      <c r="BQ245" s="105">
        <v>2201033</v>
      </c>
      <c r="BR245" s="104" t="s">
        <v>3250</v>
      </c>
      <c r="BS245" s="104">
        <f t="shared" si="39"/>
        <v>16487231</v>
      </c>
      <c r="BT245" s="103" t="str">
        <f>+VLOOKUP('EJECUCIONGASTOS ARMONIZADO'!BU245,[4]ARMONIZACION!$I$5:$N$53,6,FALSE)</f>
        <v>DESARROLLO HUMANO Y SOCIAL</v>
      </c>
      <c r="BU245" s="102" t="s">
        <v>317</v>
      </c>
      <c r="BV245" s="102"/>
      <c r="BY245" s="101">
        <v>1</v>
      </c>
      <c r="BZ245" s="101">
        <v>102</v>
      </c>
      <c r="CA245" t="e">
        <f>+COUNTIF([4]ARMONIZACION!$D$5:$D$53,'EJECUCIONGASTOS ARMONIZADO'!CB245)</f>
        <v>#VALUE!</v>
      </c>
      <c r="CB245" t="str">
        <f t="shared" si="33"/>
        <v>MANIZALES CIUDAD MUNDIAL DE APRENDIZAJE HACIA UN SISTEMA 4.0 - EDUCACIÓN</v>
      </c>
      <c r="CC245">
        <f t="shared" si="34"/>
        <v>1</v>
      </c>
      <c r="CD245" t="str">
        <f t="shared" si="35"/>
        <v>11</v>
      </c>
      <c r="CE245" t="str">
        <f t="shared" si="36"/>
        <v>28 2 3 11 1 102 25 46 2201033</v>
      </c>
      <c r="CF245">
        <f t="shared" si="37"/>
        <v>1</v>
      </c>
    </row>
    <row r="246" spans="1:84" ht="15" customHeight="1" x14ac:dyDescent="0.25">
      <c r="A246">
        <v>28</v>
      </c>
      <c r="B246">
        <v>6</v>
      </c>
      <c r="C246">
        <v>3</v>
      </c>
      <c r="D246" s="99">
        <v>11</v>
      </c>
      <c r="E246">
        <v>1</v>
      </c>
      <c r="F246">
        <v>2</v>
      </c>
      <c r="G246">
        <v>25</v>
      </c>
      <c r="H246">
        <v>2</v>
      </c>
      <c r="I246">
        <v>1</v>
      </c>
      <c r="J246" t="s">
        <v>597</v>
      </c>
      <c r="K246">
        <v>0</v>
      </c>
      <c r="L246" t="s">
        <v>597</v>
      </c>
      <c r="M246">
        <v>11101</v>
      </c>
      <c r="N246" t="s">
        <v>598</v>
      </c>
      <c r="O246">
        <v>2</v>
      </c>
      <c r="P246">
        <v>2</v>
      </c>
      <c r="Q246" t="s">
        <v>1646</v>
      </c>
      <c r="R246" t="s">
        <v>1647</v>
      </c>
      <c r="S246" t="s">
        <v>1443</v>
      </c>
      <c r="T246" t="s">
        <v>223</v>
      </c>
      <c r="U246" t="s">
        <v>1605</v>
      </c>
      <c r="V246" t="s">
        <v>1606</v>
      </c>
      <c r="W246" t="s">
        <v>594</v>
      </c>
      <c r="X246" t="s">
        <v>602</v>
      </c>
      <c r="Y246" t="s">
        <v>596</v>
      </c>
      <c r="Z246" t="s">
        <v>597</v>
      </c>
      <c r="AA246" t="s">
        <v>595</v>
      </c>
      <c r="AB246" t="s">
        <v>234</v>
      </c>
      <c r="AC246" t="s">
        <v>797</v>
      </c>
      <c r="AD246" t="s">
        <v>239</v>
      </c>
      <c r="AE246" t="s">
        <v>1448</v>
      </c>
      <c r="AF246" t="s">
        <v>1449</v>
      </c>
      <c r="AG246" t="s">
        <v>1560</v>
      </c>
      <c r="AH246" t="s">
        <v>1561</v>
      </c>
      <c r="AI246" t="s">
        <v>1562</v>
      </c>
      <c r="AJ246" t="s">
        <v>1563</v>
      </c>
      <c r="AK246" t="s">
        <v>609</v>
      </c>
      <c r="AL246" t="s">
        <v>610</v>
      </c>
      <c r="AM246" t="s">
        <v>611</v>
      </c>
      <c r="AN246" t="s">
        <v>1576</v>
      </c>
      <c r="AO246" t="s">
        <v>1577</v>
      </c>
      <c r="AP246" t="s">
        <v>1648</v>
      </c>
      <c r="AQ246" t="s">
        <v>103</v>
      </c>
      <c r="AR246" s="64">
        <v>400000000</v>
      </c>
      <c r="AS246" s="64">
        <v>0</v>
      </c>
      <c r="AT246" s="64">
        <v>0</v>
      </c>
      <c r="AU246" s="64">
        <v>400000000</v>
      </c>
      <c r="AV246" s="64">
        <v>0</v>
      </c>
      <c r="AW246" s="64">
        <v>800000000</v>
      </c>
      <c r="AX246" s="64">
        <v>35000000</v>
      </c>
      <c r="AY246" s="64">
        <v>0</v>
      </c>
      <c r="AZ246" s="64">
        <v>0</v>
      </c>
      <c r="BA246" s="64">
        <v>0</v>
      </c>
      <c r="BB246" s="64">
        <v>765000000</v>
      </c>
      <c r="BC246" s="101">
        <v>1</v>
      </c>
      <c r="BD246" s="101">
        <v>102</v>
      </c>
      <c r="BE246" s="64">
        <v>35000000</v>
      </c>
      <c r="BF246" t="s">
        <v>615</v>
      </c>
      <c r="BG246" s="107" t="e">
        <f>+SUMIF('[4]CDP - NO CANCELAR '!$A$2:$A$152,R246,'[4]CDP - NO CANCELAR '!$Q$2:$Q$152)</f>
        <v>#VALUE!</v>
      </c>
      <c r="BH246" s="64">
        <v>35000000</v>
      </c>
      <c r="BI246" s="104">
        <v>28</v>
      </c>
      <c r="BJ246" s="104">
        <v>1</v>
      </c>
      <c r="BK246" s="104">
        <v>3</v>
      </c>
      <c r="BL246" s="106">
        <v>11</v>
      </c>
      <c r="BM246" s="104">
        <v>1</v>
      </c>
      <c r="BN246" s="104">
        <v>102</v>
      </c>
      <c r="BO246" s="104">
        <v>25</v>
      </c>
      <c r="BP246" s="104">
        <v>47</v>
      </c>
      <c r="BQ246" s="105">
        <v>2201070</v>
      </c>
      <c r="BR246" s="104" t="s">
        <v>3215</v>
      </c>
      <c r="BS246" s="104">
        <f t="shared" si="39"/>
        <v>765000000</v>
      </c>
      <c r="BT246" s="103" t="str">
        <f>+VLOOKUP('EJECUCIONGASTOS ARMONIZADO'!BU246,[4]ARMONIZACION!$I$5:$N$53,6,FALSE)</f>
        <v>DESARROLLO HUMANO Y SOCIAL</v>
      </c>
      <c r="BU246" s="102" t="s">
        <v>317</v>
      </c>
      <c r="BV246" s="102"/>
      <c r="BY246" s="101">
        <v>1</v>
      </c>
      <c r="BZ246" s="101">
        <v>102</v>
      </c>
      <c r="CA246" t="e">
        <f>+COUNTIF([4]ARMONIZACION!$D$5:$D$53,'EJECUCIONGASTOS ARMONIZADO'!CB246)</f>
        <v>#VALUE!</v>
      </c>
      <c r="CB246" t="str">
        <f t="shared" si="33"/>
        <v>MANIZALES CIUDAD MUNDIAL DE APRENDIZAJE HACIA UN SISTEMA 4.0 - EDUCACIÓN</v>
      </c>
      <c r="CC246">
        <f t="shared" si="34"/>
        <v>1</v>
      </c>
      <c r="CD246" t="str">
        <f t="shared" si="35"/>
        <v>11</v>
      </c>
      <c r="CE246" t="str">
        <f t="shared" si="36"/>
        <v>28 1 3 11 1 102 25 47 2201070</v>
      </c>
      <c r="CF246">
        <f t="shared" si="37"/>
        <v>1</v>
      </c>
    </row>
    <row r="247" spans="1:84" ht="15" customHeight="1" x14ac:dyDescent="0.25">
      <c r="A247">
        <v>28</v>
      </c>
      <c r="B247">
        <v>6</v>
      </c>
      <c r="C247">
        <v>3</v>
      </c>
      <c r="D247" s="99">
        <v>11</v>
      </c>
      <c r="E247">
        <v>1</v>
      </c>
      <c r="F247">
        <v>2</v>
      </c>
      <c r="G247">
        <v>25</v>
      </c>
      <c r="H247">
        <v>3</v>
      </c>
      <c r="I247">
        <v>1</v>
      </c>
      <c r="J247" t="s">
        <v>597</v>
      </c>
      <c r="K247">
        <v>0</v>
      </c>
      <c r="L247" t="s">
        <v>597</v>
      </c>
      <c r="M247">
        <v>11101</v>
      </c>
      <c r="N247" t="s">
        <v>598</v>
      </c>
      <c r="O247">
        <v>3</v>
      </c>
      <c r="P247">
        <v>3</v>
      </c>
      <c r="Q247" t="s">
        <v>1649</v>
      </c>
      <c r="R247" t="s">
        <v>1650</v>
      </c>
      <c r="S247" t="s">
        <v>1443</v>
      </c>
      <c r="T247" t="s">
        <v>223</v>
      </c>
      <c r="U247" t="s">
        <v>1605</v>
      </c>
      <c r="V247" t="s">
        <v>1606</v>
      </c>
      <c r="W247" t="s">
        <v>594</v>
      </c>
      <c r="X247" t="s">
        <v>602</v>
      </c>
      <c r="Y247" t="s">
        <v>596</v>
      </c>
      <c r="Z247" t="s">
        <v>597</v>
      </c>
      <c r="AA247" t="s">
        <v>595</v>
      </c>
      <c r="AB247" t="s">
        <v>234</v>
      </c>
      <c r="AC247" t="s">
        <v>797</v>
      </c>
      <c r="AD247" t="s">
        <v>239</v>
      </c>
      <c r="AE247" t="s">
        <v>1448</v>
      </c>
      <c r="AF247" t="s">
        <v>1449</v>
      </c>
      <c r="AG247" t="s">
        <v>1560</v>
      </c>
      <c r="AH247" t="s">
        <v>1561</v>
      </c>
      <c r="AI247" t="s">
        <v>1562</v>
      </c>
      <c r="AJ247" t="s">
        <v>1563</v>
      </c>
      <c r="AK247" t="s">
        <v>609</v>
      </c>
      <c r="AL247" t="s">
        <v>610</v>
      </c>
      <c r="AM247" t="s">
        <v>611</v>
      </c>
      <c r="AN247" t="s">
        <v>1576</v>
      </c>
      <c r="AO247" t="s">
        <v>1577</v>
      </c>
      <c r="AP247" t="s">
        <v>1651</v>
      </c>
      <c r="AQ247" t="s">
        <v>103</v>
      </c>
      <c r="AR247" s="64">
        <v>35000000</v>
      </c>
      <c r="AS247" s="64">
        <v>0</v>
      </c>
      <c r="AT247" s="64">
        <v>0</v>
      </c>
      <c r="AU247" s="64">
        <v>0</v>
      </c>
      <c r="AV247" s="64">
        <v>0</v>
      </c>
      <c r="AW247" s="64">
        <v>35000000</v>
      </c>
      <c r="AX247" s="64">
        <v>0</v>
      </c>
      <c r="AY247" s="64">
        <v>0</v>
      </c>
      <c r="AZ247" s="64">
        <v>0</v>
      </c>
      <c r="BA247" s="64">
        <v>0</v>
      </c>
      <c r="BB247" s="64">
        <v>35000000</v>
      </c>
      <c r="BC247" s="101">
        <v>1</v>
      </c>
      <c r="BD247" s="101">
        <v>103</v>
      </c>
      <c r="BE247" s="64">
        <v>0</v>
      </c>
      <c r="BF247" t="s">
        <v>615</v>
      </c>
      <c r="BG247" s="107" t="e">
        <f>+SUMIF('[4]CDP - NO CANCELAR '!$A$2:$A$152,R247,'[4]CDP - NO CANCELAR '!$Q$2:$Q$152)</f>
        <v>#VALUE!</v>
      </c>
      <c r="BH247" s="64">
        <v>0</v>
      </c>
      <c r="BI247" s="104">
        <v>28</v>
      </c>
      <c r="BJ247" s="104">
        <v>1</v>
      </c>
      <c r="BK247" s="104">
        <v>3</v>
      </c>
      <c r="BL247" s="106">
        <v>11</v>
      </c>
      <c r="BM247" s="104">
        <v>1</v>
      </c>
      <c r="BN247" s="104">
        <v>103</v>
      </c>
      <c r="BO247" s="104">
        <v>25</v>
      </c>
      <c r="BP247" s="104">
        <v>44</v>
      </c>
      <c r="BQ247" s="105">
        <v>2201070</v>
      </c>
      <c r="BR247" s="104" t="s">
        <v>103</v>
      </c>
      <c r="BS247" s="104">
        <f t="shared" si="39"/>
        <v>35000000</v>
      </c>
      <c r="BT247" s="103" t="str">
        <f>+VLOOKUP('EJECUCIONGASTOS ARMONIZADO'!BU247,[4]ARMONIZACION!$I$5:$N$53,6,FALSE)</f>
        <v>DESARROLLO HUMANO Y SOCIAL</v>
      </c>
      <c r="BU247" s="102" t="s">
        <v>317</v>
      </c>
      <c r="BV247" s="102"/>
      <c r="BY247" s="101">
        <v>1</v>
      </c>
      <c r="BZ247" s="101">
        <v>103</v>
      </c>
      <c r="CA247" t="e">
        <f>+COUNTIF([4]ARMONIZACION!$D$5:$D$53,'EJECUCIONGASTOS ARMONIZADO'!CB247)</f>
        <v>#VALUE!</v>
      </c>
      <c r="CB247" t="str">
        <f t="shared" si="33"/>
        <v>MANIZALES CIUDAD MUNDIAL DE APRENDIZAJE HACIA UN SISTEMA 4.0 - EDUCACIÓN</v>
      </c>
      <c r="CC247">
        <f t="shared" si="34"/>
        <v>1</v>
      </c>
      <c r="CD247" t="str">
        <f t="shared" si="35"/>
        <v>11</v>
      </c>
      <c r="CE247" t="str">
        <f t="shared" si="36"/>
        <v>28 1 3 11 1 103 25 44 2201070</v>
      </c>
      <c r="CF247">
        <f t="shared" si="37"/>
        <v>1</v>
      </c>
    </row>
    <row r="248" spans="1:84" ht="15" customHeight="1" x14ac:dyDescent="0.25">
      <c r="A248">
        <v>28</v>
      </c>
      <c r="B248">
        <v>6</v>
      </c>
      <c r="C248">
        <v>3</v>
      </c>
      <c r="D248" s="99">
        <v>11</v>
      </c>
      <c r="E248">
        <v>1</v>
      </c>
      <c r="F248">
        <v>2</v>
      </c>
      <c r="G248">
        <v>25</v>
      </c>
      <c r="H248">
        <v>4</v>
      </c>
      <c r="I248">
        <v>1</v>
      </c>
      <c r="J248" t="s">
        <v>597</v>
      </c>
      <c r="K248">
        <v>0</v>
      </c>
      <c r="L248" t="s">
        <v>597</v>
      </c>
      <c r="M248">
        <v>11101</v>
      </c>
      <c r="N248" t="s">
        <v>598</v>
      </c>
      <c r="O248">
        <v>4</v>
      </c>
      <c r="P248">
        <v>4</v>
      </c>
      <c r="Q248" t="s">
        <v>1652</v>
      </c>
      <c r="R248" t="s">
        <v>1653</v>
      </c>
      <c r="S248" t="s">
        <v>1443</v>
      </c>
      <c r="T248" t="s">
        <v>223</v>
      </c>
      <c r="U248" t="s">
        <v>1605</v>
      </c>
      <c r="V248" t="s">
        <v>1606</v>
      </c>
      <c r="W248" t="s">
        <v>594</v>
      </c>
      <c r="X248" t="s">
        <v>602</v>
      </c>
      <c r="Y248" t="s">
        <v>596</v>
      </c>
      <c r="Z248" t="s">
        <v>597</v>
      </c>
      <c r="AA248" t="s">
        <v>595</v>
      </c>
      <c r="AB248" t="s">
        <v>234</v>
      </c>
      <c r="AC248" t="s">
        <v>797</v>
      </c>
      <c r="AD248" t="s">
        <v>239</v>
      </c>
      <c r="AE248" t="s">
        <v>1448</v>
      </c>
      <c r="AF248" t="s">
        <v>1449</v>
      </c>
      <c r="AG248" t="s">
        <v>1560</v>
      </c>
      <c r="AH248" t="s">
        <v>1561</v>
      </c>
      <c r="AI248" t="s">
        <v>1562</v>
      </c>
      <c r="AJ248" t="s">
        <v>1563</v>
      </c>
      <c r="AK248" t="s">
        <v>609</v>
      </c>
      <c r="AL248" t="s">
        <v>610</v>
      </c>
      <c r="AM248" t="s">
        <v>611</v>
      </c>
      <c r="AN248" t="s">
        <v>1587</v>
      </c>
      <c r="AO248" t="s">
        <v>1588</v>
      </c>
      <c r="AP248" t="s">
        <v>1654</v>
      </c>
      <c r="AQ248" t="s">
        <v>103</v>
      </c>
      <c r="AR248" s="64">
        <v>280000000</v>
      </c>
      <c r="AS248" s="64">
        <v>0</v>
      </c>
      <c r="AT248" s="64">
        <v>0</v>
      </c>
      <c r="AU248" s="64">
        <v>0</v>
      </c>
      <c r="AV248" s="64">
        <v>280000000</v>
      </c>
      <c r="AW248" s="64">
        <v>0</v>
      </c>
      <c r="AX248" s="64">
        <v>0</v>
      </c>
      <c r="AY248" s="64">
        <v>0</v>
      </c>
      <c r="AZ248" s="64">
        <v>0</v>
      </c>
      <c r="BA248" s="64">
        <v>0</v>
      </c>
      <c r="BB248" s="64">
        <v>0</v>
      </c>
      <c r="BC248" s="101">
        <v>1</v>
      </c>
      <c r="BD248" s="101">
        <v>103</v>
      </c>
      <c r="BE248" s="64">
        <v>0</v>
      </c>
      <c r="BF248" t="s">
        <v>615</v>
      </c>
      <c r="BG248" s="107" t="e">
        <f>+SUMIF('[4]CDP - NO CANCELAR '!$A$2:$A$152,R248,'[4]CDP - NO CANCELAR '!$Q$2:$Q$152)</f>
        <v>#VALUE!</v>
      </c>
      <c r="BH248" s="64">
        <v>0</v>
      </c>
      <c r="BI248" s="104">
        <f>+A248</f>
        <v>28</v>
      </c>
      <c r="BJ248" s="104">
        <f>+B248</f>
        <v>6</v>
      </c>
      <c r="BK248" s="104">
        <f>+C248</f>
        <v>3</v>
      </c>
      <c r="BL248" s="106">
        <f>+D248</f>
        <v>11</v>
      </c>
      <c r="BM248" s="104">
        <f>+VALUE(VLOOKUP(BT248,'[4]ESTRUCTURA PDM'!$D$1:$J$48,7,FALSE))</f>
        <v>1</v>
      </c>
      <c r="BN248" s="104">
        <f>IFERROR(VALUE(CONCATENATE((VLOOKUP(BU248,'[4]ESTRUCTURA PDM'!$E$1:$L$48,7,FALSE)),0,(VLOOKUP(BV248,'[4]ESTRUCTURA PDM'!$F$1:$L$48,7,FALSE)))),)</f>
        <v>0</v>
      </c>
      <c r="BO248" s="104">
        <f>+G248</f>
        <v>25</v>
      </c>
      <c r="BP248" s="104"/>
      <c r="BQ248" s="105"/>
      <c r="BR248" s="104"/>
      <c r="BS248" s="104">
        <f t="shared" si="39"/>
        <v>0</v>
      </c>
      <c r="BT248" s="103" t="str">
        <f>+VLOOKUP('EJECUCIONGASTOS ARMONIZADO'!BU248,[4]ARMONIZACION!$I$5:$N$53,6,FALSE)</f>
        <v>DESARROLLO HUMANO Y SOCIAL</v>
      </c>
      <c r="BU248" s="102" t="s">
        <v>317</v>
      </c>
      <c r="BV248" s="102"/>
      <c r="BY248" s="101">
        <v>1</v>
      </c>
      <c r="BZ248" s="101">
        <v>0</v>
      </c>
      <c r="CA248" t="e">
        <f>+COUNTIF([4]ARMONIZACION!$D$5:$D$53,'EJECUCIONGASTOS ARMONIZADO'!CB248)</f>
        <v>#VALUE!</v>
      </c>
      <c r="CB248" t="str">
        <f t="shared" si="33"/>
        <v>MANIZALES CIUDAD MUNDIAL DE APRENDIZAJE HACIA UN SISTEMA 4.0 - EDUCACIÓN</v>
      </c>
      <c r="CC248">
        <f t="shared" si="34"/>
        <v>0</v>
      </c>
      <c r="CD248" t="str">
        <f t="shared" si="35"/>
        <v>10</v>
      </c>
      <c r="CE248" t="str">
        <f t="shared" si="36"/>
        <v xml:space="preserve">28 6 3 11 1 0 25  </v>
      </c>
      <c r="CF248">
        <f t="shared" si="37"/>
        <v>2</v>
      </c>
    </row>
    <row r="249" spans="1:84" s="141" customFormat="1" ht="15" customHeight="1" x14ac:dyDescent="0.25">
      <c r="A249" s="141">
        <v>28</v>
      </c>
      <c r="B249" s="141">
        <v>6</v>
      </c>
      <c r="C249" s="141">
        <v>3</v>
      </c>
      <c r="D249" s="148">
        <v>11</v>
      </c>
      <c r="E249" s="141">
        <v>1</v>
      </c>
      <c r="F249" s="141">
        <v>2</v>
      </c>
      <c r="G249" s="141">
        <v>25</v>
      </c>
      <c r="H249" s="141">
        <v>5</v>
      </c>
      <c r="I249">
        <v>1</v>
      </c>
      <c r="J249" t="s">
        <v>597</v>
      </c>
      <c r="K249">
        <v>0</v>
      </c>
      <c r="L249" t="s">
        <v>597</v>
      </c>
      <c r="M249" s="141">
        <v>11101</v>
      </c>
      <c r="N249" t="s">
        <v>598</v>
      </c>
      <c r="O249">
        <v>5</v>
      </c>
      <c r="P249">
        <v>5</v>
      </c>
      <c r="Q249" t="s">
        <v>1655</v>
      </c>
      <c r="R249" s="141" t="s">
        <v>1656</v>
      </c>
      <c r="S249" t="s">
        <v>1443</v>
      </c>
      <c r="T249" t="s">
        <v>223</v>
      </c>
      <c r="U249" t="s">
        <v>1605</v>
      </c>
      <c r="V249" t="s">
        <v>1606</v>
      </c>
      <c r="W249" t="s">
        <v>594</v>
      </c>
      <c r="X249" t="s">
        <v>602</v>
      </c>
      <c r="Y249" t="s">
        <v>596</v>
      </c>
      <c r="Z249" t="s">
        <v>597</v>
      </c>
      <c r="AA249" t="s">
        <v>595</v>
      </c>
      <c r="AB249" t="s">
        <v>234</v>
      </c>
      <c r="AC249" t="s">
        <v>797</v>
      </c>
      <c r="AD249" t="s">
        <v>239</v>
      </c>
      <c r="AE249" t="s">
        <v>1448</v>
      </c>
      <c r="AF249" t="s">
        <v>1449</v>
      </c>
      <c r="AG249" s="141" t="s">
        <v>1560</v>
      </c>
      <c r="AH249" t="s">
        <v>1561</v>
      </c>
      <c r="AI249" t="s">
        <v>1562</v>
      </c>
      <c r="AJ249" t="s">
        <v>1563</v>
      </c>
      <c r="AK249" t="s">
        <v>609</v>
      </c>
      <c r="AL249" t="s">
        <v>610</v>
      </c>
      <c r="AM249" t="s">
        <v>611</v>
      </c>
      <c r="AN249" s="141" t="s">
        <v>1564</v>
      </c>
      <c r="AO249" s="141" t="s">
        <v>1565</v>
      </c>
      <c r="AP249" t="s">
        <v>1657</v>
      </c>
      <c r="AQ249" s="141" t="s">
        <v>103</v>
      </c>
      <c r="AR249" s="147">
        <v>281980000</v>
      </c>
      <c r="AS249" s="64">
        <v>0</v>
      </c>
      <c r="AT249" s="64">
        <v>0</v>
      </c>
      <c r="AU249" s="64">
        <v>0</v>
      </c>
      <c r="AV249" s="64">
        <v>187480000</v>
      </c>
      <c r="AW249" s="147">
        <v>94500000</v>
      </c>
      <c r="AX249" s="147">
        <v>92400000</v>
      </c>
      <c r="AY249" s="147">
        <v>92400000</v>
      </c>
      <c r="AZ249" s="64">
        <v>24360000</v>
      </c>
      <c r="BA249" s="64">
        <v>15960000</v>
      </c>
      <c r="BB249" s="147">
        <v>2100000</v>
      </c>
      <c r="BC249" s="142">
        <v>1</v>
      </c>
      <c r="BD249" s="142">
        <v>102</v>
      </c>
      <c r="BE249" s="64">
        <v>0</v>
      </c>
      <c r="BF249" t="s">
        <v>615</v>
      </c>
      <c r="BG249" s="107" t="e">
        <f>+SUMIF('[4]CDP - NO CANCELAR '!$A$2:$A$152,R249,'[4]CDP - NO CANCELAR '!$Q$2:$Q$152)</f>
        <v>#VALUE!</v>
      </c>
      <c r="BH249" s="64">
        <v>94500000</v>
      </c>
      <c r="BI249" s="144">
        <v>28</v>
      </c>
      <c r="BJ249" s="144">
        <v>1</v>
      </c>
      <c r="BK249" s="144">
        <v>3</v>
      </c>
      <c r="BL249" s="146">
        <v>11</v>
      </c>
      <c r="BM249" s="144">
        <v>1</v>
      </c>
      <c r="BN249" s="144">
        <v>102</v>
      </c>
      <c r="BO249" s="144">
        <v>25</v>
      </c>
      <c r="BP249" s="144">
        <v>41</v>
      </c>
      <c r="BQ249" s="145">
        <v>2201076</v>
      </c>
      <c r="BR249" s="144" t="s">
        <v>98</v>
      </c>
      <c r="BS249" s="144">
        <f t="shared" si="39"/>
        <v>2100000</v>
      </c>
      <c r="BT249" s="103" t="str">
        <f>+VLOOKUP('EJECUCIONGASTOS ARMONIZADO'!BU249,[4]ARMONIZACION!$I$5:$N$53,6,FALSE)</f>
        <v>DESARROLLO HUMANO Y SOCIAL</v>
      </c>
      <c r="BU249" s="143" t="s">
        <v>317</v>
      </c>
      <c r="BV249" s="143"/>
      <c r="BX249"/>
      <c r="BY249" s="142">
        <v>1</v>
      </c>
      <c r="BZ249" s="142">
        <v>102</v>
      </c>
      <c r="CA249" t="e">
        <f>+COUNTIF([4]ARMONIZACION!$D$5:$D$53,'EJECUCIONGASTOS ARMONIZADO'!CB249)</f>
        <v>#VALUE!</v>
      </c>
      <c r="CB249" t="str">
        <f t="shared" si="33"/>
        <v>MANIZALES CIUDAD MUNDIAL DE APRENDIZAJE HACIA UN SISTEMA 4.0 - EDUCACIÓN</v>
      </c>
      <c r="CC249">
        <f t="shared" si="34"/>
        <v>1</v>
      </c>
      <c r="CD249" t="str">
        <f t="shared" si="35"/>
        <v>11</v>
      </c>
      <c r="CE249" t="str">
        <f t="shared" si="36"/>
        <v>28 1 3 11 1 102 25 41 2201076</v>
      </c>
      <c r="CF249">
        <f t="shared" si="37"/>
        <v>1</v>
      </c>
    </row>
    <row r="250" spans="1:84" ht="15" customHeight="1" x14ac:dyDescent="0.25">
      <c r="A250">
        <v>28</v>
      </c>
      <c r="B250">
        <v>6</v>
      </c>
      <c r="C250">
        <v>3</v>
      </c>
      <c r="D250" s="99">
        <v>11</v>
      </c>
      <c r="E250">
        <v>1</v>
      </c>
      <c r="F250">
        <v>2</v>
      </c>
      <c r="G250">
        <v>25</v>
      </c>
      <c r="H250">
        <v>6</v>
      </c>
      <c r="I250">
        <v>1</v>
      </c>
      <c r="J250" t="s">
        <v>597</v>
      </c>
      <c r="K250">
        <v>0</v>
      </c>
      <c r="L250" t="s">
        <v>597</v>
      </c>
      <c r="M250">
        <v>11101</v>
      </c>
      <c r="N250" t="s">
        <v>598</v>
      </c>
      <c r="O250">
        <v>6</v>
      </c>
      <c r="P250">
        <v>6</v>
      </c>
      <c r="Q250" t="s">
        <v>1658</v>
      </c>
      <c r="R250" t="s">
        <v>1659</v>
      </c>
      <c r="S250" t="s">
        <v>1443</v>
      </c>
      <c r="T250" t="s">
        <v>223</v>
      </c>
      <c r="U250" t="s">
        <v>1605</v>
      </c>
      <c r="V250" t="s">
        <v>1606</v>
      </c>
      <c r="W250" t="s">
        <v>594</v>
      </c>
      <c r="X250" t="s">
        <v>602</v>
      </c>
      <c r="Y250" t="s">
        <v>596</v>
      </c>
      <c r="Z250" t="s">
        <v>597</v>
      </c>
      <c r="AA250" t="s">
        <v>595</v>
      </c>
      <c r="AB250" t="s">
        <v>234</v>
      </c>
      <c r="AC250" t="s">
        <v>797</v>
      </c>
      <c r="AD250" t="s">
        <v>239</v>
      </c>
      <c r="AE250" t="s">
        <v>1448</v>
      </c>
      <c r="AF250" t="s">
        <v>1449</v>
      </c>
      <c r="AG250" t="s">
        <v>1560</v>
      </c>
      <c r="AH250" t="s">
        <v>1561</v>
      </c>
      <c r="AI250" t="s">
        <v>1562</v>
      </c>
      <c r="AJ250" t="s">
        <v>1563</v>
      </c>
      <c r="AK250" t="s">
        <v>609</v>
      </c>
      <c r="AL250" t="s">
        <v>610</v>
      </c>
      <c r="AM250" t="s">
        <v>611</v>
      </c>
      <c r="AN250" t="s">
        <v>1570</v>
      </c>
      <c r="AO250" t="s">
        <v>1571</v>
      </c>
      <c r="AP250" t="s">
        <v>1660</v>
      </c>
      <c r="AQ250" t="s">
        <v>103</v>
      </c>
      <c r="AR250" s="64">
        <v>5091000000</v>
      </c>
      <c r="AS250" s="64">
        <v>0</v>
      </c>
      <c r="AT250" s="64">
        <v>0</v>
      </c>
      <c r="AU250" s="64">
        <v>0</v>
      </c>
      <c r="AV250" s="64">
        <v>1646000000</v>
      </c>
      <c r="AW250" s="64">
        <v>3445000000</v>
      </c>
      <c r="AX250" s="66">
        <v>3316450000</v>
      </c>
      <c r="AY250" s="64">
        <v>2966450000</v>
      </c>
      <c r="AZ250" s="64">
        <v>0</v>
      </c>
      <c r="BA250" s="64">
        <v>0</v>
      </c>
      <c r="BB250" s="66">
        <v>128550000</v>
      </c>
      <c r="BC250" s="101">
        <v>1</v>
      </c>
      <c r="BD250" s="101">
        <v>102</v>
      </c>
      <c r="BE250" s="64">
        <v>350000000</v>
      </c>
      <c r="BF250" t="s">
        <v>615</v>
      </c>
      <c r="BG250" s="107" t="e">
        <f>+SUMIF('[4]CDP - NO CANCELAR '!$A$2:$A$152,R250,'[4]CDP - NO CANCELAR '!$Q$2:$Q$152)</f>
        <v>#VALUE!</v>
      </c>
      <c r="BH250" s="64">
        <v>3427000000</v>
      </c>
      <c r="BI250" s="104">
        <v>28</v>
      </c>
      <c r="BJ250" s="104">
        <v>1</v>
      </c>
      <c r="BK250" s="104">
        <v>3</v>
      </c>
      <c r="BL250" s="106">
        <v>11</v>
      </c>
      <c r="BM250" s="104">
        <v>1</v>
      </c>
      <c r="BN250" s="104">
        <v>102</v>
      </c>
      <c r="BO250" s="104">
        <v>25</v>
      </c>
      <c r="BP250" s="104">
        <v>44</v>
      </c>
      <c r="BQ250" s="105">
        <v>2201006</v>
      </c>
      <c r="BR250" s="104" t="s">
        <v>103</v>
      </c>
      <c r="BS250" s="104">
        <f t="shared" ref="BS250:BS271" si="41">+BB250</f>
        <v>128550000</v>
      </c>
      <c r="BT250" s="103" t="str">
        <f>+VLOOKUP('EJECUCIONGASTOS ARMONIZADO'!BU250,[4]ARMONIZACION!$I$5:$N$53,6,FALSE)</f>
        <v>DESARROLLO HUMANO Y SOCIAL</v>
      </c>
      <c r="BU250" s="102" t="s">
        <v>317</v>
      </c>
      <c r="BV250" s="102"/>
      <c r="BW250" t="s">
        <v>3571</v>
      </c>
      <c r="BX250" t="s">
        <v>3575</v>
      </c>
      <c r="BY250" s="101">
        <v>1</v>
      </c>
      <c r="BZ250" s="101">
        <v>102</v>
      </c>
      <c r="CA250" t="e">
        <f>+COUNTIF([4]ARMONIZACION!$D$5:$D$53,'EJECUCIONGASTOS ARMONIZADO'!CB250)</f>
        <v>#VALUE!</v>
      </c>
      <c r="CB250" t="str">
        <f t="shared" si="33"/>
        <v>MANIZALES CIUDAD MUNDIAL DE APRENDIZAJE HACIA UN SISTEMA 4.0 - EDUCACIÓN</v>
      </c>
      <c r="CC250">
        <f t="shared" si="34"/>
        <v>1</v>
      </c>
      <c r="CD250" t="str">
        <f t="shared" si="35"/>
        <v>11</v>
      </c>
      <c r="CE250" t="str">
        <f t="shared" si="36"/>
        <v>28 1 3 11 1 102 25 44 2201006</v>
      </c>
      <c r="CF250">
        <f t="shared" si="37"/>
        <v>1</v>
      </c>
    </row>
    <row r="251" spans="1:84" ht="15" customHeight="1" x14ac:dyDescent="0.25">
      <c r="A251">
        <v>28</v>
      </c>
      <c r="B251">
        <v>6</v>
      </c>
      <c r="C251">
        <v>3</v>
      </c>
      <c r="D251" s="99">
        <v>33</v>
      </c>
      <c r="E251">
        <v>1</v>
      </c>
      <c r="F251">
        <v>2</v>
      </c>
      <c r="G251">
        <v>24</v>
      </c>
      <c r="H251">
        <v>0</v>
      </c>
      <c r="I251">
        <v>3</v>
      </c>
      <c r="J251" t="s">
        <v>236</v>
      </c>
      <c r="K251" t="s">
        <v>1443</v>
      </c>
      <c r="L251" t="s">
        <v>223</v>
      </c>
      <c r="M251">
        <v>22203</v>
      </c>
      <c r="N251" t="s">
        <v>1661</v>
      </c>
      <c r="O251">
        <v>0</v>
      </c>
      <c r="P251">
        <v>0</v>
      </c>
      <c r="Q251" t="s">
        <v>1662</v>
      </c>
      <c r="R251" t="s">
        <v>1663</v>
      </c>
      <c r="S251" t="s">
        <v>1443</v>
      </c>
      <c r="T251" t="s">
        <v>223</v>
      </c>
      <c r="U251" t="s">
        <v>1605</v>
      </c>
      <c r="V251" t="s">
        <v>1606</v>
      </c>
      <c r="W251" t="s">
        <v>594</v>
      </c>
      <c r="X251" t="s">
        <v>602</v>
      </c>
      <c r="Y251" t="s">
        <v>594</v>
      </c>
      <c r="Z251" t="s">
        <v>236</v>
      </c>
      <c r="AA251" t="s">
        <v>1180</v>
      </c>
      <c r="AB251" t="s">
        <v>1181</v>
      </c>
      <c r="AC251" t="s">
        <v>797</v>
      </c>
      <c r="AD251" t="s">
        <v>239</v>
      </c>
      <c r="AE251" t="s">
        <v>1448</v>
      </c>
      <c r="AF251" t="s">
        <v>1449</v>
      </c>
      <c r="AG251" t="s">
        <v>1613</v>
      </c>
      <c r="AH251" t="s">
        <v>1614</v>
      </c>
      <c r="AI251" t="s">
        <v>1615</v>
      </c>
      <c r="AJ251" t="s">
        <v>1616</v>
      </c>
      <c r="AK251" t="s">
        <v>609</v>
      </c>
      <c r="AL251" t="s">
        <v>610</v>
      </c>
      <c r="AM251" t="s">
        <v>611</v>
      </c>
      <c r="AN251" t="s">
        <v>1617</v>
      </c>
      <c r="AO251" t="s">
        <v>1618</v>
      </c>
      <c r="AP251" t="s">
        <v>1664</v>
      </c>
      <c r="AQ251" t="s">
        <v>105</v>
      </c>
      <c r="AR251" s="64">
        <v>110737000</v>
      </c>
      <c r="AS251" s="64">
        <v>0</v>
      </c>
      <c r="AT251" s="64">
        <v>0</v>
      </c>
      <c r="AU251" s="64">
        <v>0</v>
      </c>
      <c r="AV251" s="64">
        <v>0</v>
      </c>
      <c r="AW251" s="64">
        <v>110737000</v>
      </c>
      <c r="AX251" s="64">
        <v>0</v>
      </c>
      <c r="AY251" s="64">
        <v>0</v>
      </c>
      <c r="AZ251" s="64">
        <v>0</v>
      </c>
      <c r="BA251" s="64">
        <v>0</v>
      </c>
      <c r="BB251" s="64">
        <v>110737000</v>
      </c>
      <c r="BC251" s="101">
        <v>1</v>
      </c>
      <c r="BD251" s="101">
        <v>101</v>
      </c>
      <c r="BE251" s="64">
        <v>0</v>
      </c>
      <c r="BF251" t="s">
        <v>615</v>
      </c>
      <c r="BG251" s="107" t="e">
        <f>+SUMIF('[4]CDP - NO CANCELAR '!$A$2:$A$152,R251,'[4]CDP - NO CANCELAR '!$Q$2:$Q$152)</f>
        <v>#VALUE!</v>
      </c>
      <c r="BH251" s="64">
        <v>0</v>
      </c>
      <c r="BI251" s="104">
        <v>28</v>
      </c>
      <c r="BJ251" s="104">
        <v>1</v>
      </c>
      <c r="BK251" s="104">
        <v>3</v>
      </c>
      <c r="BL251" s="106">
        <v>33</v>
      </c>
      <c r="BM251" s="104">
        <v>1</v>
      </c>
      <c r="BN251" s="104">
        <v>101</v>
      </c>
      <c r="BO251" s="104">
        <v>24</v>
      </c>
      <c r="BP251" s="104">
        <v>41</v>
      </c>
      <c r="BQ251" s="105">
        <v>2201062</v>
      </c>
      <c r="BR251" s="104" t="s">
        <v>3227</v>
      </c>
      <c r="BS251" s="104">
        <f t="shared" si="41"/>
        <v>110737000</v>
      </c>
      <c r="BT251" s="103" t="str">
        <f>+VLOOKUP('EJECUCIONGASTOS ARMONIZADO'!BU251,[4]ARMONIZACION!$I$5:$N$53,6,FALSE)</f>
        <v>DESARROLLO HUMANO Y SOCIAL</v>
      </c>
      <c r="BU251" s="102" t="s">
        <v>317</v>
      </c>
      <c r="BV251" s="102"/>
      <c r="BY251" s="101">
        <v>1</v>
      </c>
      <c r="BZ251" s="101">
        <v>101</v>
      </c>
      <c r="CA251" t="e">
        <f>+COUNTIF([4]ARMONIZACION!$D$5:$D$53,'EJECUCIONGASTOS ARMONIZADO'!CB251)</f>
        <v>#VALUE!</v>
      </c>
      <c r="CB251" t="str">
        <f t="shared" si="33"/>
        <v>MANIZALES CIUDAD MUNDIAL DE APRENDIZAJE HACIA UN SISTEMA 4.0 - EDUCACIÓN</v>
      </c>
      <c r="CC251">
        <f t="shared" si="34"/>
        <v>1</v>
      </c>
      <c r="CD251" t="str">
        <f t="shared" si="35"/>
        <v>11</v>
      </c>
      <c r="CE251" t="str">
        <f t="shared" si="36"/>
        <v>28 1 3 33 1 101 24 41 2201062</v>
      </c>
      <c r="CF251">
        <f t="shared" si="37"/>
        <v>1</v>
      </c>
    </row>
    <row r="252" spans="1:84" ht="15" customHeight="1" x14ac:dyDescent="0.25">
      <c r="A252">
        <v>28</v>
      </c>
      <c r="B252">
        <v>6</v>
      </c>
      <c r="C252">
        <v>3</v>
      </c>
      <c r="D252" s="99">
        <v>33</v>
      </c>
      <c r="E252">
        <v>1</v>
      </c>
      <c r="F252">
        <v>2</v>
      </c>
      <c r="G252">
        <v>25</v>
      </c>
      <c r="H252">
        <v>0</v>
      </c>
      <c r="I252">
        <v>3</v>
      </c>
      <c r="J252" t="s">
        <v>236</v>
      </c>
      <c r="K252" t="s">
        <v>1443</v>
      </c>
      <c r="L252" t="s">
        <v>223</v>
      </c>
      <c r="M252">
        <v>13105</v>
      </c>
      <c r="N252" t="s">
        <v>1665</v>
      </c>
      <c r="O252">
        <v>0</v>
      </c>
      <c r="P252">
        <v>0</v>
      </c>
      <c r="Q252" t="s">
        <v>1666</v>
      </c>
      <c r="R252" t="s">
        <v>1667</v>
      </c>
      <c r="S252" t="s">
        <v>1443</v>
      </c>
      <c r="T252" t="s">
        <v>223</v>
      </c>
      <c r="U252" t="s">
        <v>1605</v>
      </c>
      <c r="V252" t="s">
        <v>1606</v>
      </c>
      <c r="W252" t="s">
        <v>594</v>
      </c>
      <c r="X252" t="s">
        <v>602</v>
      </c>
      <c r="Y252" t="s">
        <v>594</v>
      </c>
      <c r="Z252" t="s">
        <v>236</v>
      </c>
      <c r="AA252" t="s">
        <v>1180</v>
      </c>
      <c r="AB252" t="s">
        <v>1181</v>
      </c>
      <c r="AC252" t="s">
        <v>797</v>
      </c>
      <c r="AD252" t="s">
        <v>239</v>
      </c>
      <c r="AE252" t="s">
        <v>1448</v>
      </c>
      <c r="AF252" t="s">
        <v>1449</v>
      </c>
      <c r="AG252" t="s">
        <v>1560</v>
      </c>
      <c r="AH252" t="s">
        <v>1561</v>
      </c>
      <c r="AI252" t="s">
        <v>1562</v>
      </c>
      <c r="AJ252" t="s">
        <v>1563</v>
      </c>
      <c r="AK252" t="s">
        <v>609</v>
      </c>
      <c r="AL252" t="s">
        <v>610</v>
      </c>
      <c r="AM252" t="s">
        <v>611</v>
      </c>
      <c r="AN252" t="s">
        <v>1638</v>
      </c>
      <c r="AO252" t="s">
        <v>1639</v>
      </c>
      <c r="AP252" t="s">
        <v>1668</v>
      </c>
      <c r="AQ252" t="s">
        <v>106</v>
      </c>
      <c r="AR252" s="64">
        <v>713393897</v>
      </c>
      <c r="AS252" s="64">
        <v>0</v>
      </c>
      <c r="AT252" s="64">
        <v>0</v>
      </c>
      <c r="AU252" s="64">
        <v>0</v>
      </c>
      <c r="AV252" s="64">
        <v>0</v>
      </c>
      <c r="AW252" s="64">
        <v>713393897</v>
      </c>
      <c r="AX252" s="64">
        <v>0</v>
      </c>
      <c r="AY252" s="64">
        <v>0</v>
      </c>
      <c r="AZ252" s="64">
        <v>0</v>
      </c>
      <c r="BA252" s="64">
        <v>0</v>
      </c>
      <c r="BB252" s="64">
        <v>713393897</v>
      </c>
      <c r="BC252" s="101">
        <v>1</v>
      </c>
      <c r="BD252" s="101">
        <v>102</v>
      </c>
      <c r="BE252" s="64">
        <v>0</v>
      </c>
      <c r="BF252" t="s">
        <v>615</v>
      </c>
      <c r="BG252" s="107" t="e">
        <f>+SUMIF('[4]CDP - NO CANCELAR '!$A$2:$A$152,R252,'[4]CDP - NO CANCELAR '!$Q$2:$Q$152)</f>
        <v>#VALUE!</v>
      </c>
      <c r="BH252" s="64">
        <v>0</v>
      </c>
      <c r="BI252" s="104">
        <v>28</v>
      </c>
      <c r="BJ252" s="104">
        <v>1</v>
      </c>
      <c r="BK252" s="104">
        <v>3</v>
      </c>
      <c r="BL252" s="106">
        <v>33</v>
      </c>
      <c r="BM252" s="104">
        <v>1</v>
      </c>
      <c r="BN252" s="104">
        <v>102</v>
      </c>
      <c r="BO252" s="104">
        <v>25</v>
      </c>
      <c r="BP252" s="104">
        <v>45</v>
      </c>
      <c r="BQ252" s="105">
        <v>2201029</v>
      </c>
      <c r="BR252" s="104" t="s">
        <v>3213</v>
      </c>
      <c r="BS252" s="104">
        <f t="shared" si="41"/>
        <v>713393897</v>
      </c>
      <c r="BT252" s="103" t="str">
        <f>+VLOOKUP('EJECUCIONGASTOS ARMONIZADO'!BU252,[4]ARMONIZACION!$I$5:$N$53,6,FALSE)</f>
        <v>DESARROLLO HUMANO Y SOCIAL</v>
      </c>
      <c r="BU252" s="102" t="s">
        <v>317</v>
      </c>
      <c r="BV252" s="102"/>
      <c r="BY252" s="101">
        <v>1</v>
      </c>
      <c r="BZ252" s="101">
        <v>102</v>
      </c>
      <c r="CA252" t="e">
        <f>+COUNTIF([4]ARMONIZACION!$D$5:$D$53,'EJECUCIONGASTOS ARMONIZADO'!CB252)</f>
        <v>#VALUE!</v>
      </c>
      <c r="CB252" t="str">
        <f t="shared" si="33"/>
        <v>MANIZALES CIUDAD MUNDIAL DE APRENDIZAJE HACIA UN SISTEMA 4.0 - EDUCACIÓN</v>
      </c>
      <c r="CC252">
        <f t="shared" si="34"/>
        <v>1</v>
      </c>
      <c r="CD252" t="str">
        <f t="shared" si="35"/>
        <v>11</v>
      </c>
      <c r="CE252" t="str">
        <f t="shared" si="36"/>
        <v>28 1 3 33 1 102 25 45 2201029</v>
      </c>
      <c r="CF252">
        <f t="shared" si="37"/>
        <v>1</v>
      </c>
    </row>
    <row r="253" spans="1:84" ht="15" customHeight="1" x14ac:dyDescent="0.25">
      <c r="A253">
        <v>28</v>
      </c>
      <c r="B253">
        <v>6</v>
      </c>
      <c r="C253">
        <v>3</v>
      </c>
      <c r="D253" s="99">
        <v>33</v>
      </c>
      <c r="E253">
        <v>1</v>
      </c>
      <c r="F253">
        <v>2</v>
      </c>
      <c r="G253">
        <v>72</v>
      </c>
      <c r="H253">
        <v>5</v>
      </c>
      <c r="I253">
        <v>3</v>
      </c>
      <c r="J253" t="s">
        <v>236</v>
      </c>
      <c r="K253" t="s">
        <v>1443</v>
      </c>
      <c r="L253" t="s">
        <v>223</v>
      </c>
      <c r="M253">
        <v>13101</v>
      </c>
      <c r="N253" t="s">
        <v>1511</v>
      </c>
      <c r="O253">
        <v>5</v>
      </c>
      <c r="P253">
        <v>5</v>
      </c>
      <c r="Q253" t="s">
        <v>1669</v>
      </c>
      <c r="R253" t="s">
        <v>1670</v>
      </c>
      <c r="S253" t="s">
        <v>1443</v>
      </c>
      <c r="T253" t="s">
        <v>223</v>
      </c>
      <c r="U253" t="s">
        <v>1605</v>
      </c>
      <c r="V253" t="s">
        <v>1606</v>
      </c>
      <c r="W253" t="s">
        <v>594</v>
      </c>
      <c r="X253" t="s">
        <v>602</v>
      </c>
      <c r="Y253" t="s">
        <v>594</v>
      </c>
      <c r="Z253" t="s">
        <v>236</v>
      </c>
      <c r="AA253" t="s">
        <v>1180</v>
      </c>
      <c r="AB253" t="s">
        <v>1181</v>
      </c>
      <c r="AC253" t="s">
        <v>797</v>
      </c>
      <c r="AD253" t="s">
        <v>239</v>
      </c>
      <c r="AE253" t="s">
        <v>1448</v>
      </c>
      <c r="AF253" t="s">
        <v>1449</v>
      </c>
      <c r="AG253" t="s">
        <v>1450</v>
      </c>
      <c r="AH253" t="s">
        <v>1451</v>
      </c>
      <c r="AI253" t="s">
        <v>1452</v>
      </c>
      <c r="AJ253" t="s">
        <v>1453</v>
      </c>
      <c r="AK253" t="s">
        <v>609</v>
      </c>
      <c r="AL253" t="s">
        <v>610</v>
      </c>
      <c r="AM253" t="s">
        <v>611</v>
      </c>
      <c r="AN253" t="s">
        <v>1459</v>
      </c>
      <c r="AO253" t="s">
        <v>1460</v>
      </c>
      <c r="AP253" t="s">
        <v>1671</v>
      </c>
      <c r="AQ253" t="s">
        <v>94</v>
      </c>
      <c r="AR253" s="64">
        <v>2131200000</v>
      </c>
      <c r="AS253" s="64">
        <v>0</v>
      </c>
      <c r="AT253" s="64">
        <v>0</v>
      </c>
      <c r="AU253" s="64">
        <v>0</v>
      </c>
      <c r="AV253" s="64">
        <v>0</v>
      </c>
      <c r="AW253" s="64">
        <v>2131200000</v>
      </c>
      <c r="AX253" s="64">
        <v>0</v>
      </c>
      <c r="AY253" s="64">
        <v>0</v>
      </c>
      <c r="AZ253" s="64">
        <v>0</v>
      </c>
      <c r="BA253" s="64">
        <v>0</v>
      </c>
      <c r="BB253" s="64">
        <v>2131200000</v>
      </c>
      <c r="BC253" s="101">
        <v>1</v>
      </c>
      <c r="BD253" s="101">
        <v>102</v>
      </c>
      <c r="BE253" s="64">
        <v>0</v>
      </c>
      <c r="BF253" t="s">
        <v>615</v>
      </c>
      <c r="BG253" s="107" t="e">
        <f>+SUMIF('[4]CDP - NO CANCELAR '!$A$2:$A$152,R253,'[4]CDP - NO CANCELAR '!$Q$2:$Q$152)</f>
        <v>#VALUE!</v>
      </c>
      <c r="BH253" s="64">
        <v>0</v>
      </c>
      <c r="BI253" s="104">
        <v>28</v>
      </c>
      <c r="BJ253" s="104">
        <v>4</v>
      </c>
      <c r="BK253" s="104">
        <v>3</v>
      </c>
      <c r="BL253" s="106">
        <v>33</v>
      </c>
      <c r="BM253" s="104">
        <v>1</v>
      </c>
      <c r="BN253" s="104">
        <v>102</v>
      </c>
      <c r="BO253" s="104">
        <v>72</v>
      </c>
      <c r="BP253" s="104">
        <v>44</v>
      </c>
      <c r="BQ253" s="105">
        <v>2201071</v>
      </c>
      <c r="BR253" s="104" t="s">
        <v>3269</v>
      </c>
      <c r="BS253" s="104">
        <f t="shared" si="41"/>
        <v>2131200000</v>
      </c>
      <c r="BT253" s="103" t="str">
        <f>+VLOOKUP('EJECUCIONGASTOS ARMONIZADO'!BU253,[4]ARMONIZACION!$I$5:$N$53,6,FALSE)</f>
        <v>DESARROLLO HUMANO Y SOCIAL</v>
      </c>
      <c r="BU253" s="102" t="s">
        <v>317</v>
      </c>
      <c r="BV253" s="102"/>
      <c r="BY253" s="101">
        <v>1</v>
      </c>
      <c r="BZ253" s="101">
        <v>102</v>
      </c>
      <c r="CA253" t="e">
        <f>+COUNTIF([4]ARMONIZACION!$D$5:$D$53,'EJECUCIONGASTOS ARMONIZADO'!CB253)</f>
        <v>#VALUE!</v>
      </c>
      <c r="CB253" t="str">
        <f t="shared" si="33"/>
        <v>MANIZALES CIUDAD MUNDIAL DE APRENDIZAJE HACIA UN SISTEMA 4.0 - EDUCACIÓN</v>
      </c>
      <c r="CC253">
        <f t="shared" si="34"/>
        <v>1</v>
      </c>
      <c r="CD253" t="str">
        <f t="shared" si="35"/>
        <v>11</v>
      </c>
      <c r="CE253" t="str">
        <f t="shared" si="36"/>
        <v>28 4 3 33 1 102 72 44 2201071</v>
      </c>
      <c r="CF253">
        <f t="shared" si="37"/>
        <v>1</v>
      </c>
    </row>
    <row r="254" spans="1:84" ht="15" customHeight="1" x14ac:dyDescent="0.25">
      <c r="A254">
        <v>28</v>
      </c>
      <c r="B254">
        <v>6</v>
      </c>
      <c r="C254">
        <v>3</v>
      </c>
      <c r="D254" s="99">
        <v>33</v>
      </c>
      <c r="E254">
        <v>1</v>
      </c>
      <c r="F254">
        <v>2</v>
      </c>
      <c r="G254">
        <v>72</v>
      </c>
      <c r="H254">
        <v>6</v>
      </c>
      <c r="I254">
        <v>3</v>
      </c>
      <c r="J254" t="s">
        <v>236</v>
      </c>
      <c r="K254" t="s">
        <v>1443</v>
      </c>
      <c r="L254" t="s">
        <v>223</v>
      </c>
      <c r="M254">
        <v>13105</v>
      </c>
      <c r="N254" t="s">
        <v>1665</v>
      </c>
      <c r="O254">
        <v>6</v>
      </c>
      <c r="P254">
        <v>6</v>
      </c>
      <c r="Q254" t="s">
        <v>1672</v>
      </c>
      <c r="R254" t="s">
        <v>1673</v>
      </c>
      <c r="S254" t="s">
        <v>1443</v>
      </c>
      <c r="T254" t="s">
        <v>223</v>
      </c>
      <c r="U254" t="s">
        <v>1605</v>
      </c>
      <c r="V254" t="s">
        <v>1606</v>
      </c>
      <c r="W254" t="s">
        <v>594</v>
      </c>
      <c r="X254" t="s">
        <v>602</v>
      </c>
      <c r="Y254" t="s">
        <v>594</v>
      </c>
      <c r="Z254" t="s">
        <v>236</v>
      </c>
      <c r="AA254" t="s">
        <v>1180</v>
      </c>
      <c r="AB254" t="s">
        <v>1181</v>
      </c>
      <c r="AC254" t="s">
        <v>797</v>
      </c>
      <c r="AD254" t="s">
        <v>239</v>
      </c>
      <c r="AE254" t="s">
        <v>1448</v>
      </c>
      <c r="AF254" t="s">
        <v>1449</v>
      </c>
      <c r="AG254" t="s">
        <v>1450</v>
      </c>
      <c r="AH254" t="s">
        <v>1451</v>
      </c>
      <c r="AI254" t="s">
        <v>1452</v>
      </c>
      <c r="AJ254" t="s">
        <v>1453</v>
      </c>
      <c r="AK254" t="s">
        <v>609</v>
      </c>
      <c r="AL254" t="s">
        <v>610</v>
      </c>
      <c r="AM254" t="s">
        <v>611</v>
      </c>
      <c r="AN254" t="s">
        <v>1643</v>
      </c>
      <c r="AO254" t="s">
        <v>1644</v>
      </c>
      <c r="AP254" t="s">
        <v>1674</v>
      </c>
      <c r="AQ254" t="s">
        <v>107</v>
      </c>
      <c r="AR254" s="64">
        <v>2078091000</v>
      </c>
      <c r="AS254" s="64">
        <v>0</v>
      </c>
      <c r="AT254" s="64">
        <v>0</v>
      </c>
      <c r="AU254" s="64">
        <v>0</v>
      </c>
      <c r="AV254" s="64">
        <v>0</v>
      </c>
      <c r="AW254" s="64">
        <v>2078091000</v>
      </c>
      <c r="AX254" s="64">
        <v>1200000000</v>
      </c>
      <c r="AY254" s="64">
        <v>1200000000</v>
      </c>
      <c r="AZ254" s="64">
        <v>690731495</v>
      </c>
      <c r="BA254" s="64">
        <v>538454449</v>
      </c>
      <c r="BB254" s="64">
        <v>878091000</v>
      </c>
      <c r="BC254" s="101">
        <v>1</v>
      </c>
      <c r="BD254" s="101">
        <v>102</v>
      </c>
      <c r="BE254" s="64">
        <v>0</v>
      </c>
      <c r="BF254" t="s">
        <v>615</v>
      </c>
      <c r="BG254" s="107" t="e">
        <f>+SUMIF('[4]CDP - NO CANCELAR '!$A$2:$A$152,R254,'[4]CDP - NO CANCELAR '!$Q$2:$Q$152)</f>
        <v>#VALUE!</v>
      </c>
      <c r="BH254" s="64">
        <v>1200000000</v>
      </c>
      <c r="BI254" s="104">
        <v>28</v>
      </c>
      <c r="BJ254" s="104">
        <v>5</v>
      </c>
      <c r="BK254" s="104">
        <v>3</v>
      </c>
      <c r="BL254" s="106">
        <v>33</v>
      </c>
      <c r="BM254" s="104">
        <v>1</v>
      </c>
      <c r="BN254" s="104">
        <v>102</v>
      </c>
      <c r="BO254" s="104">
        <v>72</v>
      </c>
      <c r="BP254" s="104">
        <v>47</v>
      </c>
      <c r="BQ254" s="105">
        <v>2201033</v>
      </c>
      <c r="BR254" s="104" t="s">
        <v>3271</v>
      </c>
      <c r="BS254" s="104">
        <f t="shared" si="41"/>
        <v>878091000</v>
      </c>
      <c r="BT254" s="103" t="str">
        <f>+VLOOKUP('EJECUCIONGASTOS ARMONIZADO'!BU254,[4]ARMONIZACION!$I$5:$N$53,6,FALSE)</f>
        <v>DESARROLLO HUMANO Y SOCIAL</v>
      </c>
      <c r="BU254" s="102" t="s">
        <v>317</v>
      </c>
      <c r="BV254" s="102"/>
      <c r="BY254" s="101">
        <v>1</v>
      </c>
      <c r="BZ254" s="101">
        <v>102</v>
      </c>
      <c r="CA254" t="e">
        <f>+COUNTIF([4]ARMONIZACION!$D$5:$D$53,'EJECUCIONGASTOS ARMONIZADO'!CB254)</f>
        <v>#VALUE!</v>
      </c>
      <c r="CB254" t="str">
        <f t="shared" si="33"/>
        <v>MANIZALES CIUDAD MUNDIAL DE APRENDIZAJE HACIA UN SISTEMA 4.0 - EDUCACIÓN</v>
      </c>
      <c r="CC254">
        <f t="shared" si="34"/>
        <v>1</v>
      </c>
      <c r="CD254" t="str">
        <f t="shared" si="35"/>
        <v>11</v>
      </c>
      <c r="CE254" t="str">
        <f t="shared" si="36"/>
        <v>28 5 3 33 1 102 72 47 2201033</v>
      </c>
      <c r="CF254">
        <f t="shared" si="37"/>
        <v>1</v>
      </c>
    </row>
    <row r="255" spans="1:84" ht="15" customHeight="1" x14ac:dyDescent="0.25">
      <c r="A255">
        <v>28</v>
      </c>
      <c r="B255">
        <v>8</v>
      </c>
      <c r="C255">
        <v>3</v>
      </c>
      <c r="D255" s="99">
        <v>11</v>
      </c>
      <c r="E255">
        <v>1</v>
      </c>
      <c r="F255">
        <v>2</v>
      </c>
      <c r="G255">
        <v>25</v>
      </c>
      <c r="H255">
        <v>0</v>
      </c>
      <c r="I255">
        <v>1</v>
      </c>
      <c r="J255" t="s">
        <v>597</v>
      </c>
      <c r="K255">
        <v>0</v>
      </c>
      <c r="L255" t="s">
        <v>597</v>
      </c>
      <c r="M255">
        <v>11101</v>
      </c>
      <c r="N255" t="s">
        <v>598</v>
      </c>
      <c r="O255">
        <v>0</v>
      </c>
      <c r="P255">
        <v>0</v>
      </c>
      <c r="Q255" t="s">
        <v>1675</v>
      </c>
      <c r="R255" t="s">
        <v>1676</v>
      </c>
      <c r="S255" t="s">
        <v>1443</v>
      </c>
      <c r="T255" t="s">
        <v>223</v>
      </c>
      <c r="U255" t="s">
        <v>1677</v>
      </c>
      <c r="V255" t="s">
        <v>1678</v>
      </c>
      <c r="W255" t="s">
        <v>594</v>
      </c>
      <c r="X255" t="s">
        <v>602</v>
      </c>
      <c r="Y255" t="s">
        <v>596</v>
      </c>
      <c r="Z255" t="s">
        <v>597</v>
      </c>
      <c r="AA255" t="s">
        <v>595</v>
      </c>
      <c r="AB255" t="s">
        <v>234</v>
      </c>
      <c r="AC255" t="s">
        <v>797</v>
      </c>
      <c r="AD255" t="s">
        <v>239</v>
      </c>
      <c r="AE255" t="s">
        <v>1448</v>
      </c>
      <c r="AF255" t="s">
        <v>1449</v>
      </c>
      <c r="AG255" t="s">
        <v>1560</v>
      </c>
      <c r="AH255" t="s">
        <v>1561</v>
      </c>
      <c r="AI255" t="s">
        <v>1562</v>
      </c>
      <c r="AJ255" t="s">
        <v>1563</v>
      </c>
      <c r="AK255" t="s">
        <v>609</v>
      </c>
      <c r="AL255" t="s">
        <v>610</v>
      </c>
      <c r="AM255" t="s">
        <v>611</v>
      </c>
      <c r="AN255" t="s">
        <v>1679</v>
      </c>
      <c r="AO255" t="s">
        <v>1680</v>
      </c>
      <c r="AP255" t="s">
        <v>1681</v>
      </c>
      <c r="AQ255" t="s">
        <v>103</v>
      </c>
      <c r="AR255" s="64">
        <v>4000000000</v>
      </c>
      <c r="AS255" s="64">
        <v>0</v>
      </c>
      <c r="AT255" s="64">
        <v>0</v>
      </c>
      <c r="AU255" s="64">
        <v>0</v>
      </c>
      <c r="AV255" s="64">
        <v>0</v>
      </c>
      <c r="AW255" s="64">
        <v>4000000000</v>
      </c>
      <c r="AX255" s="64">
        <v>4000000000</v>
      </c>
      <c r="AY255" s="64">
        <v>4000000000</v>
      </c>
      <c r="AZ255" s="64">
        <v>1102944471</v>
      </c>
      <c r="BA255" s="64">
        <v>1102944471</v>
      </c>
      <c r="BB255" s="64">
        <v>0</v>
      </c>
      <c r="BC255" s="101">
        <v>1</v>
      </c>
      <c r="BD255" s="101">
        <v>102</v>
      </c>
      <c r="BE255" s="64">
        <v>0</v>
      </c>
      <c r="BF255" t="s">
        <v>615</v>
      </c>
      <c r="BG255" s="107" t="e">
        <f>+SUMIF('[4]CDP - NO CANCELAR '!$A$2:$A$152,R255,'[4]CDP - NO CANCELAR '!$Q$2:$Q$152)</f>
        <v>#VALUE!</v>
      </c>
      <c r="BH255" s="64">
        <v>4000000000</v>
      </c>
      <c r="BI255" s="104">
        <f t="shared" ref="BI255:BL256" si="42">+A255</f>
        <v>28</v>
      </c>
      <c r="BJ255" s="104">
        <f t="shared" si="42"/>
        <v>8</v>
      </c>
      <c r="BK255" s="104">
        <f t="shared" si="42"/>
        <v>3</v>
      </c>
      <c r="BL255" s="106">
        <f t="shared" si="42"/>
        <v>11</v>
      </c>
      <c r="BM255" s="104">
        <f>+VALUE(VLOOKUP(BT255,'[4]ESTRUCTURA PDM'!$D$1:$J$48,7,FALSE))</f>
        <v>1</v>
      </c>
      <c r="BN255" s="104">
        <f>IFERROR(VALUE(CONCATENATE((VLOOKUP(BU255,'[4]ESTRUCTURA PDM'!$E$1:$L$48,7,FALSE)),0,(VLOOKUP(BV255,'[4]ESTRUCTURA PDM'!$F$1:$L$48,7,FALSE)))),)</f>
        <v>0</v>
      </c>
      <c r="BO255" s="104">
        <f>+G255</f>
        <v>25</v>
      </c>
      <c r="BP255" s="104"/>
      <c r="BQ255" s="105"/>
      <c r="BR255" s="104"/>
      <c r="BS255" s="104">
        <f t="shared" si="41"/>
        <v>0</v>
      </c>
      <c r="BT255" s="103" t="str">
        <f>+VLOOKUP('EJECUCIONGASTOS ARMONIZADO'!BU255,[4]ARMONIZACION!$I$5:$N$53,6,FALSE)</f>
        <v>DESARROLLO HUMANO Y SOCIAL</v>
      </c>
      <c r="BU255" s="102" t="s">
        <v>317</v>
      </c>
      <c r="BV255" s="102"/>
      <c r="BY255" s="101">
        <v>1</v>
      </c>
      <c r="BZ255" s="101">
        <v>0</v>
      </c>
      <c r="CA255" t="e">
        <f>+COUNTIF([4]ARMONIZACION!$D$5:$D$53,'EJECUCIONGASTOS ARMONIZADO'!CB255)</f>
        <v>#VALUE!</v>
      </c>
      <c r="CB255" t="str">
        <f t="shared" si="33"/>
        <v>MANIZALES CIUDAD MUNDIAL DE APRENDIZAJE HACIA UN SISTEMA 4.0 - EDUCACIÓN</v>
      </c>
      <c r="CC255">
        <f t="shared" si="34"/>
        <v>0</v>
      </c>
      <c r="CD255" t="str">
        <f t="shared" si="35"/>
        <v>10</v>
      </c>
      <c r="CE255" t="str">
        <f t="shared" si="36"/>
        <v xml:space="preserve">28 8 3 11 1 0 25  </v>
      </c>
      <c r="CF255">
        <f t="shared" si="37"/>
        <v>1</v>
      </c>
    </row>
    <row r="256" spans="1:84" ht="15" customHeight="1" x14ac:dyDescent="0.25">
      <c r="A256">
        <v>28</v>
      </c>
      <c r="B256">
        <v>8</v>
      </c>
      <c r="C256">
        <v>3</v>
      </c>
      <c r="D256" s="99">
        <v>22</v>
      </c>
      <c r="E256">
        <v>1</v>
      </c>
      <c r="F256">
        <v>2</v>
      </c>
      <c r="G256">
        <v>25</v>
      </c>
      <c r="H256">
        <v>0</v>
      </c>
      <c r="I256">
        <v>2</v>
      </c>
      <c r="J256" t="s">
        <v>235</v>
      </c>
      <c r="K256" t="s">
        <v>1443</v>
      </c>
      <c r="L256" t="s">
        <v>223</v>
      </c>
      <c r="M256">
        <v>13177</v>
      </c>
      <c r="N256" t="s">
        <v>1682</v>
      </c>
      <c r="O256">
        <v>0</v>
      </c>
      <c r="P256">
        <v>0</v>
      </c>
      <c r="Q256" t="s">
        <v>1683</v>
      </c>
      <c r="R256" t="s">
        <v>1684</v>
      </c>
      <c r="S256" t="s">
        <v>1443</v>
      </c>
      <c r="T256" t="s">
        <v>223</v>
      </c>
      <c r="U256" t="s">
        <v>1677</v>
      </c>
      <c r="V256" t="s">
        <v>1678</v>
      </c>
      <c r="W256" t="s">
        <v>594</v>
      </c>
      <c r="X256" t="s">
        <v>602</v>
      </c>
      <c r="Y256" t="s">
        <v>696</v>
      </c>
      <c r="Z256" t="s">
        <v>235</v>
      </c>
      <c r="AA256" t="s">
        <v>695</v>
      </c>
      <c r="AB256" t="s">
        <v>235</v>
      </c>
      <c r="AC256" t="s">
        <v>797</v>
      </c>
      <c r="AD256" t="s">
        <v>239</v>
      </c>
      <c r="AE256" t="s">
        <v>1448</v>
      </c>
      <c r="AF256" t="s">
        <v>1449</v>
      </c>
      <c r="AG256" t="s">
        <v>1560</v>
      </c>
      <c r="AH256" t="s">
        <v>1561</v>
      </c>
      <c r="AI256" t="s">
        <v>1562</v>
      </c>
      <c r="AJ256" t="s">
        <v>1563</v>
      </c>
      <c r="AK256" t="s">
        <v>609</v>
      </c>
      <c r="AL256" t="s">
        <v>610</v>
      </c>
      <c r="AM256" t="s">
        <v>611</v>
      </c>
      <c r="AN256" t="s">
        <v>1679</v>
      </c>
      <c r="AO256" t="s">
        <v>1680</v>
      </c>
      <c r="AP256" t="s">
        <v>1685</v>
      </c>
      <c r="AQ256" t="s">
        <v>108</v>
      </c>
      <c r="AR256" s="64">
        <v>11241443651</v>
      </c>
      <c r="AS256" s="64">
        <v>0</v>
      </c>
      <c r="AT256" s="64">
        <v>0</v>
      </c>
      <c r="AU256" s="64">
        <v>0</v>
      </c>
      <c r="AV256" s="64">
        <v>0</v>
      </c>
      <c r="AW256" s="64">
        <v>11241443651</v>
      </c>
      <c r="AX256" s="64">
        <v>11241443651</v>
      </c>
      <c r="AY256" s="64">
        <v>11241443651</v>
      </c>
      <c r="AZ256" s="64">
        <v>5096984838</v>
      </c>
      <c r="BA256" s="64">
        <v>5096984838</v>
      </c>
      <c r="BB256" s="64">
        <v>0</v>
      </c>
      <c r="BC256" s="101">
        <v>1</v>
      </c>
      <c r="BD256" s="101">
        <v>102</v>
      </c>
      <c r="BE256" s="64">
        <v>0</v>
      </c>
      <c r="BF256" t="s">
        <v>615</v>
      </c>
      <c r="BG256" s="107" t="e">
        <f>+SUMIF('[4]CDP - NO CANCELAR '!$A$2:$A$152,R256,'[4]CDP - NO CANCELAR '!$Q$2:$Q$152)</f>
        <v>#VALUE!</v>
      </c>
      <c r="BH256" s="64">
        <v>11241443651</v>
      </c>
      <c r="BI256" s="104">
        <f t="shared" si="42"/>
        <v>28</v>
      </c>
      <c r="BJ256" s="104">
        <f t="shared" si="42"/>
        <v>8</v>
      </c>
      <c r="BK256" s="104">
        <f t="shared" si="42"/>
        <v>3</v>
      </c>
      <c r="BL256" s="106">
        <f t="shared" si="42"/>
        <v>22</v>
      </c>
      <c r="BM256" s="104">
        <f>+VALUE(VLOOKUP(BT256,'[4]ESTRUCTURA PDM'!$D$1:$J$48,7,FALSE))</f>
        <v>1</v>
      </c>
      <c r="BN256" s="104">
        <f>IFERROR(VALUE(CONCATENATE((VLOOKUP(BU256,'[4]ESTRUCTURA PDM'!$E$1:$L$48,7,FALSE)),0,(VLOOKUP(BV256,'[4]ESTRUCTURA PDM'!$F$1:$L$48,7,FALSE)))),)</f>
        <v>0</v>
      </c>
      <c r="BO256" s="104">
        <f>+G256</f>
        <v>25</v>
      </c>
      <c r="BP256" s="104"/>
      <c r="BQ256" s="105"/>
      <c r="BR256" s="104"/>
      <c r="BS256" s="104">
        <f t="shared" si="41"/>
        <v>0</v>
      </c>
      <c r="BT256" s="103" t="str">
        <f>+VLOOKUP('EJECUCIONGASTOS ARMONIZADO'!BU256,[4]ARMONIZACION!$I$5:$N$53,6,FALSE)</f>
        <v>DESARROLLO HUMANO Y SOCIAL</v>
      </c>
      <c r="BU256" s="102" t="s">
        <v>317</v>
      </c>
      <c r="BV256" s="102"/>
      <c r="BY256" s="101">
        <v>1</v>
      </c>
      <c r="BZ256" s="101">
        <v>0</v>
      </c>
      <c r="CA256" t="e">
        <f>+COUNTIF([4]ARMONIZACION!$D$5:$D$53,'EJECUCIONGASTOS ARMONIZADO'!CB256)</f>
        <v>#VALUE!</v>
      </c>
      <c r="CB256" t="str">
        <f t="shared" si="33"/>
        <v>MANIZALES CIUDAD MUNDIAL DE APRENDIZAJE HACIA UN SISTEMA 4.0 - EDUCACIÓN</v>
      </c>
      <c r="CC256">
        <f t="shared" si="34"/>
        <v>0</v>
      </c>
      <c r="CD256" t="str">
        <f t="shared" si="35"/>
        <v>10</v>
      </c>
      <c r="CE256" t="str">
        <f t="shared" si="36"/>
        <v xml:space="preserve">28 8 3 22 1 0 25  </v>
      </c>
      <c r="CF256">
        <f t="shared" si="37"/>
        <v>1</v>
      </c>
    </row>
    <row r="257" spans="1:84" ht="15" customHeight="1" x14ac:dyDescent="0.25">
      <c r="A257">
        <v>28</v>
      </c>
      <c r="B257">
        <v>8</v>
      </c>
      <c r="C257">
        <v>3</v>
      </c>
      <c r="D257" s="99">
        <v>33</v>
      </c>
      <c r="E257">
        <v>1</v>
      </c>
      <c r="F257">
        <v>2</v>
      </c>
      <c r="G257">
        <v>25</v>
      </c>
      <c r="H257">
        <v>1</v>
      </c>
      <c r="I257">
        <v>3</v>
      </c>
      <c r="J257" t="s">
        <v>236</v>
      </c>
      <c r="K257" t="s">
        <v>1443</v>
      </c>
      <c r="L257" t="s">
        <v>223</v>
      </c>
      <c r="M257">
        <v>22202</v>
      </c>
      <c r="N257" t="s">
        <v>1686</v>
      </c>
      <c r="O257">
        <v>1</v>
      </c>
      <c r="P257">
        <v>1</v>
      </c>
      <c r="Q257" t="s">
        <v>1687</v>
      </c>
      <c r="R257" t="s">
        <v>1688</v>
      </c>
      <c r="S257" t="s">
        <v>1443</v>
      </c>
      <c r="T257" t="s">
        <v>223</v>
      </c>
      <c r="U257" t="s">
        <v>1677</v>
      </c>
      <c r="V257" t="s">
        <v>1678</v>
      </c>
      <c r="W257" t="s">
        <v>594</v>
      </c>
      <c r="X257" t="s">
        <v>602</v>
      </c>
      <c r="Y257" t="s">
        <v>594</v>
      </c>
      <c r="Z257" t="s">
        <v>236</v>
      </c>
      <c r="AA257" t="s">
        <v>1180</v>
      </c>
      <c r="AB257" t="s">
        <v>1181</v>
      </c>
      <c r="AC257" t="s">
        <v>797</v>
      </c>
      <c r="AD257" t="s">
        <v>239</v>
      </c>
      <c r="AE257" t="s">
        <v>1448</v>
      </c>
      <c r="AF257" t="s">
        <v>1449</v>
      </c>
      <c r="AG257" t="s">
        <v>1560</v>
      </c>
      <c r="AH257" t="s">
        <v>1561</v>
      </c>
      <c r="AI257" t="s">
        <v>1562</v>
      </c>
      <c r="AJ257" t="s">
        <v>1563</v>
      </c>
      <c r="AK257" t="s">
        <v>609</v>
      </c>
      <c r="AL257" t="s">
        <v>610</v>
      </c>
      <c r="AM257" t="s">
        <v>611</v>
      </c>
      <c r="AN257" t="s">
        <v>1679</v>
      </c>
      <c r="AO257" t="s">
        <v>1680</v>
      </c>
      <c r="AP257" t="s">
        <v>1689</v>
      </c>
      <c r="AQ257" t="s">
        <v>109</v>
      </c>
      <c r="AR257" s="64">
        <v>132091000</v>
      </c>
      <c r="AS257" s="64">
        <v>0</v>
      </c>
      <c r="AT257" s="64">
        <v>0</v>
      </c>
      <c r="AU257" s="64">
        <v>0</v>
      </c>
      <c r="AV257" s="64">
        <v>0</v>
      </c>
      <c r="AW257" s="64">
        <v>132091000</v>
      </c>
      <c r="AX257" s="64">
        <v>0</v>
      </c>
      <c r="AY257" s="64">
        <v>0</v>
      </c>
      <c r="AZ257" s="64">
        <v>0</v>
      </c>
      <c r="BA257" s="64">
        <v>0</v>
      </c>
      <c r="BB257" s="64">
        <v>132091000</v>
      </c>
      <c r="BC257" s="101">
        <v>1</v>
      </c>
      <c r="BD257" s="101">
        <v>102</v>
      </c>
      <c r="BE257" s="64">
        <v>0</v>
      </c>
      <c r="BF257" t="s">
        <v>615</v>
      </c>
      <c r="BG257" s="107" t="e">
        <f>+SUMIF('[4]CDP - NO CANCELAR '!$A$2:$A$152,R257,'[4]CDP - NO CANCELAR '!$Q$2:$Q$152)</f>
        <v>#VALUE!</v>
      </c>
      <c r="BH257" s="64">
        <v>0</v>
      </c>
      <c r="BI257" s="104">
        <v>28</v>
      </c>
      <c r="BJ257" s="104">
        <v>1</v>
      </c>
      <c r="BK257" s="104">
        <v>3</v>
      </c>
      <c r="BL257" s="106">
        <v>33</v>
      </c>
      <c r="BM257" s="104">
        <v>1</v>
      </c>
      <c r="BN257" s="104">
        <v>102</v>
      </c>
      <c r="BO257" s="104">
        <v>25</v>
      </c>
      <c r="BP257" s="104">
        <v>48</v>
      </c>
      <c r="BQ257" s="105">
        <v>2201028</v>
      </c>
      <c r="BR257" s="104" t="s">
        <v>109</v>
      </c>
      <c r="BS257" s="104">
        <f t="shared" si="41"/>
        <v>132091000</v>
      </c>
      <c r="BT257" s="103" t="str">
        <f>+VLOOKUP('EJECUCIONGASTOS ARMONIZADO'!BU257,[4]ARMONIZACION!$I$5:$N$53,6,FALSE)</f>
        <v>DESARROLLO HUMANO Y SOCIAL</v>
      </c>
      <c r="BU257" s="102" t="s">
        <v>317</v>
      </c>
      <c r="BV257" s="102"/>
      <c r="BY257" s="101">
        <v>1</v>
      </c>
      <c r="BZ257" s="101">
        <v>102</v>
      </c>
      <c r="CA257" t="e">
        <f>+COUNTIF([4]ARMONIZACION!$D$5:$D$53,'EJECUCIONGASTOS ARMONIZADO'!CB257)</f>
        <v>#VALUE!</v>
      </c>
      <c r="CB257" t="str">
        <f t="shared" si="33"/>
        <v>MANIZALES CIUDAD MUNDIAL DE APRENDIZAJE HACIA UN SISTEMA 4.0 - EDUCACIÓN</v>
      </c>
      <c r="CC257">
        <f t="shared" si="34"/>
        <v>1</v>
      </c>
      <c r="CD257" t="str">
        <f t="shared" si="35"/>
        <v>11</v>
      </c>
      <c r="CE257" t="str">
        <f t="shared" si="36"/>
        <v>28 1 3 33 1 102 25 48 2201028</v>
      </c>
      <c r="CF257">
        <f t="shared" si="37"/>
        <v>1</v>
      </c>
    </row>
    <row r="258" spans="1:84" ht="15" customHeight="1" x14ac:dyDescent="0.25">
      <c r="A258">
        <v>28</v>
      </c>
      <c r="B258">
        <v>8</v>
      </c>
      <c r="C258">
        <v>3</v>
      </c>
      <c r="D258" s="99">
        <v>33</v>
      </c>
      <c r="E258">
        <v>1</v>
      </c>
      <c r="F258">
        <v>2</v>
      </c>
      <c r="G258">
        <v>25</v>
      </c>
      <c r="H258">
        <v>2</v>
      </c>
      <c r="I258">
        <v>3</v>
      </c>
      <c r="J258" t="s">
        <v>236</v>
      </c>
      <c r="K258" t="s">
        <v>1443</v>
      </c>
      <c r="L258" t="s">
        <v>223</v>
      </c>
      <c r="M258">
        <v>13150</v>
      </c>
      <c r="N258" t="s">
        <v>1690</v>
      </c>
      <c r="O258">
        <v>2</v>
      </c>
      <c r="P258">
        <v>2</v>
      </c>
      <c r="Q258" t="s">
        <v>1691</v>
      </c>
      <c r="R258" t="s">
        <v>1692</v>
      </c>
      <c r="S258" t="s">
        <v>1443</v>
      </c>
      <c r="T258" t="s">
        <v>223</v>
      </c>
      <c r="U258" t="s">
        <v>1677</v>
      </c>
      <c r="V258" t="s">
        <v>1678</v>
      </c>
      <c r="W258" t="s">
        <v>594</v>
      </c>
      <c r="X258" t="s">
        <v>602</v>
      </c>
      <c r="Y258" t="s">
        <v>594</v>
      </c>
      <c r="Z258" t="s">
        <v>236</v>
      </c>
      <c r="AA258" t="s">
        <v>1180</v>
      </c>
      <c r="AB258" t="s">
        <v>1181</v>
      </c>
      <c r="AC258" t="s">
        <v>797</v>
      </c>
      <c r="AD258" t="s">
        <v>239</v>
      </c>
      <c r="AE258" t="s">
        <v>1448</v>
      </c>
      <c r="AF258" t="s">
        <v>1449</v>
      </c>
      <c r="AG258" t="s">
        <v>1560</v>
      </c>
      <c r="AH258" t="s">
        <v>1561</v>
      </c>
      <c r="AI258" t="s">
        <v>1562</v>
      </c>
      <c r="AJ258" t="s">
        <v>1563</v>
      </c>
      <c r="AK258" t="s">
        <v>609</v>
      </c>
      <c r="AL258" t="s">
        <v>610</v>
      </c>
      <c r="AM258" t="s">
        <v>611</v>
      </c>
      <c r="AN258" t="s">
        <v>1679</v>
      </c>
      <c r="AO258" t="s">
        <v>1680</v>
      </c>
      <c r="AP258" t="s">
        <v>1693</v>
      </c>
      <c r="AQ258" t="s">
        <v>110</v>
      </c>
      <c r="AR258" s="64">
        <v>798329815</v>
      </c>
      <c r="AS258" s="64">
        <v>0</v>
      </c>
      <c r="AT258" s="64">
        <v>0</v>
      </c>
      <c r="AU258" s="64">
        <v>0</v>
      </c>
      <c r="AV258" s="64">
        <v>0</v>
      </c>
      <c r="AW258" s="64">
        <v>798329815</v>
      </c>
      <c r="AX258" s="64">
        <v>597271549</v>
      </c>
      <c r="AY258" s="64">
        <v>597271549</v>
      </c>
      <c r="AZ258" s="64">
        <v>67074765</v>
      </c>
      <c r="BA258" s="64">
        <v>67074765</v>
      </c>
      <c r="BB258" s="64">
        <v>201058266</v>
      </c>
      <c r="BC258" s="101">
        <v>1</v>
      </c>
      <c r="BD258" s="101">
        <v>102</v>
      </c>
      <c r="BE258" s="64">
        <v>0</v>
      </c>
      <c r="BF258" t="s">
        <v>615</v>
      </c>
      <c r="BG258" s="107" t="e">
        <f>+SUMIF('[4]CDP - NO CANCELAR '!$A$2:$A$152,R258,'[4]CDP - NO CANCELAR '!$Q$2:$Q$152)</f>
        <v>#VALUE!</v>
      </c>
      <c r="BH258" s="64">
        <v>597271549</v>
      </c>
      <c r="BI258" s="104">
        <v>28</v>
      </c>
      <c r="BJ258" s="104">
        <v>1</v>
      </c>
      <c r="BK258" s="104">
        <v>3</v>
      </c>
      <c r="BL258" s="106">
        <v>33</v>
      </c>
      <c r="BM258" s="104">
        <v>1</v>
      </c>
      <c r="BN258" s="104">
        <v>102</v>
      </c>
      <c r="BO258" s="104">
        <v>25</v>
      </c>
      <c r="BP258" s="104">
        <v>46</v>
      </c>
      <c r="BQ258" s="105">
        <v>2201028</v>
      </c>
      <c r="BR258" s="104" t="s">
        <v>110</v>
      </c>
      <c r="BS258" s="104">
        <f t="shared" si="41"/>
        <v>201058266</v>
      </c>
      <c r="BT258" s="103" t="str">
        <f>+VLOOKUP('EJECUCIONGASTOS ARMONIZADO'!BU258,[4]ARMONIZACION!$I$5:$N$53,6,FALSE)</f>
        <v>DESARROLLO HUMANO Y SOCIAL</v>
      </c>
      <c r="BU258" s="102" t="s">
        <v>317</v>
      </c>
      <c r="BV258" s="102"/>
      <c r="BY258" s="101">
        <v>1</v>
      </c>
      <c r="BZ258" s="101">
        <v>102</v>
      </c>
      <c r="CA258" t="e">
        <f>+COUNTIF([4]ARMONIZACION!$D$5:$D$53,'EJECUCIONGASTOS ARMONIZADO'!CB258)</f>
        <v>#VALUE!</v>
      </c>
      <c r="CB258" t="str">
        <f t="shared" si="33"/>
        <v>MANIZALES CIUDAD MUNDIAL DE APRENDIZAJE HACIA UN SISTEMA 4.0 - EDUCACIÓN</v>
      </c>
      <c r="CC258">
        <f t="shared" si="34"/>
        <v>1</v>
      </c>
      <c r="CD258" t="str">
        <f t="shared" si="35"/>
        <v>11</v>
      </c>
      <c r="CE258" t="str">
        <f t="shared" si="36"/>
        <v>28 1 3 33 1 102 25 46 2201028</v>
      </c>
      <c r="CF258">
        <f t="shared" si="37"/>
        <v>1</v>
      </c>
    </row>
    <row r="259" spans="1:84" ht="15" customHeight="1" x14ac:dyDescent="0.25">
      <c r="A259">
        <v>28</v>
      </c>
      <c r="B259">
        <v>10</v>
      </c>
      <c r="C259">
        <v>3</v>
      </c>
      <c r="D259" s="99">
        <v>33</v>
      </c>
      <c r="E259">
        <v>1</v>
      </c>
      <c r="F259">
        <v>2</v>
      </c>
      <c r="G259">
        <v>72</v>
      </c>
      <c r="H259">
        <v>5</v>
      </c>
      <c r="I259">
        <v>3</v>
      </c>
      <c r="J259" t="s">
        <v>236</v>
      </c>
      <c r="K259" t="s">
        <v>1443</v>
      </c>
      <c r="L259" t="s">
        <v>223</v>
      </c>
      <c r="M259">
        <v>13110</v>
      </c>
      <c r="N259" t="s">
        <v>1694</v>
      </c>
      <c r="O259">
        <v>5</v>
      </c>
      <c r="P259">
        <v>5</v>
      </c>
      <c r="Q259" t="s">
        <v>1695</v>
      </c>
      <c r="R259" t="s">
        <v>1696</v>
      </c>
      <c r="S259" t="s">
        <v>1443</v>
      </c>
      <c r="T259" t="s">
        <v>223</v>
      </c>
      <c r="U259" t="s">
        <v>1697</v>
      </c>
      <c r="V259" t="s">
        <v>1698</v>
      </c>
      <c r="W259" t="s">
        <v>594</v>
      </c>
      <c r="X259" t="s">
        <v>602</v>
      </c>
      <c r="Y259" t="s">
        <v>594</v>
      </c>
      <c r="Z259" t="s">
        <v>236</v>
      </c>
      <c r="AA259" t="s">
        <v>1180</v>
      </c>
      <c r="AB259" t="s">
        <v>1181</v>
      </c>
      <c r="AC259" t="s">
        <v>797</v>
      </c>
      <c r="AD259" t="s">
        <v>239</v>
      </c>
      <c r="AE259" t="s">
        <v>1448</v>
      </c>
      <c r="AF259" t="s">
        <v>1449</v>
      </c>
      <c r="AG259" t="s">
        <v>1450</v>
      </c>
      <c r="AH259" t="s">
        <v>1451</v>
      </c>
      <c r="AI259" t="s">
        <v>1452</v>
      </c>
      <c r="AJ259" t="s">
        <v>1453</v>
      </c>
      <c r="AK259" t="s">
        <v>609</v>
      </c>
      <c r="AL259" t="s">
        <v>610</v>
      </c>
      <c r="AM259" t="s">
        <v>611</v>
      </c>
      <c r="AN259" t="s">
        <v>1643</v>
      </c>
      <c r="AO259" t="s">
        <v>1644</v>
      </c>
      <c r="AP259" t="s">
        <v>1699</v>
      </c>
      <c r="AQ259" t="s">
        <v>111</v>
      </c>
      <c r="AR259" s="64">
        <v>2964130866</v>
      </c>
      <c r="AS259" s="64">
        <v>0</v>
      </c>
      <c r="AT259" s="64">
        <v>0</v>
      </c>
      <c r="AU259" s="64">
        <v>0</v>
      </c>
      <c r="AV259" s="64">
        <v>0</v>
      </c>
      <c r="AW259" s="64">
        <v>2964130866</v>
      </c>
      <c r="AX259" s="64">
        <v>0</v>
      </c>
      <c r="AY259" s="64">
        <v>0</v>
      </c>
      <c r="AZ259" s="64">
        <v>0</v>
      </c>
      <c r="BA259" s="64">
        <v>0</v>
      </c>
      <c r="BB259" s="64">
        <v>2964130866</v>
      </c>
      <c r="BC259" s="101">
        <v>1</v>
      </c>
      <c r="BD259" s="101">
        <v>102</v>
      </c>
      <c r="BE259" s="64">
        <v>0</v>
      </c>
      <c r="BF259" t="s">
        <v>615</v>
      </c>
      <c r="BG259" s="107" t="e">
        <f>+SUMIF('[4]CDP - NO CANCELAR '!$A$2:$A$152,R259,'[4]CDP - NO CANCELAR '!$Q$2:$Q$152)</f>
        <v>#VALUE!</v>
      </c>
      <c r="BH259" s="64">
        <v>0</v>
      </c>
      <c r="BI259" s="104">
        <v>28</v>
      </c>
      <c r="BJ259" s="104">
        <v>6</v>
      </c>
      <c r="BK259" s="104">
        <v>3</v>
      </c>
      <c r="BL259" s="106">
        <v>33</v>
      </c>
      <c r="BM259" s="104">
        <v>1</v>
      </c>
      <c r="BN259" s="104">
        <v>102</v>
      </c>
      <c r="BO259" s="104">
        <v>72</v>
      </c>
      <c r="BP259" s="104">
        <v>47</v>
      </c>
      <c r="BQ259" s="105">
        <v>2201033</v>
      </c>
      <c r="BR259" s="104" t="s">
        <v>3273</v>
      </c>
      <c r="BS259" s="104">
        <f t="shared" si="41"/>
        <v>2964130866</v>
      </c>
      <c r="BT259" s="103" t="str">
        <f>+VLOOKUP('EJECUCIONGASTOS ARMONIZADO'!BU259,[4]ARMONIZACION!$I$5:$N$53,6,FALSE)</f>
        <v>DESARROLLO HUMANO Y SOCIAL</v>
      </c>
      <c r="BU259" s="102" t="s">
        <v>317</v>
      </c>
      <c r="BV259" s="102"/>
      <c r="BY259" s="101">
        <v>1</v>
      </c>
      <c r="BZ259" s="101">
        <v>102</v>
      </c>
      <c r="CA259" t="e">
        <f>+COUNTIF([4]ARMONIZACION!$D$5:$D$53,'EJECUCIONGASTOS ARMONIZADO'!CB259)</f>
        <v>#VALUE!</v>
      </c>
      <c r="CB259" t="str">
        <f t="shared" ref="CB259:CB322" si="43">+CONCATENATE(AF259," - ",BU259)</f>
        <v>MANIZALES CIUDAD MUNDIAL DE APRENDIZAJE HACIA UN SISTEMA 4.0 - EDUCACIÓN</v>
      </c>
      <c r="CC259">
        <f t="shared" ref="CC259:CC322" si="44">_xlfn.NUMBERVALUE(MID(BN259,1,1))</f>
        <v>1</v>
      </c>
      <c r="CD259" t="str">
        <f t="shared" ref="CD259:CD322" si="45">+CONCATENATE(BM259,CC259)</f>
        <v>11</v>
      </c>
      <c r="CE259" t="str">
        <f t="shared" ref="CE259:CE322" si="46">+CONCATENATE(BI259," ",BJ259," ",BK259," ",BL259," ",BM259," ",BN259," ",BO259," ",BP259," ",BQ259)</f>
        <v>28 6 3 33 1 102 72 47 2201033</v>
      </c>
      <c r="CF259">
        <f t="shared" ref="CF259:CF322" si="47">+COUNTIF($CE$3:$CE$583,CE259)</f>
        <v>1</v>
      </c>
    </row>
    <row r="260" spans="1:84" ht="15" customHeight="1" x14ac:dyDescent="0.25">
      <c r="A260">
        <v>28</v>
      </c>
      <c r="B260">
        <v>12</v>
      </c>
      <c r="C260">
        <v>3</v>
      </c>
      <c r="D260" s="99">
        <v>11</v>
      </c>
      <c r="E260">
        <v>1</v>
      </c>
      <c r="F260">
        <v>2</v>
      </c>
      <c r="G260">
        <v>72</v>
      </c>
      <c r="H260">
        <v>0</v>
      </c>
      <c r="I260">
        <v>1</v>
      </c>
      <c r="J260" t="s">
        <v>597</v>
      </c>
      <c r="K260">
        <v>0</v>
      </c>
      <c r="L260" t="s">
        <v>597</v>
      </c>
      <c r="M260">
        <v>11101</v>
      </c>
      <c r="N260" t="s">
        <v>598</v>
      </c>
      <c r="O260">
        <v>0</v>
      </c>
      <c r="P260">
        <v>0</v>
      </c>
      <c r="Q260" t="s">
        <v>1700</v>
      </c>
      <c r="R260" t="s">
        <v>1701</v>
      </c>
      <c r="S260" t="s">
        <v>1443</v>
      </c>
      <c r="T260" t="s">
        <v>223</v>
      </c>
      <c r="U260" t="s">
        <v>1702</v>
      </c>
      <c r="V260" t="s">
        <v>1703</v>
      </c>
      <c r="W260" t="s">
        <v>594</v>
      </c>
      <c r="X260" t="s">
        <v>602</v>
      </c>
      <c r="Y260" t="s">
        <v>596</v>
      </c>
      <c r="Z260" t="s">
        <v>597</v>
      </c>
      <c r="AA260" t="s">
        <v>595</v>
      </c>
      <c r="AB260" t="s">
        <v>234</v>
      </c>
      <c r="AC260" t="s">
        <v>797</v>
      </c>
      <c r="AD260" t="s">
        <v>239</v>
      </c>
      <c r="AE260" t="s">
        <v>1448</v>
      </c>
      <c r="AF260" t="s">
        <v>1449</v>
      </c>
      <c r="AG260" t="s">
        <v>1450</v>
      </c>
      <c r="AH260" t="s">
        <v>1451</v>
      </c>
      <c r="AI260" t="s">
        <v>1452</v>
      </c>
      <c r="AJ260" t="s">
        <v>1453</v>
      </c>
      <c r="AK260" t="s">
        <v>609</v>
      </c>
      <c r="AL260" t="s">
        <v>610</v>
      </c>
      <c r="AM260" t="s">
        <v>611</v>
      </c>
      <c r="AN260" t="s">
        <v>1459</v>
      </c>
      <c r="AO260" t="s">
        <v>1460</v>
      </c>
      <c r="AP260" t="s">
        <v>1704</v>
      </c>
      <c r="AQ260" t="s">
        <v>93</v>
      </c>
      <c r="AR260" s="64">
        <v>50000000</v>
      </c>
      <c r="AS260" s="64">
        <v>0</v>
      </c>
      <c r="AT260" s="64">
        <v>0</v>
      </c>
      <c r="AU260" s="64">
        <v>0</v>
      </c>
      <c r="AV260" s="64">
        <v>0</v>
      </c>
      <c r="AW260" s="64">
        <v>50000000</v>
      </c>
      <c r="AX260" s="64">
        <v>50000000</v>
      </c>
      <c r="AY260" s="64">
        <v>50000000</v>
      </c>
      <c r="AZ260" s="64">
        <v>0</v>
      </c>
      <c r="BA260" s="64">
        <v>0</v>
      </c>
      <c r="BB260" s="64">
        <v>0</v>
      </c>
      <c r="BC260" s="101">
        <v>1</v>
      </c>
      <c r="BD260" s="101">
        <v>102</v>
      </c>
      <c r="BE260" s="64">
        <v>0</v>
      </c>
      <c r="BF260" t="s">
        <v>615</v>
      </c>
      <c r="BG260" s="107" t="e">
        <f>+SUMIF('[4]CDP - NO CANCELAR '!$A$2:$A$152,R260,'[4]CDP - NO CANCELAR '!$Q$2:$Q$152)</f>
        <v>#VALUE!</v>
      </c>
      <c r="BH260" s="64">
        <v>50000000</v>
      </c>
      <c r="BI260" s="104">
        <f t="shared" ref="BI260:BL262" si="48">+A260</f>
        <v>28</v>
      </c>
      <c r="BJ260" s="104">
        <f t="shared" si="48"/>
        <v>12</v>
      </c>
      <c r="BK260" s="104">
        <f t="shared" si="48"/>
        <v>3</v>
      </c>
      <c r="BL260" s="106">
        <f t="shared" si="48"/>
        <v>11</v>
      </c>
      <c r="BM260" s="104">
        <f>+VALUE(VLOOKUP(BT260,'[4]ESTRUCTURA PDM'!$D$1:$J$48,7,FALSE))</f>
        <v>1</v>
      </c>
      <c r="BN260" s="104">
        <f>IFERROR(VALUE(CONCATENATE((VLOOKUP(BU260,'[4]ESTRUCTURA PDM'!$E$1:$L$48,7,FALSE)),0,(VLOOKUP(BV260,'[4]ESTRUCTURA PDM'!$F$1:$L$48,7,FALSE)))),)</f>
        <v>0</v>
      </c>
      <c r="BO260" s="104">
        <f>+G260</f>
        <v>72</v>
      </c>
      <c r="BP260" s="104"/>
      <c r="BQ260" s="105"/>
      <c r="BR260" s="104"/>
      <c r="BS260" s="104">
        <f t="shared" si="41"/>
        <v>0</v>
      </c>
      <c r="BT260" s="103" t="str">
        <f>+VLOOKUP('EJECUCIONGASTOS ARMONIZADO'!BU260,[4]ARMONIZACION!$I$5:$N$53,6,FALSE)</f>
        <v>DESARROLLO HUMANO Y SOCIAL</v>
      </c>
      <c r="BU260" s="102" t="s">
        <v>317</v>
      </c>
      <c r="BV260" s="102"/>
      <c r="BY260" s="101">
        <v>1</v>
      </c>
      <c r="BZ260" s="101">
        <v>0</v>
      </c>
      <c r="CA260" t="e">
        <f>+COUNTIF([4]ARMONIZACION!$D$5:$D$53,'EJECUCIONGASTOS ARMONIZADO'!CB260)</f>
        <v>#VALUE!</v>
      </c>
      <c r="CB260" t="str">
        <f t="shared" si="43"/>
        <v>MANIZALES CIUDAD MUNDIAL DE APRENDIZAJE HACIA UN SISTEMA 4.0 - EDUCACIÓN</v>
      </c>
      <c r="CC260">
        <f t="shared" si="44"/>
        <v>0</v>
      </c>
      <c r="CD260" t="str">
        <f t="shared" si="45"/>
        <v>10</v>
      </c>
      <c r="CE260" t="str">
        <f t="shared" si="46"/>
        <v xml:space="preserve">28 12 3 11 1 0 72  </v>
      </c>
      <c r="CF260">
        <f t="shared" si="47"/>
        <v>2</v>
      </c>
    </row>
    <row r="261" spans="1:84" ht="15" customHeight="1" x14ac:dyDescent="0.25">
      <c r="A261">
        <v>28</v>
      </c>
      <c r="B261">
        <v>12</v>
      </c>
      <c r="C261">
        <v>3</v>
      </c>
      <c r="D261" s="99">
        <v>11</v>
      </c>
      <c r="E261">
        <v>1</v>
      </c>
      <c r="F261">
        <v>2</v>
      </c>
      <c r="G261">
        <v>72</v>
      </c>
      <c r="H261">
        <v>1</v>
      </c>
      <c r="I261">
        <v>1</v>
      </c>
      <c r="J261" t="s">
        <v>597</v>
      </c>
      <c r="K261">
        <v>0</v>
      </c>
      <c r="L261" t="s">
        <v>597</v>
      </c>
      <c r="M261">
        <v>11101</v>
      </c>
      <c r="N261" t="s">
        <v>598</v>
      </c>
      <c r="O261">
        <v>1</v>
      </c>
      <c r="P261">
        <v>1</v>
      </c>
      <c r="Q261" t="s">
        <v>1705</v>
      </c>
      <c r="R261" t="s">
        <v>1706</v>
      </c>
      <c r="S261" t="s">
        <v>1443</v>
      </c>
      <c r="T261" t="s">
        <v>223</v>
      </c>
      <c r="U261" t="s">
        <v>1702</v>
      </c>
      <c r="V261" t="s">
        <v>1703</v>
      </c>
      <c r="W261" t="s">
        <v>594</v>
      </c>
      <c r="X261" t="s">
        <v>602</v>
      </c>
      <c r="Y261" t="s">
        <v>596</v>
      </c>
      <c r="Z261" t="s">
        <v>597</v>
      </c>
      <c r="AA261" t="s">
        <v>595</v>
      </c>
      <c r="AB261" t="s">
        <v>234</v>
      </c>
      <c r="AC261" t="s">
        <v>797</v>
      </c>
      <c r="AD261" t="s">
        <v>239</v>
      </c>
      <c r="AE261" t="s">
        <v>1448</v>
      </c>
      <c r="AF261" t="s">
        <v>1449</v>
      </c>
      <c r="AG261" t="s">
        <v>1450</v>
      </c>
      <c r="AH261" t="s">
        <v>1451</v>
      </c>
      <c r="AI261" t="s">
        <v>1452</v>
      </c>
      <c r="AJ261" t="s">
        <v>1453</v>
      </c>
      <c r="AK261" t="s">
        <v>609</v>
      </c>
      <c r="AL261" t="s">
        <v>610</v>
      </c>
      <c r="AM261" t="s">
        <v>611</v>
      </c>
      <c r="AN261" t="s">
        <v>1459</v>
      </c>
      <c r="AO261" t="s">
        <v>1460</v>
      </c>
      <c r="AP261" t="s">
        <v>1707</v>
      </c>
      <c r="AQ261" t="s">
        <v>93</v>
      </c>
      <c r="AR261" s="64">
        <v>50000000</v>
      </c>
      <c r="AS261" s="64">
        <v>0</v>
      </c>
      <c r="AT261" s="64">
        <v>0</v>
      </c>
      <c r="AU261" s="64">
        <v>0</v>
      </c>
      <c r="AV261" s="64">
        <v>0</v>
      </c>
      <c r="AW261" s="64">
        <v>50000000</v>
      </c>
      <c r="AX261" s="64">
        <v>50000000</v>
      </c>
      <c r="AY261" s="64">
        <v>50000000</v>
      </c>
      <c r="AZ261" s="64">
        <v>0</v>
      </c>
      <c r="BA261" s="64">
        <v>0</v>
      </c>
      <c r="BB261" s="64">
        <v>0</v>
      </c>
      <c r="BC261" s="101">
        <v>1</v>
      </c>
      <c r="BD261" s="101">
        <v>102</v>
      </c>
      <c r="BE261" s="64">
        <v>0</v>
      </c>
      <c r="BF261" t="s">
        <v>615</v>
      </c>
      <c r="BG261" s="107" t="e">
        <f>+SUMIF('[4]CDP - NO CANCELAR '!$A$2:$A$152,R261,'[4]CDP - NO CANCELAR '!$Q$2:$Q$152)</f>
        <v>#VALUE!</v>
      </c>
      <c r="BH261" s="64">
        <v>50000000</v>
      </c>
      <c r="BI261" s="104">
        <f t="shared" si="48"/>
        <v>28</v>
      </c>
      <c r="BJ261" s="104">
        <f t="shared" si="48"/>
        <v>12</v>
      </c>
      <c r="BK261" s="104">
        <f t="shared" si="48"/>
        <v>3</v>
      </c>
      <c r="BL261" s="106">
        <f t="shared" si="48"/>
        <v>11</v>
      </c>
      <c r="BM261" s="104">
        <f>+VALUE(VLOOKUP(BT261,'[4]ESTRUCTURA PDM'!$D$1:$J$48,7,FALSE))</f>
        <v>1</v>
      </c>
      <c r="BN261" s="104">
        <f>IFERROR(VALUE(CONCATENATE((VLOOKUP(BU261,'[4]ESTRUCTURA PDM'!$E$1:$L$48,7,FALSE)),0,(VLOOKUP(BV261,'[4]ESTRUCTURA PDM'!$F$1:$L$48,7,FALSE)))),)</f>
        <v>0</v>
      </c>
      <c r="BO261" s="104">
        <f>+G261</f>
        <v>72</v>
      </c>
      <c r="BP261" s="104"/>
      <c r="BQ261" s="105"/>
      <c r="BR261" s="104"/>
      <c r="BS261" s="104">
        <f t="shared" si="41"/>
        <v>0</v>
      </c>
      <c r="BT261" s="103" t="str">
        <f>+VLOOKUP('EJECUCIONGASTOS ARMONIZADO'!BU261,[4]ARMONIZACION!$I$5:$N$53,6,FALSE)</f>
        <v>DESARROLLO HUMANO Y SOCIAL</v>
      </c>
      <c r="BU261" s="102" t="s">
        <v>317</v>
      </c>
      <c r="BV261" s="102"/>
      <c r="BY261" s="101">
        <v>1</v>
      </c>
      <c r="BZ261" s="101">
        <v>0</v>
      </c>
      <c r="CA261" t="e">
        <f>+COUNTIF([4]ARMONIZACION!$D$5:$D$53,'EJECUCIONGASTOS ARMONIZADO'!CB261)</f>
        <v>#VALUE!</v>
      </c>
      <c r="CB261" t="str">
        <f t="shared" si="43"/>
        <v>MANIZALES CIUDAD MUNDIAL DE APRENDIZAJE HACIA UN SISTEMA 4.0 - EDUCACIÓN</v>
      </c>
      <c r="CC261">
        <f t="shared" si="44"/>
        <v>0</v>
      </c>
      <c r="CD261" t="str">
        <f t="shared" si="45"/>
        <v>10</v>
      </c>
      <c r="CE261" t="str">
        <f t="shared" si="46"/>
        <v xml:space="preserve">28 12 3 11 1 0 72  </v>
      </c>
      <c r="CF261">
        <f t="shared" si="47"/>
        <v>2</v>
      </c>
    </row>
    <row r="262" spans="1:84" ht="15" customHeight="1" x14ac:dyDescent="0.25">
      <c r="A262">
        <v>28</v>
      </c>
      <c r="B262">
        <v>12</v>
      </c>
      <c r="C262">
        <v>3</v>
      </c>
      <c r="D262" s="99">
        <v>33</v>
      </c>
      <c r="E262">
        <v>1</v>
      </c>
      <c r="F262">
        <v>2</v>
      </c>
      <c r="G262">
        <v>72</v>
      </c>
      <c r="H262">
        <v>0</v>
      </c>
      <c r="I262">
        <v>3</v>
      </c>
      <c r="J262" t="s">
        <v>236</v>
      </c>
      <c r="K262" t="s">
        <v>1443</v>
      </c>
      <c r="L262" t="s">
        <v>223</v>
      </c>
      <c r="M262">
        <v>13112</v>
      </c>
      <c r="N262" t="s">
        <v>1515</v>
      </c>
      <c r="O262">
        <v>0</v>
      </c>
      <c r="P262">
        <v>0</v>
      </c>
      <c r="Q262" t="s">
        <v>1708</v>
      </c>
      <c r="R262" t="s">
        <v>1709</v>
      </c>
      <c r="S262" t="s">
        <v>1443</v>
      </c>
      <c r="T262" t="s">
        <v>223</v>
      </c>
      <c r="U262" t="s">
        <v>1702</v>
      </c>
      <c r="V262" t="s">
        <v>1703</v>
      </c>
      <c r="W262" t="s">
        <v>594</v>
      </c>
      <c r="X262" t="s">
        <v>602</v>
      </c>
      <c r="Y262" t="s">
        <v>594</v>
      </c>
      <c r="Z262" t="s">
        <v>236</v>
      </c>
      <c r="AA262" t="s">
        <v>1180</v>
      </c>
      <c r="AB262" t="s">
        <v>1181</v>
      </c>
      <c r="AC262" t="s">
        <v>797</v>
      </c>
      <c r="AD262" t="s">
        <v>239</v>
      </c>
      <c r="AE262" t="s">
        <v>1448</v>
      </c>
      <c r="AF262" t="s">
        <v>1449</v>
      </c>
      <c r="AG262" t="s">
        <v>1450</v>
      </c>
      <c r="AH262" t="s">
        <v>1451</v>
      </c>
      <c r="AI262" t="s">
        <v>1452</v>
      </c>
      <c r="AJ262" t="s">
        <v>1453</v>
      </c>
      <c r="AK262" t="s">
        <v>609</v>
      </c>
      <c r="AL262" t="s">
        <v>610</v>
      </c>
      <c r="AM262" t="s">
        <v>611</v>
      </c>
      <c r="AN262" t="s">
        <v>1459</v>
      </c>
      <c r="AO262" t="s">
        <v>1460</v>
      </c>
      <c r="AP262" t="s">
        <v>1710</v>
      </c>
      <c r="AQ262" t="s">
        <v>95</v>
      </c>
      <c r="AR262" s="64">
        <v>1297172786</v>
      </c>
      <c r="AS262" s="64">
        <v>0</v>
      </c>
      <c r="AT262" s="64">
        <v>0</v>
      </c>
      <c r="AU262" s="64">
        <v>0</v>
      </c>
      <c r="AV262" s="64">
        <v>0</v>
      </c>
      <c r="AW262" s="64">
        <v>1297172786</v>
      </c>
      <c r="AX262" s="64">
        <v>1297172786</v>
      </c>
      <c r="AY262" s="64">
        <v>1297172786</v>
      </c>
      <c r="AZ262" s="64">
        <v>252807021.09999999</v>
      </c>
      <c r="BA262" s="64">
        <v>157862914</v>
      </c>
      <c r="BB262" s="64">
        <v>0</v>
      </c>
      <c r="BC262" s="101">
        <v>1</v>
      </c>
      <c r="BD262" s="101">
        <v>102</v>
      </c>
      <c r="BE262" s="64">
        <v>0</v>
      </c>
      <c r="BF262" t="s">
        <v>615</v>
      </c>
      <c r="BG262" s="107" t="e">
        <f>+SUMIF('[4]CDP - NO CANCELAR '!$A$2:$A$152,R262,'[4]CDP - NO CANCELAR '!$Q$2:$Q$152)</f>
        <v>#VALUE!</v>
      </c>
      <c r="BH262" s="64">
        <v>1297172786</v>
      </c>
      <c r="BI262" s="104">
        <f t="shared" si="48"/>
        <v>28</v>
      </c>
      <c r="BJ262" s="104">
        <f t="shared" si="48"/>
        <v>12</v>
      </c>
      <c r="BK262" s="104">
        <f t="shared" si="48"/>
        <v>3</v>
      </c>
      <c r="BL262" s="106">
        <f t="shared" si="48"/>
        <v>33</v>
      </c>
      <c r="BM262" s="104">
        <f>+VALUE(VLOOKUP(BT262,'[4]ESTRUCTURA PDM'!$D$1:$J$48,7,FALSE))</f>
        <v>1</v>
      </c>
      <c r="BN262" s="104">
        <f>IFERROR(VALUE(CONCATENATE((VLOOKUP(BU262,'[4]ESTRUCTURA PDM'!$E$1:$L$48,7,FALSE)),0,(VLOOKUP(BV262,'[4]ESTRUCTURA PDM'!$F$1:$L$48,7,FALSE)))),)</f>
        <v>0</v>
      </c>
      <c r="BO262" s="104">
        <f>+G262</f>
        <v>72</v>
      </c>
      <c r="BP262" s="104"/>
      <c r="BQ262" s="105"/>
      <c r="BR262" s="104"/>
      <c r="BS262" s="104">
        <f t="shared" si="41"/>
        <v>0</v>
      </c>
      <c r="BT262" s="103" t="str">
        <f>+VLOOKUP('EJECUCIONGASTOS ARMONIZADO'!BU262,[4]ARMONIZACION!$I$5:$N$53,6,FALSE)</f>
        <v>DESARROLLO HUMANO Y SOCIAL</v>
      </c>
      <c r="BU262" s="102" t="s">
        <v>317</v>
      </c>
      <c r="BV262" s="102"/>
      <c r="BY262" s="101">
        <v>1</v>
      </c>
      <c r="BZ262" s="101">
        <v>0</v>
      </c>
      <c r="CA262" t="e">
        <f>+COUNTIF([4]ARMONIZACION!$D$5:$D$53,'EJECUCIONGASTOS ARMONIZADO'!CB262)</f>
        <v>#VALUE!</v>
      </c>
      <c r="CB262" t="str">
        <f t="shared" si="43"/>
        <v>MANIZALES CIUDAD MUNDIAL DE APRENDIZAJE HACIA UN SISTEMA 4.0 - EDUCACIÓN</v>
      </c>
      <c r="CC262">
        <f t="shared" si="44"/>
        <v>0</v>
      </c>
      <c r="CD262" t="str">
        <f t="shared" si="45"/>
        <v>10</v>
      </c>
      <c r="CE262" t="str">
        <f t="shared" si="46"/>
        <v xml:space="preserve">28 12 3 33 1 0 72  </v>
      </c>
      <c r="CF262">
        <f t="shared" si="47"/>
        <v>2</v>
      </c>
    </row>
    <row r="263" spans="1:84" ht="15" customHeight="1" x14ac:dyDescent="0.25">
      <c r="A263">
        <v>28</v>
      </c>
      <c r="B263">
        <v>12</v>
      </c>
      <c r="C263">
        <v>3</v>
      </c>
      <c r="D263" s="99">
        <v>33</v>
      </c>
      <c r="E263">
        <v>1</v>
      </c>
      <c r="F263">
        <v>2</v>
      </c>
      <c r="G263">
        <v>72</v>
      </c>
      <c r="H263">
        <v>2</v>
      </c>
      <c r="I263">
        <v>3</v>
      </c>
      <c r="J263" t="s">
        <v>236</v>
      </c>
      <c r="K263" t="s">
        <v>1443</v>
      </c>
      <c r="L263" t="s">
        <v>223</v>
      </c>
      <c r="M263">
        <v>13112</v>
      </c>
      <c r="N263" t="s">
        <v>1515</v>
      </c>
      <c r="O263">
        <v>2</v>
      </c>
      <c r="P263">
        <v>2</v>
      </c>
      <c r="Q263" t="s">
        <v>1711</v>
      </c>
      <c r="R263" t="s">
        <v>1712</v>
      </c>
      <c r="S263" t="s">
        <v>1443</v>
      </c>
      <c r="T263" t="s">
        <v>223</v>
      </c>
      <c r="U263" t="s">
        <v>1702</v>
      </c>
      <c r="V263" t="s">
        <v>1703</v>
      </c>
      <c r="W263" t="s">
        <v>594</v>
      </c>
      <c r="X263" t="s">
        <v>602</v>
      </c>
      <c r="Y263" t="s">
        <v>594</v>
      </c>
      <c r="Z263" t="s">
        <v>236</v>
      </c>
      <c r="AA263" t="s">
        <v>1180</v>
      </c>
      <c r="AB263" t="s">
        <v>1181</v>
      </c>
      <c r="AC263" t="s">
        <v>797</v>
      </c>
      <c r="AD263" t="s">
        <v>239</v>
      </c>
      <c r="AE263" t="s">
        <v>1448</v>
      </c>
      <c r="AF263" t="s">
        <v>1449</v>
      </c>
      <c r="AG263" t="s">
        <v>1450</v>
      </c>
      <c r="AH263" t="s">
        <v>1451</v>
      </c>
      <c r="AI263" t="s">
        <v>1452</v>
      </c>
      <c r="AJ263" t="s">
        <v>1453</v>
      </c>
      <c r="AK263" t="s">
        <v>609</v>
      </c>
      <c r="AL263" t="s">
        <v>610</v>
      </c>
      <c r="AM263" t="s">
        <v>611</v>
      </c>
      <c r="AN263" t="s">
        <v>1643</v>
      </c>
      <c r="AO263" t="s">
        <v>1644</v>
      </c>
      <c r="AP263" t="s">
        <v>1713</v>
      </c>
      <c r="AQ263" t="s">
        <v>95</v>
      </c>
      <c r="AR263" s="64">
        <v>3681255059</v>
      </c>
      <c r="AS263" s="64">
        <v>0</v>
      </c>
      <c r="AT263" s="64">
        <v>0</v>
      </c>
      <c r="AU263" s="64">
        <v>0</v>
      </c>
      <c r="AV263" s="64">
        <v>0</v>
      </c>
      <c r="AW263" s="64">
        <v>3681255059</v>
      </c>
      <c r="AX263" s="64">
        <v>2676083788</v>
      </c>
      <c r="AY263" s="64">
        <v>2676083788</v>
      </c>
      <c r="AZ263" s="64">
        <v>293458536</v>
      </c>
      <c r="BA263" s="64">
        <v>293458536</v>
      </c>
      <c r="BB263" s="64">
        <v>1005171271</v>
      </c>
      <c r="BC263" s="101">
        <v>1</v>
      </c>
      <c r="BD263" s="101">
        <v>102</v>
      </c>
      <c r="BE263" s="64">
        <v>0</v>
      </c>
      <c r="BF263" t="s">
        <v>615</v>
      </c>
      <c r="BG263" s="107" t="e">
        <f>+SUMIF('[4]CDP - NO CANCELAR '!$A$2:$A$152,R263,'[4]CDP - NO CANCELAR '!$Q$2:$Q$152)</f>
        <v>#VALUE!</v>
      </c>
      <c r="BH263" s="64">
        <v>2676083788</v>
      </c>
      <c r="BI263" s="104">
        <v>28</v>
      </c>
      <c r="BJ263" s="104">
        <v>8</v>
      </c>
      <c r="BK263" s="104">
        <v>3</v>
      </c>
      <c r="BL263" s="106">
        <v>33</v>
      </c>
      <c r="BM263" s="104">
        <v>1</v>
      </c>
      <c r="BN263" s="104">
        <v>102</v>
      </c>
      <c r="BO263" s="104">
        <v>72</v>
      </c>
      <c r="BP263" s="104">
        <v>47</v>
      </c>
      <c r="BQ263" s="105">
        <v>2201033</v>
      </c>
      <c r="BR263" s="104" t="s">
        <v>3585</v>
      </c>
      <c r="BS263" s="104">
        <f t="shared" si="41"/>
        <v>1005171271</v>
      </c>
      <c r="BT263" s="103" t="str">
        <f>+VLOOKUP('EJECUCIONGASTOS ARMONIZADO'!BU263,[4]ARMONIZACION!$I$5:$N$53,6,FALSE)</f>
        <v>DESARROLLO HUMANO Y SOCIAL</v>
      </c>
      <c r="BU263" s="102" t="s">
        <v>317</v>
      </c>
      <c r="BV263" s="102"/>
      <c r="BY263" s="101">
        <v>1</v>
      </c>
      <c r="BZ263" s="101">
        <v>102</v>
      </c>
      <c r="CA263" t="e">
        <f>+COUNTIF([4]ARMONIZACION!$D$5:$D$53,'EJECUCIONGASTOS ARMONIZADO'!CB263)</f>
        <v>#VALUE!</v>
      </c>
      <c r="CB263" t="str">
        <f t="shared" si="43"/>
        <v>MANIZALES CIUDAD MUNDIAL DE APRENDIZAJE HACIA UN SISTEMA 4.0 - EDUCACIÓN</v>
      </c>
      <c r="CC263">
        <f t="shared" si="44"/>
        <v>1</v>
      </c>
      <c r="CD263" t="str">
        <f t="shared" si="45"/>
        <v>11</v>
      </c>
      <c r="CE263" t="str">
        <f t="shared" si="46"/>
        <v>28 8 3 33 1 102 72 47 2201033</v>
      </c>
      <c r="CF263">
        <f t="shared" si="47"/>
        <v>1</v>
      </c>
    </row>
    <row r="264" spans="1:84" ht="15" customHeight="1" x14ac:dyDescent="0.25">
      <c r="A264">
        <v>28</v>
      </c>
      <c r="B264">
        <v>12</v>
      </c>
      <c r="C264">
        <v>3</v>
      </c>
      <c r="D264" s="99">
        <v>33</v>
      </c>
      <c r="E264">
        <v>1</v>
      </c>
      <c r="F264">
        <v>2</v>
      </c>
      <c r="G264">
        <v>72</v>
      </c>
      <c r="H264">
        <v>3</v>
      </c>
      <c r="I264">
        <v>3</v>
      </c>
      <c r="J264" t="s">
        <v>236</v>
      </c>
      <c r="K264" t="s">
        <v>1443</v>
      </c>
      <c r="L264" t="s">
        <v>223</v>
      </c>
      <c r="M264">
        <v>13112</v>
      </c>
      <c r="N264" t="s">
        <v>1515</v>
      </c>
      <c r="O264">
        <v>3</v>
      </c>
      <c r="P264">
        <v>3</v>
      </c>
      <c r="Q264" t="s">
        <v>1714</v>
      </c>
      <c r="R264" t="s">
        <v>1715</v>
      </c>
      <c r="S264" t="s">
        <v>1443</v>
      </c>
      <c r="T264" t="s">
        <v>223</v>
      </c>
      <c r="U264" t="s">
        <v>1702</v>
      </c>
      <c r="V264" t="s">
        <v>1703</v>
      </c>
      <c r="W264" t="s">
        <v>594</v>
      </c>
      <c r="X264" t="s">
        <v>602</v>
      </c>
      <c r="Y264" t="s">
        <v>594</v>
      </c>
      <c r="Z264" t="s">
        <v>236</v>
      </c>
      <c r="AA264" t="s">
        <v>1180</v>
      </c>
      <c r="AB264" t="s">
        <v>1181</v>
      </c>
      <c r="AC264" t="s">
        <v>797</v>
      </c>
      <c r="AD264" t="s">
        <v>239</v>
      </c>
      <c r="AE264" t="s">
        <v>1448</v>
      </c>
      <c r="AF264" t="s">
        <v>1449</v>
      </c>
      <c r="AG264" t="s">
        <v>1450</v>
      </c>
      <c r="AH264" t="s">
        <v>1451</v>
      </c>
      <c r="AI264" t="s">
        <v>1452</v>
      </c>
      <c r="AJ264" t="s">
        <v>1453</v>
      </c>
      <c r="AK264" t="s">
        <v>609</v>
      </c>
      <c r="AL264" t="s">
        <v>610</v>
      </c>
      <c r="AM264" t="s">
        <v>611</v>
      </c>
      <c r="AN264" t="s">
        <v>1643</v>
      </c>
      <c r="AO264" t="s">
        <v>1644</v>
      </c>
      <c r="AP264" t="s">
        <v>1716</v>
      </c>
      <c r="AQ264" t="s">
        <v>95</v>
      </c>
      <c r="AR264" s="64">
        <v>246783390</v>
      </c>
      <c r="AS264" s="64">
        <v>0</v>
      </c>
      <c r="AT264" s="64">
        <v>0</v>
      </c>
      <c r="AU264" s="64">
        <v>0</v>
      </c>
      <c r="AV264" s="64">
        <v>0</v>
      </c>
      <c r="AW264" s="64">
        <v>246783390</v>
      </c>
      <c r="AX264" s="64">
        <v>246783390</v>
      </c>
      <c r="AY264" s="64">
        <v>74325163</v>
      </c>
      <c r="AZ264" s="64">
        <v>73894744</v>
      </c>
      <c r="BA264" s="64">
        <v>73894744</v>
      </c>
      <c r="BB264" s="64">
        <v>0</v>
      </c>
      <c r="BC264" s="101">
        <v>1</v>
      </c>
      <c r="BD264" s="101">
        <v>102</v>
      </c>
      <c r="BE264" s="64">
        <v>172458227</v>
      </c>
      <c r="BF264" t="s">
        <v>615</v>
      </c>
      <c r="BG264" s="107" t="e">
        <f>+SUMIF('[4]CDP - NO CANCELAR '!$A$2:$A$152,R264,'[4]CDP - NO CANCELAR '!$Q$2:$Q$152)</f>
        <v>#VALUE!</v>
      </c>
      <c r="BH264" s="64">
        <v>246783390</v>
      </c>
      <c r="BI264" s="104">
        <f>+A264</f>
        <v>28</v>
      </c>
      <c r="BJ264" s="104">
        <f>+B264</f>
        <v>12</v>
      </c>
      <c r="BK264" s="104">
        <f>+C264</f>
        <v>3</v>
      </c>
      <c r="BL264" s="106">
        <f>+D264</f>
        <v>33</v>
      </c>
      <c r="BM264" s="104">
        <f>+VALUE(VLOOKUP(BT264,'[4]ESTRUCTURA PDM'!$D$1:$J$48,7,FALSE))</f>
        <v>1</v>
      </c>
      <c r="BN264" s="104">
        <f>IFERROR(VALUE(CONCATENATE((VLOOKUP(BU264,'[4]ESTRUCTURA PDM'!$E$1:$L$48,7,FALSE)),0,(VLOOKUP(BV264,'[4]ESTRUCTURA PDM'!$F$1:$L$48,7,FALSE)))),)</f>
        <v>0</v>
      </c>
      <c r="BO264" s="104">
        <f>+G264</f>
        <v>72</v>
      </c>
      <c r="BP264" s="104"/>
      <c r="BQ264" s="105"/>
      <c r="BR264" s="104"/>
      <c r="BS264" s="104">
        <f t="shared" si="41"/>
        <v>0</v>
      </c>
      <c r="BT264" s="103" t="str">
        <f>+VLOOKUP('EJECUCIONGASTOS ARMONIZADO'!BU264,[4]ARMONIZACION!$I$5:$N$53,6,FALSE)</f>
        <v>DESARROLLO HUMANO Y SOCIAL</v>
      </c>
      <c r="BU264" s="102" t="s">
        <v>317</v>
      </c>
      <c r="BV264" s="102"/>
      <c r="BY264" s="101">
        <v>1</v>
      </c>
      <c r="BZ264" s="101">
        <v>0</v>
      </c>
      <c r="CA264" t="e">
        <f>+COUNTIF([4]ARMONIZACION!$D$5:$D$53,'EJECUCIONGASTOS ARMONIZADO'!CB264)</f>
        <v>#VALUE!</v>
      </c>
      <c r="CB264" t="str">
        <f t="shared" si="43"/>
        <v>MANIZALES CIUDAD MUNDIAL DE APRENDIZAJE HACIA UN SISTEMA 4.0 - EDUCACIÓN</v>
      </c>
      <c r="CC264">
        <f t="shared" si="44"/>
        <v>0</v>
      </c>
      <c r="CD264" t="str">
        <f t="shared" si="45"/>
        <v>10</v>
      </c>
      <c r="CE264" t="str">
        <f t="shared" si="46"/>
        <v xml:space="preserve">28 12 3 33 1 0 72  </v>
      </c>
      <c r="CF264">
        <f t="shared" si="47"/>
        <v>2</v>
      </c>
    </row>
    <row r="265" spans="1:84" ht="15" customHeight="1" x14ac:dyDescent="0.25">
      <c r="A265">
        <v>29</v>
      </c>
      <c r="B265">
        <v>1</v>
      </c>
      <c r="C265">
        <v>3</v>
      </c>
      <c r="D265">
        <v>11</v>
      </c>
      <c r="E265">
        <v>1</v>
      </c>
      <c r="F265">
        <v>1</v>
      </c>
      <c r="G265">
        <v>28</v>
      </c>
      <c r="H265">
        <v>0</v>
      </c>
      <c r="I265">
        <v>1</v>
      </c>
      <c r="J265" t="s">
        <v>597</v>
      </c>
      <c r="K265">
        <v>0</v>
      </c>
      <c r="L265" t="s">
        <v>597</v>
      </c>
      <c r="M265">
        <v>11101</v>
      </c>
      <c r="N265" t="s">
        <v>598</v>
      </c>
      <c r="O265">
        <v>0</v>
      </c>
      <c r="P265">
        <v>0</v>
      </c>
      <c r="Q265" t="s">
        <v>1718</v>
      </c>
      <c r="R265" t="s">
        <v>1719</v>
      </c>
      <c r="S265" t="s">
        <v>1717</v>
      </c>
      <c r="T265" t="s">
        <v>224</v>
      </c>
      <c r="U265" t="s">
        <v>1720</v>
      </c>
      <c r="V265" t="s">
        <v>1721</v>
      </c>
      <c r="W265" t="s">
        <v>594</v>
      </c>
      <c r="X265" t="s">
        <v>602</v>
      </c>
      <c r="Y265" t="s">
        <v>596</v>
      </c>
      <c r="Z265" t="s">
        <v>597</v>
      </c>
      <c r="AA265" t="s">
        <v>595</v>
      </c>
      <c r="AB265" t="s">
        <v>234</v>
      </c>
      <c r="AC265" t="s">
        <v>797</v>
      </c>
      <c r="AD265" t="s">
        <v>239</v>
      </c>
      <c r="AE265" t="s">
        <v>1607</v>
      </c>
      <c r="AF265" t="s">
        <v>1608</v>
      </c>
      <c r="AG265" t="s">
        <v>1722</v>
      </c>
      <c r="AH265" t="s">
        <v>1001</v>
      </c>
      <c r="AI265" t="s">
        <v>1002</v>
      </c>
      <c r="AJ265" t="s">
        <v>1003</v>
      </c>
      <c r="AK265" t="s">
        <v>609</v>
      </c>
      <c r="AL265" t="s">
        <v>610</v>
      </c>
      <c r="AM265" t="s">
        <v>611</v>
      </c>
      <c r="AN265" t="s">
        <v>1723</v>
      </c>
      <c r="AO265" t="s">
        <v>1724</v>
      </c>
      <c r="AP265" t="s">
        <v>1725</v>
      </c>
      <c r="AQ265" t="s">
        <v>112</v>
      </c>
      <c r="AR265" s="64">
        <v>670000000</v>
      </c>
      <c r="AS265" s="64">
        <v>0</v>
      </c>
      <c r="AT265" s="64">
        <v>0</v>
      </c>
      <c r="AU265" s="64">
        <v>0</v>
      </c>
      <c r="AV265" s="64">
        <v>0</v>
      </c>
      <c r="AW265" s="64">
        <v>670000000</v>
      </c>
      <c r="AX265" s="64">
        <v>73769481.609999999</v>
      </c>
      <c r="AY265" s="64">
        <v>73769481.609999999</v>
      </c>
      <c r="AZ265" s="64">
        <v>32969481.609999999</v>
      </c>
      <c r="BA265" s="64">
        <v>31769481.609999999</v>
      </c>
      <c r="BB265" s="64">
        <v>596230518.38999999</v>
      </c>
      <c r="BC265" s="101">
        <v>1</v>
      </c>
      <c r="BD265" s="101">
        <v>302</v>
      </c>
      <c r="BE265" s="64">
        <v>0</v>
      </c>
      <c r="BF265" t="s">
        <v>615</v>
      </c>
      <c r="BG265" s="107" t="e">
        <f>+SUMIF('[4]CDP - NO CANCELAR '!$A$2:$A$152,R265,'[4]CDP - NO CANCELAR '!$Q$2:$Q$152)</f>
        <v>#VALUE!</v>
      </c>
      <c r="BH265" s="64">
        <v>73769481.609999999</v>
      </c>
      <c r="BI265" s="104">
        <v>20</v>
      </c>
      <c r="BJ265" s="104">
        <v>1</v>
      </c>
      <c r="BK265" s="104">
        <v>3</v>
      </c>
      <c r="BL265" s="106">
        <v>11</v>
      </c>
      <c r="BM265" s="104">
        <v>1</v>
      </c>
      <c r="BN265" s="104">
        <v>302</v>
      </c>
      <c r="BO265" s="104">
        <v>28</v>
      </c>
      <c r="BP265" s="104">
        <v>40</v>
      </c>
      <c r="BQ265" s="105">
        <v>4102002</v>
      </c>
      <c r="BR265" s="104" t="s">
        <v>2973</v>
      </c>
      <c r="BS265" s="104">
        <f t="shared" si="41"/>
        <v>596230518.38999999</v>
      </c>
      <c r="BT265" s="103" t="str">
        <f>+VLOOKUP('EJECUCIONGASTOS ARMONIZADO'!BU265,[4]ARMONIZACION!$I$5:$N$53,6,FALSE)</f>
        <v>DESARROLLO HUMANO Y SOCIAL</v>
      </c>
      <c r="BU265" s="102" t="s">
        <v>340</v>
      </c>
      <c r="BV265" s="102"/>
      <c r="BY265" s="101">
        <v>1</v>
      </c>
      <c r="BZ265" s="101">
        <v>302</v>
      </c>
      <c r="CA265" t="e">
        <f>+COUNTIF([4]ARMONIZACION!$D$5:$D$53,'EJECUCIONGASTOS ARMONIZADO'!CB265)</f>
        <v>#VALUE!</v>
      </c>
      <c r="CB265" t="str">
        <f t="shared" si="43"/>
        <v>INTERVENCION INTEGRAL EN PRIMERA INFANCIA - INCLUSIÓN E INTEGRACIÓN SOCIAL Y COMUNITARIA</v>
      </c>
      <c r="CC265">
        <f t="shared" si="44"/>
        <v>3</v>
      </c>
      <c r="CD265" t="str">
        <f t="shared" si="45"/>
        <v>13</v>
      </c>
      <c r="CE265" t="str">
        <f t="shared" si="46"/>
        <v>20 1 3 11 1 302 28 40 4102002</v>
      </c>
      <c r="CF265">
        <f t="shared" si="47"/>
        <v>1</v>
      </c>
    </row>
    <row r="266" spans="1:84" ht="15" customHeight="1" x14ac:dyDescent="0.25">
      <c r="A266">
        <v>29</v>
      </c>
      <c r="B266">
        <v>1</v>
      </c>
      <c r="C266">
        <v>3</v>
      </c>
      <c r="D266" s="99">
        <v>11</v>
      </c>
      <c r="E266">
        <v>1</v>
      </c>
      <c r="F266">
        <v>4</v>
      </c>
      <c r="G266">
        <v>52</v>
      </c>
      <c r="H266">
        <v>0</v>
      </c>
      <c r="I266">
        <v>1</v>
      </c>
      <c r="J266" t="s">
        <v>597</v>
      </c>
      <c r="K266">
        <v>0</v>
      </c>
      <c r="L266" t="s">
        <v>597</v>
      </c>
      <c r="M266">
        <v>11101</v>
      </c>
      <c r="N266" t="s">
        <v>598</v>
      </c>
      <c r="O266">
        <v>0</v>
      </c>
      <c r="P266">
        <v>0</v>
      </c>
      <c r="Q266" t="s">
        <v>1726</v>
      </c>
      <c r="R266" t="s">
        <v>1727</v>
      </c>
      <c r="S266" t="s">
        <v>1717</v>
      </c>
      <c r="T266" t="s">
        <v>224</v>
      </c>
      <c r="U266" t="s">
        <v>1720</v>
      </c>
      <c r="V266" t="s">
        <v>1721</v>
      </c>
      <c r="W266" t="s">
        <v>594</v>
      </c>
      <c r="X266" t="s">
        <v>602</v>
      </c>
      <c r="Y266" t="s">
        <v>596</v>
      </c>
      <c r="Z266" t="s">
        <v>597</v>
      </c>
      <c r="AA266" t="s">
        <v>595</v>
      </c>
      <c r="AB266" t="s">
        <v>234</v>
      </c>
      <c r="AC266" t="s">
        <v>797</v>
      </c>
      <c r="AD266" t="s">
        <v>239</v>
      </c>
      <c r="AE266" t="s">
        <v>1350</v>
      </c>
      <c r="AF266" t="s">
        <v>1351</v>
      </c>
      <c r="AG266" t="s">
        <v>1728</v>
      </c>
      <c r="AH266" t="s">
        <v>1729</v>
      </c>
      <c r="AI266" t="s">
        <v>1730</v>
      </c>
      <c r="AJ266" t="s">
        <v>1731</v>
      </c>
      <c r="AK266" t="s">
        <v>609</v>
      </c>
      <c r="AL266" t="s">
        <v>610</v>
      </c>
      <c r="AM266" t="s">
        <v>611</v>
      </c>
      <c r="AN266" t="s">
        <v>1732</v>
      </c>
      <c r="AO266" t="s">
        <v>1733</v>
      </c>
      <c r="AP266" t="s">
        <v>1734</v>
      </c>
      <c r="AQ266" t="s">
        <v>13</v>
      </c>
      <c r="AR266" s="64">
        <v>176800000</v>
      </c>
      <c r="AS266" s="64">
        <v>0</v>
      </c>
      <c r="AT266" s="64">
        <v>0</v>
      </c>
      <c r="AU266" s="64">
        <v>0</v>
      </c>
      <c r="AV266" s="64">
        <v>176800000</v>
      </c>
      <c r="AW266" s="64">
        <v>0</v>
      </c>
      <c r="AX266" s="64">
        <v>0</v>
      </c>
      <c r="AY266" s="64">
        <v>0</v>
      </c>
      <c r="AZ266" s="64">
        <v>0</v>
      </c>
      <c r="BA266" s="64">
        <v>0</v>
      </c>
      <c r="BB266" s="64">
        <v>0</v>
      </c>
      <c r="BC266" s="109">
        <v>1</v>
      </c>
      <c r="BD266" s="109">
        <v>502</v>
      </c>
      <c r="BE266" s="64">
        <v>0</v>
      </c>
      <c r="BF266" t="s">
        <v>615</v>
      </c>
      <c r="BG266" s="107" t="e">
        <f>+SUMIF('[4]CDP - NO CANCELAR '!$A$2:$A$152,R266,'[4]CDP - NO CANCELAR '!$Q$2:$Q$152)</f>
        <v>#VALUE!</v>
      </c>
      <c r="BH266" s="64">
        <v>0</v>
      </c>
      <c r="BI266" s="104">
        <f t="shared" ref="BI266:BL269" si="49">+A266</f>
        <v>29</v>
      </c>
      <c r="BJ266" s="104">
        <f t="shared" si="49"/>
        <v>1</v>
      </c>
      <c r="BK266" s="104">
        <f t="shared" si="49"/>
        <v>3</v>
      </c>
      <c r="BL266" s="106">
        <f t="shared" si="49"/>
        <v>11</v>
      </c>
      <c r="BM266" s="104">
        <f>+VALUE(VLOOKUP(BT266,'[4]ESTRUCTURA PDM'!$D$1:$J$48,7,FALSE))</f>
        <v>1</v>
      </c>
      <c r="BN266" s="104">
        <f>IFERROR(VALUE(CONCATENATE((VLOOKUP(BU266,'[4]ESTRUCTURA PDM'!$E$1:$L$48,7,FALSE)),0,(VLOOKUP(BV266,'[4]ESTRUCTURA PDM'!$F$1:$L$48,7,FALSE)))),)</f>
        <v>0</v>
      </c>
      <c r="BO266" s="104">
        <f>+G266</f>
        <v>52</v>
      </c>
      <c r="BP266" s="104"/>
      <c r="BQ266" s="105"/>
      <c r="BR266" s="104"/>
      <c r="BS266" s="104">
        <f t="shared" si="41"/>
        <v>0</v>
      </c>
      <c r="BT266" s="103" t="str">
        <f>+VLOOKUP('EJECUCIONGASTOS ARMONIZADO'!BU266,[4]ARMONIZACION!$I$5:$N$53,6,FALSE)</f>
        <v>DESARROLLO HUMANO Y SOCIAL</v>
      </c>
      <c r="BU266" s="102" t="s">
        <v>371</v>
      </c>
      <c r="BV266" s="102"/>
      <c r="BY266" s="101">
        <v>1</v>
      </c>
      <c r="BZ266" s="101">
        <v>0</v>
      </c>
      <c r="CA266" t="e">
        <f>+COUNTIF([4]ARMONIZACION!$D$5:$D$53,'EJECUCIONGASTOS ARMONIZADO'!CB266)</f>
        <v>#VALUE!</v>
      </c>
      <c r="CB266" t="str">
        <f t="shared" si="43"/>
        <v>POTENCIAR EL DESARROLLO, EL PATRIMONIO Y PROSPERIDAD CULTURA - ARTE Y CULTURA</v>
      </c>
      <c r="CC266">
        <f t="shared" si="44"/>
        <v>0</v>
      </c>
      <c r="CD266" t="str">
        <f t="shared" si="45"/>
        <v>10</v>
      </c>
      <c r="CE266" t="str">
        <f t="shared" si="46"/>
        <v xml:space="preserve">29 1 3 11 1 0 52  </v>
      </c>
      <c r="CF266">
        <f t="shared" si="47"/>
        <v>4</v>
      </c>
    </row>
    <row r="267" spans="1:84" ht="15" customHeight="1" x14ac:dyDescent="0.25">
      <c r="A267">
        <v>29</v>
      </c>
      <c r="B267">
        <v>1</v>
      </c>
      <c r="C267">
        <v>3</v>
      </c>
      <c r="D267" s="99">
        <v>11</v>
      </c>
      <c r="E267">
        <v>1</v>
      </c>
      <c r="F267">
        <v>4</v>
      </c>
      <c r="G267">
        <v>52</v>
      </c>
      <c r="H267">
        <v>1</v>
      </c>
      <c r="I267">
        <v>1</v>
      </c>
      <c r="J267" t="s">
        <v>597</v>
      </c>
      <c r="K267">
        <v>0</v>
      </c>
      <c r="L267" t="s">
        <v>597</v>
      </c>
      <c r="M267">
        <v>11101</v>
      </c>
      <c r="N267" t="s">
        <v>598</v>
      </c>
      <c r="O267">
        <v>1</v>
      </c>
      <c r="P267">
        <v>1</v>
      </c>
      <c r="Q267" t="s">
        <v>1735</v>
      </c>
      <c r="R267" t="s">
        <v>1736</v>
      </c>
      <c r="S267" t="s">
        <v>1717</v>
      </c>
      <c r="T267" t="s">
        <v>224</v>
      </c>
      <c r="U267" t="s">
        <v>1720</v>
      </c>
      <c r="V267" t="s">
        <v>1721</v>
      </c>
      <c r="W267" t="s">
        <v>594</v>
      </c>
      <c r="X267" t="s">
        <v>602</v>
      </c>
      <c r="Y267" t="s">
        <v>596</v>
      </c>
      <c r="Z267" t="s">
        <v>597</v>
      </c>
      <c r="AA267" t="s">
        <v>595</v>
      </c>
      <c r="AB267" t="s">
        <v>234</v>
      </c>
      <c r="AC267" t="s">
        <v>797</v>
      </c>
      <c r="AD267" t="s">
        <v>239</v>
      </c>
      <c r="AE267" t="s">
        <v>1350</v>
      </c>
      <c r="AF267" t="s">
        <v>1351</v>
      </c>
      <c r="AG267" t="s">
        <v>1728</v>
      </c>
      <c r="AH267" t="s">
        <v>1729</v>
      </c>
      <c r="AI267" t="s">
        <v>1730</v>
      </c>
      <c r="AJ267" t="s">
        <v>1731</v>
      </c>
      <c r="AK267" t="s">
        <v>609</v>
      </c>
      <c r="AL267" t="s">
        <v>610</v>
      </c>
      <c r="AM267" t="s">
        <v>611</v>
      </c>
      <c r="AN267" t="s">
        <v>1737</v>
      </c>
      <c r="AO267" t="s">
        <v>1738</v>
      </c>
      <c r="AP267" t="s">
        <v>1739</v>
      </c>
      <c r="AQ267" t="s">
        <v>13</v>
      </c>
      <c r="AR267" s="64">
        <v>2633440334</v>
      </c>
      <c r="AS267" s="64">
        <v>0</v>
      </c>
      <c r="AT267" s="64">
        <v>0</v>
      </c>
      <c r="AU267" s="64">
        <v>0</v>
      </c>
      <c r="AV267" s="64">
        <v>541052834</v>
      </c>
      <c r="AW267" s="64">
        <v>2092387500</v>
      </c>
      <c r="AX267" s="64">
        <v>2092387500</v>
      </c>
      <c r="AY267" s="64">
        <v>2092387500</v>
      </c>
      <c r="AZ267" s="64">
        <v>2077200000</v>
      </c>
      <c r="BA267" s="64">
        <v>2077200000</v>
      </c>
      <c r="BB267" s="64">
        <v>0</v>
      </c>
      <c r="BC267" s="109">
        <v>1</v>
      </c>
      <c r="BD267" s="109">
        <v>502</v>
      </c>
      <c r="BE267" s="64">
        <v>0</v>
      </c>
      <c r="BF267" t="s">
        <v>615</v>
      </c>
      <c r="BG267" s="107" t="e">
        <f>+SUMIF('[4]CDP - NO CANCELAR '!$A$2:$A$152,R267,'[4]CDP - NO CANCELAR '!$Q$2:$Q$152)</f>
        <v>#VALUE!</v>
      </c>
      <c r="BH267" s="64">
        <v>2092387500</v>
      </c>
      <c r="BI267" s="104">
        <f t="shared" si="49"/>
        <v>29</v>
      </c>
      <c r="BJ267" s="104">
        <f t="shared" si="49"/>
        <v>1</v>
      </c>
      <c r="BK267" s="104">
        <f t="shared" si="49"/>
        <v>3</v>
      </c>
      <c r="BL267" s="106">
        <f t="shared" si="49"/>
        <v>11</v>
      </c>
      <c r="BM267" s="104">
        <f>+VALUE(VLOOKUP(BT267,'[4]ESTRUCTURA PDM'!$D$1:$J$48,7,FALSE))</f>
        <v>1</v>
      </c>
      <c r="BN267" s="104">
        <f>IFERROR(VALUE(CONCATENATE((VLOOKUP(BU267,'[4]ESTRUCTURA PDM'!$E$1:$L$48,7,FALSE)),0,(VLOOKUP(BV267,'[4]ESTRUCTURA PDM'!$F$1:$L$48,7,FALSE)))),)</f>
        <v>0</v>
      </c>
      <c r="BO267" s="104">
        <f>+G267</f>
        <v>52</v>
      </c>
      <c r="BP267" s="104"/>
      <c r="BQ267" s="105"/>
      <c r="BR267" s="104"/>
      <c r="BS267" s="104">
        <f t="shared" si="41"/>
        <v>0</v>
      </c>
      <c r="BT267" s="103" t="str">
        <f>+VLOOKUP('EJECUCIONGASTOS ARMONIZADO'!BU267,[4]ARMONIZACION!$I$5:$N$53,6,FALSE)</f>
        <v>DESARROLLO HUMANO Y SOCIAL</v>
      </c>
      <c r="BU267" s="102" t="s">
        <v>371</v>
      </c>
      <c r="BV267" s="102"/>
      <c r="BY267" s="101">
        <v>1</v>
      </c>
      <c r="BZ267" s="101">
        <v>0</v>
      </c>
      <c r="CA267" t="e">
        <f>+COUNTIF([4]ARMONIZACION!$D$5:$D$53,'EJECUCIONGASTOS ARMONIZADO'!CB267)</f>
        <v>#VALUE!</v>
      </c>
      <c r="CB267" t="str">
        <f t="shared" si="43"/>
        <v>POTENCIAR EL DESARROLLO, EL PATRIMONIO Y PROSPERIDAD CULTURA - ARTE Y CULTURA</v>
      </c>
      <c r="CC267">
        <f t="shared" si="44"/>
        <v>0</v>
      </c>
      <c r="CD267" t="str">
        <f t="shared" si="45"/>
        <v>10</v>
      </c>
      <c r="CE267" t="str">
        <f t="shared" si="46"/>
        <v xml:space="preserve">29 1 3 11 1 0 52  </v>
      </c>
      <c r="CF267">
        <f t="shared" si="47"/>
        <v>4</v>
      </c>
    </row>
    <row r="268" spans="1:84" ht="15" customHeight="1" x14ac:dyDescent="0.25">
      <c r="A268">
        <v>29</v>
      </c>
      <c r="B268">
        <v>1</v>
      </c>
      <c r="C268">
        <v>3</v>
      </c>
      <c r="D268" s="99">
        <v>11</v>
      </c>
      <c r="E268">
        <v>1</v>
      </c>
      <c r="F268">
        <v>4</v>
      </c>
      <c r="G268">
        <v>52</v>
      </c>
      <c r="H268">
        <v>2</v>
      </c>
      <c r="I268">
        <v>1</v>
      </c>
      <c r="J268" t="s">
        <v>597</v>
      </c>
      <c r="K268">
        <v>0</v>
      </c>
      <c r="L268" t="s">
        <v>597</v>
      </c>
      <c r="M268">
        <v>11101</v>
      </c>
      <c r="N268" t="s">
        <v>598</v>
      </c>
      <c r="O268">
        <v>2</v>
      </c>
      <c r="P268">
        <v>2</v>
      </c>
      <c r="Q268" t="s">
        <v>1740</v>
      </c>
      <c r="R268" t="s">
        <v>1741</v>
      </c>
      <c r="S268" t="s">
        <v>1717</v>
      </c>
      <c r="T268" t="s">
        <v>224</v>
      </c>
      <c r="U268" t="s">
        <v>1720</v>
      </c>
      <c r="V268" t="s">
        <v>1721</v>
      </c>
      <c r="W268" t="s">
        <v>594</v>
      </c>
      <c r="X268" t="s">
        <v>602</v>
      </c>
      <c r="Y268" t="s">
        <v>596</v>
      </c>
      <c r="Z268" t="s">
        <v>597</v>
      </c>
      <c r="AA268" t="s">
        <v>595</v>
      </c>
      <c r="AB268" t="s">
        <v>234</v>
      </c>
      <c r="AC268" t="s">
        <v>797</v>
      </c>
      <c r="AD268" t="s">
        <v>239</v>
      </c>
      <c r="AE268" t="s">
        <v>1350</v>
      </c>
      <c r="AF268" t="s">
        <v>1351</v>
      </c>
      <c r="AG268" t="s">
        <v>1728</v>
      </c>
      <c r="AH268" t="s">
        <v>1729</v>
      </c>
      <c r="AI268" t="s">
        <v>1730</v>
      </c>
      <c r="AJ268" t="s">
        <v>1731</v>
      </c>
      <c r="AK268" t="s">
        <v>609</v>
      </c>
      <c r="AL268" t="s">
        <v>610</v>
      </c>
      <c r="AM268" t="s">
        <v>611</v>
      </c>
      <c r="AN268" t="s">
        <v>1742</v>
      </c>
      <c r="AO268" t="s">
        <v>1743</v>
      </c>
      <c r="AP268" t="s">
        <v>1744</v>
      </c>
      <c r="AQ268" t="s">
        <v>13</v>
      </c>
      <c r="AR268" s="64">
        <v>645229065</v>
      </c>
      <c r="AS268" s="64">
        <v>0</v>
      </c>
      <c r="AT268" s="64">
        <v>0</v>
      </c>
      <c r="AU268" s="64">
        <v>0</v>
      </c>
      <c r="AV268" s="64">
        <v>579116565</v>
      </c>
      <c r="AW268" s="64">
        <v>66112500</v>
      </c>
      <c r="AX268" s="64">
        <v>66112500</v>
      </c>
      <c r="AY268" s="64">
        <v>66112500</v>
      </c>
      <c r="AZ268" s="64">
        <v>0</v>
      </c>
      <c r="BA268" s="64">
        <v>0</v>
      </c>
      <c r="BB268" s="64">
        <v>0</v>
      </c>
      <c r="BC268" s="109">
        <v>1</v>
      </c>
      <c r="BD268" s="109">
        <v>502</v>
      </c>
      <c r="BE268" s="64">
        <v>0</v>
      </c>
      <c r="BF268" t="s">
        <v>615</v>
      </c>
      <c r="BG268" s="107" t="e">
        <f>+SUMIF('[4]CDP - NO CANCELAR '!$A$2:$A$152,R268,'[4]CDP - NO CANCELAR '!$Q$2:$Q$152)</f>
        <v>#VALUE!</v>
      </c>
      <c r="BH268" s="64">
        <v>66112500</v>
      </c>
      <c r="BI268" s="104">
        <f t="shared" si="49"/>
        <v>29</v>
      </c>
      <c r="BJ268" s="104">
        <f t="shared" si="49"/>
        <v>1</v>
      </c>
      <c r="BK268" s="104">
        <f t="shared" si="49"/>
        <v>3</v>
      </c>
      <c r="BL268" s="106">
        <f t="shared" si="49"/>
        <v>11</v>
      </c>
      <c r="BM268" s="104">
        <f>+VALUE(VLOOKUP(BT268,'[4]ESTRUCTURA PDM'!$D$1:$J$48,7,FALSE))</f>
        <v>1</v>
      </c>
      <c r="BN268" s="104">
        <f>IFERROR(VALUE(CONCATENATE((VLOOKUP(BU268,'[4]ESTRUCTURA PDM'!$E$1:$L$48,7,FALSE)),0,(VLOOKUP(BV268,'[4]ESTRUCTURA PDM'!$F$1:$L$48,7,FALSE)))),)</f>
        <v>0</v>
      </c>
      <c r="BO268" s="104">
        <f>+G268</f>
        <v>52</v>
      </c>
      <c r="BP268" s="104"/>
      <c r="BQ268" s="105"/>
      <c r="BR268" s="104"/>
      <c r="BS268" s="104">
        <f t="shared" si="41"/>
        <v>0</v>
      </c>
      <c r="BT268" s="103" t="str">
        <f>+VLOOKUP('EJECUCIONGASTOS ARMONIZADO'!BU268,[4]ARMONIZACION!$I$5:$N$53,6,FALSE)</f>
        <v>DESARROLLO HUMANO Y SOCIAL</v>
      </c>
      <c r="BU268" s="102" t="s">
        <v>371</v>
      </c>
      <c r="BV268" s="102"/>
      <c r="BY268" s="101">
        <v>1</v>
      </c>
      <c r="BZ268" s="101">
        <v>0</v>
      </c>
      <c r="CA268" t="e">
        <f>+COUNTIF([4]ARMONIZACION!$D$5:$D$53,'EJECUCIONGASTOS ARMONIZADO'!CB268)</f>
        <v>#VALUE!</v>
      </c>
      <c r="CB268" t="str">
        <f t="shared" si="43"/>
        <v>POTENCIAR EL DESARROLLO, EL PATRIMONIO Y PROSPERIDAD CULTURA - ARTE Y CULTURA</v>
      </c>
      <c r="CC268">
        <f t="shared" si="44"/>
        <v>0</v>
      </c>
      <c r="CD268" t="str">
        <f t="shared" si="45"/>
        <v>10</v>
      </c>
      <c r="CE268" t="str">
        <f t="shared" si="46"/>
        <v xml:space="preserve">29 1 3 11 1 0 52  </v>
      </c>
      <c r="CF268">
        <f t="shared" si="47"/>
        <v>4</v>
      </c>
    </row>
    <row r="269" spans="1:84" ht="15" customHeight="1" x14ac:dyDescent="0.25">
      <c r="A269">
        <v>29</v>
      </c>
      <c r="B269">
        <v>1</v>
      </c>
      <c r="C269">
        <v>3</v>
      </c>
      <c r="D269" s="99">
        <v>11</v>
      </c>
      <c r="E269">
        <v>1</v>
      </c>
      <c r="F269">
        <v>4</v>
      </c>
      <c r="G269">
        <v>52</v>
      </c>
      <c r="H269">
        <v>4</v>
      </c>
      <c r="I269">
        <v>1</v>
      </c>
      <c r="J269" t="s">
        <v>597</v>
      </c>
      <c r="K269">
        <v>0</v>
      </c>
      <c r="L269" t="s">
        <v>597</v>
      </c>
      <c r="M269">
        <v>11101</v>
      </c>
      <c r="N269" t="s">
        <v>598</v>
      </c>
      <c r="O269">
        <v>4</v>
      </c>
      <c r="P269">
        <v>4</v>
      </c>
      <c r="Q269" t="s">
        <v>1745</v>
      </c>
      <c r="R269" t="s">
        <v>1746</v>
      </c>
      <c r="S269" t="s">
        <v>1717</v>
      </c>
      <c r="T269" t="s">
        <v>224</v>
      </c>
      <c r="U269" t="s">
        <v>1720</v>
      </c>
      <c r="V269" t="s">
        <v>1721</v>
      </c>
      <c r="W269" t="s">
        <v>594</v>
      </c>
      <c r="X269" t="s">
        <v>602</v>
      </c>
      <c r="Y269" t="s">
        <v>596</v>
      </c>
      <c r="Z269" t="s">
        <v>597</v>
      </c>
      <c r="AA269" t="s">
        <v>595</v>
      </c>
      <c r="AB269" t="s">
        <v>234</v>
      </c>
      <c r="AC269" t="s">
        <v>797</v>
      </c>
      <c r="AD269" t="s">
        <v>239</v>
      </c>
      <c r="AE269" t="s">
        <v>1350</v>
      </c>
      <c r="AF269" t="s">
        <v>1351</v>
      </c>
      <c r="AG269" t="s">
        <v>1728</v>
      </c>
      <c r="AH269" t="s">
        <v>1729</v>
      </c>
      <c r="AI269" t="s">
        <v>1730</v>
      </c>
      <c r="AJ269" t="s">
        <v>1731</v>
      </c>
      <c r="AK269" t="s">
        <v>609</v>
      </c>
      <c r="AL269" t="s">
        <v>610</v>
      </c>
      <c r="AM269" t="s">
        <v>611</v>
      </c>
      <c r="AN269" t="s">
        <v>1747</v>
      </c>
      <c r="AO269" t="s">
        <v>1748</v>
      </c>
      <c r="AP269" t="s">
        <v>1749</v>
      </c>
      <c r="AQ269" t="s">
        <v>13</v>
      </c>
      <c r="AR269" s="64">
        <v>1392930601</v>
      </c>
      <c r="AS269" s="64">
        <v>0</v>
      </c>
      <c r="AT269" s="64">
        <v>0</v>
      </c>
      <c r="AU269" s="64">
        <v>0</v>
      </c>
      <c r="AV269" s="64">
        <v>1240034601</v>
      </c>
      <c r="AW269" s="64">
        <v>152896000</v>
      </c>
      <c r="AX269" s="66">
        <v>152896000</v>
      </c>
      <c r="AY269" s="64">
        <v>142544943</v>
      </c>
      <c r="AZ269" s="64">
        <v>48642468</v>
      </c>
      <c r="BA269" s="64">
        <v>34078468</v>
      </c>
      <c r="BB269" s="66">
        <v>0</v>
      </c>
      <c r="BC269" s="109">
        <v>1</v>
      </c>
      <c r="BD269" s="109">
        <v>502</v>
      </c>
      <c r="BE269" s="64">
        <v>10351057</v>
      </c>
      <c r="BF269" t="s">
        <v>615</v>
      </c>
      <c r="BG269" s="107" t="e">
        <f>+SUMIF('[4]CDP - NO CANCELAR '!$A$2:$A$152,R269,'[4]CDP - NO CANCELAR '!$Q$2:$Q$152)</f>
        <v>#VALUE!</v>
      </c>
      <c r="BH269" s="64">
        <v>152896000</v>
      </c>
      <c r="BI269" s="104">
        <f t="shared" si="49"/>
        <v>29</v>
      </c>
      <c r="BJ269" s="104">
        <f t="shared" si="49"/>
        <v>1</v>
      </c>
      <c r="BK269" s="104">
        <f t="shared" si="49"/>
        <v>3</v>
      </c>
      <c r="BL269" s="106">
        <f t="shared" si="49"/>
        <v>11</v>
      </c>
      <c r="BM269" s="104">
        <f>+VALUE(VLOOKUP(BT269,'[4]ESTRUCTURA PDM'!$D$1:$J$48,7,FALSE))</f>
        <v>1</v>
      </c>
      <c r="BN269" s="104">
        <f>IFERROR(VALUE(CONCATENATE((VLOOKUP(BU269,'[4]ESTRUCTURA PDM'!$E$1:$L$48,7,FALSE)),0,(VLOOKUP(BV269,'[4]ESTRUCTURA PDM'!$F$1:$L$48,7,FALSE)))),)</f>
        <v>0</v>
      </c>
      <c r="BO269" s="104">
        <f>+G269</f>
        <v>52</v>
      </c>
      <c r="BP269" s="104"/>
      <c r="BQ269" s="105"/>
      <c r="BR269" s="104"/>
      <c r="BS269" s="104">
        <f t="shared" si="41"/>
        <v>0</v>
      </c>
      <c r="BT269" s="103" t="str">
        <f>+VLOOKUP('EJECUCIONGASTOS ARMONIZADO'!BU269,[4]ARMONIZACION!$I$5:$N$53,6,FALSE)</f>
        <v>DESARROLLO HUMANO Y SOCIAL</v>
      </c>
      <c r="BU269" s="102" t="s">
        <v>371</v>
      </c>
      <c r="BV269" s="102"/>
      <c r="BW269" t="s">
        <v>3571</v>
      </c>
      <c r="BX269" t="s">
        <v>3575</v>
      </c>
      <c r="BY269" s="101">
        <v>1</v>
      </c>
      <c r="BZ269" s="101">
        <v>0</v>
      </c>
      <c r="CA269" t="e">
        <f>+COUNTIF([4]ARMONIZACION!$D$5:$D$53,'EJECUCIONGASTOS ARMONIZADO'!CB269)</f>
        <v>#VALUE!</v>
      </c>
      <c r="CB269" t="str">
        <f t="shared" si="43"/>
        <v>POTENCIAR EL DESARROLLO, EL PATRIMONIO Y PROSPERIDAD CULTURA - ARTE Y CULTURA</v>
      </c>
      <c r="CC269">
        <f t="shared" si="44"/>
        <v>0</v>
      </c>
      <c r="CD269" t="str">
        <f t="shared" si="45"/>
        <v>10</v>
      </c>
      <c r="CE269" t="str">
        <f t="shared" si="46"/>
        <v xml:space="preserve">29 1 3 11 1 0 52  </v>
      </c>
      <c r="CF269">
        <f t="shared" si="47"/>
        <v>4</v>
      </c>
    </row>
    <row r="270" spans="1:84" ht="15" customHeight="1" x14ac:dyDescent="0.25">
      <c r="A270">
        <v>29</v>
      </c>
      <c r="B270">
        <v>1</v>
      </c>
      <c r="C270">
        <v>3</v>
      </c>
      <c r="D270" s="99">
        <v>11</v>
      </c>
      <c r="E270">
        <v>1</v>
      </c>
      <c r="F270">
        <v>6</v>
      </c>
      <c r="G270">
        <v>27</v>
      </c>
      <c r="H270">
        <v>0</v>
      </c>
      <c r="I270">
        <v>1</v>
      </c>
      <c r="J270" t="s">
        <v>597</v>
      </c>
      <c r="K270">
        <v>0</v>
      </c>
      <c r="L270" t="s">
        <v>597</v>
      </c>
      <c r="M270">
        <v>11101</v>
      </c>
      <c r="N270" t="s">
        <v>598</v>
      </c>
      <c r="O270">
        <v>0</v>
      </c>
      <c r="P270">
        <v>0</v>
      </c>
      <c r="Q270" t="s">
        <v>1750</v>
      </c>
      <c r="R270" t="s">
        <v>1751</v>
      </c>
      <c r="S270" t="s">
        <v>1717</v>
      </c>
      <c r="T270" t="s">
        <v>224</v>
      </c>
      <c r="U270" t="s">
        <v>1720</v>
      </c>
      <c r="V270" t="s">
        <v>1721</v>
      </c>
      <c r="W270" t="s">
        <v>594</v>
      </c>
      <c r="X270" t="s">
        <v>602</v>
      </c>
      <c r="Y270" t="s">
        <v>596</v>
      </c>
      <c r="Z270" t="s">
        <v>597</v>
      </c>
      <c r="AA270" t="s">
        <v>595</v>
      </c>
      <c r="AB270" t="s">
        <v>234</v>
      </c>
      <c r="AC270" t="s">
        <v>797</v>
      </c>
      <c r="AD270" t="s">
        <v>239</v>
      </c>
      <c r="AE270" t="s">
        <v>998</v>
      </c>
      <c r="AF270" t="s">
        <v>3535</v>
      </c>
      <c r="AG270" t="s">
        <v>1752</v>
      </c>
      <c r="AH270" t="s">
        <v>1753</v>
      </c>
      <c r="AI270" t="s">
        <v>1754</v>
      </c>
      <c r="AJ270" t="s">
        <v>1755</v>
      </c>
      <c r="AK270" t="s">
        <v>609</v>
      </c>
      <c r="AL270" t="s">
        <v>610</v>
      </c>
      <c r="AM270" t="s">
        <v>611</v>
      </c>
      <c r="AN270" t="s">
        <v>1756</v>
      </c>
      <c r="AO270" t="s">
        <v>1757</v>
      </c>
      <c r="AP270" t="s">
        <v>1758</v>
      </c>
      <c r="AQ270" t="s">
        <v>113</v>
      </c>
      <c r="AR270" s="64">
        <v>90000000</v>
      </c>
      <c r="AS270" s="64">
        <v>0</v>
      </c>
      <c r="AT270" s="64">
        <v>0</v>
      </c>
      <c r="AU270" s="64">
        <v>0</v>
      </c>
      <c r="AV270" s="64">
        <v>0</v>
      </c>
      <c r="AW270" s="64">
        <v>90000000</v>
      </c>
      <c r="AX270" s="64">
        <v>0</v>
      </c>
      <c r="AY270" s="64">
        <v>0</v>
      </c>
      <c r="AZ270" s="64">
        <v>0</v>
      </c>
      <c r="BA270" s="64">
        <v>0</v>
      </c>
      <c r="BB270" s="64">
        <v>90000000</v>
      </c>
      <c r="BC270" s="101">
        <v>1</v>
      </c>
      <c r="BD270" s="101">
        <v>305</v>
      </c>
      <c r="BE270" s="64">
        <v>0</v>
      </c>
      <c r="BF270" t="s">
        <v>615</v>
      </c>
      <c r="BG270" s="107" t="e">
        <f>+SUMIF('[4]CDP - NO CANCELAR '!$A$2:$A$152,R270,'[4]CDP - NO CANCELAR '!$Q$2:$Q$152)</f>
        <v>#VALUE!</v>
      </c>
      <c r="BH270" s="64">
        <v>0</v>
      </c>
      <c r="BI270" s="104">
        <v>29</v>
      </c>
      <c r="BJ270" s="104">
        <v>1</v>
      </c>
      <c r="BK270" s="104">
        <v>3</v>
      </c>
      <c r="BL270" s="106">
        <v>11</v>
      </c>
      <c r="BM270" s="104">
        <v>1</v>
      </c>
      <c r="BN270" s="104">
        <v>305</v>
      </c>
      <c r="BO270" s="104">
        <v>27</v>
      </c>
      <c r="BP270" s="104">
        <v>40</v>
      </c>
      <c r="BQ270" s="105">
        <v>4103050</v>
      </c>
      <c r="BR270" s="104" t="s">
        <v>3284</v>
      </c>
      <c r="BS270" s="104">
        <f t="shared" si="41"/>
        <v>90000000</v>
      </c>
      <c r="BT270" s="103" t="str">
        <f>+VLOOKUP('EJECUCIONGASTOS ARMONIZADO'!BU270,[4]ARMONIZACION!$I$5:$N$53,6,FALSE)</f>
        <v>DESARROLLO HUMANO Y SOCIAL</v>
      </c>
      <c r="BU270" s="102" t="s">
        <v>340</v>
      </c>
      <c r="BV270" s="102"/>
      <c r="BY270" s="101">
        <v>1</v>
      </c>
      <c r="BZ270" s="101">
        <v>305</v>
      </c>
      <c r="CA270" t="e">
        <f>+COUNTIF([4]ARMONIZACION!$D$5:$D$53,'EJECUCIONGASTOS ARMONIZADO'!CB270)</f>
        <v>#VALUE!</v>
      </c>
      <c r="CB270" t="str">
        <f t="shared" si="43"/>
        <v>INCLUSIÓN SOCIAL Y PARTICIPACIÓN CIUDADANA EN LA MANIZALES + GRANDE - INCLUSIÓN E INTEGRACIÓN SOCIAL Y COMUNITARIA</v>
      </c>
      <c r="CC270">
        <f t="shared" si="44"/>
        <v>3</v>
      </c>
      <c r="CD270" t="str">
        <f t="shared" si="45"/>
        <v>13</v>
      </c>
      <c r="CE270" t="str">
        <f t="shared" si="46"/>
        <v>29 1 3 11 1 305 27 40 4103050</v>
      </c>
      <c r="CF270">
        <f t="shared" si="47"/>
        <v>2</v>
      </c>
    </row>
    <row r="271" spans="1:84" ht="15" customHeight="1" x14ac:dyDescent="0.25">
      <c r="A271">
        <v>29</v>
      </c>
      <c r="B271">
        <v>1</v>
      </c>
      <c r="C271">
        <v>3</v>
      </c>
      <c r="D271">
        <v>11</v>
      </c>
      <c r="E271">
        <v>1</v>
      </c>
      <c r="F271">
        <v>6</v>
      </c>
      <c r="G271">
        <v>27</v>
      </c>
      <c r="H271">
        <v>1</v>
      </c>
      <c r="I271">
        <v>1</v>
      </c>
      <c r="J271" t="s">
        <v>597</v>
      </c>
      <c r="K271">
        <v>0</v>
      </c>
      <c r="L271" t="s">
        <v>597</v>
      </c>
      <c r="M271">
        <v>11101</v>
      </c>
      <c r="N271" t="s">
        <v>598</v>
      </c>
      <c r="O271">
        <v>1</v>
      </c>
      <c r="P271">
        <v>1</v>
      </c>
      <c r="Q271" t="s">
        <v>1759</v>
      </c>
      <c r="R271" t="s">
        <v>1760</v>
      </c>
      <c r="S271" t="s">
        <v>1717</v>
      </c>
      <c r="T271" t="s">
        <v>224</v>
      </c>
      <c r="U271" t="s">
        <v>1720</v>
      </c>
      <c r="V271" t="s">
        <v>1721</v>
      </c>
      <c r="W271" t="s">
        <v>594</v>
      </c>
      <c r="X271" t="s">
        <v>602</v>
      </c>
      <c r="Y271" t="s">
        <v>596</v>
      </c>
      <c r="Z271" t="s">
        <v>597</v>
      </c>
      <c r="AA271" t="s">
        <v>595</v>
      </c>
      <c r="AB271" t="s">
        <v>234</v>
      </c>
      <c r="AC271" t="s">
        <v>797</v>
      </c>
      <c r="AD271" t="s">
        <v>239</v>
      </c>
      <c r="AE271" t="s">
        <v>998</v>
      </c>
      <c r="AF271" t="s">
        <v>3535</v>
      </c>
      <c r="AG271" t="s">
        <v>1752</v>
      </c>
      <c r="AH271" t="s">
        <v>1753</v>
      </c>
      <c r="AI271" t="s">
        <v>1754</v>
      </c>
      <c r="AJ271" t="s">
        <v>1755</v>
      </c>
      <c r="AK271" t="s">
        <v>609</v>
      </c>
      <c r="AL271" t="s">
        <v>610</v>
      </c>
      <c r="AM271" t="s">
        <v>611</v>
      </c>
      <c r="AN271" t="s">
        <v>1756</v>
      </c>
      <c r="AO271" t="s">
        <v>1757</v>
      </c>
      <c r="AP271" t="s">
        <v>1761</v>
      </c>
      <c r="AQ271" t="s">
        <v>113</v>
      </c>
      <c r="AR271" s="64">
        <v>80000000</v>
      </c>
      <c r="AS271" s="64">
        <v>0</v>
      </c>
      <c r="AT271" s="64">
        <v>0</v>
      </c>
      <c r="AU271" s="64">
        <v>0</v>
      </c>
      <c r="AV271" s="64">
        <v>0</v>
      </c>
      <c r="AW271" s="64">
        <v>80000000</v>
      </c>
      <c r="AX271" s="64">
        <v>0</v>
      </c>
      <c r="AY271" s="64">
        <v>0</v>
      </c>
      <c r="AZ271" s="64">
        <v>0</v>
      </c>
      <c r="BA271" s="64">
        <v>0</v>
      </c>
      <c r="BB271" s="64">
        <v>80000000</v>
      </c>
      <c r="BC271" s="101">
        <v>1</v>
      </c>
      <c r="BD271" s="101">
        <v>303</v>
      </c>
      <c r="BE271" s="64">
        <v>0</v>
      </c>
      <c r="BF271" t="s">
        <v>615</v>
      </c>
      <c r="BG271" s="107" t="e">
        <f>+SUMIF('[4]CDP - NO CANCELAR '!$A$2:$A$152,R271,'[4]CDP - NO CANCELAR '!$Q$2:$Q$152)</f>
        <v>#VALUE!</v>
      </c>
      <c r="BH271" s="64">
        <v>0</v>
      </c>
      <c r="BI271" s="104">
        <v>20</v>
      </c>
      <c r="BJ271" s="104">
        <v>1</v>
      </c>
      <c r="BK271" s="104">
        <v>3</v>
      </c>
      <c r="BL271" s="106">
        <v>11</v>
      </c>
      <c r="BM271" s="104">
        <v>1</v>
      </c>
      <c r="BN271" s="104">
        <v>303</v>
      </c>
      <c r="BO271" s="104">
        <v>27</v>
      </c>
      <c r="BP271" s="104">
        <v>40</v>
      </c>
      <c r="BQ271" s="105">
        <v>4103050</v>
      </c>
      <c r="BR271" s="104" t="s">
        <v>2984</v>
      </c>
      <c r="BS271" s="104">
        <f t="shared" si="41"/>
        <v>80000000</v>
      </c>
      <c r="BT271" s="103" t="str">
        <f>+VLOOKUP('EJECUCIONGASTOS ARMONIZADO'!BU271,[4]ARMONIZACION!$I$5:$N$53,6,FALSE)</f>
        <v>DESARROLLO HUMANO Y SOCIAL</v>
      </c>
      <c r="BU271" s="102" t="s">
        <v>340</v>
      </c>
      <c r="BV271" s="102"/>
      <c r="BY271" s="101">
        <v>1</v>
      </c>
      <c r="BZ271" s="101">
        <v>303</v>
      </c>
      <c r="CA271" t="e">
        <f>+COUNTIF([4]ARMONIZACION!$D$5:$D$53,'EJECUCIONGASTOS ARMONIZADO'!CB271)</f>
        <v>#VALUE!</v>
      </c>
      <c r="CB271" t="str">
        <f t="shared" si="43"/>
        <v>INCLUSIÓN SOCIAL Y PARTICIPACIÓN CIUDADANA EN LA MANIZALES + GRANDE - INCLUSIÓN E INTEGRACIÓN SOCIAL Y COMUNITARIA</v>
      </c>
      <c r="CC271">
        <f t="shared" si="44"/>
        <v>3</v>
      </c>
      <c r="CD271" t="str">
        <f t="shared" si="45"/>
        <v>13</v>
      </c>
      <c r="CE271" t="str">
        <f t="shared" si="46"/>
        <v>20 1 3 11 1 303 27 40 4103050</v>
      </c>
      <c r="CF271">
        <f t="shared" si="47"/>
        <v>4</v>
      </c>
    </row>
    <row r="272" spans="1:84" ht="15" customHeight="1" x14ac:dyDescent="0.25">
      <c r="A272" s="53">
        <v>29</v>
      </c>
      <c r="B272" s="53">
        <v>1</v>
      </c>
      <c r="C272" s="53">
        <v>3</v>
      </c>
      <c r="D272" s="114">
        <v>11</v>
      </c>
      <c r="E272" s="53">
        <v>1</v>
      </c>
      <c r="F272" s="53">
        <v>6</v>
      </c>
      <c r="G272" s="53">
        <v>27</v>
      </c>
      <c r="H272" s="53">
        <v>2</v>
      </c>
      <c r="I272" s="53">
        <v>1</v>
      </c>
      <c r="J272" s="53" t="s">
        <v>597</v>
      </c>
      <c r="K272" s="53">
        <v>0</v>
      </c>
      <c r="L272" s="53" t="s">
        <v>597</v>
      </c>
      <c r="M272" s="53">
        <v>11101</v>
      </c>
      <c r="N272" s="53" t="s">
        <v>598</v>
      </c>
      <c r="O272" s="53">
        <v>2</v>
      </c>
      <c r="P272" s="53">
        <v>2</v>
      </c>
      <c r="Q272" s="53" t="s">
        <v>1762</v>
      </c>
      <c r="R272" s="53" t="s">
        <v>1763</v>
      </c>
      <c r="S272" s="53" t="s">
        <v>1717</v>
      </c>
      <c r="T272" s="53" t="s">
        <v>224</v>
      </c>
      <c r="U272" s="53" t="s">
        <v>1720</v>
      </c>
      <c r="V272" s="53" t="s">
        <v>1721</v>
      </c>
      <c r="W272" s="53" t="s">
        <v>594</v>
      </c>
      <c r="X272" s="53" t="s">
        <v>602</v>
      </c>
      <c r="Y272" s="53" t="s">
        <v>596</v>
      </c>
      <c r="Z272" s="53" t="s">
        <v>597</v>
      </c>
      <c r="AA272" s="53" t="s">
        <v>595</v>
      </c>
      <c r="AB272" s="53" t="s">
        <v>234</v>
      </c>
      <c r="AC272" s="53" t="s">
        <v>797</v>
      </c>
      <c r="AD272" s="53" t="s">
        <v>239</v>
      </c>
      <c r="AE272" s="53" t="s">
        <v>998</v>
      </c>
      <c r="AF272" t="s">
        <v>3535</v>
      </c>
      <c r="AG272" s="53" t="s">
        <v>1752</v>
      </c>
      <c r="AH272" s="53" t="s">
        <v>1753</v>
      </c>
      <c r="AI272" s="53" t="s">
        <v>1754</v>
      </c>
      <c r="AJ272" s="53" t="s">
        <v>1755</v>
      </c>
      <c r="AK272" s="53" t="s">
        <v>609</v>
      </c>
      <c r="AL272" s="53" t="s">
        <v>610</v>
      </c>
      <c r="AM272" s="53" t="s">
        <v>611</v>
      </c>
      <c r="AN272" s="53" t="s">
        <v>1764</v>
      </c>
      <c r="AO272" s="53" t="s">
        <v>1765</v>
      </c>
      <c r="AP272" s="53" t="s">
        <v>1766</v>
      </c>
      <c r="AQ272" s="53" t="s">
        <v>113</v>
      </c>
      <c r="AR272" s="94">
        <v>3540000000</v>
      </c>
      <c r="AS272" s="53">
        <v>0</v>
      </c>
      <c r="AT272" s="53">
        <v>0</v>
      </c>
      <c r="AU272" s="53">
        <v>0</v>
      </c>
      <c r="AV272" s="53">
        <v>0</v>
      </c>
      <c r="AW272" s="94">
        <v>3540000000</v>
      </c>
      <c r="AX272" s="94">
        <v>1663329616</v>
      </c>
      <c r="AY272" s="94">
        <v>548400000</v>
      </c>
      <c r="AZ272" s="53">
        <v>209597528</v>
      </c>
      <c r="BA272" s="53">
        <v>209597528</v>
      </c>
      <c r="BB272" s="94">
        <v>1876670384</v>
      </c>
      <c r="BC272" s="101">
        <v>1</v>
      </c>
      <c r="BD272" s="101">
        <v>305</v>
      </c>
      <c r="BE272" s="64">
        <v>1114929616</v>
      </c>
      <c r="BF272" t="s">
        <v>615</v>
      </c>
      <c r="BG272" s="107" t="e">
        <f>+SUMIF('[4]CDP - NO CANCELAR '!$A$2:$A$152,R272,'[4]CDP - NO CANCELAR '!$Q$2:$Q$152)</f>
        <v>#VALUE!</v>
      </c>
      <c r="BH272" s="64">
        <v>1663329616</v>
      </c>
      <c r="BI272" s="104">
        <v>29</v>
      </c>
      <c r="BJ272" s="104">
        <v>1</v>
      </c>
      <c r="BK272" s="104">
        <v>3</v>
      </c>
      <c r="BL272" s="106">
        <v>11</v>
      </c>
      <c r="BM272" s="104">
        <v>1</v>
      </c>
      <c r="BN272" s="104">
        <v>305</v>
      </c>
      <c r="BO272" s="104">
        <v>27</v>
      </c>
      <c r="BP272" s="104">
        <v>40</v>
      </c>
      <c r="BQ272" s="105">
        <v>4103050</v>
      </c>
      <c r="BR272" s="104" t="s">
        <v>3284</v>
      </c>
      <c r="BS272" s="104">
        <v>871670384</v>
      </c>
      <c r="BT272" s="103" t="str">
        <f>+VLOOKUP('EJECUCIONGASTOS ARMONIZADO'!BU272,[4]ARMONIZACION!$I$5:$N$53,6,FALSE)</f>
        <v>DESARROLLO HUMANO Y SOCIAL</v>
      </c>
      <c r="BU272" s="102" t="s">
        <v>340</v>
      </c>
      <c r="BV272" s="102"/>
      <c r="BY272" s="101">
        <v>1</v>
      </c>
      <c r="BZ272" s="101">
        <v>305</v>
      </c>
      <c r="CA272" t="e">
        <f>+COUNTIF([4]ARMONIZACION!$D$5:$D$53,'EJECUCIONGASTOS ARMONIZADO'!CB272)</f>
        <v>#VALUE!</v>
      </c>
      <c r="CB272" t="str">
        <f t="shared" si="43"/>
        <v>INCLUSIÓN SOCIAL Y PARTICIPACIÓN CIUDADANA EN LA MANIZALES + GRANDE - INCLUSIÓN E INTEGRACIÓN SOCIAL Y COMUNITARIA</v>
      </c>
      <c r="CC272">
        <f t="shared" si="44"/>
        <v>3</v>
      </c>
      <c r="CD272" t="str">
        <f t="shared" si="45"/>
        <v>13</v>
      </c>
      <c r="CE272" t="str">
        <f t="shared" si="46"/>
        <v>29 1 3 11 1 305 27 40 4103050</v>
      </c>
      <c r="CF272">
        <f t="shared" si="47"/>
        <v>2</v>
      </c>
    </row>
    <row r="273" spans="1:84" ht="15" customHeight="1" x14ac:dyDescent="0.25">
      <c r="A273" s="113">
        <v>29</v>
      </c>
      <c r="B273" s="113">
        <v>1</v>
      </c>
      <c r="C273" s="113">
        <v>3</v>
      </c>
      <c r="D273" s="113">
        <v>11</v>
      </c>
      <c r="E273" s="113">
        <v>1</v>
      </c>
      <c r="F273" s="113">
        <v>6</v>
      </c>
      <c r="G273" s="113">
        <v>27</v>
      </c>
      <c r="H273" s="113">
        <v>2</v>
      </c>
      <c r="I273" s="113">
        <v>1</v>
      </c>
      <c r="J273" s="113" t="s">
        <v>597</v>
      </c>
      <c r="K273" s="113">
        <v>0</v>
      </c>
      <c r="L273" s="113" t="s">
        <v>597</v>
      </c>
      <c r="M273" s="113">
        <v>11101</v>
      </c>
      <c r="N273" s="113" t="s">
        <v>598</v>
      </c>
      <c r="O273" s="113">
        <v>2</v>
      </c>
      <c r="P273" s="113">
        <v>2</v>
      </c>
      <c r="Q273" s="113" t="s">
        <v>1762</v>
      </c>
      <c r="R273" s="113" t="s">
        <v>1763</v>
      </c>
      <c r="S273" s="113" t="s">
        <v>1717</v>
      </c>
      <c r="T273" s="113" t="s">
        <v>224</v>
      </c>
      <c r="U273" s="113" t="s">
        <v>1720</v>
      </c>
      <c r="V273" s="113" t="s">
        <v>1721</v>
      </c>
      <c r="W273" s="113" t="s">
        <v>594</v>
      </c>
      <c r="X273" s="113" t="s">
        <v>602</v>
      </c>
      <c r="Y273" s="113" t="s">
        <v>596</v>
      </c>
      <c r="Z273" s="113" t="s">
        <v>597</v>
      </c>
      <c r="AA273" s="113" t="s">
        <v>595</v>
      </c>
      <c r="AB273" s="113" t="s">
        <v>234</v>
      </c>
      <c r="AC273" s="113" t="s">
        <v>797</v>
      </c>
      <c r="AD273" s="113" t="s">
        <v>239</v>
      </c>
      <c r="AE273" s="113" t="s">
        <v>998</v>
      </c>
      <c r="AF273" t="s">
        <v>3535</v>
      </c>
      <c r="AG273" s="113" t="s">
        <v>1752</v>
      </c>
      <c r="AH273" s="113" t="s">
        <v>1753</v>
      </c>
      <c r="AI273" s="113" t="s">
        <v>1754</v>
      </c>
      <c r="AJ273" s="113" t="s">
        <v>1755</v>
      </c>
      <c r="AK273" s="113" t="s">
        <v>609</v>
      </c>
      <c r="AL273" s="113" t="s">
        <v>610</v>
      </c>
      <c r="AM273" s="113" t="s">
        <v>611</v>
      </c>
      <c r="AN273" s="113" t="s">
        <v>1764</v>
      </c>
      <c r="AO273" s="113" t="s">
        <v>1765</v>
      </c>
      <c r="AP273" s="113" t="s">
        <v>1766</v>
      </c>
      <c r="AQ273" s="113" t="s">
        <v>113</v>
      </c>
      <c r="AR273" s="94"/>
      <c r="AS273" s="53"/>
      <c r="AT273" s="53"/>
      <c r="AU273" s="53"/>
      <c r="AV273" s="53"/>
      <c r="AW273" s="94"/>
      <c r="AX273" s="94"/>
      <c r="AY273" s="94"/>
      <c r="AZ273" s="53"/>
      <c r="BA273" s="53"/>
      <c r="BB273" s="94"/>
      <c r="BC273" s="101">
        <v>1</v>
      </c>
      <c r="BD273" s="101">
        <v>306</v>
      </c>
      <c r="BG273" s="107"/>
      <c r="BI273" s="104">
        <v>29</v>
      </c>
      <c r="BJ273" s="104">
        <v>1</v>
      </c>
      <c r="BK273" s="104">
        <v>3</v>
      </c>
      <c r="BL273" s="106">
        <v>11</v>
      </c>
      <c r="BM273" s="104">
        <v>1</v>
      </c>
      <c r="BN273" s="104">
        <v>306</v>
      </c>
      <c r="BO273" s="104">
        <v>75</v>
      </c>
      <c r="BP273" s="104">
        <v>41</v>
      </c>
      <c r="BQ273" s="105">
        <v>4103050</v>
      </c>
      <c r="BR273" s="104" t="s">
        <v>3294</v>
      </c>
      <c r="BS273" s="104">
        <v>210153625</v>
      </c>
      <c r="BT273" s="103" t="str">
        <f>+VLOOKUP('EJECUCIONGASTOS ARMONIZADO'!BU273,[4]ARMONIZACION!$I$5:$N$53,6,FALSE)</f>
        <v>DESARROLLO HUMANO Y SOCIAL</v>
      </c>
      <c r="BU273" s="102" t="s">
        <v>340</v>
      </c>
      <c r="BV273" s="102"/>
      <c r="BY273" s="101">
        <v>1</v>
      </c>
      <c r="BZ273" s="101">
        <v>306</v>
      </c>
      <c r="CA273" t="e">
        <f>+COUNTIF([4]ARMONIZACION!$D$5:$D$53,'EJECUCIONGASTOS ARMONIZADO'!CB273)</f>
        <v>#VALUE!</v>
      </c>
      <c r="CB273" t="str">
        <f t="shared" si="43"/>
        <v>INCLUSIÓN SOCIAL Y PARTICIPACIÓN CIUDADANA EN LA MANIZALES + GRANDE - INCLUSIÓN E INTEGRACIÓN SOCIAL Y COMUNITARIA</v>
      </c>
      <c r="CC273">
        <f t="shared" si="44"/>
        <v>3</v>
      </c>
      <c r="CD273" t="str">
        <f t="shared" si="45"/>
        <v>13</v>
      </c>
      <c r="CE273" t="str">
        <f t="shared" si="46"/>
        <v>29 1 3 11 1 306 75 41 4103050</v>
      </c>
      <c r="CF273">
        <f t="shared" si="47"/>
        <v>2</v>
      </c>
    </row>
    <row r="274" spans="1:84" ht="15" customHeight="1" x14ac:dyDescent="0.25">
      <c r="A274" s="113">
        <v>29</v>
      </c>
      <c r="B274" s="113">
        <v>1</v>
      </c>
      <c r="C274" s="113">
        <v>3</v>
      </c>
      <c r="D274" s="113">
        <v>11</v>
      </c>
      <c r="E274" s="113">
        <v>1</v>
      </c>
      <c r="F274" s="113">
        <v>6</v>
      </c>
      <c r="G274" s="113">
        <v>27</v>
      </c>
      <c r="H274" s="113">
        <v>2</v>
      </c>
      <c r="I274" s="113">
        <v>1</v>
      </c>
      <c r="J274" s="113" t="s">
        <v>597</v>
      </c>
      <c r="K274" s="113">
        <v>0</v>
      </c>
      <c r="L274" s="113" t="s">
        <v>597</v>
      </c>
      <c r="M274" s="113">
        <v>11101</v>
      </c>
      <c r="N274" s="113" t="s">
        <v>598</v>
      </c>
      <c r="O274" s="113">
        <v>2</v>
      </c>
      <c r="P274" s="113">
        <v>2</v>
      </c>
      <c r="Q274" s="113" t="s">
        <v>1762</v>
      </c>
      <c r="R274" s="113" t="s">
        <v>1763</v>
      </c>
      <c r="S274" s="113" t="s">
        <v>1717</v>
      </c>
      <c r="T274" s="113" t="s">
        <v>224</v>
      </c>
      <c r="U274" s="113" t="s">
        <v>1720</v>
      </c>
      <c r="V274" s="113" t="s">
        <v>1721</v>
      </c>
      <c r="W274" s="113" t="s">
        <v>594</v>
      </c>
      <c r="X274" s="113" t="s">
        <v>602</v>
      </c>
      <c r="Y274" s="113" t="s">
        <v>596</v>
      </c>
      <c r="Z274" s="113" t="s">
        <v>597</v>
      </c>
      <c r="AA274" s="113" t="s">
        <v>595</v>
      </c>
      <c r="AB274" s="113" t="s">
        <v>234</v>
      </c>
      <c r="AC274" s="113" t="s">
        <v>797</v>
      </c>
      <c r="AD274" s="113" t="s">
        <v>239</v>
      </c>
      <c r="AE274" s="113" t="s">
        <v>998</v>
      </c>
      <c r="AF274" t="s">
        <v>3535</v>
      </c>
      <c r="AG274" s="113" t="s">
        <v>1752</v>
      </c>
      <c r="AH274" s="113" t="s">
        <v>1753</v>
      </c>
      <c r="AI274" s="113" t="s">
        <v>1754</v>
      </c>
      <c r="AJ274" s="113" t="s">
        <v>1755</v>
      </c>
      <c r="AK274" s="113" t="s">
        <v>609</v>
      </c>
      <c r="AL274" s="113" t="s">
        <v>610</v>
      </c>
      <c r="AM274" s="113" t="s">
        <v>611</v>
      </c>
      <c r="AN274" s="113" t="s">
        <v>1764</v>
      </c>
      <c r="AO274" s="113" t="s">
        <v>1765</v>
      </c>
      <c r="AP274" s="113" t="s">
        <v>1766</v>
      </c>
      <c r="AQ274" s="113" t="s">
        <v>113</v>
      </c>
      <c r="AR274" s="94"/>
      <c r="AS274" s="53"/>
      <c r="AT274" s="53"/>
      <c r="AU274" s="53"/>
      <c r="AV274" s="53"/>
      <c r="AW274" s="94"/>
      <c r="AX274" s="94"/>
      <c r="AY274" s="94"/>
      <c r="AZ274" s="53"/>
      <c r="BA274" s="53"/>
      <c r="BB274" s="94"/>
      <c r="BC274" s="101">
        <v>1</v>
      </c>
      <c r="BD274" s="101">
        <v>306</v>
      </c>
      <c r="BG274" s="107"/>
      <c r="BI274" s="104">
        <v>29</v>
      </c>
      <c r="BJ274" s="104">
        <v>1</v>
      </c>
      <c r="BK274" s="104">
        <v>3</v>
      </c>
      <c r="BL274" s="106">
        <v>11</v>
      </c>
      <c r="BM274" s="104">
        <v>1</v>
      </c>
      <c r="BN274" s="104">
        <v>306</v>
      </c>
      <c r="BO274" s="104">
        <v>75</v>
      </c>
      <c r="BP274" s="104">
        <v>42</v>
      </c>
      <c r="BQ274" s="105">
        <v>4103050</v>
      </c>
      <c r="BR274" s="104" t="s">
        <v>3296</v>
      </c>
      <c r="BS274" s="104">
        <f>BB272-BS272-BS273</f>
        <v>794846375</v>
      </c>
      <c r="BT274" s="103" t="str">
        <f>+VLOOKUP('EJECUCIONGASTOS ARMONIZADO'!BU274,[4]ARMONIZACION!$I$5:$N$53,6,FALSE)</f>
        <v>DESARROLLO HUMANO Y SOCIAL</v>
      </c>
      <c r="BU274" s="102" t="s">
        <v>340</v>
      </c>
      <c r="BV274" s="102"/>
      <c r="BY274" s="101">
        <v>1</v>
      </c>
      <c r="BZ274" s="101">
        <v>306</v>
      </c>
      <c r="CA274" t="e">
        <f>+COUNTIF([4]ARMONIZACION!$D$5:$D$53,'EJECUCIONGASTOS ARMONIZADO'!CB274)</f>
        <v>#VALUE!</v>
      </c>
      <c r="CB274" t="str">
        <f t="shared" si="43"/>
        <v>INCLUSIÓN SOCIAL Y PARTICIPACIÓN CIUDADANA EN LA MANIZALES + GRANDE - INCLUSIÓN E INTEGRACIÓN SOCIAL Y COMUNITARIA</v>
      </c>
      <c r="CC274">
        <f t="shared" si="44"/>
        <v>3</v>
      </c>
      <c r="CD274" t="str">
        <f t="shared" si="45"/>
        <v>13</v>
      </c>
      <c r="CE274" t="str">
        <f t="shared" si="46"/>
        <v>29 1 3 11 1 306 75 42 4103050</v>
      </c>
      <c r="CF274">
        <f t="shared" si="47"/>
        <v>5</v>
      </c>
    </row>
    <row r="275" spans="1:84" ht="15" customHeight="1" x14ac:dyDescent="0.25">
      <c r="A275">
        <v>29</v>
      </c>
      <c r="B275">
        <v>1</v>
      </c>
      <c r="C275">
        <v>3</v>
      </c>
      <c r="D275">
        <v>11</v>
      </c>
      <c r="E275">
        <v>1</v>
      </c>
      <c r="F275">
        <v>6</v>
      </c>
      <c r="G275">
        <v>27</v>
      </c>
      <c r="H275">
        <v>3</v>
      </c>
      <c r="I275">
        <v>1</v>
      </c>
      <c r="J275" t="s">
        <v>597</v>
      </c>
      <c r="K275">
        <v>0</v>
      </c>
      <c r="L275" t="s">
        <v>597</v>
      </c>
      <c r="M275">
        <v>11101</v>
      </c>
      <c r="N275" t="s">
        <v>598</v>
      </c>
      <c r="O275">
        <v>3</v>
      </c>
      <c r="P275">
        <v>3</v>
      </c>
      <c r="Q275" t="s">
        <v>1767</v>
      </c>
      <c r="R275" t="s">
        <v>1768</v>
      </c>
      <c r="S275" t="s">
        <v>1717</v>
      </c>
      <c r="T275" t="s">
        <v>224</v>
      </c>
      <c r="U275" t="s">
        <v>1720</v>
      </c>
      <c r="V275" t="s">
        <v>1721</v>
      </c>
      <c r="W275" t="s">
        <v>594</v>
      </c>
      <c r="X275" t="s">
        <v>602</v>
      </c>
      <c r="Y275" t="s">
        <v>596</v>
      </c>
      <c r="Z275" t="s">
        <v>597</v>
      </c>
      <c r="AA275" t="s">
        <v>595</v>
      </c>
      <c r="AB275" t="s">
        <v>234</v>
      </c>
      <c r="AC275" t="s">
        <v>797</v>
      </c>
      <c r="AD275" t="s">
        <v>239</v>
      </c>
      <c r="AE275" t="s">
        <v>998</v>
      </c>
      <c r="AF275" t="s">
        <v>3535</v>
      </c>
      <c r="AG275" t="s">
        <v>1752</v>
      </c>
      <c r="AH275" t="s">
        <v>1753</v>
      </c>
      <c r="AI275" t="s">
        <v>1754</v>
      </c>
      <c r="AJ275" t="s">
        <v>1755</v>
      </c>
      <c r="AK275" t="s">
        <v>609</v>
      </c>
      <c r="AL275" t="s">
        <v>610</v>
      </c>
      <c r="AM275" t="s">
        <v>611</v>
      </c>
      <c r="AN275" t="s">
        <v>1769</v>
      </c>
      <c r="AO275" t="s">
        <v>1770</v>
      </c>
      <c r="AP275" t="s">
        <v>1771</v>
      </c>
      <c r="AQ275" t="s">
        <v>113</v>
      </c>
      <c r="AR275" s="64">
        <v>240000000</v>
      </c>
      <c r="AS275" s="64">
        <v>0</v>
      </c>
      <c r="AT275" s="64">
        <v>0</v>
      </c>
      <c r="AU275" s="64">
        <v>0</v>
      </c>
      <c r="AV275" s="64">
        <v>0</v>
      </c>
      <c r="AW275" s="64">
        <v>240000000</v>
      </c>
      <c r="AX275" s="64">
        <v>0</v>
      </c>
      <c r="AY275" s="64">
        <v>0</v>
      </c>
      <c r="AZ275" s="64">
        <v>0</v>
      </c>
      <c r="BA275" s="64">
        <v>0</v>
      </c>
      <c r="BB275" s="64">
        <v>240000000</v>
      </c>
      <c r="BC275" s="101">
        <v>1</v>
      </c>
      <c r="BD275" s="101">
        <v>303</v>
      </c>
      <c r="BE275" s="64">
        <v>0</v>
      </c>
      <c r="BF275" t="s">
        <v>615</v>
      </c>
      <c r="BG275" s="107" t="e">
        <f>+SUMIF('[4]CDP - NO CANCELAR '!$A$2:$A$152,R275,'[4]CDP - NO CANCELAR '!$Q$2:$Q$152)</f>
        <v>#VALUE!</v>
      </c>
      <c r="BH275" s="64">
        <v>0</v>
      </c>
      <c r="BI275" s="104">
        <v>20</v>
      </c>
      <c r="BJ275" s="104">
        <v>1</v>
      </c>
      <c r="BK275" s="104">
        <v>3</v>
      </c>
      <c r="BL275" s="106">
        <v>11</v>
      </c>
      <c r="BM275" s="104">
        <v>1</v>
      </c>
      <c r="BN275" s="104">
        <v>303</v>
      </c>
      <c r="BO275" s="104">
        <v>27</v>
      </c>
      <c r="BP275" s="104">
        <v>40</v>
      </c>
      <c r="BQ275" s="105">
        <v>4103050</v>
      </c>
      <c r="BR275" s="104" t="s">
        <v>2984</v>
      </c>
      <c r="BS275" s="104">
        <v>90000000</v>
      </c>
      <c r="BT275" s="103" t="str">
        <f>+VLOOKUP('EJECUCIONGASTOS ARMONIZADO'!BU275,[4]ARMONIZACION!$I$5:$N$53,6,FALSE)</f>
        <v>DESARROLLO HUMANO Y SOCIAL</v>
      </c>
      <c r="BU275" s="102" t="s">
        <v>340</v>
      </c>
      <c r="BV275" s="102"/>
      <c r="BY275" s="101">
        <v>1</v>
      </c>
      <c r="BZ275" s="101">
        <v>303</v>
      </c>
      <c r="CA275" t="e">
        <f>+COUNTIF([4]ARMONIZACION!$D$5:$D$53,'EJECUCIONGASTOS ARMONIZADO'!CB275)</f>
        <v>#VALUE!</v>
      </c>
      <c r="CB275" t="str">
        <f t="shared" si="43"/>
        <v>INCLUSIÓN SOCIAL Y PARTICIPACIÓN CIUDADANA EN LA MANIZALES + GRANDE - INCLUSIÓN E INTEGRACIÓN SOCIAL Y COMUNITARIA</v>
      </c>
      <c r="CC275">
        <f t="shared" si="44"/>
        <v>3</v>
      </c>
      <c r="CD275" t="str">
        <f t="shared" si="45"/>
        <v>13</v>
      </c>
      <c r="CE275" t="str">
        <f t="shared" si="46"/>
        <v>20 1 3 11 1 303 27 40 4103050</v>
      </c>
      <c r="CF275">
        <f t="shared" si="47"/>
        <v>4</v>
      </c>
    </row>
    <row r="276" spans="1:84" ht="15" customHeight="1" x14ac:dyDescent="0.25">
      <c r="A276" s="132">
        <v>29</v>
      </c>
      <c r="B276" s="132">
        <v>1</v>
      </c>
      <c r="C276" s="132">
        <v>3</v>
      </c>
      <c r="D276" s="132">
        <v>11</v>
      </c>
      <c r="E276" s="132">
        <v>1</v>
      </c>
      <c r="F276" s="132">
        <v>6</v>
      </c>
      <c r="G276" s="132">
        <v>27</v>
      </c>
      <c r="H276" s="132">
        <v>3</v>
      </c>
      <c r="I276" s="132">
        <v>1</v>
      </c>
      <c r="J276" s="132" t="s">
        <v>597</v>
      </c>
      <c r="K276" s="132">
        <v>0</v>
      </c>
      <c r="L276" s="132" t="s">
        <v>597</v>
      </c>
      <c r="M276" s="132">
        <v>11101</v>
      </c>
      <c r="N276" s="132" t="s">
        <v>598</v>
      </c>
      <c r="O276" s="132">
        <v>3</v>
      </c>
      <c r="P276" s="132">
        <v>3</v>
      </c>
      <c r="Q276" s="132" t="s">
        <v>1767</v>
      </c>
      <c r="R276" s="132" t="s">
        <v>1768</v>
      </c>
      <c r="S276" s="132" t="s">
        <v>1717</v>
      </c>
      <c r="T276" s="132" t="s">
        <v>224</v>
      </c>
      <c r="U276" s="132" t="s">
        <v>1720</v>
      </c>
      <c r="V276" s="132" t="s">
        <v>1721</v>
      </c>
      <c r="W276" s="132" t="s">
        <v>594</v>
      </c>
      <c r="X276" s="132" t="s">
        <v>602</v>
      </c>
      <c r="Y276" s="132" t="s">
        <v>596</v>
      </c>
      <c r="Z276" s="132" t="s">
        <v>597</v>
      </c>
      <c r="AA276" s="132" t="s">
        <v>595</v>
      </c>
      <c r="AB276" s="132" t="s">
        <v>234</v>
      </c>
      <c r="AC276" s="132" t="s">
        <v>797</v>
      </c>
      <c r="AD276" s="132" t="s">
        <v>239</v>
      </c>
      <c r="AE276" s="132" t="s">
        <v>998</v>
      </c>
      <c r="AF276" t="s">
        <v>3535</v>
      </c>
      <c r="AG276" s="132" t="s">
        <v>1752</v>
      </c>
      <c r="AH276" s="132" t="s">
        <v>1753</v>
      </c>
      <c r="AI276" s="132" t="s">
        <v>1754</v>
      </c>
      <c r="AJ276" s="132" t="s">
        <v>1755</v>
      </c>
      <c r="AK276" s="132" t="s">
        <v>609</v>
      </c>
      <c r="AL276" s="132" t="s">
        <v>610</v>
      </c>
      <c r="AM276" s="132" t="s">
        <v>611</v>
      </c>
      <c r="AN276" s="132" t="s">
        <v>1769</v>
      </c>
      <c r="AO276" s="132" t="s">
        <v>1770</v>
      </c>
      <c r="AP276" s="132" t="s">
        <v>1771</v>
      </c>
      <c r="AQ276" s="132" t="s">
        <v>113</v>
      </c>
      <c r="BC276" s="101">
        <v>1</v>
      </c>
      <c r="BD276" s="101">
        <v>303</v>
      </c>
      <c r="BG276" s="107"/>
      <c r="BI276" s="104">
        <v>20</v>
      </c>
      <c r="BJ276" s="104">
        <v>1</v>
      </c>
      <c r="BK276" s="104">
        <v>3</v>
      </c>
      <c r="BL276" s="106">
        <v>11</v>
      </c>
      <c r="BM276" s="104">
        <v>1</v>
      </c>
      <c r="BN276" s="104">
        <v>303</v>
      </c>
      <c r="BO276" s="104">
        <v>27</v>
      </c>
      <c r="BP276" s="104">
        <v>40</v>
      </c>
      <c r="BQ276" s="105">
        <v>4103005</v>
      </c>
      <c r="BR276" s="104" t="s">
        <v>2982</v>
      </c>
      <c r="BS276" s="104">
        <v>150000000</v>
      </c>
      <c r="BT276" s="103" t="str">
        <f>+VLOOKUP('EJECUCIONGASTOS ARMONIZADO'!BU276,[4]ARMONIZACION!$I$5:$N$53,6,FALSE)</f>
        <v>DESARROLLO HUMANO Y SOCIAL</v>
      </c>
      <c r="BU276" s="102" t="s">
        <v>340</v>
      </c>
      <c r="BV276" s="102"/>
      <c r="BY276" s="101">
        <v>1</v>
      </c>
      <c r="BZ276" s="101">
        <v>303</v>
      </c>
      <c r="CA276" t="e">
        <f>+COUNTIF([4]ARMONIZACION!$D$5:$D$53,'EJECUCIONGASTOS ARMONIZADO'!CB276)</f>
        <v>#VALUE!</v>
      </c>
      <c r="CB276" t="str">
        <f t="shared" si="43"/>
        <v>INCLUSIÓN SOCIAL Y PARTICIPACIÓN CIUDADANA EN LA MANIZALES + GRANDE - INCLUSIÓN E INTEGRACIÓN SOCIAL Y COMUNITARIA</v>
      </c>
      <c r="CC276">
        <f t="shared" si="44"/>
        <v>3</v>
      </c>
      <c r="CD276" t="str">
        <f t="shared" si="45"/>
        <v>13</v>
      </c>
      <c r="CE276" t="str">
        <f t="shared" si="46"/>
        <v>20 1 3 11 1 303 27 40 4103005</v>
      </c>
      <c r="CF276">
        <f t="shared" si="47"/>
        <v>1</v>
      </c>
    </row>
    <row r="277" spans="1:84" ht="15" customHeight="1" x14ac:dyDescent="0.25">
      <c r="A277" s="53">
        <v>29</v>
      </c>
      <c r="B277" s="53">
        <v>1</v>
      </c>
      <c r="C277" s="53">
        <v>3</v>
      </c>
      <c r="D277" s="53">
        <v>11</v>
      </c>
      <c r="E277" s="53">
        <v>1</v>
      </c>
      <c r="F277" s="53">
        <v>6</v>
      </c>
      <c r="G277" s="53">
        <v>27</v>
      </c>
      <c r="H277" s="53">
        <v>4</v>
      </c>
      <c r="I277" s="53">
        <v>1</v>
      </c>
      <c r="J277" s="53" t="s">
        <v>597</v>
      </c>
      <c r="K277" s="53">
        <v>0</v>
      </c>
      <c r="L277" s="53" t="s">
        <v>597</v>
      </c>
      <c r="M277" s="53">
        <v>11101</v>
      </c>
      <c r="N277" s="53" t="s">
        <v>598</v>
      </c>
      <c r="O277" s="53">
        <v>4</v>
      </c>
      <c r="P277" s="53">
        <v>4</v>
      </c>
      <c r="Q277" s="53" t="s">
        <v>1772</v>
      </c>
      <c r="R277" s="53" t="s">
        <v>1773</v>
      </c>
      <c r="S277" s="53" t="s">
        <v>1717</v>
      </c>
      <c r="T277" s="53" t="s">
        <v>224</v>
      </c>
      <c r="U277" s="53" t="s">
        <v>1720</v>
      </c>
      <c r="V277" s="53" t="s">
        <v>1721</v>
      </c>
      <c r="W277" s="53" t="s">
        <v>594</v>
      </c>
      <c r="X277" s="53" t="s">
        <v>602</v>
      </c>
      <c r="Y277" s="53" t="s">
        <v>596</v>
      </c>
      <c r="Z277" s="53" t="s">
        <v>597</v>
      </c>
      <c r="AA277" s="53" t="s">
        <v>595</v>
      </c>
      <c r="AB277" s="53" t="s">
        <v>234</v>
      </c>
      <c r="AC277" s="53" t="s">
        <v>797</v>
      </c>
      <c r="AD277" s="53" t="s">
        <v>239</v>
      </c>
      <c r="AE277" s="53" t="s">
        <v>998</v>
      </c>
      <c r="AF277" t="s">
        <v>3535</v>
      </c>
      <c r="AG277" s="53" t="s">
        <v>1752</v>
      </c>
      <c r="AH277" s="53" t="s">
        <v>1753</v>
      </c>
      <c r="AI277" s="53" t="s">
        <v>1754</v>
      </c>
      <c r="AJ277" s="53" t="s">
        <v>1755</v>
      </c>
      <c r="AK277" s="53" t="s">
        <v>609</v>
      </c>
      <c r="AL277" s="53" t="s">
        <v>610</v>
      </c>
      <c r="AM277" s="53" t="s">
        <v>611</v>
      </c>
      <c r="AN277" s="53" t="s">
        <v>1764</v>
      </c>
      <c r="AO277" s="53" t="s">
        <v>1765</v>
      </c>
      <c r="AP277" s="53" t="s">
        <v>1774</v>
      </c>
      <c r="AQ277" s="53" t="s">
        <v>113</v>
      </c>
      <c r="AR277" s="94">
        <v>655500000</v>
      </c>
      <c r="AS277" s="53">
        <v>0</v>
      </c>
      <c r="AT277" s="53">
        <v>0</v>
      </c>
      <c r="AU277" s="53">
        <v>0</v>
      </c>
      <c r="AV277" s="53">
        <v>0</v>
      </c>
      <c r="AW277" s="94">
        <v>655500000</v>
      </c>
      <c r="AX277" s="94">
        <v>241568313</v>
      </c>
      <c r="AY277" s="94">
        <v>241568313</v>
      </c>
      <c r="AZ277" s="53">
        <v>44020449</v>
      </c>
      <c r="BA277" s="53">
        <v>44020449</v>
      </c>
      <c r="BB277" s="94">
        <v>413931687</v>
      </c>
      <c r="BC277" s="101">
        <v>1</v>
      </c>
      <c r="BD277" s="101">
        <v>303</v>
      </c>
      <c r="BE277" s="64">
        <v>0</v>
      </c>
      <c r="BF277" t="s">
        <v>615</v>
      </c>
      <c r="BG277" s="107" t="e">
        <f>+SUMIF('[4]CDP - NO CANCELAR '!$A$2:$A$152,R277,'[4]CDP - NO CANCELAR '!$Q$2:$Q$152)</f>
        <v>#VALUE!</v>
      </c>
      <c r="BH277" s="64">
        <v>241568313</v>
      </c>
      <c r="BI277" s="104">
        <v>20</v>
      </c>
      <c r="BJ277" s="104">
        <v>1</v>
      </c>
      <c r="BK277" s="104">
        <v>3</v>
      </c>
      <c r="BL277" s="106">
        <v>11</v>
      </c>
      <c r="BM277" s="104">
        <v>1</v>
      </c>
      <c r="BN277" s="104">
        <v>303</v>
      </c>
      <c r="BO277" s="104">
        <v>27</v>
      </c>
      <c r="BP277" s="104">
        <v>40</v>
      </c>
      <c r="BQ277" s="105">
        <v>4103050</v>
      </c>
      <c r="BR277" s="104" t="s">
        <v>2984</v>
      </c>
      <c r="BS277" s="104">
        <f>+BB277-500000</f>
        <v>413431687</v>
      </c>
      <c r="BT277" s="103" t="str">
        <f>+VLOOKUP('EJECUCIONGASTOS ARMONIZADO'!BU277,[4]ARMONIZACION!$I$5:$N$53,6,FALSE)</f>
        <v>DESARROLLO HUMANO Y SOCIAL</v>
      </c>
      <c r="BU277" s="102" t="s">
        <v>340</v>
      </c>
      <c r="BV277" s="102"/>
      <c r="BY277" s="101">
        <v>1</v>
      </c>
      <c r="BZ277" s="101">
        <v>303</v>
      </c>
      <c r="CA277" t="e">
        <f>+COUNTIF([4]ARMONIZACION!$D$5:$D$53,'EJECUCIONGASTOS ARMONIZADO'!CB277)</f>
        <v>#VALUE!</v>
      </c>
      <c r="CB277" t="str">
        <f t="shared" si="43"/>
        <v>INCLUSIÓN SOCIAL Y PARTICIPACIÓN CIUDADANA EN LA MANIZALES + GRANDE - INCLUSIÓN E INTEGRACIÓN SOCIAL Y COMUNITARIA</v>
      </c>
      <c r="CC277">
        <f t="shared" si="44"/>
        <v>3</v>
      </c>
      <c r="CD277" t="str">
        <f t="shared" si="45"/>
        <v>13</v>
      </c>
      <c r="CE277" t="str">
        <f t="shared" si="46"/>
        <v>20 1 3 11 1 303 27 40 4103050</v>
      </c>
      <c r="CF277">
        <f t="shared" si="47"/>
        <v>4</v>
      </c>
    </row>
    <row r="278" spans="1:84" ht="15" customHeight="1" x14ac:dyDescent="0.25">
      <c r="A278" s="113">
        <v>29</v>
      </c>
      <c r="B278" s="113">
        <v>1</v>
      </c>
      <c r="C278" s="113">
        <v>3</v>
      </c>
      <c r="D278" s="113">
        <v>11</v>
      </c>
      <c r="E278" s="113">
        <v>1</v>
      </c>
      <c r="F278" s="113">
        <v>6</v>
      </c>
      <c r="G278" s="113">
        <v>27</v>
      </c>
      <c r="H278" s="113">
        <v>4</v>
      </c>
      <c r="I278" s="113">
        <v>1</v>
      </c>
      <c r="J278" s="113" t="s">
        <v>597</v>
      </c>
      <c r="K278" s="113">
        <v>0</v>
      </c>
      <c r="L278" s="113" t="s">
        <v>597</v>
      </c>
      <c r="M278" s="113">
        <v>11101</v>
      </c>
      <c r="N278" s="113" t="s">
        <v>598</v>
      </c>
      <c r="O278" s="113">
        <v>4</v>
      </c>
      <c r="P278" s="113">
        <v>4</v>
      </c>
      <c r="Q278" s="113" t="s">
        <v>1772</v>
      </c>
      <c r="R278" s="113" t="s">
        <v>1773</v>
      </c>
      <c r="S278" s="113" t="s">
        <v>1717</v>
      </c>
      <c r="T278" s="113" t="s">
        <v>224</v>
      </c>
      <c r="U278" s="113" t="s">
        <v>1720</v>
      </c>
      <c r="V278" s="113" t="s">
        <v>1721</v>
      </c>
      <c r="W278" s="113" t="s">
        <v>594</v>
      </c>
      <c r="X278" s="113" t="s">
        <v>602</v>
      </c>
      <c r="Y278" s="113" t="s">
        <v>596</v>
      </c>
      <c r="Z278" s="113" t="s">
        <v>597</v>
      </c>
      <c r="AA278" s="113" t="s">
        <v>595</v>
      </c>
      <c r="AB278" s="113" t="s">
        <v>234</v>
      </c>
      <c r="AC278" s="113" t="s">
        <v>797</v>
      </c>
      <c r="AD278" s="113" t="s">
        <v>239</v>
      </c>
      <c r="AE278" s="113" t="s">
        <v>998</v>
      </c>
      <c r="AF278" t="s">
        <v>3535</v>
      </c>
      <c r="AG278" s="113" t="s">
        <v>1752</v>
      </c>
      <c r="AH278" s="113" t="s">
        <v>1753</v>
      </c>
      <c r="AI278" s="113" t="s">
        <v>1754</v>
      </c>
      <c r="AJ278" s="113" t="s">
        <v>1755</v>
      </c>
      <c r="AK278" s="113" t="s">
        <v>609</v>
      </c>
      <c r="AL278" s="113" t="s">
        <v>610</v>
      </c>
      <c r="AM278" s="113" t="s">
        <v>611</v>
      </c>
      <c r="AN278" s="113" t="s">
        <v>1764</v>
      </c>
      <c r="AO278" s="113" t="s">
        <v>1765</v>
      </c>
      <c r="AP278" s="113" t="s">
        <v>1774</v>
      </c>
      <c r="AQ278" s="113" t="s">
        <v>113</v>
      </c>
      <c r="AR278" s="94"/>
      <c r="AS278" s="53"/>
      <c r="AT278" s="53"/>
      <c r="AU278" s="53"/>
      <c r="AV278" s="53"/>
      <c r="AW278" s="94"/>
      <c r="AX278" s="94"/>
      <c r="AY278" s="94"/>
      <c r="AZ278" s="53"/>
      <c r="BA278" s="53"/>
      <c r="BB278" s="94"/>
      <c r="BC278" s="101">
        <v>1</v>
      </c>
      <c r="BD278" s="101">
        <v>306</v>
      </c>
      <c r="BG278" s="107"/>
      <c r="BI278" s="104">
        <v>29</v>
      </c>
      <c r="BJ278" s="104">
        <v>1</v>
      </c>
      <c r="BK278" s="104">
        <v>3</v>
      </c>
      <c r="BL278" s="106">
        <v>11</v>
      </c>
      <c r="BM278" s="104">
        <v>1</v>
      </c>
      <c r="BN278" s="104">
        <v>306</v>
      </c>
      <c r="BO278" s="104">
        <v>75</v>
      </c>
      <c r="BP278" s="104">
        <v>42</v>
      </c>
      <c r="BQ278" s="105">
        <v>4103050</v>
      </c>
      <c r="BR278" s="104" t="s">
        <v>3296</v>
      </c>
      <c r="BS278" s="104">
        <v>500000</v>
      </c>
      <c r="BT278" s="103" t="str">
        <f>+VLOOKUP('EJECUCIONGASTOS ARMONIZADO'!BU278,[4]ARMONIZACION!$I$5:$N$53,6,FALSE)</f>
        <v>DESARROLLO HUMANO Y SOCIAL</v>
      </c>
      <c r="BU278" s="102" t="s">
        <v>340</v>
      </c>
      <c r="BV278" s="102"/>
      <c r="BY278" s="101">
        <v>1</v>
      </c>
      <c r="BZ278" s="101">
        <v>306</v>
      </c>
      <c r="CA278" t="e">
        <f>+COUNTIF([4]ARMONIZACION!$D$5:$D$53,'EJECUCIONGASTOS ARMONIZADO'!CB278)</f>
        <v>#VALUE!</v>
      </c>
      <c r="CB278" t="str">
        <f t="shared" si="43"/>
        <v>INCLUSIÓN SOCIAL Y PARTICIPACIÓN CIUDADANA EN LA MANIZALES + GRANDE - INCLUSIÓN E INTEGRACIÓN SOCIAL Y COMUNITARIA</v>
      </c>
      <c r="CC278">
        <f t="shared" si="44"/>
        <v>3</v>
      </c>
      <c r="CD278" t="str">
        <f t="shared" si="45"/>
        <v>13</v>
      </c>
      <c r="CE278" t="str">
        <f t="shared" si="46"/>
        <v>29 1 3 11 1 306 75 42 4103050</v>
      </c>
      <c r="CF278">
        <f t="shared" si="47"/>
        <v>5</v>
      </c>
    </row>
    <row r="279" spans="1:84" ht="15" customHeight="1" x14ac:dyDescent="0.25">
      <c r="A279">
        <v>29</v>
      </c>
      <c r="B279">
        <v>1</v>
      </c>
      <c r="C279">
        <v>3</v>
      </c>
      <c r="D279">
        <v>11</v>
      </c>
      <c r="E279">
        <v>1</v>
      </c>
      <c r="F279">
        <v>6</v>
      </c>
      <c r="G279">
        <v>28</v>
      </c>
      <c r="H279">
        <v>1</v>
      </c>
      <c r="I279">
        <v>1</v>
      </c>
      <c r="J279" t="s">
        <v>597</v>
      </c>
      <c r="K279">
        <v>0</v>
      </c>
      <c r="L279" t="s">
        <v>597</v>
      </c>
      <c r="M279">
        <v>11101</v>
      </c>
      <c r="N279" t="s">
        <v>598</v>
      </c>
      <c r="O279">
        <v>1</v>
      </c>
      <c r="P279">
        <v>1</v>
      </c>
      <c r="Q279" t="s">
        <v>1775</v>
      </c>
      <c r="R279" t="s">
        <v>1776</v>
      </c>
      <c r="S279" t="s">
        <v>1717</v>
      </c>
      <c r="T279" t="s">
        <v>224</v>
      </c>
      <c r="U279" t="s">
        <v>1720</v>
      </c>
      <c r="V279" t="s">
        <v>1721</v>
      </c>
      <c r="W279" t="s">
        <v>594</v>
      </c>
      <c r="X279" t="s">
        <v>602</v>
      </c>
      <c r="Y279" t="s">
        <v>596</v>
      </c>
      <c r="Z279" t="s">
        <v>597</v>
      </c>
      <c r="AA279" t="s">
        <v>595</v>
      </c>
      <c r="AB279" t="s">
        <v>234</v>
      </c>
      <c r="AC279" t="s">
        <v>797</v>
      </c>
      <c r="AD279" t="s">
        <v>239</v>
      </c>
      <c r="AE279" t="s">
        <v>998</v>
      </c>
      <c r="AF279" t="s">
        <v>3535</v>
      </c>
      <c r="AG279" t="s">
        <v>1000</v>
      </c>
      <c r="AH279" t="s">
        <v>1001</v>
      </c>
      <c r="AI279" t="s">
        <v>1002</v>
      </c>
      <c r="AJ279" t="s">
        <v>1003</v>
      </c>
      <c r="AK279" t="s">
        <v>609</v>
      </c>
      <c r="AL279" t="s">
        <v>610</v>
      </c>
      <c r="AM279" t="s">
        <v>611</v>
      </c>
      <c r="AN279" t="s">
        <v>1004</v>
      </c>
      <c r="AO279" t="s">
        <v>1005</v>
      </c>
      <c r="AP279" t="s">
        <v>1777</v>
      </c>
      <c r="AQ279" t="s">
        <v>114</v>
      </c>
      <c r="AR279" s="64">
        <v>250000000</v>
      </c>
      <c r="AS279" s="64">
        <v>0</v>
      </c>
      <c r="AT279" s="64">
        <v>0</v>
      </c>
      <c r="AU279" s="64">
        <v>0</v>
      </c>
      <c r="AV279" s="64">
        <v>0</v>
      </c>
      <c r="AW279" s="64">
        <v>250000000</v>
      </c>
      <c r="AX279" s="64">
        <v>0</v>
      </c>
      <c r="AY279" s="64">
        <v>0</v>
      </c>
      <c r="AZ279" s="64">
        <v>0</v>
      </c>
      <c r="BA279" s="64">
        <v>0</v>
      </c>
      <c r="BB279" s="64">
        <v>250000000</v>
      </c>
      <c r="BC279" s="101">
        <v>1</v>
      </c>
      <c r="BD279" s="101">
        <v>302</v>
      </c>
      <c r="BE279" s="64">
        <v>0</v>
      </c>
      <c r="BF279" t="s">
        <v>615</v>
      </c>
      <c r="BG279" s="107" t="e">
        <f>+SUMIF('[4]CDP - NO CANCELAR '!$A$2:$A$152,R279,'[4]CDP - NO CANCELAR '!$Q$2:$Q$152)</f>
        <v>#VALUE!</v>
      </c>
      <c r="BH279" s="64">
        <v>0</v>
      </c>
      <c r="BI279" s="104">
        <v>20</v>
      </c>
      <c r="BJ279" s="104">
        <v>1</v>
      </c>
      <c r="BK279" s="104">
        <v>3</v>
      </c>
      <c r="BL279" s="106">
        <v>11</v>
      </c>
      <c r="BM279" s="104">
        <v>1</v>
      </c>
      <c r="BN279" s="104">
        <v>302</v>
      </c>
      <c r="BO279" s="104">
        <v>28</v>
      </c>
      <c r="BP279" s="104">
        <v>41</v>
      </c>
      <c r="BQ279" s="105">
        <v>4102046</v>
      </c>
      <c r="BR279" s="104" t="s">
        <v>2975</v>
      </c>
      <c r="BS279" s="104">
        <f>+BB279</f>
        <v>250000000</v>
      </c>
      <c r="BT279" s="103" t="str">
        <f>+VLOOKUP('EJECUCIONGASTOS ARMONIZADO'!BU279,[4]ARMONIZACION!$I$5:$N$53,6,FALSE)</f>
        <v>DESARROLLO HUMANO Y SOCIAL</v>
      </c>
      <c r="BU279" s="102" t="s">
        <v>340</v>
      </c>
      <c r="BV279" s="102"/>
      <c r="BY279" s="101">
        <v>1</v>
      </c>
      <c r="BZ279" s="101">
        <v>302</v>
      </c>
      <c r="CA279" t="e">
        <f>+COUNTIF([4]ARMONIZACION!$D$5:$D$53,'EJECUCIONGASTOS ARMONIZADO'!CB279)</f>
        <v>#VALUE!</v>
      </c>
      <c r="CB279" t="str">
        <f t="shared" si="43"/>
        <v>INCLUSIÓN SOCIAL Y PARTICIPACIÓN CIUDADANA EN LA MANIZALES + GRANDE - INCLUSIÓN E INTEGRACIÓN SOCIAL Y COMUNITARIA</v>
      </c>
      <c r="CC279">
        <f t="shared" si="44"/>
        <v>3</v>
      </c>
      <c r="CD279" t="str">
        <f t="shared" si="45"/>
        <v>13</v>
      </c>
      <c r="CE279" t="str">
        <f t="shared" si="46"/>
        <v>20 1 3 11 1 302 28 41 4102046</v>
      </c>
      <c r="CF279">
        <f t="shared" si="47"/>
        <v>1</v>
      </c>
    </row>
    <row r="280" spans="1:84" ht="15" customHeight="1" x14ac:dyDescent="0.25">
      <c r="A280" s="53">
        <v>29</v>
      </c>
      <c r="B280" s="53">
        <v>1</v>
      </c>
      <c r="C280" s="53">
        <v>3</v>
      </c>
      <c r="D280" s="53">
        <v>11</v>
      </c>
      <c r="E280" s="53">
        <v>1</v>
      </c>
      <c r="F280" s="53">
        <v>6</v>
      </c>
      <c r="G280" s="53">
        <v>28</v>
      </c>
      <c r="H280" s="53">
        <v>2</v>
      </c>
      <c r="I280" s="53">
        <v>1</v>
      </c>
      <c r="J280" s="53" t="s">
        <v>597</v>
      </c>
      <c r="K280" s="53">
        <v>0</v>
      </c>
      <c r="L280" s="53" t="s">
        <v>597</v>
      </c>
      <c r="M280" s="53">
        <v>11101</v>
      </c>
      <c r="N280" s="53" t="s">
        <v>598</v>
      </c>
      <c r="O280" s="53">
        <v>2</v>
      </c>
      <c r="P280" s="53">
        <v>2</v>
      </c>
      <c r="Q280" s="53" t="s">
        <v>1778</v>
      </c>
      <c r="R280" s="53" t="s">
        <v>1779</v>
      </c>
      <c r="S280" s="53" t="s">
        <v>1717</v>
      </c>
      <c r="T280" s="53" t="s">
        <v>224</v>
      </c>
      <c r="U280" s="53" t="s">
        <v>1720</v>
      </c>
      <c r="V280" s="53" t="s">
        <v>1721</v>
      </c>
      <c r="W280" s="53" t="s">
        <v>594</v>
      </c>
      <c r="X280" s="53" t="s">
        <v>602</v>
      </c>
      <c r="Y280" s="53" t="s">
        <v>596</v>
      </c>
      <c r="Z280" s="53" t="s">
        <v>597</v>
      </c>
      <c r="AA280" s="53" t="s">
        <v>595</v>
      </c>
      <c r="AB280" s="53" t="s">
        <v>234</v>
      </c>
      <c r="AC280" s="53" t="s">
        <v>797</v>
      </c>
      <c r="AD280" s="53" t="s">
        <v>239</v>
      </c>
      <c r="AE280" s="53" t="s">
        <v>998</v>
      </c>
      <c r="AF280" t="s">
        <v>3535</v>
      </c>
      <c r="AG280" s="53" t="s">
        <v>1000</v>
      </c>
      <c r="AH280" s="53" t="s">
        <v>1001</v>
      </c>
      <c r="AI280" s="53" t="s">
        <v>1002</v>
      </c>
      <c r="AJ280" s="53" t="s">
        <v>1003</v>
      </c>
      <c r="AK280" s="53" t="s">
        <v>609</v>
      </c>
      <c r="AL280" s="53" t="s">
        <v>610</v>
      </c>
      <c r="AM280" s="53" t="s">
        <v>611</v>
      </c>
      <c r="AN280" s="53" t="s">
        <v>1780</v>
      </c>
      <c r="AO280" s="53" t="s">
        <v>1781</v>
      </c>
      <c r="AP280" s="53" t="s">
        <v>1782</v>
      </c>
      <c r="AQ280" s="53" t="s">
        <v>115</v>
      </c>
      <c r="AR280" s="94">
        <v>1130000000</v>
      </c>
      <c r="AS280" s="53">
        <v>0</v>
      </c>
      <c r="AT280" s="53">
        <v>0</v>
      </c>
      <c r="AU280" s="53">
        <v>0</v>
      </c>
      <c r="AV280" s="53">
        <v>0</v>
      </c>
      <c r="AW280" s="94">
        <v>1130000000</v>
      </c>
      <c r="AX280" s="94">
        <v>108017000</v>
      </c>
      <c r="AY280" s="94">
        <v>108017000</v>
      </c>
      <c r="AZ280" s="53">
        <v>27899999</v>
      </c>
      <c r="BA280" s="53">
        <v>18633333</v>
      </c>
      <c r="BB280" s="94">
        <v>1021983000</v>
      </c>
      <c r="BC280" s="101">
        <v>1</v>
      </c>
      <c r="BD280" s="101">
        <v>302</v>
      </c>
      <c r="BE280" s="64">
        <v>0</v>
      </c>
      <c r="BF280" t="s">
        <v>615</v>
      </c>
      <c r="BG280" s="107" t="e">
        <f>+SUMIF('[4]CDP - NO CANCELAR '!$A$2:$A$152,R280,'[4]CDP - NO CANCELAR '!$Q$2:$Q$152)</f>
        <v>#VALUE!</v>
      </c>
      <c r="BH280" s="64">
        <v>108017000</v>
      </c>
      <c r="BI280" s="104">
        <v>20</v>
      </c>
      <c r="BJ280" s="104">
        <v>1</v>
      </c>
      <c r="BK280" s="104">
        <v>3</v>
      </c>
      <c r="BL280" s="106">
        <v>11</v>
      </c>
      <c r="BM280" s="104">
        <v>1</v>
      </c>
      <c r="BN280" s="104">
        <v>302</v>
      </c>
      <c r="BO280" s="104">
        <v>28</v>
      </c>
      <c r="BP280" s="104">
        <v>42</v>
      </c>
      <c r="BQ280" s="105">
        <v>4102042</v>
      </c>
      <c r="BR280" s="104" t="s">
        <v>2977</v>
      </c>
      <c r="BS280" s="104">
        <v>1011983000</v>
      </c>
      <c r="BT280" s="103" t="str">
        <f>+VLOOKUP('EJECUCIONGASTOS ARMONIZADO'!BU280,[4]ARMONIZACION!$I$5:$N$53,6,FALSE)</f>
        <v>DESARROLLO HUMANO Y SOCIAL</v>
      </c>
      <c r="BU280" s="102" t="s">
        <v>340</v>
      </c>
      <c r="BV280" s="102"/>
      <c r="BY280" s="101">
        <v>1</v>
      </c>
      <c r="BZ280" s="101">
        <v>302</v>
      </c>
      <c r="CA280" t="e">
        <f>+COUNTIF([4]ARMONIZACION!$D$5:$D$53,'EJECUCIONGASTOS ARMONIZADO'!CB280)</f>
        <v>#VALUE!</v>
      </c>
      <c r="CB280" t="str">
        <f t="shared" si="43"/>
        <v>INCLUSIÓN SOCIAL Y PARTICIPACIÓN CIUDADANA EN LA MANIZALES + GRANDE - INCLUSIÓN E INTEGRACIÓN SOCIAL Y COMUNITARIA</v>
      </c>
      <c r="CC280">
        <f t="shared" si="44"/>
        <v>3</v>
      </c>
      <c r="CD280" t="str">
        <f t="shared" si="45"/>
        <v>13</v>
      </c>
      <c r="CE280" t="str">
        <f t="shared" si="46"/>
        <v>20 1 3 11 1 302 28 42 4102042</v>
      </c>
      <c r="CF280">
        <f t="shared" si="47"/>
        <v>1</v>
      </c>
    </row>
    <row r="281" spans="1:84" ht="15" customHeight="1" x14ac:dyDescent="0.25">
      <c r="A281" s="113">
        <v>29</v>
      </c>
      <c r="B281" s="113">
        <v>1</v>
      </c>
      <c r="C281" s="113">
        <v>3</v>
      </c>
      <c r="D281" s="113">
        <v>11</v>
      </c>
      <c r="E281" s="113">
        <v>1</v>
      </c>
      <c r="F281" s="113">
        <v>6</v>
      </c>
      <c r="G281" s="113">
        <v>28</v>
      </c>
      <c r="H281" s="113">
        <v>2</v>
      </c>
      <c r="I281" s="113">
        <v>1</v>
      </c>
      <c r="J281" s="113" t="s">
        <v>597</v>
      </c>
      <c r="K281" s="113">
        <v>0</v>
      </c>
      <c r="L281" s="113" t="s">
        <v>597</v>
      </c>
      <c r="M281" s="113">
        <v>11101</v>
      </c>
      <c r="N281" s="113" t="s">
        <v>598</v>
      </c>
      <c r="O281" s="113">
        <v>2</v>
      </c>
      <c r="P281" s="113">
        <v>2</v>
      </c>
      <c r="Q281" s="113" t="s">
        <v>1778</v>
      </c>
      <c r="R281" s="113" t="s">
        <v>1779</v>
      </c>
      <c r="S281" s="113" t="s">
        <v>1717</v>
      </c>
      <c r="T281" s="113" t="s">
        <v>224</v>
      </c>
      <c r="U281" s="113" t="s">
        <v>1720</v>
      </c>
      <c r="V281" s="113" t="s">
        <v>1721</v>
      </c>
      <c r="W281" s="113" t="s">
        <v>594</v>
      </c>
      <c r="X281" s="113" t="s">
        <v>602</v>
      </c>
      <c r="Y281" s="113" t="s">
        <v>596</v>
      </c>
      <c r="Z281" s="113" t="s">
        <v>597</v>
      </c>
      <c r="AA281" s="113" t="s">
        <v>595</v>
      </c>
      <c r="AB281" s="113" t="s">
        <v>234</v>
      </c>
      <c r="AC281" s="113" t="s">
        <v>797</v>
      </c>
      <c r="AD281" s="113" t="s">
        <v>239</v>
      </c>
      <c r="AE281" s="113" t="s">
        <v>998</v>
      </c>
      <c r="AF281" t="s">
        <v>3535</v>
      </c>
      <c r="AG281" s="113" t="s">
        <v>1000</v>
      </c>
      <c r="AH281" s="113" t="s">
        <v>1001</v>
      </c>
      <c r="AI281" s="113" t="s">
        <v>1002</v>
      </c>
      <c r="AJ281" s="113" t="s">
        <v>1003</v>
      </c>
      <c r="AK281" s="113" t="s">
        <v>609</v>
      </c>
      <c r="AL281" s="113" t="s">
        <v>610</v>
      </c>
      <c r="AM281" s="113" t="s">
        <v>611</v>
      </c>
      <c r="AN281" s="113" t="s">
        <v>1780</v>
      </c>
      <c r="AO281" s="113" t="s">
        <v>1781</v>
      </c>
      <c r="AP281" s="113" t="s">
        <v>1782</v>
      </c>
      <c r="AQ281" s="113" t="s">
        <v>115</v>
      </c>
      <c r="AR281" s="94"/>
      <c r="AS281" s="53"/>
      <c r="AT281" s="53"/>
      <c r="AU281" s="53"/>
      <c r="AV281" s="53"/>
      <c r="AW281" s="94"/>
      <c r="AX281" s="94"/>
      <c r="AY281" s="94"/>
      <c r="AZ281" s="53"/>
      <c r="BA281" s="53"/>
      <c r="BB281" s="94"/>
      <c r="BC281" s="101">
        <v>1</v>
      </c>
      <c r="BD281" s="101">
        <v>306</v>
      </c>
      <c r="BG281" s="107"/>
      <c r="BI281" s="104">
        <v>29</v>
      </c>
      <c r="BJ281" s="104">
        <v>1</v>
      </c>
      <c r="BK281" s="104">
        <v>3</v>
      </c>
      <c r="BL281" s="106">
        <v>11</v>
      </c>
      <c r="BM281" s="104">
        <v>1</v>
      </c>
      <c r="BN281" s="104">
        <v>306</v>
      </c>
      <c r="BO281" s="104">
        <v>75</v>
      </c>
      <c r="BP281" s="104">
        <v>40</v>
      </c>
      <c r="BQ281" s="105">
        <v>4103050</v>
      </c>
      <c r="BR281" s="104" t="s">
        <v>3288</v>
      </c>
      <c r="BS281" s="104">
        <v>10000000</v>
      </c>
      <c r="BT281" s="103" t="str">
        <f>+VLOOKUP('EJECUCIONGASTOS ARMONIZADO'!BU281,[4]ARMONIZACION!$I$5:$N$53,6,FALSE)</f>
        <v>DESARROLLO HUMANO Y SOCIAL</v>
      </c>
      <c r="BU281" s="102" t="s">
        <v>340</v>
      </c>
      <c r="BV281" s="102"/>
      <c r="BY281" s="101">
        <v>1</v>
      </c>
      <c r="BZ281" s="101">
        <v>306</v>
      </c>
      <c r="CA281" t="e">
        <f>+COUNTIF([4]ARMONIZACION!$D$5:$D$53,'EJECUCIONGASTOS ARMONIZADO'!CB281)</f>
        <v>#VALUE!</v>
      </c>
      <c r="CB281" t="str">
        <f t="shared" si="43"/>
        <v>INCLUSIÓN SOCIAL Y PARTICIPACIÓN CIUDADANA EN LA MANIZALES + GRANDE - INCLUSIÓN E INTEGRACIÓN SOCIAL Y COMUNITARIA</v>
      </c>
      <c r="CC281">
        <f t="shared" si="44"/>
        <v>3</v>
      </c>
      <c r="CD281" t="str">
        <f t="shared" si="45"/>
        <v>13</v>
      </c>
      <c r="CE281" t="str">
        <f t="shared" si="46"/>
        <v>29 1 3 11 1 306 75 40 4103050</v>
      </c>
      <c r="CF281">
        <f t="shared" si="47"/>
        <v>5</v>
      </c>
    </row>
    <row r="282" spans="1:84" ht="15" customHeight="1" x14ac:dyDescent="0.25">
      <c r="A282">
        <v>29</v>
      </c>
      <c r="B282">
        <v>1</v>
      </c>
      <c r="C282">
        <v>3</v>
      </c>
      <c r="D282">
        <v>11</v>
      </c>
      <c r="E282">
        <v>1</v>
      </c>
      <c r="F282">
        <v>6</v>
      </c>
      <c r="G282">
        <v>28</v>
      </c>
      <c r="H282">
        <v>3</v>
      </c>
      <c r="I282">
        <v>1</v>
      </c>
      <c r="J282" t="s">
        <v>597</v>
      </c>
      <c r="K282">
        <v>0</v>
      </c>
      <c r="L282" t="s">
        <v>597</v>
      </c>
      <c r="M282">
        <v>11101</v>
      </c>
      <c r="N282" t="s">
        <v>598</v>
      </c>
      <c r="O282">
        <v>3</v>
      </c>
      <c r="P282">
        <v>3</v>
      </c>
      <c r="Q282" t="s">
        <v>1783</v>
      </c>
      <c r="R282" t="s">
        <v>1784</v>
      </c>
      <c r="S282" t="s">
        <v>1717</v>
      </c>
      <c r="T282" t="s">
        <v>224</v>
      </c>
      <c r="U282" t="s">
        <v>1720</v>
      </c>
      <c r="V282" t="s">
        <v>1721</v>
      </c>
      <c r="W282" t="s">
        <v>594</v>
      </c>
      <c r="X282" t="s">
        <v>602</v>
      </c>
      <c r="Y282" t="s">
        <v>596</v>
      </c>
      <c r="Z282" t="s">
        <v>597</v>
      </c>
      <c r="AA282" t="s">
        <v>595</v>
      </c>
      <c r="AB282" t="s">
        <v>234</v>
      </c>
      <c r="AC282" t="s">
        <v>797</v>
      </c>
      <c r="AD282" t="s">
        <v>239</v>
      </c>
      <c r="AE282" t="s">
        <v>998</v>
      </c>
      <c r="AF282" t="s">
        <v>3535</v>
      </c>
      <c r="AG282" t="s">
        <v>1000</v>
      </c>
      <c r="AH282" t="s">
        <v>1001</v>
      </c>
      <c r="AI282" t="s">
        <v>1002</v>
      </c>
      <c r="AJ282" t="s">
        <v>1003</v>
      </c>
      <c r="AK282" t="s">
        <v>609</v>
      </c>
      <c r="AL282" t="s">
        <v>610</v>
      </c>
      <c r="AM282" t="s">
        <v>611</v>
      </c>
      <c r="AN282" t="s">
        <v>1785</v>
      </c>
      <c r="AO282" t="s">
        <v>1786</v>
      </c>
      <c r="AP282" t="s">
        <v>1787</v>
      </c>
      <c r="AQ282" t="s">
        <v>115</v>
      </c>
      <c r="AR282" s="64">
        <v>160000000</v>
      </c>
      <c r="AS282" s="64">
        <v>0</v>
      </c>
      <c r="AT282" s="64">
        <v>0</v>
      </c>
      <c r="AU282" s="64">
        <v>0</v>
      </c>
      <c r="AV282" s="64">
        <v>0</v>
      </c>
      <c r="AW282" s="64">
        <v>160000000</v>
      </c>
      <c r="AX282" s="64">
        <v>0</v>
      </c>
      <c r="AY282" s="64">
        <v>0</v>
      </c>
      <c r="AZ282" s="64">
        <v>0</v>
      </c>
      <c r="BA282" s="64">
        <v>0</v>
      </c>
      <c r="BB282" s="64">
        <v>160000000</v>
      </c>
      <c r="BC282" s="101">
        <v>1</v>
      </c>
      <c r="BD282" s="101">
        <v>302</v>
      </c>
      <c r="BE282" s="64">
        <v>0</v>
      </c>
      <c r="BF282" t="s">
        <v>615</v>
      </c>
      <c r="BG282" s="107" t="e">
        <f>+SUMIF('[4]CDP - NO CANCELAR '!$A$2:$A$152,R282,'[4]CDP - NO CANCELAR '!$Q$2:$Q$152)</f>
        <v>#VALUE!</v>
      </c>
      <c r="BH282" s="64">
        <v>0</v>
      </c>
      <c r="BI282" s="104">
        <v>20</v>
      </c>
      <c r="BJ282" s="104">
        <v>1</v>
      </c>
      <c r="BK282" s="104">
        <v>3</v>
      </c>
      <c r="BL282" s="106">
        <v>11</v>
      </c>
      <c r="BM282" s="104">
        <v>1</v>
      </c>
      <c r="BN282" s="104">
        <v>302</v>
      </c>
      <c r="BO282" s="104">
        <v>28</v>
      </c>
      <c r="BP282" s="104">
        <v>43</v>
      </c>
      <c r="BQ282" s="105">
        <v>4102043</v>
      </c>
      <c r="BR282" s="104" t="s">
        <v>2977</v>
      </c>
      <c r="BS282" s="104">
        <f>+BB282</f>
        <v>160000000</v>
      </c>
      <c r="BT282" s="103" t="str">
        <f>+VLOOKUP('EJECUCIONGASTOS ARMONIZADO'!BU282,[4]ARMONIZACION!$I$5:$N$53,6,FALSE)</f>
        <v>DESARROLLO HUMANO Y SOCIAL</v>
      </c>
      <c r="BU282" s="102" t="s">
        <v>340</v>
      </c>
      <c r="BV282" s="102"/>
      <c r="BY282" s="101">
        <v>1</v>
      </c>
      <c r="BZ282" s="101">
        <v>302</v>
      </c>
      <c r="CA282" t="e">
        <f>+COUNTIF([4]ARMONIZACION!$D$5:$D$53,'EJECUCIONGASTOS ARMONIZADO'!CB282)</f>
        <v>#VALUE!</v>
      </c>
      <c r="CB282" t="str">
        <f t="shared" si="43"/>
        <v>INCLUSIÓN SOCIAL Y PARTICIPACIÓN CIUDADANA EN LA MANIZALES + GRANDE - INCLUSIÓN E INTEGRACIÓN SOCIAL Y COMUNITARIA</v>
      </c>
      <c r="CC282">
        <f t="shared" si="44"/>
        <v>3</v>
      </c>
      <c r="CD282" t="str">
        <f t="shared" si="45"/>
        <v>13</v>
      </c>
      <c r="CE282" t="str">
        <f t="shared" si="46"/>
        <v>20 1 3 11 1 302 28 43 4102043</v>
      </c>
      <c r="CF282">
        <f t="shared" si="47"/>
        <v>1</v>
      </c>
    </row>
    <row r="283" spans="1:84" ht="15" customHeight="1" x14ac:dyDescent="0.25">
      <c r="A283" s="53">
        <v>29</v>
      </c>
      <c r="B283" s="53">
        <v>1</v>
      </c>
      <c r="C283" s="53">
        <v>3</v>
      </c>
      <c r="D283" s="114">
        <v>11</v>
      </c>
      <c r="E283" s="53">
        <v>1</v>
      </c>
      <c r="F283" s="53">
        <v>6</v>
      </c>
      <c r="G283" s="53">
        <v>29</v>
      </c>
      <c r="H283" s="53">
        <v>0</v>
      </c>
      <c r="I283" s="53">
        <v>1</v>
      </c>
      <c r="J283" s="53" t="s">
        <v>597</v>
      </c>
      <c r="K283" s="53">
        <v>0</v>
      </c>
      <c r="L283" s="53" t="s">
        <v>597</v>
      </c>
      <c r="M283" s="53">
        <v>11101</v>
      </c>
      <c r="N283" s="53" t="s">
        <v>598</v>
      </c>
      <c r="O283" s="53">
        <v>0</v>
      </c>
      <c r="P283" s="53">
        <v>0</v>
      </c>
      <c r="Q283" s="53" t="s">
        <v>1788</v>
      </c>
      <c r="R283" s="53" t="s">
        <v>1789</v>
      </c>
      <c r="S283" s="53" t="s">
        <v>1717</v>
      </c>
      <c r="T283" s="53" t="s">
        <v>224</v>
      </c>
      <c r="U283" s="53" t="s">
        <v>1720</v>
      </c>
      <c r="V283" s="53" t="s">
        <v>1721</v>
      </c>
      <c r="W283" s="53" t="s">
        <v>594</v>
      </c>
      <c r="X283" s="53" t="s">
        <v>602</v>
      </c>
      <c r="Y283" s="53" t="s">
        <v>596</v>
      </c>
      <c r="Z283" s="53" t="s">
        <v>597</v>
      </c>
      <c r="AA283" s="53" t="s">
        <v>595</v>
      </c>
      <c r="AB283" s="53" t="s">
        <v>234</v>
      </c>
      <c r="AC283" s="53" t="s">
        <v>797</v>
      </c>
      <c r="AD283" s="53" t="s">
        <v>239</v>
      </c>
      <c r="AE283" s="53" t="s">
        <v>998</v>
      </c>
      <c r="AF283" t="s">
        <v>3535</v>
      </c>
      <c r="AG283" s="53" t="s">
        <v>1790</v>
      </c>
      <c r="AH283" s="53" t="s">
        <v>1791</v>
      </c>
      <c r="AI283" s="53" t="s">
        <v>1792</v>
      </c>
      <c r="AJ283" s="53" t="s">
        <v>1793</v>
      </c>
      <c r="AK283" s="53" t="s">
        <v>609</v>
      </c>
      <c r="AL283" s="53" t="s">
        <v>610</v>
      </c>
      <c r="AM283" s="53" t="s">
        <v>611</v>
      </c>
      <c r="AN283" s="53" t="s">
        <v>1794</v>
      </c>
      <c r="AO283" s="53" t="s">
        <v>1795</v>
      </c>
      <c r="AP283" s="53" t="s">
        <v>1796</v>
      </c>
      <c r="AQ283" s="53" t="s">
        <v>116</v>
      </c>
      <c r="AR283" s="94">
        <v>260000000</v>
      </c>
      <c r="AS283" s="53">
        <v>0</v>
      </c>
      <c r="AT283" s="53">
        <v>0</v>
      </c>
      <c r="AU283" s="53">
        <v>0</v>
      </c>
      <c r="AV283" s="53">
        <v>0</v>
      </c>
      <c r="AW283" s="94">
        <v>260000000</v>
      </c>
      <c r="AX283" s="94">
        <v>166950000</v>
      </c>
      <c r="AY283" s="94">
        <v>166950000</v>
      </c>
      <c r="AZ283" s="53">
        <v>66950000</v>
      </c>
      <c r="BA283" s="53">
        <v>51350000</v>
      </c>
      <c r="BB283" s="94">
        <v>93050000</v>
      </c>
      <c r="BC283" s="101">
        <v>1</v>
      </c>
      <c r="BD283" s="101">
        <v>304</v>
      </c>
      <c r="BE283" s="64">
        <v>0</v>
      </c>
      <c r="BF283" t="s">
        <v>615</v>
      </c>
      <c r="BG283" s="107" t="e">
        <f>+SUMIF('[4]CDP - NO CANCELAR '!$A$2:$A$152,R283,'[4]CDP - NO CANCELAR '!$Q$2:$Q$152)</f>
        <v>#VALUE!</v>
      </c>
      <c r="BH283" s="64">
        <v>166950000</v>
      </c>
      <c r="BI283" s="104">
        <v>29</v>
      </c>
      <c r="BJ283" s="104">
        <v>1</v>
      </c>
      <c r="BK283" s="104">
        <v>3</v>
      </c>
      <c r="BL283" s="106">
        <v>11</v>
      </c>
      <c r="BM283" s="104">
        <v>1</v>
      </c>
      <c r="BN283" s="104">
        <v>304</v>
      </c>
      <c r="BO283" s="104">
        <v>29</v>
      </c>
      <c r="BP283" s="104">
        <v>40</v>
      </c>
      <c r="BQ283" s="105">
        <v>4103061</v>
      </c>
      <c r="BR283" s="104" t="s">
        <v>3584</v>
      </c>
      <c r="BS283" s="104">
        <v>73149957</v>
      </c>
      <c r="BT283" s="103" t="str">
        <f>+VLOOKUP('EJECUCIONGASTOS ARMONIZADO'!BU283,[4]ARMONIZACION!$I$5:$N$53,6,FALSE)</f>
        <v>DESARROLLO HUMANO Y SOCIAL</v>
      </c>
      <c r="BU283" s="102" t="s">
        <v>340</v>
      </c>
      <c r="BV283" s="102"/>
      <c r="BY283" s="101">
        <v>1</v>
      </c>
      <c r="BZ283" s="101">
        <v>304</v>
      </c>
      <c r="CA283" t="e">
        <f>+COUNTIF([4]ARMONIZACION!$D$5:$D$53,'EJECUCIONGASTOS ARMONIZADO'!CB283)</f>
        <v>#VALUE!</v>
      </c>
      <c r="CB283" t="str">
        <f t="shared" si="43"/>
        <v>INCLUSIÓN SOCIAL Y PARTICIPACIÓN CIUDADANA EN LA MANIZALES + GRANDE - INCLUSIÓN E INTEGRACIÓN SOCIAL Y COMUNITARIA</v>
      </c>
      <c r="CC283">
        <f t="shared" si="44"/>
        <v>3</v>
      </c>
      <c r="CD283" t="str">
        <f t="shared" si="45"/>
        <v>13</v>
      </c>
      <c r="CE283" t="str">
        <f t="shared" si="46"/>
        <v>29 1 3 11 1 304 29 40 4103061</v>
      </c>
      <c r="CF283">
        <f t="shared" si="47"/>
        <v>1</v>
      </c>
    </row>
    <row r="284" spans="1:84" ht="15" customHeight="1" x14ac:dyDescent="0.25">
      <c r="A284" s="113">
        <v>29</v>
      </c>
      <c r="B284" s="113">
        <v>1</v>
      </c>
      <c r="C284" s="113">
        <v>3</v>
      </c>
      <c r="D284" s="113">
        <v>11</v>
      </c>
      <c r="E284" s="113">
        <v>1</v>
      </c>
      <c r="F284" s="113">
        <v>6</v>
      </c>
      <c r="G284" s="113">
        <v>29</v>
      </c>
      <c r="H284" s="113">
        <v>0</v>
      </c>
      <c r="I284" s="113">
        <v>1</v>
      </c>
      <c r="J284" s="113" t="s">
        <v>597</v>
      </c>
      <c r="K284" s="113">
        <v>0</v>
      </c>
      <c r="L284" s="113" t="s">
        <v>597</v>
      </c>
      <c r="M284" s="113">
        <v>11101</v>
      </c>
      <c r="N284" s="113" t="s">
        <v>598</v>
      </c>
      <c r="O284" s="113">
        <v>0</v>
      </c>
      <c r="P284" s="113">
        <v>0</v>
      </c>
      <c r="Q284" s="113" t="s">
        <v>1788</v>
      </c>
      <c r="R284" s="113" t="s">
        <v>1789</v>
      </c>
      <c r="S284" s="113" t="s">
        <v>1717</v>
      </c>
      <c r="T284" s="113" t="s">
        <v>224</v>
      </c>
      <c r="U284" s="113" t="s">
        <v>1720</v>
      </c>
      <c r="V284" s="113" t="s">
        <v>1721</v>
      </c>
      <c r="W284" s="113" t="s">
        <v>594</v>
      </c>
      <c r="X284" s="113" t="s">
        <v>602</v>
      </c>
      <c r="Y284" s="113" t="s">
        <v>596</v>
      </c>
      <c r="Z284" s="113" t="s">
        <v>597</v>
      </c>
      <c r="AA284" s="113" t="s">
        <v>595</v>
      </c>
      <c r="AB284" s="113" t="s">
        <v>234</v>
      </c>
      <c r="AC284" s="113" t="s">
        <v>797</v>
      </c>
      <c r="AD284" s="113" t="s">
        <v>239</v>
      </c>
      <c r="AE284" s="113" t="s">
        <v>998</v>
      </c>
      <c r="AF284" t="s">
        <v>3535</v>
      </c>
      <c r="AG284" s="113" t="s">
        <v>1790</v>
      </c>
      <c r="AH284" s="113" t="s">
        <v>1791</v>
      </c>
      <c r="AI284" s="113" t="s">
        <v>1792</v>
      </c>
      <c r="AJ284" s="113" t="s">
        <v>1793</v>
      </c>
      <c r="AK284" s="113" t="s">
        <v>609</v>
      </c>
      <c r="AL284" s="113" t="s">
        <v>610</v>
      </c>
      <c r="AM284" s="113" t="s">
        <v>611</v>
      </c>
      <c r="AN284" s="113" t="s">
        <v>1794</v>
      </c>
      <c r="AO284" s="113" t="s">
        <v>1795</v>
      </c>
      <c r="AP284" s="113" t="s">
        <v>1796</v>
      </c>
      <c r="AQ284" s="113" t="s">
        <v>116</v>
      </c>
      <c r="AR284" s="94"/>
      <c r="AS284" s="53"/>
      <c r="AT284" s="53"/>
      <c r="AU284" s="53"/>
      <c r="AV284" s="53"/>
      <c r="AW284" s="94"/>
      <c r="AX284" s="94"/>
      <c r="AY284" s="94"/>
      <c r="AZ284" s="53"/>
      <c r="BA284" s="53"/>
      <c r="BB284" s="94"/>
      <c r="BC284" s="101">
        <v>1</v>
      </c>
      <c r="BD284" s="101">
        <v>306</v>
      </c>
      <c r="BG284" s="107"/>
      <c r="BI284" s="104">
        <v>29</v>
      </c>
      <c r="BJ284" s="104">
        <v>1</v>
      </c>
      <c r="BK284" s="104">
        <v>3</v>
      </c>
      <c r="BL284" s="106">
        <v>11</v>
      </c>
      <c r="BM284" s="104">
        <v>1</v>
      </c>
      <c r="BN284" s="104">
        <v>306</v>
      </c>
      <c r="BO284" s="104">
        <v>75</v>
      </c>
      <c r="BP284" s="104">
        <v>40</v>
      </c>
      <c r="BQ284" s="105">
        <v>4103050</v>
      </c>
      <c r="BR284" s="104" t="s">
        <v>3288</v>
      </c>
      <c r="BS284" s="104">
        <f>BB283-BS283</f>
        <v>19900043</v>
      </c>
      <c r="BT284" s="103" t="str">
        <f>+VLOOKUP('EJECUCIONGASTOS ARMONIZADO'!BU284,[4]ARMONIZACION!$I$5:$N$53,6,FALSE)</f>
        <v>DESARROLLO HUMANO Y SOCIAL</v>
      </c>
      <c r="BU284" s="102" t="s">
        <v>340</v>
      </c>
      <c r="BV284" s="102"/>
      <c r="BY284" s="101">
        <v>1</v>
      </c>
      <c r="BZ284" s="101">
        <v>306</v>
      </c>
      <c r="CA284" t="e">
        <f>+COUNTIF([4]ARMONIZACION!$D$5:$D$53,'EJECUCIONGASTOS ARMONIZADO'!CB284)</f>
        <v>#VALUE!</v>
      </c>
      <c r="CB284" t="str">
        <f t="shared" si="43"/>
        <v>INCLUSIÓN SOCIAL Y PARTICIPACIÓN CIUDADANA EN LA MANIZALES + GRANDE - INCLUSIÓN E INTEGRACIÓN SOCIAL Y COMUNITARIA</v>
      </c>
      <c r="CC284">
        <f t="shared" si="44"/>
        <v>3</v>
      </c>
      <c r="CD284" t="str">
        <f t="shared" si="45"/>
        <v>13</v>
      </c>
      <c r="CE284" t="str">
        <f t="shared" si="46"/>
        <v>29 1 3 11 1 306 75 40 4103050</v>
      </c>
      <c r="CF284">
        <f t="shared" si="47"/>
        <v>5</v>
      </c>
    </row>
    <row r="285" spans="1:84" ht="15" customHeight="1" x14ac:dyDescent="0.25">
      <c r="A285">
        <v>29</v>
      </c>
      <c r="B285">
        <v>1</v>
      </c>
      <c r="C285">
        <v>3</v>
      </c>
      <c r="D285" s="99">
        <v>11</v>
      </c>
      <c r="E285">
        <v>1</v>
      </c>
      <c r="F285">
        <v>6</v>
      </c>
      <c r="G285">
        <v>29</v>
      </c>
      <c r="H285">
        <v>1</v>
      </c>
      <c r="I285">
        <v>1</v>
      </c>
      <c r="J285" t="s">
        <v>597</v>
      </c>
      <c r="K285">
        <v>0</v>
      </c>
      <c r="L285" t="s">
        <v>597</v>
      </c>
      <c r="M285">
        <v>11101</v>
      </c>
      <c r="N285" t="s">
        <v>598</v>
      </c>
      <c r="O285">
        <v>1</v>
      </c>
      <c r="P285">
        <v>1</v>
      </c>
      <c r="Q285" t="s">
        <v>1797</v>
      </c>
      <c r="R285" t="s">
        <v>1798</v>
      </c>
      <c r="S285" t="s">
        <v>1717</v>
      </c>
      <c r="T285" t="s">
        <v>224</v>
      </c>
      <c r="U285" t="s">
        <v>1720</v>
      </c>
      <c r="V285" t="s">
        <v>1721</v>
      </c>
      <c r="W285" t="s">
        <v>594</v>
      </c>
      <c r="X285" t="s">
        <v>602</v>
      </c>
      <c r="Y285" t="s">
        <v>596</v>
      </c>
      <c r="Z285" t="s">
        <v>597</v>
      </c>
      <c r="AA285" t="s">
        <v>595</v>
      </c>
      <c r="AB285" t="s">
        <v>234</v>
      </c>
      <c r="AC285" t="s">
        <v>797</v>
      </c>
      <c r="AD285" t="s">
        <v>239</v>
      </c>
      <c r="AE285" t="s">
        <v>998</v>
      </c>
      <c r="AF285" t="s">
        <v>3535</v>
      </c>
      <c r="AG285" t="s">
        <v>1790</v>
      </c>
      <c r="AH285" t="s">
        <v>1791</v>
      </c>
      <c r="AI285" t="s">
        <v>1792</v>
      </c>
      <c r="AJ285" t="s">
        <v>1793</v>
      </c>
      <c r="AK285" t="s">
        <v>609</v>
      </c>
      <c r="AL285" t="s">
        <v>610</v>
      </c>
      <c r="AM285" t="s">
        <v>611</v>
      </c>
      <c r="AN285" t="s">
        <v>1799</v>
      </c>
      <c r="AO285" t="s">
        <v>1800</v>
      </c>
      <c r="AP285" t="s">
        <v>1801</v>
      </c>
      <c r="AQ285" t="s">
        <v>116</v>
      </c>
      <c r="AR285" s="64">
        <v>130000000</v>
      </c>
      <c r="AS285" s="64">
        <v>0</v>
      </c>
      <c r="AT285" s="64">
        <v>0</v>
      </c>
      <c r="AU285" s="64">
        <v>0</v>
      </c>
      <c r="AV285" s="64">
        <v>0</v>
      </c>
      <c r="AW285" s="64">
        <v>130000000</v>
      </c>
      <c r="AX285" s="64">
        <v>129900000</v>
      </c>
      <c r="AY285" s="64">
        <v>129900000</v>
      </c>
      <c r="AZ285" s="64">
        <v>0</v>
      </c>
      <c r="BA285" s="64">
        <v>0</v>
      </c>
      <c r="BB285" s="64">
        <v>100000</v>
      </c>
      <c r="BC285" s="101">
        <v>1</v>
      </c>
      <c r="BD285" s="101">
        <v>306</v>
      </c>
      <c r="BE285" s="64">
        <v>0</v>
      </c>
      <c r="BF285" t="s">
        <v>615</v>
      </c>
      <c r="BG285" s="107" t="e">
        <f>+SUMIF('[4]CDP - NO CANCELAR '!$A$2:$A$152,R285,'[4]CDP - NO CANCELAR '!$Q$2:$Q$152)</f>
        <v>#VALUE!</v>
      </c>
      <c r="BH285" s="64">
        <v>129900000</v>
      </c>
      <c r="BI285" s="104">
        <v>29</v>
      </c>
      <c r="BJ285" s="104">
        <v>1</v>
      </c>
      <c r="BK285" s="104">
        <v>3</v>
      </c>
      <c r="BL285" s="106">
        <v>11</v>
      </c>
      <c r="BM285" s="104">
        <v>1</v>
      </c>
      <c r="BN285" s="104">
        <v>306</v>
      </c>
      <c r="BO285" s="104">
        <v>75</v>
      </c>
      <c r="BP285" s="104">
        <v>40</v>
      </c>
      <c r="BQ285" s="105">
        <v>4103050</v>
      </c>
      <c r="BR285" s="104" t="s">
        <v>3288</v>
      </c>
      <c r="BS285" s="104">
        <f>+BB285</f>
        <v>100000</v>
      </c>
      <c r="BT285" s="103" t="str">
        <f>+VLOOKUP('EJECUCIONGASTOS ARMONIZADO'!BU285,[4]ARMONIZACION!$I$5:$N$53,6,FALSE)</f>
        <v>DESARROLLO HUMANO Y SOCIAL</v>
      </c>
      <c r="BU285" s="102" t="s">
        <v>340</v>
      </c>
      <c r="BV285" s="102"/>
      <c r="BY285" s="101">
        <v>1</v>
      </c>
      <c r="BZ285" s="101">
        <v>306</v>
      </c>
      <c r="CA285" t="e">
        <f>+COUNTIF([4]ARMONIZACION!$D$5:$D$53,'EJECUCIONGASTOS ARMONIZADO'!CB285)</f>
        <v>#VALUE!</v>
      </c>
      <c r="CB285" t="str">
        <f t="shared" si="43"/>
        <v>INCLUSIÓN SOCIAL Y PARTICIPACIÓN CIUDADANA EN LA MANIZALES + GRANDE - INCLUSIÓN E INTEGRACIÓN SOCIAL Y COMUNITARIA</v>
      </c>
      <c r="CC285">
        <f t="shared" si="44"/>
        <v>3</v>
      </c>
      <c r="CD285" t="str">
        <f t="shared" si="45"/>
        <v>13</v>
      </c>
      <c r="CE285" t="str">
        <f t="shared" si="46"/>
        <v>29 1 3 11 1 306 75 40 4103050</v>
      </c>
      <c r="CF285">
        <f t="shared" si="47"/>
        <v>5</v>
      </c>
    </row>
    <row r="286" spans="1:84" ht="15" customHeight="1" x14ac:dyDescent="0.25">
      <c r="A286" s="53">
        <v>29</v>
      </c>
      <c r="B286" s="53">
        <v>1</v>
      </c>
      <c r="C286" s="53">
        <v>3</v>
      </c>
      <c r="D286" s="114">
        <v>11</v>
      </c>
      <c r="E286" s="53">
        <v>1</v>
      </c>
      <c r="F286" s="53">
        <v>6</v>
      </c>
      <c r="G286" s="53">
        <v>29</v>
      </c>
      <c r="H286" s="53">
        <v>2</v>
      </c>
      <c r="I286" s="53">
        <v>1</v>
      </c>
      <c r="J286" s="53" t="s">
        <v>597</v>
      </c>
      <c r="K286" s="53">
        <v>0</v>
      </c>
      <c r="L286" s="53" t="s">
        <v>597</v>
      </c>
      <c r="M286" s="53">
        <v>11101</v>
      </c>
      <c r="N286" s="53" t="s">
        <v>598</v>
      </c>
      <c r="O286" s="53">
        <v>2</v>
      </c>
      <c r="P286" s="53">
        <v>2</v>
      </c>
      <c r="Q286" s="53" t="s">
        <v>1802</v>
      </c>
      <c r="R286" s="53" t="s">
        <v>1803</v>
      </c>
      <c r="S286" s="53" t="s">
        <v>1717</v>
      </c>
      <c r="T286" s="53" t="s">
        <v>224</v>
      </c>
      <c r="U286" s="53" t="s">
        <v>1720</v>
      </c>
      <c r="V286" s="53" t="s">
        <v>1721</v>
      </c>
      <c r="W286" s="53" t="s">
        <v>594</v>
      </c>
      <c r="X286" s="53" t="s">
        <v>602</v>
      </c>
      <c r="Y286" s="53" t="s">
        <v>596</v>
      </c>
      <c r="Z286" s="53" t="s">
        <v>597</v>
      </c>
      <c r="AA286" s="53" t="s">
        <v>595</v>
      </c>
      <c r="AB286" s="53" t="s">
        <v>234</v>
      </c>
      <c r="AC286" s="53" t="s">
        <v>797</v>
      </c>
      <c r="AD286" s="53" t="s">
        <v>239</v>
      </c>
      <c r="AE286" s="53" t="s">
        <v>998</v>
      </c>
      <c r="AF286" t="s">
        <v>3535</v>
      </c>
      <c r="AG286" s="53" t="s">
        <v>1790</v>
      </c>
      <c r="AH286" s="53" t="s">
        <v>1791</v>
      </c>
      <c r="AI286" s="53" t="s">
        <v>1792</v>
      </c>
      <c r="AJ286" s="53" t="s">
        <v>1793</v>
      </c>
      <c r="AK286" s="53" t="s">
        <v>609</v>
      </c>
      <c r="AL286" s="53" t="s">
        <v>610</v>
      </c>
      <c r="AM286" s="53" t="s">
        <v>611</v>
      </c>
      <c r="AN286" s="53" t="s">
        <v>1764</v>
      </c>
      <c r="AO286" s="53" t="s">
        <v>1765</v>
      </c>
      <c r="AP286" s="53" t="s">
        <v>1804</v>
      </c>
      <c r="AQ286" s="53" t="s">
        <v>116</v>
      </c>
      <c r="AR286" s="94">
        <v>230000000</v>
      </c>
      <c r="AS286" s="53">
        <v>0</v>
      </c>
      <c r="AT286" s="53">
        <v>0</v>
      </c>
      <c r="AU286" s="53">
        <v>0</v>
      </c>
      <c r="AV286" s="53">
        <v>0</v>
      </c>
      <c r="AW286" s="94">
        <v>230000000</v>
      </c>
      <c r="AX286" s="94">
        <v>180802043</v>
      </c>
      <c r="AY286" s="94">
        <v>180802043</v>
      </c>
      <c r="AZ286" s="53">
        <v>8037963</v>
      </c>
      <c r="BA286" s="53">
        <v>8037963</v>
      </c>
      <c r="BB286" s="94">
        <v>49197957</v>
      </c>
      <c r="BC286" s="101">
        <v>1</v>
      </c>
      <c r="BD286" s="101">
        <v>306</v>
      </c>
      <c r="BE286" s="64">
        <v>0</v>
      </c>
      <c r="BF286" t="s">
        <v>615</v>
      </c>
      <c r="BG286" s="107" t="e">
        <f>+SUMIF('[4]CDP - NO CANCELAR '!$A$2:$A$152,R286,'[4]CDP - NO CANCELAR '!$Q$2:$Q$152)</f>
        <v>#VALUE!</v>
      </c>
      <c r="BH286" s="64">
        <v>180802043</v>
      </c>
      <c r="BI286" s="104">
        <v>29</v>
      </c>
      <c r="BJ286" s="104">
        <v>1</v>
      </c>
      <c r="BK286" s="104">
        <v>3</v>
      </c>
      <c r="BL286" s="106">
        <v>11</v>
      </c>
      <c r="BM286" s="104">
        <v>1</v>
      </c>
      <c r="BN286" s="104">
        <v>306</v>
      </c>
      <c r="BO286" s="104">
        <v>75</v>
      </c>
      <c r="BP286" s="104">
        <v>40</v>
      </c>
      <c r="BQ286" s="105">
        <v>4103050</v>
      </c>
      <c r="BR286" s="104" t="s">
        <v>3288</v>
      </c>
      <c r="BS286" s="104">
        <v>44697957</v>
      </c>
      <c r="BT286" s="103" t="str">
        <f>+VLOOKUP('EJECUCIONGASTOS ARMONIZADO'!BU286,[4]ARMONIZACION!$I$5:$N$53,6,FALSE)</f>
        <v>DESARROLLO HUMANO Y SOCIAL</v>
      </c>
      <c r="BU286" s="102" t="s">
        <v>340</v>
      </c>
      <c r="BV286" s="102"/>
      <c r="BY286" s="101">
        <v>1</v>
      </c>
      <c r="BZ286" s="101">
        <v>306</v>
      </c>
      <c r="CA286" t="e">
        <f>+COUNTIF([4]ARMONIZACION!$D$5:$D$53,'EJECUCIONGASTOS ARMONIZADO'!CB286)</f>
        <v>#VALUE!</v>
      </c>
      <c r="CB286" t="str">
        <f t="shared" si="43"/>
        <v>INCLUSIÓN SOCIAL Y PARTICIPACIÓN CIUDADANA EN LA MANIZALES + GRANDE - INCLUSIÓN E INTEGRACIÓN SOCIAL Y COMUNITARIA</v>
      </c>
      <c r="CC286">
        <f t="shared" si="44"/>
        <v>3</v>
      </c>
      <c r="CD286" t="str">
        <f t="shared" si="45"/>
        <v>13</v>
      </c>
      <c r="CE286" t="str">
        <f t="shared" si="46"/>
        <v>29 1 3 11 1 306 75 40 4103050</v>
      </c>
      <c r="CF286">
        <f t="shared" si="47"/>
        <v>5</v>
      </c>
    </row>
    <row r="287" spans="1:84" ht="15" customHeight="1" x14ac:dyDescent="0.25">
      <c r="A287" s="113">
        <v>29</v>
      </c>
      <c r="B287" s="113">
        <v>1</v>
      </c>
      <c r="C287" s="113">
        <v>3</v>
      </c>
      <c r="D287" s="113">
        <v>11</v>
      </c>
      <c r="E287" s="113">
        <v>1</v>
      </c>
      <c r="F287" s="113">
        <v>6</v>
      </c>
      <c r="G287" s="113">
        <v>29</v>
      </c>
      <c r="H287" s="113">
        <v>2</v>
      </c>
      <c r="I287" s="113">
        <v>1</v>
      </c>
      <c r="J287" s="113" t="s">
        <v>597</v>
      </c>
      <c r="K287" s="113">
        <v>0</v>
      </c>
      <c r="L287" s="113" t="s">
        <v>597</v>
      </c>
      <c r="M287" s="113">
        <v>11101</v>
      </c>
      <c r="N287" s="113" t="s">
        <v>598</v>
      </c>
      <c r="O287" s="113">
        <v>2</v>
      </c>
      <c r="P287" s="113">
        <v>2</v>
      </c>
      <c r="Q287" s="113" t="s">
        <v>1802</v>
      </c>
      <c r="R287" s="113" t="s">
        <v>1803</v>
      </c>
      <c r="S287" s="113" t="s">
        <v>1717</v>
      </c>
      <c r="T287" s="113" t="s">
        <v>224</v>
      </c>
      <c r="U287" s="113" t="s">
        <v>1720</v>
      </c>
      <c r="V287" s="113" t="s">
        <v>1721</v>
      </c>
      <c r="W287" s="113" t="s">
        <v>594</v>
      </c>
      <c r="X287" s="113" t="s">
        <v>602</v>
      </c>
      <c r="Y287" s="113" t="s">
        <v>596</v>
      </c>
      <c r="Z287" s="113" t="s">
        <v>597</v>
      </c>
      <c r="AA287" s="113" t="s">
        <v>595</v>
      </c>
      <c r="AB287" s="113" t="s">
        <v>234</v>
      </c>
      <c r="AC287" s="113" t="s">
        <v>797</v>
      </c>
      <c r="AD287" s="113" t="s">
        <v>239</v>
      </c>
      <c r="AE287" s="113" t="s">
        <v>998</v>
      </c>
      <c r="AF287" t="s">
        <v>3535</v>
      </c>
      <c r="AG287" s="113" t="s">
        <v>1790</v>
      </c>
      <c r="AH287" s="113" t="s">
        <v>1791</v>
      </c>
      <c r="AI287" s="113" t="s">
        <v>1792</v>
      </c>
      <c r="AJ287" s="113" t="s">
        <v>1793</v>
      </c>
      <c r="AK287" s="113" t="s">
        <v>609</v>
      </c>
      <c r="AL287" s="113" t="s">
        <v>610</v>
      </c>
      <c r="AM287" s="113" t="s">
        <v>611</v>
      </c>
      <c r="AN287" s="113" t="s">
        <v>1764</v>
      </c>
      <c r="AO287" s="113" t="s">
        <v>1765</v>
      </c>
      <c r="AP287" s="113" t="s">
        <v>1804</v>
      </c>
      <c r="AQ287" s="113" t="s">
        <v>116</v>
      </c>
      <c r="AR287" s="94"/>
      <c r="AS287" s="53"/>
      <c r="AT287" s="53"/>
      <c r="AU287" s="53"/>
      <c r="AV287" s="53"/>
      <c r="AW287" s="94"/>
      <c r="AX287" s="94"/>
      <c r="AY287" s="94"/>
      <c r="AZ287" s="53"/>
      <c r="BA287" s="53"/>
      <c r="BB287" s="94"/>
      <c r="BC287" s="101">
        <v>1</v>
      </c>
      <c r="BD287" s="101">
        <v>306</v>
      </c>
      <c r="BG287" s="107"/>
      <c r="BI287" s="104">
        <v>29</v>
      </c>
      <c r="BJ287" s="104">
        <v>1</v>
      </c>
      <c r="BK287" s="104">
        <v>3</v>
      </c>
      <c r="BL287" s="106">
        <v>11</v>
      </c>
      <c r="BM287" s="104">
        <v>1</v>
      </c>
      <c r="BN287" s="104">
        <v>306</v>
      </c>
      <c r="BO287" s="104">
        <v>75</v>
      </c>
      <c r="BP287" s="104">
        <v>42</v>
      </c>
      <c r="BQ287" s="105">
        <v>4103050</v>
      </c>
      <c r="BR287" s="104" t="s">
        <v>3296</v>
      </c>
      <c r="BS287" s="104">
        <f>BB286-BS286</f>
        <v>4500000</v>
      </c>
      <c r="BT287" s="103" t="str">
        <f>+VLOOKUP('EJECUCIONGASTOS ARMONIZADO'!BU287,[4]ARMONIZACION!$I$5:$N$53,6,FALSE)</f>
        <v>DESARROLLO HUMANO Y SOCIAL</v>
      </c>
      <c r="BU287" s="102" t="s">
        <v>340</v>
      </c>
      <c r="BV287" s="102"/>
      <c r="BY287" s="101">
        <v>1</v>
      </c>
      <c r="BZ287" s="101">
        <v>306</v>
      </c>
      <c r="CA287" t="e">
        <f>+COUNTIF([4]ARMONIZACION!$D$5:$D$53,'EJECUCIONGASTOS ARMONIZADO'!CB287)</f>
        <v>#VALUE!</v>
      </c>
      <c r="CB287" t="str">
        <f t="shared" si="43"/>
        <v>INCLUSIÓN SOCIAL Y PARTICIPACIÓN CIUDADANA EN LA MANIZALES + GRANDE - INCLUSIÓN E INTEGRACIÓN SOCIAL Y COMUNITARIA</v>
      </c>
      <c r="CC287">
        <f t="shared" si="44"/>
        <v>3</v>
      </c>
      <c r="CD287" t="str">
        <f t="shared" si="45"/>
        <v>13</v>
      </c>
      <c r="CE287" t="str">
        <f t="shared" si="46"/>
        <v>29 1 3 11 1 306 75 42 4103050</v>
      </c>
      <c r="CF287">
        <f t="shared" si="47"/>
        <v>5</v>
      </c>
    </row>
    <row r="288" spans="1:84" ht="15" customHeight="1" x14ac:dyDescent="0.25">
      <c r="A288" s="53">
        <v>29</v>
      </c>
      <c r="B288" s="53">
        <v>1</v>
      </c>
      <c r="C288" s="53">
        <v>3</v>
      </c>
      <c r="D288" s="114">
        <v>11</v>
      </c>
      <c r="E288" s="53">
        <v>1</v>
      </c>
      <c r="F288" s="53">
        <v>6</v>
      </c>
      <c r="G288" s="53">
        <v>29</v>
      </c>
      <c r="H288" s="53">
        <v>3</v>
      </c>
      <c r="I288" s="53">
        <v>1</v>
      </c>
      <c r="J288" s="53" t="s">
        <v>597</v>
      </c>
      <c r="K288" s="53">
        <v>0</v>
      </c>
      <c r="L288" s="53" t="s">
        <v>597</v>
      </c>
      <c r="M288" s="53">
        <v>11101</v>
      </c>
      <c r="N288" s="53" t="s">
        <v>598</v>
      </c>
      <c r="O288" s="53">
        <v>3</v>
      </c>
      <c r="P288" s="53">
        <v>3</v>
      </c>
      <c r="Q288" s="53" t="s">
        <v>1805</v>
      </c>
      <c r="R288" s="53" t="s">
        <v>1806</v>
      </c>
      <c r="S288" s="53" t="s">
        <v>1717</v>
      </c>
      <c r="T288" s="53" t="s">
        <v>224</v>
      </c>
      <c r="U288" s="53" t="s">
        <v>1720</v>
      </c>
      <c r="V288" s="53" t="s">
        <v>1721</v>
      </c>
      <c r="W288" s="53" t="s">
        <v>594</v>
      </c>
      <c r="X288" s="53" t="s">
        <v>602</v>
      </c>
      <c r="Y288" s="53" t="s">
        <v>596</v>
      </c>
      <c r="Z288" s="53" t="s">
        <v>597</v>
      </c>
      <c r="AA288" s="53" t="s">
        <v>595</v>
      </c>
      <c r="AB288" s="53" t="s">
        <v>234</v>
      </c>
      <c r="AC288" s="53" t="s">
        <v>797</v>
      </c>
      <c r="AD288" s="53" t="s">
        <v>239</v>
      </c>
      <c r="AE288" s="53" t="s">
        <v>998</v>
      </c>
      <c r="AF288" t="s">
        <v>3535</v>
      </c>
      <c r="AG288" s="53" t="s">
        <v>1790</v>
      </c>
      <c r="AH288" s="53" t="s">
        <v>1791</v>
      </c>
      <c r="AI288" s="53" t="s">
        <v>1792</v>
      </c>
      <c r="AJ288" s="53" t="s">
        <v>1793</v>
      </c>
      <c r="AK288" s="53" t="s">
        <v>609</v>
      </c>
      <c r="AL288" s="53" t="s">
        <v>610</v>
      </c>
      <c r="AM288" s="53" t="s">
        <v>611</v>
      </c>
      <c r="AN288" s="53" t="s">
        <v>1756</v>
      </c>
      <c r="AO288" s="53" t="s">
        <v>1757</v>
      </c>
      <c r="AP288" s="53" t="s">
        <v>1807</v>
      </c>
      <c r="AQ288" s="53" t="s">
        <v>116</v>
      </c>
      <c r="AR288" s="94">
        <v>310000000</v>
      </c>
      <c r="AS288" s="53">
        <v>0</v>
      </c>
      <c r="AT288" s="53">
        <v>0</v>
      </c>
      <c r="AU288" s="53">
        <v>0</v>
      </c>
      <c r="AV288" s="53">
        <v>0</v>
      </c>
      <c r="AW288" s="94">
        <v>310000000</v>
      </c>
      <c r="AX288" s="94">
        <v>0</v>
      </c>
      <c r="AY288" s="94">
        <v>0</v>
      </c>
      <c r="AZ288" s="53">
        <v>0</v>
      </c>
      <c r="BA288" s="53">
        <v>0</v>
      </c>
      <c r="BB288" s="94">
        <v>310000000</v>
      </c>
      <c r="BC288" s="101">
        <v>1</v>
      </c>
      <c r="BD288" s="101">
        <v>304</v>
      </c>
      <c r="BE288" s="64">
        <v>0</v>
      </c>
      <c r="BF288" t="s">
        <v>615</v>
      </c>
      <c r="BG288" s="107" t="e">
        <f>+SUMIF('[4]CDP - NO CANCELAR '!$A$2:$A$152,R288,'[4]CDP - NO CANCELAR '!$Q$2:$Q$152)</f>
        <v>#VALUE!</v>
      </c>
      <c r="BH288" s="64">
        <v>0</v>
      </c>
      <c r="BI288" s="104">
        <v>29</v>
      </c>
      <c r="BJ288" s="104">
        <v>1</v>
      </c>
      <c r="BK288" s="104">
        <v>3</v>
      </c>
      <c r="BL288" s="106">
        <v>11</v>
      </c>
      <c r="BM288" s="104">
        <v>1</v>
      </c>
      <c r="BN288" s="104">
        <v>304</v>
      </c>
      <c r="BO288" s="104">
        <v>29</v>
      </c>
      <c r="BP288" s="104">
        <v>40</v>
      </c>
      <c r="BQ288" s="105">
        <v>4103052</v>
      </c>
      <c r="BR288" s="104" t="s">
        <v>3584</v>
      </c>
      <c r="BS288" s="104">
        <v>300000000</v>
      </c>
      <c r="BT288" s="103" t="str">
        <f>+VLOOKUP('EJECUCIONGASTOS ARMONIZADO'!BU288,[4]ARMONIZACION!$I$5:$N$53,6,FALSE)</f>
        <v>DESARROLLO HUMANO Y SOCIAL</v>
      </c>
      <c r="BU288" s="102" t="s">
        <v>340</v>
      </c>
      <c r="BV288" s="102"/>
      <c r="BY288" s="101">
        <v>1</v>
      </c>
      <c r="BZ288" s="101">
        <v>304</v>
      </c>
      <c r="CA288" t="e">
        <f>+COUNTIF([4]ARMONIZACION!$D$5:$D$53,'EJECUCIONGASTOS ARMONIZADO'!CB288)</f>
        <v>#VALUE!</v>
      </c>
      <c r="CB288" t="str">
        <f t="shared" si="43"/>
        <v>INCLUSIÓN SOCIAL Y PARTICIPACIÓN CIUDADANA EN LA MANIZALES + GRANDE - INCLUSIÓN E INTEGRACIÓN SOCIAL Y COMUNITARIA</v>
      </c>
      <c r="CC288">
        <f t="shared" si="44"/>
        <v>3</v>
      </c>
      <c r="CD288" t="str">
        <f t="shared" si="45"/>
        <v>13</v>
      </c>
      <c r="CE288" t="str">
        <f t="shared" si="46"/>
        <v>29 1 3 11 1 304 29 40 4103052</v>
      </c>
      <c r="CF288">
        <f t="shared" si="47"/>
        <v>1</v>
      </c>
    </row>
    <row r="289" spans="1:84" ht="15" customHeight="1" x14ac:dyDescent="0.25">
      <c r="A289" s="113">
        <v>29</v>
      </c>
      <c r="B289" s="113">
        <v>1</v>
      </c>
      <c r="C289" s="113">
        <v>3</v>
      </c>
      <c r="D289" s="113">
        <v>11</v>
      </c>
      <c r="E289" s="113">
        <v>1</v>
      </c>
      <c r="F289" s="113">
        <v>6</v>
      </c>
      <c r="G289" s="113">
        <v>29</v>
      </c>
      <c r="H289" s="113">
        <v>3</v>
      </c>
      <c r="I289" s="113">
        <v>1</v>
      </c>
      <c r="J289" s="113" t="s">
        <v>597</v>
      </c>
      <c r="K289" s="113">
        <v>0</v>
      </c>
      <c r="L289" s="113" t="s">
        <v>597</v>
      </c>
      <c r="M289" s="113">
        <v>11101</v>
      </c>
      <c r="N289" s="113" t="s">
        <v>598</v>
      </c>
      <c r="O289" s="113">
        <v>3</v>
      </c>
      <c r="P289" s="113">
        <v>3</v>
      </c>
      <c r="Q289" s="113" t="s">
        <v>1805</v>
      </c>
      <c r="R289" s="113" t="s">
        <v>1806</v>
      </c>
      <c r="S289" s="113" t="s">
        <v>1717</v>
      </c>
      <c r="T289" s="113" t="s">
        <v>224</v>
      </c>
      <c r="U289" s="113" t="s">
        <v>1720</v>
      </c>
      <c r="V289" s="113" t="s">
        <v>1721</v>
      </c>
      <c r="W289" s="113" t="s">
        <v>594</v>
      </c>
      <c r="X289" s="113" t="s">
        <v>602</v>
      </c>
      <c r="Y289" s="113" t="s">
        <v>596</v>
      </c>
      <c r="Z289" s="113" t="s">
        <v>597</v>
      </c>
      <c r="AA289" s="113" t="s">
        <v>595</v>
      </c>
      <c r="AB289" s="113" t="s">
        <v>234</v>
      </c>
      <c r="AC289" s="113" t="s">
        <v>797</v>
      </c>
      <c r="AD289" s="113" t="s">
        <v>239</v>
      </c>
      <c r="AE289" s="113" t="s">
        <v>998</v>
      </c>
      <c r="AF289" t="s">
        <v>3535</v>
      </c>
      <c r="AG289" s="113" t="s">
        <v>1790</v>
      </c>
      <c r="AH289" s="113" t="s">
        <v>1791</v>
      </c>
      <c r="AI289" s="113" t="s">
        <v>1792</v>
      </c>
      <c r="AJ289" s="113" t="s">
        <v>1793</v>
      </c>
      <c r="AK289" s="113" t="s">
        <v>609</v>
      </c>
      <c r="AL289" s="113" t="s">
        <v>610</v>
      </c>
      <c r="AM289" s="113" t="s">
        <v>611</v>
      </c>
      <c r="AN289" s="113" t="s">
        <v>1756</v>
      </c>
      <c r="AO289" s="113" t="s">
        <v>1757</v>
      </c>
      <c r="AP289" s="113" t="s">
        <v>1807</v>
      </c>
      <c r="AQ289" s="113" t="s">
        <v>116</v>
      </c>
      <c r="AR289" s="94"/>
      <c r="AS289" s="53"/>
      <c r="AT289" s="53"/>
      <c r="AU289" s="53"/>
      <c r="AV289" s="53"/>
      <c r="AW289" s="94"/>
      <c r="AX289" s="94"/>
      <c r="AY289" s="94"/>
      <c r="AZ289" s="53"/>
      <c r="BA289" s="53"/>
      <c r="BB289" s="94"/>
      <c r="BC289" s="101">
        <v>1</v>
      </c>
      <c r="BD289" s="101">
        <v>306</v>
      </c>
      <c r="BG289" s="107"/>
      <c r="BI289" s="104">
        <v>29</v>
      </c>
      <c r="BJ289" s="104">
        <v>1</v>
      </c>
      <c r="BK289" s="104">
        <v>3</v>
      </c>
      <c r="BL289" s="106">
        <v>11</v>
      </c>
      <c r="BM289" s="104">
        <v>1</v>
      </c>
      <c r="BN289" s="104">
        <v>306</v>
      </c>
      <c r="BO289" s="104">
        <v>75</v>
      </c>
      <c r="BP289" s="104">
        <v>42</v>
      </c>
      <c r="BQ289" s="105">
        <v>4103050</v>
      </c>
      <c r="BR289" s="104" t="s">
        <v>3296</v>
      </c>
      <c r="BS289" s="104">
        <v>10000000</v>
      </c>
      <c r="BT289" s="103" t="str">
        <f>+VLOOKUP('EJECUCIONGASTOS ARMONIZADO'!BU289,[4]ARMONIZACION!$I$5:$N$53,6,FALSE)</f>
        <v>DESARROLLO HUMANO Y SOCIAL</v>
      </c>
      <c r="BU289" s="102" t="s">
        <v>340</v>
      </c>
      <c r="BV289" s="102"/>
      <c r="BY289" s="101">
        <v>1</v>
      </c>
      <c r="BZ289" s="101">
        <v>306</v>
      </c>
      <c r="CA289" t="e">
        <f>+COUNTIF([4]ARMONIZACION!$D$5:$D$53,'EJECUCIONGASTOS ARMONIZADO'!CB289)</f>
        <v>#VALUE!</v>
      </c>
      <c r="CB289" t="str">
        <f t="shared" si="43"/>
        <v>INCLUSIÓN SOCIAL Y PARTICIPACIÓN CIUDADANA EN LA MANIZALES + GRANDE - INCLUSIÓN E INTEGRACIÓN SOCIAL Y COMUNITARIA</v>
      </c>
      <c r="CC289">
        <f t="shared" si="44"/>
        <v>3</v>
      </c>
      <c r="CD289" t="str">
        <f t="shared" si="45"/>
        <v>13</v>
      </c>
      <c r="CE289" t="str">
        <f t="shared" si="46"/>
        <v>29 1 3 11 1 306 75 42 4103050</v>
      </c>
      <c r="CF289">
        <f t="shared" si="47"/>
        <v>5</v>
      </c>
    </row>
    <row r="290" spans="1:84" ht="15" customHeight="1" x14ac:dyDescent="0.25">
      <c r="A290">
        <v>29</v>
      </c>
      <c r="B290">
        <v>1</v>
      </c>
      <c r="C290">
        <v>3</v>
      </c>
      <c r="D290" s="99">
        <v>11</v>
      </c>
      <c r="E290">
        <v>1</v>
      </c>
      <c r="F290">
        <v>6</v>
      </c>
      <c r="G290">
        <v>29</v>
      </c>
      <c r="H290">
        <v>4</v>
      </c>
      <c r="I290">
        <v>1</v>
      </c>
      <c r="J290" t="s">
        <v>597</v>
      </c>
      <c r="K290">
        <v>0</v>
      </c>
      <c r="L290" t="s">
        <v>597</v>
      </c>
      <c r="M290">
        <v>11101</v>
      </c>
      <c r="N290" t="s">
        <v>598</v>
      </c>
      <c r="O290">
        <v>4</v>
      </c>
      <c r="P290">
        <v>4</v>
      </c>
      <c r="Q290" t="s">
        <v>1808</v>
      </c>
      <c r="R290" t="s">
        <v>1809</v>
      </c>
      <c r="S290" t="s">
        <v>1717</v>
      </c>
      <c r="T290" t="s">
        <v>224</v>
      </c>
      <c r="U290" t="s">
        <v>1720</v>
      </c>
      <c r="V290" t="s">
        <v>1721</v>
      </c>
      <c r="W290" t="s">
        <v>594</v>
      </c>
      <c r="X290" t="s">
        <v>602</v>
      </c>
      <c r="Y290" t="s">
        <v>596</v>
      </c>
      <c r="Z290" t="s">
        <v>597</v>
      </c>
      <c r="AA290" t="s">
        <v>595</v>
      </c>
      <c r="AB290" t="s">
        <v>234</v>
      </c>
      <c r="AC290" t="s">
        <v>797</v>
      </c>
      <c r="AD290" t="s">
        <v>239</v>
      </c>
      <c r="AE290" t="s">
        <v>998</v>
      </c>
      <c r="AF290" t="s">
        <v>3535</v>
      </c>
      <c r="AG290" t="s">
        <v>1790</v>
      </c>
      <c r="AH290" t="s">
        <v>1791</v>
      </c>
      <c r="AI290" t="s">
        <v>1792</v>
      </c>
      <c r="AJ290" t="s">
        <v>1793</v>
      </c>
      <c r="AK290" t="s">
        <v>609</v>
      </c>
      <c r="AL290" t="s">
        <v>610</v>
      </c>
      <c r="AM290" t="s">
        <v>611</v>
      </c>
      <c r="AN290" t="s">
        <v>1810</v>
      </c>
      <c r="AO290" t="s">
        <v>1811</v>
      </c>
      <c r="AP290" t="s">
        <v>1812</v>
      </c>
      <c r="AQ290" t="s">
        <v>116</v>
      </c>
      <c r="AR290" s="64">
        <v>350000000</v>
      </c>
      <c r="AS290" s="64">
        <v>0</v>
      </c>
      <c r="AT290" s="64">
        <v>0</v>
      </c>
      <c r="AU290" s="64">
        <v>0</v>
      </c>
      <c r="AV290" s="64">
        <v>0</v>
      </c>
      <c r="AW290" s="64">
        <v>350000000</v>
      </c>
      <c r="AX290" s="64">
        <v>350000000</v>
      </c>
      <c r="AY290" s="64">
        <v>350000000</v>
      </c>
      <c r="AZ290" s="64">
        <v>0</v>
      </c>
      <c r="BA290" s="64">
        <v>0</v>
      </c>
      <c r="BB290" s="64">
        <v>0</v>
      </c>
      <c r="BC290" s="101">
        <v>1</v>
      </c>
      <c r="BD290" s="101">
        <v>306</v>
      </c>
      <c r="BE290" s="64">
        <v>0</v>
      </c>
      <c r="BF290" t="s">
        <v>615</v>
      </c>
      <c r="BG290" s="107" t="e">
        <f>+SUMIF('[4]CDP - NO CANCELAR '!$A$2:$A$152,R290,'[4]CDP - NO CANCELAR '!$Q$2:$Q$152)</f>
        <v>#VALUE!</v>
      </c>
      <c r="BH290" s="64">
        <v>350000000</v>
      </c>
      <c r="BI290" s="104">
        <f t="shared" ref="BI290:BL291" si="50">+A290</f>
        <v>29</v>
      </c>
      <c r="BJ290" s="104">
        <f t="shared" si="50"/>
        <v>1</v>
      </c>
      <c r="BK290" s="104">
        <f t="shared" si="50"/>
        <v>3</v>
      </c>
      <c r="BL290" s="106">
        <f t="shared" si="50"/>
        <v>11</v>
      </c>
      <c r="BM290" s="104">
        <f>+VALUE(VLOOKUP(BT290,'[4]ESTRUCTURA PDM'!$D$1:$J$48,7,FALSE))</f>
        <v>1</v>
      </c>
      <c r="BN290" s="104">
        <f>IFERROR(VALUE(CONCATENATE((VLOOKUP(BU290,'[4]ESTRUCTURA PDM'!$E$1:$L$48,7,FALSE)),0,(VLOOKUP(BV290,'[4]ESTRUCTURA PDM'!$F$1:$L$48,7,FALSE)))),)</f>
        <v>0</v>
      </c>
      <c r="BO290" s="104">
        <f>+G290</f>
        <v>29</v>
      </c>
      <c r="BP290" s="104"/>
      <c r="BQ290" s="105"/>
      <c r="BR290" s="104"/>
      <c r="BS290" s="104">
        <f t="shared" ref="BS290:BS315" si="51">+BB290</f>
        <v>0</v>
      </c>
      <c r="BT290" s="103" t="str">
        <f>+VLOOKUP('EJECUCIONGASTOS ARMONIZADO'!BU290,[4]ARMONIZACION!$I$5:$N$53,6,FALSE)</f>
        <v>DESARROLLO HUMANO Y SOCIAL</v>
      </c>
      <c r="BU290" s="102" t="s">
        <v>340</v>
      </c>
      <c r="BV290" s="102"/>
      <c r="BY290" s="101">
        <v>1</v>
      </c>
      <c r="BZ290" s="101">
        <v>0</v>
      </c>
      <c r="CA290" t="e">
        <f>+COUNTIF([4]ARMONIZACION!$D$5:$D$53,'EJECUCIONGASTOS ARMONIZADO'!CB290)</f>
        <v>#VALUE!</v>
      </c>
      <c r="CB290" t="str">
        <f t="shared" si="43"/>
        <v>INCLUSIÓN SOCIAL Y PARTICIPACIÓN CIUDADANA EN LA MANIZALES + GRANDE - INCLUSIÓN E INTEGRACIÓN SOCIAL Y COMUNITARIA</v>
      </c>
      <c r="CC290">
        <f t="shared" si="44"/>
        <v>0</v>
      </c>
      <c r="CD290" t="str">
        <f t="shared" si="45"/>
        <v>10</v>
      </c>
      <c r="CE290" t="str">
        <f t="shared" si="46"/>
        <v xml:space="preserve">29 1 3 11 1 0 29  </v>
      </c>
      <c r="CF290">
        <f t="shared" si="47"/>
        <v>1</v>
      </c>
    </row>
    <row r="291" spans="1:84" ht="15" customHeight="1" x14ac:dyDescent="0.25">
      <c r="A291">
        <v>29</v>
      </c>
      <c r="B291">
        <v>1</v>
      </c>
      <c r="C291">
        <v>3</v>
      </c>
      <c r="D291" s="99">
        <v>11</v>
      </c>
      <c r="E291">
        <v>1</v>
      </c>
      <c r="F291">
        <v>7</v>
      </c>
      <c r="G291">
        <v>75</v>
      </c>
      <c r="H291">
        <v>0</v>
      </c>
      <c r="I291">
        <v>1</v>
      </c>
      <c r="J291" t="s">
        <v>597</v>
      </c>
      <c r="K291">
        <v>0</v>
      </c>
      <c r="L291" t="s">
        <v>597</v>
      </c>
      <c r="M291">
        <v>11101</v>
      </c>
      <c r="N291" t="s">
        <v>598</v>
      </c>
      <c r="O291">
        <v>0</v>
      </c>
      <c r="P291">
        <v>0</v>
      </c>
      <c r="Q291" t="s">
        <v>1813</v>
      </c>
      <c r="R291" t="s">
        <v>1814</v>
      </c>
      <c r="S291" t="s">
        <v>1717</v>
      </c>
      <c r="T291" t="s">
        <v>224</v>
      </c>
      <c r="U291" t="s">
        <v>1720</v>
      </c>
      <c r="V291" t="s">
        <v>1721</v>
      </c>
      <c r="W291" t="s">
        <v>594</v>
      </c>
      <c r="X291" t="s">
        <v>602</v>
      </c>
      <c r="Y291" t="s">
        <v>596</v>
      </c>
      <c r="Z291" t="s">
        <v>597</v>
      </c>
      <c r="AA291" t="s">
        <v>595</v>
      </c>
      <c r="AB291" t="s">
        <v>234</v>
      </c>
      <c r="AC291" t="s">
        <v>797</v>
      </c>
      <c r="AD291" t="s">
        <v>239</v>
      </c>
      <c r="AE291" t="s">
        <v>798</v>
      </c>
      <c r="AF291" t="s">
        <v>243</v>
      </c>
      <c r="AG291" t="s">
        <v>1815</v>
      </c>
      <c r="AI291" t="s">
        <v>1816</v>
      </c>
      <c r="AJ291" t="s">
        <v>1817</v>
      </c>
      <c r="AK291" t="s">
        <v>609</v>
      </c>
      <c r="AL291" t="s">
        <v>610</v>
      </c>
      <c r="AM291" t="s">
        <v>611</v>
      </c>
      <c r="AN291" t="s">
        <v>1756</v>
      </c>
      <c r="AO291" t="s">
        <v>1757</v>
      </c>
      <c r="AP291" t="s">
        <v>1818</v>
      </c>
      <c r="AQ291" t="s">
        <v>117</v>
      </c>
      <c r="AR291" s="64">
        <v>120000000</v>
      </c>
      <c r="AS291" s="64">
        <v>0</v>
      </c>
      <c r="AT291" s="64">
        <v>0</v>
      </c>
      <c r="AU291" s="64">
        <v>0</v>
      </c>
      <c r="AV291" s="64">
        <v>0</v>
      </c>
      <c r="AW291" s="64">
        <v>120000000</v>
      </c>
      <c r="AX291" s="64">
        <v>120000000</v>
      </c>
      <c r="AY291" s="64">
        <v>120000000</v>
      </c>
      <c r="AZ291" s="64">
        <v>2299816</v>
      </c>
      <c r="BA291" s="64">
        <v>2299816</v>
      </c>
      <c r="BB291" s="64">
        <v>0</v>
      </c>
      <c r="BC291" s="101">
        <v>1</v>
      </c>
      <c r="BD291" s="101">
        <v>306</v>
      </c>
      <c r="BE291" s="64">
        <v>0</v>
      </c>
      <c r="BF291" t="s">
        <v>615</v>
      </c>
      <c r="BG291" s="107" t="e">
        <f>+SUMIF('[4]CDP - NO CANCELAR '!$A$2:$A$152,R291,'[4]CDP - NO CANCELAR '!$Q$2:$Q$152)</f>
        <v>#VALUE!</v>
      </c>
      <c r="BH291" s="64">
        <v>120000000</v>
      </c>
      <c r="BI291" s="104">
        <f t="shared" si="50"/>
        <v>29</v>
      </c>
      <c r="BJ291" s="104">
        <f t="shared" si="50"/>
        <v>1</v>
      </c>
      <c r="BK291" s="104">
        <f t="shared" si="50"/>
        <v>3</v>
      </c>
      <c r="BL291" s="106">
        <f t="shared" si="50"/>
        <v>11</v>
      </c>
      <c r="BM291" s="104">
        <f>+VALUE(VLOOKUP(BT291,'[4]ESTRUCTURA PDM'!$D$1:$J$48,7,FALSE))</f>
        <v>1</v>
      </c>
      <c r="BN291" s="104">
        <f>IFERROR(VALUE(CONCATENATE((VLOOKUP(BU291,'[4]ESTRUCTURA PDM'!$E$1:$L$48,7,FALSE)),0,(VLOOKUP(BV291,'[4]ESTRUCTURA PDM'!$F$1:$L$48,7,FALSE)))),)</f>
        <v>0</v>
      </c>
      <c r="BO291" s="104">
        <f>+G291</f>
        <v>75</v>
      </c>
      <c r="BP291" s="104"/>
      <c r="BQ291" s="105"/>
      <c r="BR291" s="104"/>
      <c r="BS291" s="104">
        <f t="shared" si="51"/>
        <v>0</v>
      </c>
      <c r="BT291" s="103" t="str">
        <f>+VLOOKUP('EJECUCIONGASTOS ARMONIZADO'!BU291,[4]ARMONIZACION!$I$5:$N$53,6,FALSE)</f>
        <v>DESARROLLO HUMANO Y SOCIAL</v>
      </c>
      <c r="BU291" s="102" t="s">
        <v>340</v>
      </c>
      <c r="BV291" s="102"/>
      <c r="BY291" s="101">
        <v>1</v>
      </c>
      <c r="BZ291" s="101">
        <v>0</v>
      </c>
      <c r="CA291" t="e">
        <f>+COUNTIF([4]ARMONIZACION!$D$5:$D$53,'EJECUCIONGASTOS ARMONIZADO'!CB291)</f>
        <v>#VALUE!</v>
      </c>
      <c r="CB291" t="str">
        <f t="shared" si="43"/>
        <v>DERECHOS HUMANOS EN LA MANIZALES + GRANDE - INCLUSIÓN E INTEGRACIÓN SOCIAL Y COMUNITARIA</v>
      </c>
      <c r="CC291">
        <f t="shared" si="44"/>
        <v>0</v>
      </c>
      <c r="CD291" t="str">
        <f t="shared" si="45"/>
        <v>10</v>
      </c>
      <c r="CE291" t="str">
        <f t="shared" si="46"/>
        <v xml:space="preserve">29 1 3 11 1 0 75  </v>
      </c>
      <c r="CF291">
        <f t="shared" si="47"/>
        <v>1</v>
      </c>
    </row>
    <row r="292" spans="1:84" ht="15" customHeight="1" x14ac:dyDescent="0.25">
      <c r="A292">
        <v>29</v>
      </c>
      <c r="B292">
        <v>1</v>
      </c>
      <c r="C292">
        <v>3</v>
      </c>
      <c r="D292" s="99">
        <v>11</v>
      </c>
      <c r="E292">
        <v>1</v>
      </c>
      <c r="F292">
        <v>7</v>
      </c>
      <c r="G292">
        <v>75</v>
      </c>
      <c r="H292">
        <v>1</v>
      </c>
      <c r="I292">
        <v>1</v>
      </c>
      <c r="J292" t="s">
        <v>597</v>
      </c>
      <c r="K292">
        <v>0</v>
      </c>
      <c r="L292" t="s">
        <v>597</v>
      </c>
      <c r="M292">
        <v>25101</v>
      </c>
      <c r="N292" t="s">
        <v>947</v>
      </c>
      <c r="O292">
        <v>1</v>
      </c>
      <c r="P292">
        <v>1</v>
      </c>
      <c r="Q292" t="s">
        <v>1819</v>
      </c>
      <c r="R292" t="s">
        <v>1820</v>
      </c>
      <c r="S292" t="s">
        <v>1717</v>
      </c>
      <c r="T292" t="s">
        <v>224</v>
      </c>
      <c r="U292" t="s">
        <v>1720</v>
      </c>
      <c r="V292" t="s">
        <v>1721</v>
      </c>
      <c r="W292" t="s">
        <v>594</v>
      </c>
      <c r="X292" t="s">
        <v>602</v>
      </c>
      <c r="Y292" t="s">
        <v>596</v>
      </c>
      <c r="Z292" t="s">
        <v>597</v>
      </c>
      <c r="AA292" t="s">
        <v>595</v>
      </c>
      <c r="AB292" t="s">
        <v>234</v>
      </c>
      <c r="AC292" t="s">
        <v>797</v>
      </c>
      <c r="AD292" t="s">
        <v>239</v>
      </c>
      <c r="AE292" t="s">
        <v>798</v>
      </c>
      <c r="AF292" t="s">
        <v>243</v>
      </c>
      <c r="AG292" t="s">
        <v>1815</v>
      </c>
      <c r="AI292" t="s">
        <v>1816</v>
      </c>
      <c r="AJ292" t="s">
        <v>1817</v>
      </c>
      <c r="AK292" t="s">
        <v>609</v>
      </c>
      <c r="AL292" t="s">
        <v>610</v>
      </c>
      <c r="AM292" t="s">
        <v>611</v>
      </c>
      <c r="AN292" t="s">
        <v>1799</v>
      </c>
      <c r="AO292" t="s">
        <v>1800</v>
      </c>
      <c r="AP292" t="s">
        <v>1821</v>
      </c>
      <c r="AQ292" t="s">
        <v>117</v>
      </c>
      <c r="AR292" s="64">
        <v>900000000</v>
      </c>
      <c r="AS292" s="64">
        <v>0</v>
      </c>
      <c r="AT292" s="64">
        <v>0</v>
      </c>
      <c r="AU292" s="64">
        <v>0</v>
      </c>
      <c r="AV292" s="64">
        <v>0</v>
      </c>
      <c r="AW292" s="64">
        <v>900000000</v>
      </c>
      <c r="AX292" s="64">
        <v>694105262</v>
      </c>
      <c r="AY292" s="64">
        <v>694105262</v>
      </c>
      <c r="AZ292" s="64">
        <v>0</v>
      </c>
      <c r="BA292" s="64">
        <v>0</v>
      </c>
      <c r="BB292" s="64">
        <v>205894738</v>
      </c>
      <c r="BC292" s="101">
        <v>1</v>
      </c>
      <c r="BD292" s="101">
        <v>306</v>
      </c>
      <c r="BE292" s="64">
        <v>0</v>
      </c>
      <c r="BF292" t="s">
        <v>615</v>
      </c>
      <c r="BG292" s="107" t="e">
        <f>+SUMIF('[4]CDP - NO CANCELAR '!$A$2:$A$152,R292,'[4]CDP - NO CANCELAR '!$Q$2:$Q$152)</f>
        <v>#VALUE!</v>
      </c>
      <c r="BH292" s="64">
        <v>694105262</v>
      </c>
      <c r="BI292" s="104">
        <v>29</v>
      </c>
      <c r="BJ292" s="104">
        <v>1</v>
      </c>
      <c r="BK292" s="104">
        <v>3</v>
      </c>
      <c r="BL292" s="106">
        <v>11</v>
      </c>
      <c r="BM292" s="104">
        <v>1</v>
      </c>
      <c r="BN292" s="104">
        <v>306</v>
      </c>
      <c r="BO292" s="104">
        <v>75</v>
      </c>
      <c r="BP292" s="104">
        <v>40</v>
      </c>
      <c r="BQ292" s="105">
        <v>4103050</v>
      </c>
      <c r="BR292" s="104" t="s">
        <v>3288</v>
      </c>
      <c r="BS292" s="104">
        <f t="shared" si="51"/>
        <v>205894738</v>
      </c>
      <c r="BT292" s="103" t="str">
        <f>+VLOOKUP('EJECUCIONGASTOS ARMONIZADO'!BU292,[4]ARMONIZACION!$I$5:$N$53,6,FALSE)</f>
        <v>DESARROLLO HUMANO Y SOCIAL</v>
      </c>
      <c r="BU292" s="102" t="s">
        <v>340</v>
      </c>
      <c r="BV292" s="102"/>
      <c r="BY292" s="101">
        <v>1</v>
      </c>
      <c r="BZ292" s="101">
        <v>306</v>
      </c>
      <c r="CA292" t="e">
        <f>+COUNTIF([4]ARMONIZACION!$D$5:$D$53,'EJECUCIONGASTOS ARMONIZADO'!CB292)</f>
        <v>#VALUE!</v>
      </c>
      <c r="CB292" t="str">
        <f t="shared" si="43"/>
        <v>DERECHOS HUMANOS EN LA MANIZALES + GRANDE - INCLUSIÓN E INTEGRACIÓN SOCIAL Y COMUNITARIA</v>
      </c>
      <c r="CC292">
        <f t="shared" si="44"/>
        <v>3</v>
      </c>
      <c r="CD292" t="str">
        <f t="shared" si="45"/>
        <v>13</v>
      </c>
      <c r="CE292" t="str">
        <f t="shared" si="46"/>
        <v>29 1 3 11 1 306 75 40 4103050</v>
      </c>
      <c r="CF292">
        <f t="shared" si="47"/>
        <v>5</v>
      </c>
    </row>
    <row r="293" spans="1:84" ht="15" customHeight="1" x14ac:dyDescent="0.25">
      <c r="A293">
        <v>29</v>
      </c>
      <c r="B293">
        <v>1</v>
      </c>
      <c r="C293">
        <v>3</v>
      </c>
      <c r="D293" s="99">
        <v>11</v>
      </c>
      <c r="E293">
        <v>1</v>
      </c>
      <c r="F293">
        <v>7</v>
      </c>
      <c r="G293">
        <v>75</v>
      </c>
      <c r="H293">
        <v>2</v>
      </c>
      <c r="I293">
        <v>1</v>
      </c>
      <c r="J293" t="s">
        <v>597</v>
      </c>
      <c r="K293">
        <v>0</v>
      </c>
      <c r="L293" t="s">
        <v>597</v>
      </c>
      <c r="M293">
        <v>11101</v>
      </c>
      <c r="N293" t="s">
        <v>598</v>
      </c>
      <c r="O293">
        <v>2</v>
      </c>
      <c r="P293">
        <v>2</v>
      </c>
      <c r="Q293" t="s">
        <v>1822</v>
      </c>
      <c r="R293" t="s">
        <v>1823</v>
      </c>
      <c r="S293" t="s">
        <v>1717</v>
      </c>
      <c r="T293" t="s">
        <v>224</v>
      </c>
      <c r="U293" t="s">
        <v>1720</v>
      </c>
      <c r="V293" t="s">
        <v>1721</v>
      </c>
      <c r="W293" t="s">
        <v>594</v>
      </c>
      <c r="X293" t="s">
        <v>602</v>
      </c>
      <c r="Y293" t="s">
        <v>596</v>
      </c>
      <c r="Z293" t="s">
        <v>597</v>
      </c>
      <c r="AA293" t="s">
        <v>595</v>
      </c>
      <c r="AB293" t="s">
        <v>234</v>
      </c>
      <c r="AC293" t="s">
        <v>797</v>
      </c>
      <c r="AD293" t="s">
        <v>239</v>
      </c>
      <c r="AE293" t="s">
        <v>798</v>
      </c>
      <c r="AF293" t="s">
        <v>243</v>
      </c>
      <c r="AG293" t="s">
        <v>1815</v>
      </c>
      <c r="AI293" t="s">
        <v>1816</v>
      </c>
      <c r="AJ293" t="s">
        <v>1817</v>
      </c>
      <c r="AK293" t="s">
        <v>609</v>
      </c>
      <c r="AL293" t="s">
        <v>610</v>
      </c>
      <c r="AM293" t="s">
        <v>611</v>
      </c>
      <c r="AN293" t="s">
        <v>1764</v>
      </c>
      <c r="AO293" t="s">
        <v>1765</v>
      </c>
      <c r="AP293" t="s">
        <v>1824</v>
      </c>
      <c r="AQ293" t="s">
        <v>117</v>
      </c>
      <c r="AR293" s="64">
        <v>486225981</v>
      </c>
      <c r="AS293" s="64">
        <v>0</v>
      </c>
      <c r="AT293" s="64">
        <v>0</v>
      </c>
      <c r="AU293" s="64">
        <v>0</v>
      </c>
      <c r="AV293" s="64">
        <v>0</v>
      </c>
      <c r="AW293" s="64">
        <v>486225981</v>
      </c>
      <c r="AX293" s="64">
        <v>166519686</v>
      </c>
      <c r="AY293" s="64">
        <v>166519686</v>
      </c>
      <c r="AZ293" s="64">
        <v>29904333</v>
      </c>
      <c r="BA293" s="64">
        <v>25904333</v>
      </c>
      <c r="BB293" s="64">
        <v>319706295</v>
      </c>
      <c r="BC293" s="101">
        <v>1</v>
      </c>
      <c r="BD293" s="101">
        <v>306</v>
      </c>
      <c r="BE293" s="64">
        <v>0</v>
      </c>
      <c r="BF293" t="s">
        <v>615</v>
      </c>
      <c r="BG293" s="107" t="e">
        <f>+SUMIF('[4]CDP - NO CANCELAR '!$A$2:$A$152,R293,'[4]CDP - NO CANCELAR '!$Q$2:$Q$152)</f>
        <v>#VALUE!</v>
      </c>
      <c r="BH293" s="64">
        <v>166519686</v>
      </c>
      <c r="BI293" s="104">
        <v>29</v>
      </c>
      <c r="BJ293" s="104">
        <v>1</v>
      </c>
      <c r="BK293" s="104">
        <v>3</v>
      </c>
      <c r="BL293" s="106">
        <v>11</v>
      </c>
      <c r="BM293" s="104">
        <v>1</v>
      </c>
      <c r="BN293" s="104">
        <v>306</v>
      </c>
      <c r="BO293" s="104">
        <v>75</v>
      </c>
      <c r="BP293" s="104">
        <v>42</v>
      </c>
      <c r="BQ293" s="105">
        <v>4103050</v>
      </c>
      <c r="BR293" s="104" t="s">
        <v>3296</v>
      </c>
      <c r="BS293" s="104">
        <f t="shared" si="51"/>
        <v>319706295</v>
      </c>
      <c r="BT293" s="103" t="str">
        <f>+VLOOKUP('EJECUCIONGASTOS ARMONIZADO'!BU293,[4]ARMONIZACION!$I$5:$N$53,6,FALSE)</f>
        <v>DESARROLLO HUMANO Y SOCIAL</v>
      </c>
      <c r="BU293" s="102" t="s">
        <v>340</v>
      </c>
      <c r="BV293" s="102"/>
      <c r="BY293" s="101">
        <v>1</v>
      </c>
      <c r="BZ293" s="101">
        <v>306</v>
      </c>
      <c r="CA293" t="e">
        <f>+COUNTIF([4]ARMONIZACION!$D$5:$D$53,'EJECUCIONGASTOS ARMONIZADO'!CB293)</f>
        <v>#VALUE!</v>
      </c>
      <c r="CB293" t="str">
        <f t="shared" si="43"/>
        <v>DERECHOS HUMANOS EN LA MANIZALES + GRANDE - INCLUSIÓN E INTEGRACIÓN SOCIAL Y COMUNITARIA</v>
      </c>
      <c r="CC293">
        <f t="shared" si="44"/>
        <v>3</v>
      </c>
      <c r="CD293" t="str">
        <f t="shared" si="45"/>
        <v>13</v>
      </c>
      <c r="CE293" t="str">
        <f t="shared" si="46"/>
        <v>29 1 3 11 1 306 75 42 4103050</v>
      </c>
      <c r="CF293">
        <f t="shared" si="47"/>
        <v>5</v>
      </c>
    </row>
    <row r="294" spans="1:84" ht="15" customHeight="1" x14ac:dyDescent="0.25">
      <c r="A294">
        <v>29</v>
      </c>
      <c r="B294">
        <v>1</v>
      </c>
      <c r="C294">
        <v>3</v>
      </c>
      <c r="D294" s="99">
        <v>11</v>
      </c>
      <c r="E294">
        <v>1</v>
      </c>
      <c r="F294">
        <v>7</v>
      </c>
      <c r="G294">
        <v>75</v>
      </c>
      <c r="H294">
        <v>3</v>
      </c>
      <c r="I294">
        <v>1</v>
      </c>
      <c r="J294" t="s">
        <v>597</v>
      </c>
      <c r="K294">
        <v>0</v>
      </c>
      <c r="L294" t="s">
        <v>597</v>
      </c>
      <c r="M294">
        <v>11101</v>
      </c>
      <c r="N294" t="s">
        <v>598</v>
      </c>
      <c r="O294">
        <v>3</v>
      </c>
      <c r="P294">
        <v>3</v>
      </c>
      <c r="Q294" t="s">
        <v>1825</v>
      </c>
      <c r="R294" t="s">
        <v>1826</v>
      </c>
      <c r="S294" t="s">
        <v>1717</v>
      </c>
      <c r="T294" t="s">
        <v>224</v>
      </c>
      <c r="U294" t="s">
        <v>1720</v>
      </c>
      <c r="V294" t="s">
        <v>1721</v>
      </c>
      <c r="W294" t="s">
        <v>594</v>
      </c>
      <c r="X294" t="s">
        <v>602</v>
      </c>
      <c r="Y294" t="s">
        <v>596</v>
      </c>
      <c r="Z294" t="s">
        <v>597</v>
      </c>
      <c r="AA294" t="s">
        <v>595</v>
      </c>
      <c r="AB294" t="s">
        <v>234</v>
      </c>
      <c r="AC294" t="s">
        <v>797</v>
      </c>
      <c r="AD294" t="s">
        <v>239</v>
      </c>
      <c r="AE294" t="s">
        <v>798</v>
      </c>
      <c r="AF294" t="s">
        <v>243</v>
      </c>
      <c r="AG294" t="s">
        <v>1815</v>
      </c>
      <c r="AI294" t="s">
        <v>1816</v>
      </c>
      <c r="AJ294" t="s">
        <v>1817</v>
      </c>
      <c r="AK294" t="s">
        <v>609</v>
      </c>
      <c r="AL294" t="s">
        <v>610</v>
      </c>
      <c r="AM294" t="s">
        <v>611</v>
      </c>
      <c r="AN294" t="s">
        <v>1764</v>
      </c>
      <c r="AO294" t="s">
        <v>1765</v>
      </c>
      <c r="AP294" t="s">
        <v>1827</v>
      </c>
      <c r="AQ294" t="s">
        <v>117</v>
      </c>
      <c r="AR294" s="64">
        <v>2178774019</v>
      </c>
      <c r="AS294" s="64">
        <v>0</v>
      </c>
      <c r="AT294" s="64">
        <v>0</v>
      </c>
      <c r="AU294" s="64">
        <v>0</v>
      </c>
      <c r="AV294" s="64">
        <v>0</v>
      </c>
      <c r="AW294" s="64">
        <v>2178774019</v>
      </c>
      <c r="AX294" s="64">
        <v>704868644</v>
      </c>
      <c r="AY294" s="64">
        <v>514982843</v>
      </c>
      <c r="AZ294" s="64">
        <v>445530243</v>
      </c>
      <c r="BA294" s="64">
        <v>416828143</v>
      </c>
      <c r="BB294" s="64">
        <v>1473905375</v>
      </c>
      <c r="BC294" s="101">
        <v>1</v>
      </c>
      <c r="BD294" s="101">
        <v>306</v>
      </c>
      <c r="BE294" s="64">
        <v>189885801</v>
      </c>
      <c r="BF294" t="s">
        <v>615</v>
      </c>
      <c r="BG294" s="107" t="e">
        <f>+SUMIF('[4]CDP - NO CANCELAR '!$A$2:$A$152,R294,'[4]CDP - NO CANCELAR '!$Q$2:$Q$152)</f>
        <v>#VALUE!</v>
      </c>
      <c r="BH294" s="64">
        <v>704868644</v>
      </c>
      <c r="BI294" s="104">
        <v>29</v>
      </c>
      <c r="BJ294" s="104">
        <v>1</v>
      </c>
      <c r="BK294" s="104">
        <v>3</v>
      </c>
      <c r="BL294" s="106">
        <v>11</v>
      </c>
      <c r="BM294" s="104">
        <v>1</v>
      </c>
      <c r="BN294" s="104">
        <v>306</v>
      </c>
      <c r="BO294" s="104">
        <v>75</v>
      </c>
      <c r="BP294" s="104">
        <v>41</v>
      </c>
      <c r="BQ294" s="105">
        <v>4103050</v>
      </c>
      <c r="BR294" s="104" t="s">
        <v>3294</v>
      </c>
      <c r="BS294" s="104">
        <f t="shared" si="51"/>
        <v>1473905375</v>
      </c>
      <c r="BT294" s="103" t="str">
        <f>+VLOOKUP('EJECUCIONGASTOS ARMONIZADO'!BU294,[4]ARMONIZACION!$I$5:$N$53,6,FALSE)</f>
        <v>DESARROLLO HUMANO Y SOCIAL</v>
      </c>
      <c r="BU294" s="102" t="s">
        <v>340</v>
      </c>
      <c r="BV294" s="102"/>
      <c r="BY294" s="101">
        <v>1</v>
      </c>
      <c r="BZ294" s="101">
        <v>306</v>
      </c>
      <c r="CA294" t="e">
        <f>+COUNTIF([4]ARMONIZACION!$D$5:$D$53,'EJECUCIONGASTOS ARMONIZADO'!CB294)</f>
        <v>#VALUE!</v>
      </c>
      <c r="CB294" t="str">
        <f t="shared" si="43"/>
        <v>DERECHOS HUMANOS EN LA MANIZALES + GRANDE - INCLUSIÓN E INTEGRACIÓN SOCIAL Y COMUNITARIA</v>
      </c>
      <c r="CC294">
        <f t="shared" si="44"/>
        <v>3</v>
      </c>
      <c r="CD294" t="str">
        <f t="shared" si="45"/>
        <v>13</v>
      </c>
      <c r="CE294" t="str">
        <f t="shared" si="46"/>
        <v>29 1 3 11 1 306 75 41 4103050</v>
      </c>
      <c r="CF294">
        <f t="shared" si="47"/>
        <v>2</v>
      </c>
    </row>
    <row r="295" spans="1:84" ht="15" customHeight="1" x14ac:dyDescent="0.25">
      <c r="A295">
        <v>29</v>
      </c>
      <c r="B295">
        <v>1</v>
      </c>
      <c r="C295">
        <v>3</v>
      </c>
      <c r="D295" s="99">
        <v>11</v>
      </c>
      <c r="E295">
        <v>1</v>
      </c>
      <c r="F295">
        <v>7</v>
      </c>
      <c r="G295">
        <v>77</v>
      </c>
      <c r="H295">
        <v>0</v>
      </c>
      <c r="I295">
        <v>1</v>
      </c>
      <c r="J295" t="s">
        <v>597</v>
      </c>
      <c r="K295">
        <v>0</v>
      </c>
      <c r="L295" t="s">
        <v>597</v>
      </c>
      <c r="M295">
        <v>11101</v>
      </c>
      <c r="N295" t="s">
        <v>598</v>
      </c>
      <c r="O295">
        <v>0</v>
      </c>
      <c r="P295">
        <v>0</v>
      </c>
      <c r="Q295" t="s">
        <v>1828</v>
      </c>
      <c r="R295" t="s">
        <v>1829</v>
      </c>
      <c r="S295" t="s">
        <v>1717</v>
      </c>
      <c r="T295" t="s">
        <v>224</v>
      </c>
      <c r="U295" t="s">
        <v>1720</v>
      </c>
      <c r="V295" t="s">
        <v>1721</v>
      </c>
      <c r="W295" t="s">
        <v>594</v>
      </c>
      <c r="X295" t="s">
        <v>602</v>
      </c>
      <c r="Y295" t="s">
        <v>596</v>
      </c>
      <c r="Z295" t="s">
        <v>597</v>
      </c>
      <c r="AA295" t="s">
        <v>595</v>
      </c>
      <c r="AB295" t="s">
        <v>234</v>
      </c>
      <c r="AC295" t="s">
        <v>797</v>
      </c>
      <c r="AD295" t="s">
        <v>239</v>
      </c>
      <c r="AE295" t="s">
        <v>798</v>
      </c>
      <c r="AF295" t="s">
        <v>243</v>
      </c>
      <c r="AG295" t="s">
        <v>1257</v>
      </c>
      <c r="AH295" t="s">
        <v>1258</v>
      </c>
      <c r="AI295" t="s">
        <v>1259</v>
      </c>
      <c r="AJ295" t="s">
        <v>1260</v>
      </c>
      <c r="AK295" t="s">
        <v>609</v>
      </c>
      <c r="AL295" t="s">
        <v>610</v>
      </c>
      <c r="AM295" t="s">
        <v>611</v>
      </c>
      <c r="AN295" t="s">
        <v>1830</v>
      </c>
      <c r="AO295" t="s">
        <v>1831</v>
      </c>
      <c r="AP295" t="s">
        <v>1832</v>
      </c>
      <c r="AQ295" t="s">
        <v>118</v>
      </c>
      <c r="AR295" s="64">
        <v>510000000</v>
      </c>
      <c r="AS295" s="64">
        <v>0</v>
      </c>
      <c r="AT295" s="64">
        <v>0</v>
      </c>
      <c r="AU295" s="64">
        <v>0</v>
      </c>
      <c r="AV295" s="64">
        <v>0</v>
      </c>
      <c r="AW295" s="64">
        <v>510000000</v>
      </c>
      <c r="AX295" s="64">
        <v>510000000</v>
      </c>
      <c r="AY295" s="64">
        <v>510000000</v>
      </c>
      <c r="AZ295" s="64">
        <v>155465136</v>
      </c>
      <c r="BA295" s="64">
        <v>155465136</v>
      </c>
      <c r="BB295" s="64">
        <v>0</v>
      </c>
      <c r="BC295" s="101">
        <v>1</v>
      </c>
      <c r="BD295" s="101">
        <v>306</v>
      </c>
      <c r="BE295" s="64">
        <v>0</v>
      </c>
      <c r="BF295" t="s">
        <v>615</v>
      </c>
      <c r="BG295" s="107" t="e">
        <f>+SUMIF('[4]CDP - NO CANCELAR '!$A$2:$A$152,R295,'[4]CDP - NO CANCELAR '!$Q$2:$Q$152)</f>
        <v>#VALUE!</v>
      </c>
      <c r="BH295" s="64">
        <v>510000000</v>
      </c>
      <c r="BI295" s="104"/>
      <c r="BJ295" s="104"/>
      <c r="BK295" s="104"/>
      <c r="BL295" s="106"/>
      <c r="BM295" s="104"/>
      <c r="BN295" s="104"/>
      <c r="BO295" s="104"/>
      <c r="BP295" s="104"/>
      <c r="BQ295" s="105"/>
      <c r="BR295" s="104"/>
      <c r="BS295" s="104">
        <f t="shared" si="51"/>
        <v>0</v>
      </c>
      <c r="BT295" s="103" t="str">
        <f>+VLOOKUP('EJECUCIONGASTOS ARMONIZADO'!BU295,[4]ARMONIZACION!$I$5:$N$53,6,FALSE)</f>
        <v>DESARROLLO HUMANO Y SOCIAL</v>
      </c>
      <c r="BU295" s="102" t="s">
        <v>340</v>
      </c>
      <c r="BV295" s="102"/>
      <c r="BY295" s="101"/>
      <c r="BZ295" s="101"/>
      <c r="CA295" t="e">
        <f>+COUNTIF([4]ARMONIZACION!$D$5:$D$53,'EJECUCIONGASTOS ARMONIZADO'!CB295)</f>
        <v>#VALUE!</v>
      </c>
      <c r="CB295" t="str">
        <f t="shared" si="43"/>
        <v>DERECHOS HUMANOS EN LA MANIZALES + GRANDE - INCLUSIÓN E INTEGRACIÓN SOCIAL Y COMUNITARIA</v>
      </c>
      <c r="CC295">
        <f t="shared" si="44"/>
        <v>0</v>
      </c>
      <c r="CD295" t="str">
        <f t="shared" si="45"/>
        <v>0</v>
      </c>
      <c r="CE295" t="str">
        <f t="shared" si="46"/>
        <v xml:space="preserve">        </v>
      </c>
      <c r="CF295">
        <f t="shared" si="47"/>
        <v>1</v>
      </c>
    </row>
    <row r="296" spans="1:84" ht="15" customHeight="1" x14ac:dyDescent="0.25">
      <c r="A296">
        <v>29</v>
      </c>
      <c r="B296">
        <v>1</v>
      </c>
      <c r="C296">
        <v>3</v>
      </c>
      <c r="D296" s="99">
        <v>11</v>
      </c>
      <c r="E296">
        <v>1</v>
      </c>
      <c r="F296">
        <v>7</v>
      </c>
      <c r="G296">
        <v>77</v>
      </c>
      <c r="H296">
        <v>1</v>
      </c>
      <c r="I296">
        <v>1</v>
      </c>
      <c r="J296" t="s">
        <v>597</v>
      </c>
      <c r="K296">
        <v>0</v>
      </c>
      <c r="L296" t="s">
        <v>597</v>
      </c>
      <c r="M296">
        <v>11101</v>
      </c>
      <c r="N296" t="s">
        <v>598</v>
      </c>
      <c r="O296">
        <v>1</v>
      </c>
      <c r="P296">
        <v>1</v>
      </c>
      <c r="Q296" t="s">
        <v>1833</v>
      </c>
      <c r="R296" t="s">
        <v>1834</v>
      </c>
      <c r="S296" t="s">
        <v>1717</v>
      </c>
      <c r="T296" t="s">
        <v>224</v>
      </c>
      <c r="U296" t="s">
        <v>1720</v>
      </c>
      <c r="V296" t="s">
        <v>1721</v>
      </c>
      <c r="W296" t="s">
        <v>594</v>
      </c>
      <c r="X296" t="s">
        <v>602</v>
      </c>
      <c r="Y296" t="s">
        <v>596</v>
      </c>
      <c r="Z296" t="s">
        <v>597</v>
      </c>
      <c r="AA296" t="s">
        <v>595</v>
      </c>
      <c r="AB296" t="s">
        <v>234</v>
      </c>
      <c r="AC296" t="s">
        <v>797</v>
      </c>
      <c r="AD296" t="s">
        <v>239</v>
      </c>
      <c r="AE296" t="s">
        <v>798</v>
      </c>
      <c r="AF296" t="s">
        <v>243</v>
      </c>
      <c r="AG296" t="s">
        <v>1257</v>
      </c>
      <c r="AH296" t="s">
        <v>1258</v>
      </c>
      <c r="AI296" t="s">
        <v>1259</v>
      </c>
      <c r="AJ296" t="s">
        <v>1260</v>
      </c>
      <c r="AK296" t="s">
        <v>609</v>
      </c>
      <c r="AL296" t="s">
        <v>610</v>
      </c>
      <c r="AM296" t="s">
        <v>611</v>
      </c>
      <c r="AN296" t="s">
        <v>1265</v>
      </c>
      <c r="AO296" t="s">
        <v>1266</v>
      </c>
      <c r="AP296" t="s">
        <v>1835</v>
      </c>
      <c r="AQ296" t="s">
        <v>118</v>
      </c>
      <c r="AR296" s="64">
        <v>326001281</v>
      </c>
      <c r="AS296" s="64">
        <v>0</v>
      </c>
      <c r="AT296" s="64">
        <v>0</v>
      </c>
      <c r="AU296" s="64">
        <v>0</v>
      </c>
      <c r="AV296" s="64">
        <v>0</v>
      </c>
      <c r="AW296" s="64">
        <v>326001281</v>
      </c>
      <c r="AX296" s="64">
        <v>10000000</v>
      </c>
      <c r="AY296" s="64">
        <v>10000000</v>
      </c>
      <c r="AZ296" s="64">
        <v>0</v>
      </c>
      <c r="BA296" s="64">
        <v>0</v>
      </c>
      <c r="BB296" s="64">
        <v>316001281</v>
      </c>
      <c r="BC296" s="101">
        <v>1</v>
      </c>
      <c r="BD296" s="101">
        <v>306</v>
      </c>
      <c r="BE296" s="64">
        <v>0</v>
      </c>
      <c r="BF296" t="s">
        <v>615</v>
      </c>
      <c r="BG296" s="107" t="e">
        <f>+SUMIF('[4]CDP - NO CANCELAR '!$A$2:$A$152,R296,'[4]CDP - NO CANCELAR '!$Q$2:$Q$152)</f>
        <v>#VALUE!</v>
      </c>
      <c r="BH296" s="64">
        <v>10000000</v>
      </c>
      <c r="BI296" s="104">
        <v>29</v>
      </c>
      <c r="BJ296" s="104">
        <v>1</v>
      </c>
      <c r="BK296" s="104">
        <v>3</v>
      </c>
      <c r="BL296" s="106">
        <v>11</v>
      </c>
      <c r="BM296" s="104">
        <v>1</v>
      </c>
      <c r="BN296" s="104">
        <v>306</v>
      </c>
      <c r="BO296" s="104">
        <v>75</v>
      </c>
      <c r="BP296" s="104">
        <v>40</v>
      </c>
      <c r="BQ296" s="105">
        <v>4599011</v>
      </c>
      <c r="BR296" s="104" t="s">
        <v>3292</v>
      </c>
      <c r="BS296" s="104">
        <f t="shared" si="51"/>
        <v>316001281</v>
      </c>
      <c r="BT296" s="103" t="str">
        <f>+VLOOKUP('EJECUCIONGASTOS ARMONIZADO'!BU296,[4]ARMONIZACION!$I$5:$N$53,6,FALSE)</f>
        <v>DESARROLLO HUMANO Y SOCIAL</v>
      </c>
      <c r="BU296" s="102" t="s">
        <v>340</v>
      </c>
      <c r="BV296" s="102"/>
      <c r="BY296" s="101">
        <v>1</v>
      </c>
      <c r="BZ296" s="101">
        <v>306</v>
      </c>
      <c r="CA296" t="e">
        <f>+COUNTIF([4]ARMONIZACION!$D$5:$D$53,'EJECUCIONGASTOS ARMONIZADO'!CB296)</f>
        <v>#VALUE!</v>
      </c>
      <c r="CB296" t="str">
        <f t="shared" si="43"/>
        <v>DERECHOS HUMANOS EN LA MANIZALES + GRANDE - INCLUSIÓN E INTEGRACIÓN SOCIAL Y COMUNITARIA</v>
      </c>
      <c r="CC296">
        <f t="shared" si="44"/>
        <v>3</v>
      </c>
      <c r="CD296" t="str">
        <f t="shared" si="45"/>
        <v>13</v>
      </c>
      <c r="CE296" t="str">
        <f t="shared" si="46"/>
        <v>29 1 3 11 1 306 75 40 4599011</v>
      </c>
      <c r="CF296">
        <f t="shared" si="47"/>
        <v>1</v>
      </c>
    </row>
    <row r="297" spans="1:84" ht="15" customHeight="1" x14ac:dyDescent="0.25">
      <c r="A297">
        <v>29</v>
      </c>
      <c r="B297">
        <v>1</v>
      </c>
      <c r="C297">
        <v>3</v>
      </c>
      <c r="D297" s="99">
        <v>11</v>
      </c>
      <c r="E297">
        <v>5</v>
      </c>
      <c r="F297">
        <v>1</v>
      </c>
      <c r="G297">
        <v>75</v>
      </c>
      <c r="H297">
        <v>1</v>
      </c>
      <c r="I297">
        <v>1</v>
      </c>
      <c r="J297" t="s">
        <v>597</v>
      </c>
      <c r="K297">
        <v>0</v>
      </c>
      <c r="L297" t="s">
        <v>597</v>
      </c>
      <c r="M297">
        <v>11101</v>
      </c>
      <c r="N297" t="s">
        <v>598</v>
      </c>
      <c r="O297">
        <v>1</v>
      </c>
      <c r="P297">
        <v>1</v>
      </c>
      <c r="Q297" t="s">
        <v>1836</v>
      </c>
      <c r="R297" t="s">
        <v>1837</v>
      </c>
      <c r="S297" t="s">
        <v>1717</v>
      </c>
      <c r="T297" t="s">
        <v>224</v>
      </c>
      <c r="U297" t="s">
        <v>1720</v>
      </c>
      <c r="V297" t="s">
        <v>1721</v>
      </c>
      <c r="W297" t="s">
        <v>594</v>
      </c>
      <c r="X297" t="s">
        <v>602</v>
      </c>
      <c r="Y297" t="s">
        <v>596</v>
      </c>
      <c r="Z297" t="s">
        <v>597</v>
      </c>
      <c r="AA297" t="s">
        <v>595</v>
      </c>
      <c r="AB297" t="s">
        <v>234</v>
      </c>
      <c r="AC297" t="s">
        <v>735</v>
      </c>
      <c r="AD297" t="s">
        <v>254</v>
      </c>
      <c r="AE297" t="s">
        <v>736</v>
      </c>
      <c r="AF297" t="s">
        <v>255</v>
      </c>
      <c r="AG297" t="s">
        <v>1838</v>
      </c>
      <c r="AI297" t="s">
        <v>1816</v>
      </c>
      <c r="AJ297" t="s">
        <v>1817</v>
      </c>
      <c r="AK297" t="s">
        <v>609</v>
      </c>
      <c r="AL297" t="s">
        <v>610</v>
      </c>
      <c r="AM297" t="s">
        <v>611</v>
      </c>
      <c r="AN297" t="s">
        <v>1794</v>
      </c>
      <c r="AO297" t="s">
        <v>1795</v>
      </c>
      <c r="AP297" t="s">
        <v>1839</v>
      </c>
      <c r="AQ297" t="s">
        <v>117</v>
      </c>
      <c r="AR297" s="64">
        <v>1900000000</v>
      </c>
      <c r="AS297" s="64">
        <v>0</v>
      </c>
      <c r="AT297" s="64">
        <v>0</v>
      </c>
      <c r="AU297" s="64">
        <v>0</v>
      </c>
      <c r="AV297" s="64">
        <v>304000000</v>
      </c>
      <c r="AW297" s="64">
        <v>1596000000</v>
      </c>
      <c r="AX297" s="64">
        <v>0</v>
      </c>
      <c r="AY297" s="64">
        <v>0</v>
      </c>
      <c r="AZ297" s="64">
        <v>0</v>
      </c>
      <c r="BA297" s="64">
        <v>0</v>
      </c>
      <c r="BB297" s="64">
        <v>1596000000</v>
      </c>
      <c r="BC297" s="101">
        <v>1</v>
      </c>
      <c r="BD297" s="101">
        <v>306</v>
      </c>
      <c r="BE297" s="64">
        <v>0</v>
      </c>
      <c r="BF297" t="s">
        <v>615</v>
      </c>
      <c r="BG297" s="107" t="e">
        <f>+SUMIF('[4]CDP - NO CANCELAR '!$A$2:$A$152,R297,'[4]CDP - NO CANCELAR '!$Q$2:$Q$152)</f>
        <v>#VALUE!</v>
      </c>
      <c r="BH297" s="64">
        <v>0</v>
      </c>
      <c r="BI297" s="104">
        <v>29</v>
      </c>
      <c r="BJ297" s="104">
        <v>1</v>
      </c>
      <c r="BK297" s="104">
        <v>3</v>
      </c>
      <c r="BL297" s="106">
        <v>11</v>
      </c>
      <c r="BM297" s="104">
        <v>1</v>
      </c>
      <c r="BN297" s="104">
        <v>306</v>
      </c>
      <c r="BO297" s="104">
        <v>75</v>
      </c>
      <c r="BP297" s="104">
        <v>40</v>
      </c>
      <c r="BQ297" s="105">
        <v>4103061</v>
      </c>
      <c r="BR297" s="104" t="s">
        <v>3290</v>
      </c>
      <c r="BS297" s="104">
        <f t="shared" si="51"/>
        <v>1596000000</v>
      </c>
      <c r="BT297" s="103" t="str">
        <f>+VLOOKUP('EJECUCIONGASTOS ARMONIZADO'!BU297,[4]ARMONIZACION!$I$5:$N$53,6,FALSE)</f>
        <v>DESARROLLO HUMANO Y SOCIAL</v>
      </c>
      <c r="BU297" s="102" t="s">
        <v>340</v>
      </c>
      <c r="BV297" s="102"/>
      <c r="BY297" s="101">
        <v>1</v>
      </c>
      <c r="BZ297" s="101">
        <v>306</v>
      </c>
      <c r="CA297" t="e">
        <f>+COUNTIF([4]ARMONIZACION!$D$5:$D$53,'EJECUCIONGASTOS ARMONIZADO'!CB297)</f>
        <v>#VALUE!</v>
      </c>
      <c r="CB297" t="str">
        <f t="shared" si="43"/>
        <v>TRANSPARENCIA Y EFECTIVIDAD DE RESULTADOS - INCLUSIÓN E INTEGRACIÓN SOCIAL Y COMUNITARIA</v>
      </c>
      <c r="CC297">
        <f t="shared" si="44"/>
        <v>3</v>
      </c>
      <c r="CD297" t="str">
        <f t="shared" si="45"/>
        <v>13</v>
      </c>
      <c r="CE297" t="str">
        <f t="shared" si="46"/>
        <v>29 1 3 11 1 306 75 40 4103061</v>
      </c>
      <c r="CF297">
        <f t="shared" si="47"/>
        <v>1</v>
      </c>
    </row>
    <row r="298" spans="1:84" ht="15" customHeight="1" x14ac:dyDescent="0.25">
      <c r="A298">
        <v>29</v>
      </c>
      <c r="B298">
        <v>1</v>
      </c>
      <c r="C298">
        <v>3</v>
      </c>
      <c r="D298" s="99">
        <v>22</v>
      </c>
      <c r="E298">
        <v>1</v>
      </c>
      <c r="F298">
        <v>4</v>
      </c>
      <c r="G298">
        <v>52</v>
      </c>
      <c r="H298">
        <v>0</v>
      </c>
      <c r="I298">
        <v>2</v>
      </c>
      <c r="J298" t="s">
        <v>235</v>
      </c>
      <c r="K298" t="s">
        <v>1717</v>
      </c>
      <c r="L298" t="s">
        <v>224</v>
      </c>
      <c r="M298">
        <v>11222</v>
      </c>
      <c r="N298" t="s">
        <v>1840</v>
      </c>
      <c r="O298">
        <v>0</v>
      </c>
      <c r="P298">
        <v>0</v>
      </c>
      <c r="Q298" t="s">
        <v>1841</v>
      </c>
      <c r="R298" t="s">
        <v>1842</v>
      </c>
      <c r="S298" t="s">
        <v>1717</v>
      </c>
      <c r="T298" t="s">
        <v>224</v>
      </c>
      <c r="U298" t="s">
        <v>1720</v>
      </c>
      <c r="V298" t="s">
        <v>1721</v>
      </c>
      <c r="W298" t="s">
        <v>594</v>
      </c>
      <c r="X298" t="s">
        <v>602</v>
      </c>
      <c r="Y298" t="s">
        <v>696</v>
      </c>
      <c r="Z298" t="s">
        <v>235</v>
      </c>
      <c r="AA298" t="s">
        <v>695</v>
      </c>
      <c r="AB298" t="s">
        <v>235</v>
      </c>
      <c r="AC298" t="s">
        <v>797</v>
      </c>
      <c r="AD298" t="s">
        <v>239</v>
      </c>
      <c r="AE298" t="s">
        <v>1350</v>
      </c>
      <c r="AF298" t="s">
        <v>1351</v>
      </c>
      <c r="AG298" t="s">
        <v>1728</v>
      </c>
      <c r="AH298" t="s">
        <v>1729</v>
      </c>
      <c r="AI298" t="s">
        <v>1730</v>
      </c>
      <c r="AJ298" t="s">
        <v>1731</v>
      </c>
      <c r="AK298" t="s">
        <v>609</v>
      </c>
      <c r="AL298" t="s">
        <v>610</v>
      </c>
      <c r="AM298" t="s">
        <v>611</v>
      </c>
      <c r="AN298" t="s">
        <v>1747</v>
      </c>
      <c r="AO298" t="s">
        <v>1748</v>
      </c>
      <c r="AP298" t="s">
        <v>1843</v>
      </c>
      <c r="AQ298" t="s">
        <v>14</v>
      </c>
      <c r="AR298" s="64">
        <v>1097147509</v>
      </c>
      <c r="AS298" s="64">
        <v>0</v>
      </c>
      <c r="AT298" s="64">
        <v>0</v>
      </c>
      <c r="AU298" s="64">
        <v>0</v>
      </c>
      <c r="AV298" s="64">
        <v>1067897509</v>
      </c>
      <c r="AW298" s="64">
        <v>29250000</v>
      </c>
      <c r="AX298" s="64">
        <v>29250000</v>
      </c>
      <c r="AY298" s="64">
        <v>29250000</v>
      </c>
      <c r="AZ298" s="64">
        <v>0</v>
      </c>
      <c r="BA298" s="64">
        <v>0</v>
      </c>
      <c r="BB298" s="64">
        <v>0</v>
      </c>
      <c r="BC298" s="109">
        <v>1</v>
      </c>
      <c r="BD298" s="109">
        <v>502</v>
      </c>
      <c r="BE298" s="64">
        <v>0</v>
      </c>
      <c r="BF298" t="s">
        <v>615</v>
      </c>
      <c r="BG298" s="107" t="e">
        <f>+SUMIF('[4]CDP - NO CANCELAR '!$A$2:$A$152,R298,'[4]CDP - NO CANCELAR '!$Q$2:$Q$152)</f>
        <v>#VALUE!</v>
      </c>
      <c r="BH298" s="64">
        <v>29250000</v>
      </c>
      <c r="BI298" s="104">
        <f t="shared" ref="BI298:BL303" si="52">+A298</f>
        <v>29</v>
      </c>
      <c r="BJ298" s="104">
        <f t="shared" si="52"/>
        <v>1</v>
      </c>
      <c r="BK298" s="104">
        <f t="shared" si="52"/>
        <v>3</v>
      </c>
      <c r="BL298" s="106">
        <f t="shared" si="52"/>
        <v>22</v>
      </c>
      <c r="BM298" s="104">
        <f>+VALUE(VLOOKUP(BT298,'[4]ESTRUCTURA PDM'!$D$1:$J$48,7,FALSE))</f>
        <v>1</v>
      </c>
      <c r="BN298" s="104">
        <f>IFERROR(VALUE(CONCATENATE((VLOOKUP(BU298,'[4]ESTRUCTURA PDM'!$E$1:$L$48,7,FALSE)),0,(VLOOKUP(BV298,'[4]ESTRUCTURA PDM'!$F$1:$L$48,7,FALSE)))),)</f>
        <v>0</v>
      </c>
      <c r="BO298" s="104">
        <f t="shared" ref="BO298:BO303" si="53">+G298</f>
        <v>52</v>
      </c>
      <c r="BP298" s="104"/>
      <c r="BQ298" s="105"/>
      <c r="BR298" s="104"/>
      <c r="BS298" s="104">
        <f t="shared" si="51"/>
        <v>0</v>
      </c>
      <c r="BT298" s="103" t="str">
        <f>+VLOOKUP('EJECUCIONGASTOS ARMONIZADO'!BU298,[4]ARMONIZACION!$I$5:$N$53,6,FALSE)</f>
        <v>DESARROLLO HUMANO Y SOCIAL</v>
      </c>
      <c r="BU298" s="102" t="s">
        <v>371</v>
      </c>
      <c r="BV298" s="102"/>
      <c r="BY298" s="101">
        <v>1</v>
      </c>
      <c r="BZ298" s="101">
        <v>0</v>
      </c>
      <c r="CA298" t="e">
        <f>+COUNTIF([4]ARMONIZACION!$D$5:$D$53,'EJECUCIONGASTOS ARMONIZADO'!CB298)</f>
        <v>#VALUE!</v>
      </c>
      <c r="CB298" t="str">
        <f t="shared" si="43"/>
        <v>POTENCIAR EL DESARROLLO, EL PATRIMONIO Y PROSPERIDAD CULTURA - ARTE Y CULTURA</v>
      </c>
      <c r="CC298">
        <f t="shared" si="44"/>
        <v>0</v>
      </c>
      <c r="CD298" t="str">
        <f t="shared" si="45"/>
        <v>10</v>
      </c>
      <c r="CE298" t="str">
        <f t="shared" si="46"/>
        <v xml:space="preserve">29 1 3 22 1 0 52  </v>
      </c>
      <c r="CF298">
        <f t="shared" si="47"/>
        <v>6</v>
      </c>
    </row>
    <row r="299" spans="1:84" ht="15" customHeight="1" x14ac:dyDescent="0.25">
      <c r="A299">
        <v>29</v>
      </c>
      <c r="B299">
        <v>1</v>
      </c>
      <c r="C299">
        <v>3</v>
      </c>
      <c r="D299" s="99">
        <v>22</v>
      </c>
      <c r="E299">
        <v>1</v>
      </c>
      <c r="F299">
        <v>4</v>
      </c>
      <c r="G299">
        <v>52</v>
      </c>
      <c r="H299">
        <v>1</v>
      </c>
      <c r="I299">
        <v>2</v>
      </c>
      <c r="J299" t="s">
        <v>235</v>
      </c>
      <c r="K299" t="s">
        <v>1717</v>
      </c>
      <c r="L299" t="s">
        <v>224</v>
      </c>
      <c r="M299">
        <v>11222</v>
      </c>
      <c r="N299" t="s">
        <v>1840</v>
      </c>
      <c r="O299">
        <v>1</v>
      </c>
      <c r="P299">
        <v>1</v>
      </c>
      <c r="Q299" t="s">
        <v>1844</v>
      </c>
      <c r="R299" t="s">
        <v>1845</v>
      </c>
      <c r="S299" t="s">
        <v>1717</v>
      </c>
      <c r="T299" t="s">
        <v>224</v>
      </c>
      <c r="U299" t="s">
        <v>1720</v>
      </c>
      <c r="V299" t="s">
        <v>1721</v>
      </c>
      <c r="W299" t="s">
        <v>594</v>
      </c>
      <c r="X299" t="s">
        <v>602</v>
      </c>
      <c r="Y299" t="s">
        <v>696</v>
      </c>
      <c r="Z299" t="s">
        <v>235</v>
      </c>
      <c r="AA299" t="s">
        <v>695</v>
      </c>
      <c r="AB299" t="s">
        <v>235</v>
      </c>
      <c r="AC299" t="s">
        <v>797</v>
      </c>
      <c r="AD299" t="s">
        <v>239</v>
      </c>
      <c r="AE299" t="s">
        <v>1350</v>
      </c>
      <c r="AF299" t="s">
        <v>1351</v>
      </c>
      <c r="AG299" t="s">
        <v>1728</v>
      </c>
      <c r="AH299" t="s">
        <v>1729</v>
      </c>
      <c r="AI299" t="s">
        <v>1730</v>
      </c>
      <c r="AJ299" t="s">
        <v>1731</v>
      </c>
      <c r="AK299" t="s">
        <v>609</v>
      </c>
      <c r="AL299" t="s">
        <v>610</v>
      </c>
      <c r="AM299" t="s">
        <v>611</v>
      </c>
      <c r="AN299" t="s">
        <v>1737</v>
      </c>
      <c r="AO299" t="s">
        <v>1738</v>
      </c>
      <c r="AP299" t="s">
        <v>1846</v>
      </c>
      <c r="AQ299" t="s">
        <v>14</v>
      </c>
      <c r="AR299" s="64">
        <v>457549000</v>
      </c>
      <c r="AS299" s="64">
        <v>0</v>
      </c>
      <c r="AT299" s="64">
        <v>0</v>
      </c>
      <c r="AU299" s="64">
        <v>0</v>
      </c>
      <c r="AV299" s="64">
        <v>438049000</v>
      </c>
      <c r="AW299" s="64">
        <v>19500000</v>
      </c>
      <c r="AX299" s="64">
        <v>19500000</v>
      </c>
      <c r="AY299" s="64">
        <v>19500000</v>
      </c>
      <c r="AZ299" s="64">
        <v>0</v>
      </c>
      <c r="BA299" s="64">
        <v>0</v>
      </c>
      <c r="BB299" s="64">
        <v>0</v>
      </c>
      <c r="BC299" s="109">
        <v>1</v>
      </c>
      <c r="BD299" s="109">
        <v>502</v>
      </c>
      <c r="BE299" s="64">
        <v>0</v>
      </c>
      <c r="BF299" t="s">
        <v>615</v>
      </c>
      <c r="BG299" s="107" t="e">
        <f>+SUMIF('[4]CDP - NO CANCELAR '!$A$2:$A$152,R299,'[4]CDP - NO CANCELAR '!$Q$2:$Q$152)</f>
        <v>#VALUE!</v>
      </c>
      <c r="BH299" s="64">
        <v>19500000</v>
      </c>
      <c r="BI299" s="104">
        <f t="shared" si="52"/>
        <v>29</v>
      </c>
      <c r="BJ299" s="104">
        <f t="shared" si="52"/>
        <v>1</v>
      </c>
      <c r="BK299" s="104">
        <f t="shared" si="52"/>
        <v>3</v>
      </c>
      <c r="BL299" s="106">
        <f t="shared" si="52"/>
        <v>22</v>
      </c>
      <c r="BM299" s="104">
        <f>+VALUE(VLOOKUP(BT299,'[4]ESTRUCTURA PDM'!$D$1:$J$48,7,FALSE))</f>
        <v>1</v>
      </c>
      <c r="BN299" s="104">
        <f>IFERROR(VALUE(CONCATENATE((VLOOKUP(BU299,'[4]ESTRUCTURA PDM'!$E$1:$L$48,7,FALSE)),0,(VLOOKUP(BV299,'[4]ESTRUCTURA PDM'!$F$1:$L$48,7,FALSE)))),)</f>
        <v>0</v>
      </c>
      <c r="BO299" s="104">
        <f t="shared" si="53"/>
        <v>52</v>
      </c>
      <c r="BP299" s="104"/>
      <c r="BQ299" s="105"/>
      <c r="BR299" s="104"/>
      <c r="BS299" s="104">
        <f t="shared" si="51"/>
        <v>0</v>
      </c>
      <c r="BT299" s="103" t="str">
        <f>+VLOOKUP('EJECUCIONGASTOS ARMONIZADO'!BU299,[4]ARMONIZACION!$I$5:$N$53,6,FALSE)</f>
        <v>DESARROLLO HUMANO Y SOCIAL</v>
      </c>
      <c r="BU299" s="102" t="s">
        <v>371</v>
      </c>
      <c r="BV299" s="102"/>
      <c r="BY299" s="101">
        <v>1</v>
      </c>
      <c r="BZ299" s="101">
        <v>0</v>
      </c>
      <c r="CA299" t="e">
        <f>+COUNTIF([4]ARMONIZACION!$D$5:$D$53,'EJECUCIONGASTOS ARMONIZADO'!CB299)</f>
        <v>#VALUE!</v>
      </c>
      <c r="CB299" t="str">
        <f t="shared" si="43"/>
        <v>POTENCIAR EL DESARROLLO, EL PATRIMONIO Y PROSPERIDAD CULTURA - ARTE Y CULTURA</v>
      </c>
      <c r="CC299">
        <f t="shared" si="44"/>
        <v>0</v>
      </c>
      <c r="CD299" t="str">
        <f t="shared" si="45"/>
        <v>10</v>
      </c>
      <c r="CE299" t="str">
        <f t="shared" si="46"/>
        <v xml:space="preserve">29 1 3 22 1 0 52  </v>
      </c>
      <c r="CF299">
        <f t="shared" si="47"/>
        <v>6</v>
      </c>
    </row>
    <row r="300" spans="1:84" ht="15" customHeight="1" x14ac:dyDescent="0.25">
      <c r="A300">
        <v>29</v>
      </c>
      <c r="B300">
        <v>1</v>
      </c>
      <c r="C300">
        <v>3</v>
      </c>
      <c r="D300" s="99">
        <v>22</v>
      </c>
      <c r="E300">
        <v>1</v>
      </c>
      <c r="F300">
        <v>4</v>
      </c>
      <c r="G300">
        <v>52</v>
      </c>
      <c r="H300">
        <v>2</v>
      </c>
      <c r="I300">
        <v>2</v>
      </c>
      <c r="J300" t="s">
        <v>235</v>
      </c>
      <c r="K300" t="s">
        <v>1717</v>
      </c>
      <c r="L300" t="s">
        <v>224</v>
      </c>
      <c r="M300">
        <v>11222</v>
      </c>
      <c r="N300" t="s">
        <v>1840</v>
      </c>
      <c r="O300">
        <v>2</v>
      </c>
      <c r="P300">
        <v>2</v>
      </c>
      <c r="Q300" t="s">
        <v>1847</v>
      </c>
      <c r="R300" t="s">
        <v>1848</v>
      </c>
      <c r="S300" t="s">
        <v>1717</v>
      </c>
      <c r="T300" t="s">
        <v>224</v>
      </c>
      <c r="U300" t="s">
        <v>1720</v>
      </c>
      <c r="V300" t="s">
        <v>1721</v>
      </c>
      <c r="W300" t="s">
        <v>594</v>
      </c>
      <c r="X300" t="s">
        <v>602</v>
      </c>
      <c r="Y300" t="s">
        <v>696</v>
      </c>
      <c r="Z300" t="s">
        <v>235</v>
      </c>
      <c r="AA300" t="s">
        <v>695</v>
      </c>
      <c r="AB300" t="s">
        <v>235</v>
      </c>
      <c r="AC300" t="s">
        <v>797</v>
      </c>
      <c r="AD300" t="s">
        <v>239</v>
      </c>
      <c r="AE300" t="s">
        <v>1350</v>
      </c>
      <c r="AF300" t="s">
        <v>1351</v>
      </c>
      <c r="AG300" t="s">
        <v>1728</v>
      </c>
      <c r="AH300" t="s">
        <v>1729</v>
      </c>
      <c r="AI300" t="s">
        <v>1730</v>
      </c>
      <c r="AJ300" t="s">
        <v>1731</v>
      </c>
      <c r="AK300" t="s">
        <v>609</v>
      </c>
      <c r="AL300" t="s">
        <v>610</v>
      </c>
      <c r="AM300" t="s">
        <v>611</v>
      </c>
      <c r="AN300" t="s">
        <v>1849</v>
      </c>
      <c r="AO300" t="s">
        <v>1850</v>
      </c>
      <c r="AP300" t="s">
        <v>1851</v>
      </c>
      <c r="AQ300" t="s">
        <v>14</v>
      </c>
      <c r="AR300" s="64">
        <v>148679555</v>
      </c>
      <c r="AS300" s="64">
        <v>0</v>
      </c>
      <c r="AT300" s="64">
        <v>0</v>
      </c>
      <c r="AU300" s="64">
        <v>0</v>
      </c>
      <c r="AV300" s="64">
        <v>148679555</v>
      </c>
      <c r="AW300" s="64">
        <v>0</v>
      </c>
      <c r="AX300" s="64">
        <v>0</v>
      </c>
      <c r="AY300" s="64">
        <v>0</v>
      </c>
      <c r="AZ300" s="64">
        <v>0</v>
      </c>
      <c r="BA300" s="64">
        <v>0</v>
      </c>
      <c r="BB300" s="64">
        <v>0</v>
      </c>
      <c r="BC300" s="109">
        <v>1</v>
      </c>
      <c r="BD300" s="109">
        <v>502</v>
      </c>
      <c r="BE300" s="64">
        <v>0</v>
      </c>
      <c r="BF300" t="s">
        <v>615</v>
      </c>
      <c r="BG300" s="107" t="e">
        <f>+SUMIF('[4]CDP - NO CANCELAR '!$A$2:$A$152,R300,'[4]CDP - NO CANCELAR '!$Q$2:$Q$152)</f>
        <v>#VALUE!</v>
      </c>
      <c r="BH300" s="64">
        <v>0</v>
      </c>
      <c r="BI300" s="104">
        <f t="shared" si="52"/>
        <v>29</v>
      </c>
      <c r="BJ300" s="104">
        <f t="shared" si="52"/>
        <v>1</v>
      </c>
      <c r="BK300" s="104">
        <f t="shared" si="52"/>
        <v>3</v>
      </c>
      <c r="BL300" s="106">
        <f t="shared" si="52"/>
        <v>22</v>
      </c>
      <c r="BM300" s="104">
        <f>+VALUE(VLOOKUP(BT300,'[4]ESTRUCTURA PDM'!$D$1:$J$48,7,FALSE))</f>
        <v>1</v>
      </c>
      <c r="BN300" s="104">
        <f>IFERROR(VALUE(CONCATENATE((VLOOKUP(BU300,'[4]ESTRUCTURA PDM'!$E$1:$L$48,7,FALSE)),0,(VLOOKUP(BV300,'[4]ESTRUCTURA PDM'!$F$1:$L$48,7,FALSE)))),)</f>
        <v>0</v>
      </c>
      <c r="BO300" s="104">
        <f t="shared" si="53"/>
        <v>52</v>
      </c>
      <c r="BP300" s="104"/>
      <c r="BQ300" s="105"/>
      <c r="BR300" s="104"/>
      <c r="BS300" s="104">
        <f t="shared" si="51"/>
        <v>0</v>
      </c>
      <c r="BT300" s="103" t="str">
        <f>+VLOOKUP('EJECUCIONGASTOS ARMONIZADO'!BU300,[4]ARMONIZACION!$I$5:$N$53,6,FALSE)</f>
        <v>DESARROLLO HUMANO Y SOCIAL</v>
      </c>
      <c r="BU300" s="102" t="s">
        <v>371</v>
      </c>
      <c r="BV300" s="102"/>
      <c r="BY300" s="101">
        <v>1</v>
      </c>
      <c r="BZ300" s="101">
        <v>0</v>
      </c>
      <c r="CA300" t="e">
        <f>+COUNTIF([4]ARMONIZACION!$D$5:$D$53,'EJECUCIONGASTOS ARMONIZADO'!CB300)</f>
        <v>#VALUE!</v>
      </c>
      <c r="CB300" t="str">
        <f t="shared" si="43"/>
        <v>POTENCIAR EL DESARROLLO, EL PATRIMONIO Y PROSPERIDAD CULTURA - ARTE Y CULTURA</v>
      </c>
      <c r="CC300">
        <f t="shared" si="44"/>
        <v>0</v>
      </c>
      <c r="CD300" t="str">
        <f t="shared" si="45"/>
        <v>10</v>
      </c>
      <c r="CE300" t="str">
        <f t="shared" si="46"/>
        <v xml:space="preserve">29 1 3 22 1 0 52  </v>
      </c>
      <c r="CF300">
        <f t="shared" si="47"/>
        <v>6</v>
      </c>
    </row>
    <row r="301" spans="1:84" ht="15" customHeight="1" x14ac:dyDescent="0.25">
      <c r="A301">
        <v>29</v>
      </c>
      <c r="B301">
        <v>1</v>
      </c>
      <c r="C301">
        <v>3</v>
      </c>
      <c r="D301" s="99">
        <v>22</v>
      </c>
      <c r="E301">
        <v>1</v>
      </c>
      <c r="F301">
        <v>4</v>
      </c>
      <c r="G301">
        <v>52</v>
      </c>
      <c r="H301">
        <v>3</v>
      </c>
      <c r="I301">
        <v>2</v>
      </c>
      <c r="J301" t="s">
        <v>235</v>
      </c>
      <c r="K301" t="s">
        <v>1717</v>
      </c>
      <c r="L301" t="s">
        <v>224</v>
      </c>
      <c r="M301">
        <v>22324</v>
      </c>
      <c r="N301" t="s">
        <v>1852</v>
      </c>
      <c r="O301">
        <v>3</v>
      </c>
      <c r="P301">
        <v>3</v>
      </c>
      <c r="Q301" t="s">
        <v>1853</v>
      </c>
      <c r="R301" t="s">
        <v>1854</v>
      </c>
      <c r="S301" t="s">
        <v>1717</v>
      </c>
      <c r="T301" t="s">
        <v>224</v>
      </c>
      <c r="U301" t="s">
        <v>1720</v>
      </c>
      <c r="V301" t="s">
        <v>1721</v>
      </c>
      <c r="W301" t="s">
        <v>594</v>
      </c>
      <c r="X301" t="s">
        <v>602</v>
      </c>
      <c r="Y301" t="s">
        <v>696</v>
      </c>
      <c r="Z301" t="s">
        <v>235</v>
      </c>
      <c r="AA301" t="s">
        <v>695</v>
      </c>
      <c r="AB301" t="s">
        <v>235</v>
      </c>
      <c r="AC301" t="s">
        <v>797</v>
      </c>
      <c r="AD301" t="s">
        <v>239</v>
      </c>
      <c r="AE301" t="s">
        <v>1350</v>
      </c>
      <c r="AF301" t="s">
        <v>1351</v>
      </c>
      <c r="AG301" t="s">
        <v>1728</v>
      </c>
      <c r="AH301" t="s">
        <v>1729</v>
      </c>
      <c r="AI301" t="s">
        <v>1730</v>
      </c>
      <c r="AJ301" t="s">
        <v>1731</v>
      </c>
      <c r="AK301" t="s">
        <v>609</v>
      </c>
      <c r="AL301" t="s">
        <v>610</v>
      </c>
      <c r="AM301" t="s">
        <v>611</v>
      </c>
      <c r="AN301" t="s">
        <v>1849</v>
      </c>
      <c r="AO301" t="s">
        <v>1850</v>
      </c>
      <c r="AP301" t="s">
        <v>1855</v>
      </c>
      <c r="AQ301" t="s">
        <v>119</v>
      </c>
      <c r="AR301" s="64">
        <v>12000000</v>
      </c>
      <c r="AS301" s="64">
        <v>0</v>
      </c>
      <c r="AT301" s="64">
        <v>0</v>
      </c>
      <c r="AU301" s="64">
        <v>0</v>
      </c>
      <c r="AV301" s="64">
        <v>12000000</v>
      </c>
      <c r="AW301" s="64">
        <v>0</v>
      </c>
      <c r="AX301" s="64">
        <v>0</v>
      </c>
      <c r="AY301" s="64">
        <v>0</v>
      </c>
      <c r="AZ301" s="64">
        <v>0</v>
      </c>
      <c r="BA301" s="64">
        <v>0</v>
      </c>
      <c r="BB301" s="64">
        <v>0</v>
      </c>
      <c r="BC301" s="109">
        <v>1</v>
      </c>
      <c r="BD301" s="109">
        <v>502</v>
      </c>
      <c r="BE301" s="64">
        <v>0</v>
      </c>
      <c r="BF301" t="s">
        <v>615</v>
      </c>
      <c r="BG301" s="107" t="e">
        <f>+SUMIF('[4]CDP - NO CANCELAR '!$A$2:$A$152,R301,'[4]CDP - NO CANCELAR '!$Q$2:$Q$152)</f>
        <v>#VALUE!</v>
      </c>
      <c r="BH301" s="64">
        <v>0</v>
      </c>
      <c r="BI301" s="104">
        <f t="shared" si="52"/>
        <v>29</v>
      </c>
      <c r="BJ301" s="104">
        <f t="shared" si="52"/>
        <v>1</v>
      </c>
      <c r="BK301" s="104">
        <f t="shared" si="52"/>
        <v>3</v>
      </c>
      <c r="BL301" s="106">
        <f t="shared" si="52"/>
        <v>22</v>
      </c>
      <c r="BM301" s="104">
        <f>+VALUE(VLOOKUP(BT301,'[4]ESTRUCTURA PDM'!$D$1:$J$48,7,FALSE))</f>
        <v>1</v>
      </c>
      <c r="BN301" s="104">
        <f>IFERROR(VALUE(CONCATENATE((VLOOKUP(BU301,'[4]ESTRUCTURA PDM'!$E$1:$L$48,7,FALSE)),0,(VLOOKUP(BV301,'[4]ESTRUCTURA PDM'!$F$1:$L$48,7,FALSE)))),)</f>
        <v>0</v>
      </c>
      <c r="BO301" s="104">
        <f t="shared" si="53"/>
        <v>52</v>
      </c>
      <c r="BP301" s="104"/>
      <c r="BQ301" s="105"/>
      <c r="BR301" s="104"/>
      <c r="BS301" s="104">
        <f t="shared" si="51"/>
        <v>0</v>
      </c>
      <c r="BT301" s="103" t="str">
        <f>+VLOOKUP('EJECUCIONGASTOS ARMONIZADO'!BU301,[4]ARMONIZACION!$I$5:$N$53,6,FALSE)</f>
        <v>DESARROLLO HUMANO Y SOCIAL</v>
      </c>
      <c r="BU301" s="102" t="s">
        <v>371</v>
      </c>
      <c r="BV301" s="102"/>
      <c r="BY301" s="101">
        <v>1</v>
      </c>
      <c r="BZ301" s="101">
        <v>0</v>
      </c>
      <c r="CA301" t="e">
        <f>+COUNTIF([4]ARMONIZACION!$D$5:$D$53,'EJECUCIONGASTOS ARMONIZADO'!CB301)</f>
        <v>#VALUE!</v>
      </c>
      <c r="CB301" t="str">
        <f t="shared" si="43"/>
        <v>POTENCIAR EL DESARROLLO, EL PATRIMONIO Y PROSPERIDAD CULTURA - ARTE Y CULTURA</v>
      </c>
      <c r="CC301">
        <f t="shared" si="44"/>
        <v>0</v>
      </c>
      <c r="CD301" t="str">
        <f t="shared" si="45"/>
        <v>10</v>
      </c>
      <c r="CE301" t="str">
        <f t="shared" si="46"/>
        <v xml:space="preserve">29 1 3 22 1 0 52  </v>
      </c>
      <c r="CF301">
        <f t="shared" si="47"/>
        <v>6</v>
      </c>
    </row>
    <row r="302" spans="1:84" ht="15" customHeight="1" x14ac:dyDescent="0.25">
      <c r="A302">
        <v>29</v>
      </c>
      <c r="B302">
        <v>1</v>
      </c>
      <c r="C302">
        <v>3</v>
      </c>
      <c r="D302" s="99">
        <v>22</v>
      </c>
      <c r="E302">
        <v>1</v>
      </c>
      <c r="F302">
        <v>4</v>
      </c>
      <c r="G302">
        <v>52</v>
      </c>
      <c r="H302">
        <v>4</v>
      </c>
      <c r="I302">
        <v>2</v>
      </c>
      <c r="J302" t="s">
        <v>235</v>
      </c>
      <c r="K302" t="s">
        <v>1717</v>
      </c>
      <c r="L302" t="s">
        <v>224</v>
      </c>
      <c r="M302">
        <v>22304</v>
      </c>
      <c r="N302" t="s">
        <v>1856</v>
      </c>
      <c r="O302">
        <v>4</v>
      </c>
      <c r="P302">
        <v>4</v>
      </c>
      <c r="Q302" t="s">
        <v>1857</v>
      </c>
      <c r="R302" t="s">
        <v>1858</v>
      </c>
      <c r="S302" t="s">
        <v>1717</v>
      </c>
      <c r="T302" t="s">
        <v>224</v>
      </c>
      <c r="U302" t="s">
        <v>1720</v>
      </c>
      <c r="V302" t="s">
        <v>1721</v>
      </c>
      <c r="W302" t="s">
        <v>594</v>
      </c>
      <c r="X302" t="s">
        <v>602</v>
      </c>
      <c r="Y302" t="s">
        <v>696</v>
      </c>
      <c r="Z302" t="s">
        <v>235</v>
      </c>
      <c r="AA302" t="s">
        <v>695</v>
      </c>
      <c r="AB302" t="s">
        <v>235</v>
      </c>
      <c r="AC302" t="s">
        <v>797</v>
      </c>
      <c r="AD302" t="s">
        <v>239</v>
      </c>
      <c r="AE302" t="s">
        <v>1350</v>
      </c>
      <c r="AF302" t="s">
        <v>1351</v>
      </c>
      <c r="AG302" t="s">
        <v>1728</v>
      </c>
      <c r="AH302" t="s">
        <v>1729</v>
      </c>
      <c r="AI302" t="s">
        <v>1730</v>
      </c>
      <c r="AJ302" t="s">
        <v>1731</v>
      </c>
      <c r="AK302" t="s">
        <v>609</v>
      </c>
      <c r="AL302" t="s">
        <v>610</v>
      </c>
      <c r="AM302" t="s">
        <v>611</v>
      </c>
      <c r="AN302" t="s">
        <v>1849</v>
      </c>
      <c r="AO302" t="s">
        <v>1850</v>
      </c>
      <c r="AP302" t="s">
        <v>1859</v>
      </c>
      <c r="AQ302" t="s">
        <v>120</v>
      </c>
      <c r="AR302" s="64">
        <v>1440000</v>
      </c>
      <c r="AS302" s="64">
        <v>0</v>
      </c>
      <c r="AT302" s="64">
        <v>0</v>
      </c>
      <c r="AU302" s="64">
        <v>0</v>
      </c>
      <c r="AV302" s="64">
        <v>1440000</v>
      </c>
      <c r="AW302" s="64">
        <v>0</v>
      </c>
      <c r="AX302" s="64">
        <v>0</v>
      </c>
      <c r="AY302" s="64">
        <v>0</v>
      </c>
      <c r="AZ302" s="64">
        <v>0</v>
      </c>
      <c r="BA302" s="64">
        <v>0</v>
      </c>
      <c r="BB302" s="64">
        <v>0</v>
      </c>
      <c r="BC302" s="109">
        <v>1</v>
      </c>
      <c r="BD302" s="109">
        <v>502</v>
      </c>
      <c r="BE302" s="64">
        <v>0</v>
      </c>
      <c r="BF302" t="s">
        <v>615</v>
      </c>
      <c r="BG302" s="107" t="e">
        <f>+SUMIF('[4]CDP - NO CANCELAR '!$A$2:$A$152,R302,'[4]CDP - NO CANCELAR '!$Q$2:$Q$152)</f>
        <v>#VALUE!</v>
      </c>
      <c r="BH302" s="64">
        <v>0</v>
      </c>
      <c r="BI302" s="104">
        <f t="shared" si="52"/>
        <v>29</v>
      </c>
      <c r="BJ302" s="104">
        <f t="shared" si="52"/>
        <v>1</v>
      </c>
      <c r="BK302" s="104">
        <f t="shared" si="52"/>
        <v>3</v>
      </c>
      <c r="BL302" s="106">
        <f t="shared" si="52"/>
        <v>22</v>
      </c>
      <c r="BM302" s="104">
        <f>+VALUE(VLOOKUP(BT302,'[4]ESTRUCTURA PDM'!$D$1:$J$48,7,FALSE))</f>
        <v>1</v>
      </c>
      <c r="BN302" s="104">
        <f>IFERROR(VALUE(CONCATENATE((VLOOKUP(BU302,'[4]ESTRUCTURA PDM'!$E$1:$L$48,7,FALSE)),0,(VLOOKUP(BV302,'[4]ESTRUCTURA PDM'!$F$1:$L$48,7,FALSE)))),)</f>
        <v>0</v>
      </c>
      <c r="BO302" s="104">
        <f t="shared" si="53"/>
        <v>52</v>
      </c>
      <c r="BP302" s="104"/>
      <c r="BQ302" s="105"/>
      <c r="BR302" s="104"/>
      <c r="BS302" s="104">
        <f t="shared" si="51"/>
        <v>0</v>
      </c>
      <c r="BT302" s="103" t="str">
        <f>+VLOOKUP('EJECUCIONGASTOS ARMONIZADO'!BU302,[4]ARMONIZACION!$I$5:$N$53,6,FALSE)</f>
        <v>DESARROLLO HUMANO Y SOCIAL</v>
      </c>
      <c r="BU302" s="102" t="s">
        <v>371</v>
      </c>
      <c r="BV302" s="102"/>
      <c r="BY302" s="101">
        <v>1</v>
      </c>
      <c r="BZ302" s="101">
        <v>0</v>
      </c>
      <c r="CA302" t="e">
        <f>+COUNTIF([4]ARMONIZACION!$D$5:$D$53,'EJECUCIONGASTOS ARMONIZADO'!CB302)</f>
        <v>#VALUE!</v>
      </c>
      <c r="CB302" t="str">
        <f t="shared" si="43"/>
        <v>POTENCIAR EL DESARROLLO, EL PATRIMONIO Y PROSPERIDAD CULTURA - ARTE Y CULTURA</v>
      </c>
      <c r="CC302">
        <f t="shared" si="44"/>
        <v>0</v>
      </c>
      <c r="CD302" t="str">
        <f t="shared" si="45"/>
        <v>10</v>
      </c>
      <c r="CE302" t="str">
        <f t="shared" si="46"/>
        <v xml:space="preserve">29 1 3 22 1 0 52  </v>
      </c>
      <c r="CF302">
        <f t="shared" si="47"/>
        <v>6</v>
      </c>
    </row>
    <row r="303" spans="1:84" ht="15" customHeight="1" x14ac:dyDescent="0.25">
      <c r="A303">
        <v>29</v>
      </c>
      <c r="B303">
        <v>1</v>
      </c>
      <c r="C303">
        <v>3</v>
      </c>
      <c r="D303" s="99">
        <v>22</v>
      </c>
      <c r="E303">
        <v>1</v>
      </c>
      <c r="F303">
        <v>4</v>
      </c>
      <c r="G303">
        <v>52</v>
      </c>
      <c r="H303">
        <v>5</v>
      </c>
      <c r="I303">
        <v>2</v>
      </c>
      <c r="J303" t="s">
        <v>235</v>
      </c>
      <c r="K303" t="s">
        <v>1717</v>
      </c>
      <c r="L303" t="s">
        <v>224</v>
      </c>
      <c r="M303">
        <v>13173</v>
      </c>
      <c r="N303" t="s">
        <v>1860</v>
      </c>
      <c r="O303">
        <v>5</v>
      </c>
      <c r="P303">
        <v>5</v>
      </c>
      <c r="Q303" t="s">
        <v>1861</v>
      </c>
      <c r="R303" t="s">
        <v>1862</v>
      </c>
      <c r="S303" t="s">
        <v>1717</v>
      </c>
      <c r="T303" t="s">
        <v>224</v>
      </c>
      <c r="U303" t="s">
        <v>1720</v>
      </c>
      <c r="V303" t="s">
        <v>1721</v>
      </c>
      <c r="W303" t="s">
        <v>594</v>
      </c>
      <c r="X303" t="s">
        <v>602</v>
      </c>
      <c r="Y303" t="s">
        <v>696</v>
      </c>
      <c r="Z303" t="s">
        <v>235</v>
      </c>
      <c r="AA303" t="s">
        <v>695</v>
      </c>
      <c r="AB303" t="s">
        <v>235</v>
      </c>
      <c r="AC303" t="s">
        <v>797</v>
      </c>
      <c r="AD303" t="s">
        <v>239</v>
      </c>
      <c r="AE303" t="s">
        <v>1350</v>
      </c>
      <c r="AF303" t="s">
        <v>1351</v>
      </c>
      <c r="AG303" t="s">
        <v>1728</v>
      </c>
      <c r="AH303" t="s">
        <v>1729</v>
      </c>
      <c r="AI303" t="s">
        <v>1730</v>
      </c>
      <c r="AJ303" t="s">
        <v>1731</v>
      </c>
      <c r="AK303" t="s">
        <v>609</v>
      </c>
      <c r="AL303" t="s">
        <v>610</v>
      </c>
      <c r="AM303" t="s">
        <v>611</v>
      </c>
      <c r="AN303" t="s">
        <v>1849</v>
      </c>
      <c r="AO303" t="s">
        <v>1850</v>
      </c>
      <c r="AP303" t="s">
        <v>1863</v>
      </c>
      <c r="AQ303" t="s">
        <v>121</v>
      </c>
      <c r="AR303" s="64">
        <v>250000000</v>
      </c>
      <c r="AS303" s="64">
        <v>0</v>
      </c>
      <c r="AT303" s="64">
        <v>0</v>
      </c>
      <c r="AU303" s="64">
        <v>0</v>
      </c>
      <c r="AV303" s="64">
        <v>250000000</v>
      </c>
      <c r="AW303" s="64">
        <v>0</v>
      </c>
      <c r="AX303" s="64">
        <v>0</v>
      </c>
      <c r="AY303" s="64">
        <v>0</v>
      </c>
      <c r="AZ303" s="64">
        <v>0</v>
      </c>
      <c r="BA303" s="64">
        <v>0</v>
      </c>
      <c r="BB303" s="64">
        <v>0</v>
      </c>
      <c r="BC303" s="109">
        <v>1</v>
      </c>
      <c r="BD303" s="109">
        <v>502</v>
      </c>
      <c r="BE303" s="64">
        <v>0</v>
      </c>
      <c r="BF303" t="s">
        <v>615</v>
      </c>
      <c r="BG303" s="107" t="e">
        <f>+SUMIF('[4]CDP - NO CANCELAR '!$A$2:$A$152,R303,'[4]CDP - NO CANCELAR '!$Q$2:$Q$152)</f>
        <v>#VALUE!</v>
      </c>
      <c r="BH303" s="64">
        <v>0</v>
      </c>
      <c r="BI303" s="104">
        <f t="shared" si="52"/>
        <v>29</v>
      </c>
      <c r="BJ303" s="104">
        <f t="shared" si="52"/>
        <v>1</v>
      </c>
      <c r="BK303" s="104">
        <f t="shared" si="52"/>
        <v>3</v>
      </c>
      <c r="BL303" s="106">
        <f t="shared" si="52"/>
        <v>22</v>
      </c>
      <c r="BM303" s="104">
        <f>+VALUE(VLOOKUP(BT303,'[4]ESTRUCTURA PDM'!$D$1:$J$48,7,FALSE))</f>
        <v>1</v>
      </c>
      <c r="BN303" s="104">
        <f>IFERROR(VALUE(CONCATENATE((VLOOKUP(BU303,'[4]ESTRUCTURA PDM'!$E$1:$L$48,7,FALSE)),0,(VLOOKUP(BV303,'[4]ESTRUCTURA PDM'!$F$1:$L$48,7,FALSE)))),)</f>
        <v>0</v>
      </c>
      <c r="BO303" s="104">
        <f t="shared" si="53"/>
        <v>52</v>
      </c>
      <c r="BP303" s="104"/>
      <c r="BQ303" s="105"/>
      <c r="BR303" s="104"/>
      <c r="BS303" s="104">
        <f t="shared" si="51"/>
        <v>0</v>
      </c>
      <c r="BT303" s="103" t="str">
        <f>+VLOOKUP('EJECUCIONGASTOS ARMONIZADO'!BU303,[4]ARMONIZACION!$I$5:$N$53,6,FALSE)</f>
        <v>DESARROLLO HUMANO Y SOCIAL</v>
      </c>
      <c r="BU303" s="102" t="s">
        <v>371</v>
      </c>
      <c r="BV303" s="102"/>
      <c r="BY303" s="101">
        <v>1</v>
      </c>
      <c r="BZ303" s="101">
        <v>0</v>
      </c>
      <c r="CA303" t="e">
        <f>+COUNTIF([4]ARMONIZACION!$D$5:$D$53,'EJECUCIONGASTOS ARMONIZADO'!CB303)</f>
        <v>#VALUE!</v>
      </c>
      <c r="CB303" t="str">
        <f t="shared" si="43"/>
        <v>POTENCIAR EL DESARROLLO, EL PATRIMONIO Y PROSPERIDAD CULTURA - ARTE Y CULTURA</v>
      </c>
      <c r="CC303">
        <f t="shared" si="44"/>
        <v>0</v>
      </c>
      <c r="CD303" t="str">
        <f t="shared" si="45"/>
        <v>10</v>
      </c>
      <c r="CE303" t="str">
        <f t="shared" si="46"/>
        <v xml:space="preserve">29 1 3 22 1 0 52  </v>
      </c>
      <c r="CF303">
        <f t="shared" si="47"/>
        <v>6</v>
      </c>
    </row>
    <row r="304" spans="1:84" ht="15" customHeight="1" x14ac:dyDescent="0.25">
      <c r="A304">
        <v>29</v>
      </c>
      <c r="B304">
        <v>1</v>
      </c>
      <c r="C304">
        <v>3</v>
      </c>
      <c r="D304" s="99">
        <v>22</v>
      </c>
      <c r="E304">
        <v>1</v>
      </c>
      <c r="F304">
        <v>6</v>
      </c>
      <c r="G304">
        <v>27</v>
      </c>
      <c r="H304">
        <v>0</v>
      </c>
      <c r="I304">
        <v>2</v>
      </c>
      <c r="J304" t="s">
        <v>235</v>
      </c>
      <c r="K304" t="s">
        <v>1717</v>
      </c>
      <c r="L304" t="s">
        <v>224</v>
      </c>
      <c r="M304">
        <v>11219</v>
      </c>
      <c r="N304" t="s">
        <v>1864</v>
      </c>
      <c r="O304">
        <v>0</v>
      </c>
      <c r="P304">
        <v>0</v>
      </c>
      <c r="Q304" t="s">
        <v>1865</v>
      </c>
      <c r="R304" t="s">
        <v>1866</v>
      </c>
      <c r="S304" t="s">
        <v>1717</v>
      </c>
      <c r="T304" t="s">
        <v>224</v>
      </c>
      <c r="U304" t="s">
        <v>1720</v>
      </c>
      <c r="V304" t="s">
        <v>1721</v>
      </c>
      <c r="W304" t="s">
        <v>594</v>
      </c>
      <c r="X304" t="s">
        <v>602</v>
      </c>
      <c r="Y304" t="s">
        <v>696</v>
      </c>
      <c r="Z304" t="s">
        <v>235</v>
      </c>
      <c r="AA304" t="s">
        <v>695</v>
      </c>
      <c r="AB304" t="s">
        <v>235</v>
      </c>
      <c r="AC304" t="s">
        <v>797</v>
      </c>
      <c r="AD304" t="s">
        <v>239</v>
      </c>
      <c r="AE304" t="s">
        <v>998</v>
      </c>
      <c r="AF304" t="s">
        <v>3535</v>
      </c>
      <c r="AG304" t="s">
        <v>1752</v>
      </c>
      <c r="AH304" t="s">
        <v>1753</v>
      </c>
      <c r="AI304" t="s">
        <v>1754</v>
      </c>
      <c r="AJ304" t="s">
        <v>1755</v>
      </c>
      <c r="AK304" t="s">
        <v>609</v>
      </c>
      <c r="AL304" t="s">
        <v>610</v>
      </c>
      <c r="AM304" t="s">
        <v>611</v>
      </c>
      <c r="AN304" t="s">
        <v>1764</v>
      </c>
      <c r="AO304" t="s">
        <v>1765</v>
      </c>
      <c r="AP304" t="s">
        <v>1867</v>
      </c>
      <c r="AQ304" t="s">
        <v>122</v>
      </c>
      <c r="AR304" s="64">
        <v>5450803405</v>
      </c>
      <c r="AS304" s="64">
        <v>0</v>
      </c>
      <c r="AT304" s="64">
        <v>0</v>
      </c>
      <c r="AU304" s="64">
        <v>0</v>
      </c>
      <c r="AV304" s="64">
        <v>0</v>
      </c>
      <c r="AW304" s="64">
        <v>5450803405</v>
      </c>
      <c r="AX304" s="64">
        <v>5240716896</v>
      </c>
      <c r="AY304" s="64">
        <v>4575242497</v>
      </c>
      <c r="AZ304" s="64">
        <v>895241501</v>
      </c>
      <c r="BA304" s="64">
        <v>895241501</v>
      </c>
      <c r="BB304" s="64">
        <v>210086509</v>
      </c>
      <c r="BC304" s="101">
        <v>1</v>
      </c>
      <c r="BD304" s="101">
        <v>305</v>
      </c>
      <c r="BE304" s="64">
        <v>665474399</v>
      </c>
      <c r="BF304" t="s">
        <v>615</v>
      </c>
      <c r="BG304" s="107" t="e">
        <f>+SUMIF('[4]CDP - NO CANCELAR '!$A$2:$A$152,R304,'[4]CDP - NO CANCELAR '!$Q$2:$Q$152)</f>
        <v>#VALUE!</v>
      </c>
      <c r="BH304" s="64">
        <v>5240716896</v>
      </c>
      <c r="BI304" s="104">
        <v>29</v>
      </c>
      <c r="BJ304" s="104">
        <v>1</v>
      </c>
      <c r="BK304" s="104">
        <v>3</v>
      </c>
      <c r="BL304" s="106">
        <v>22</v>
      </c>
      <c r="BM304" s="104">
        <v>1</v>
      </c>
      <c r="BN304" s="104">
        <v>305</v>
      </c>
      <c r="BO304" s="104">
        <v>27</v>
      </c>
      <c r="BP304" s="104">
        <v>40</v>
      </c>
      <c r="BQ304" s="105">
        <v>4103050</v>
      </c>
      <c r="BR304" s="104" t="s">
        <v>3284</v>
      </c>
      <c r="BS304" s="104">
        <f t="shared" si="51"/>
        <v>210086509</v>
      </c>
      <c r="BT304" s="103" t="str">
        <f>+VLOOKUP('EJECUCIONGASTOS ARMONIZADO'!BU304,[4]ARMONIZACION!$I$5:$N$53,6,FALSE)</f>
        <v>DESARROLLO HUMANO Y SOCIAL</v>
      </c>
      <c r="BU304" s="102" t="s">
        <v>340</v>
      </c>
      <c r="BV304" s="102"/>
      <c r="BY304" s="101">
        <v>1</v>
      </c>
      <c r="BZ304" s="101">
        <v>305</v>
      </c>
      <c r="CA304" t="e">
        <f>+COUNTIF([4]ARMONIZACION!$D$5:$D$53,'EJECUCIONGASTOS ARMONIZADO'!CB304)</f>
        <v>#VALUE!</v>
      </c>
      <c r="CB304" t="str">
        <f t="shared" si="43"/>
        <v>INCLUSIÓN SOCIAL Y PARTICIPACIÓN CIUDADANA EN LA MANIZALES + GRANDE - INCLUSIÓN E INTEGRACIÓN SOCIAL Y COMUNITARIA</v>
      </c>
      <c r="CC304">
        <f t="shared" si="44"/>
        <v>3</v>
      </c>
      <c r="CD304" t="str">
        <f t="shared" si="45"/>
        <v>13</v>
      </c>
      <c r="CE304" t="str">
        <f t="shared" si="46"/>
        <v>29 1 3 22 1 305 27 40 4103050</v>
      </c>
      <c r="CF304">
        <f t="shared" si="47"/>
        <v>1</v>
      </c>
    </row>
    <row r="305" spans="1:84" ht="15" customHeight="1" x14ac:dyDescent="0.25">
      <c r="A305">
        <v>29</v>
      </c>
      <c r="B305">
        <v>1</v>
      </c>
      <c r="C305">
        <v>3</v>
      </c>
      <c r="D305">
        <v>22</v>
      </c>
      <c r="E305">
        <v>1</v>
      </c>
      <c r="F305">
        <v>6</v>
      </c>
      <c r="G305">
        <v>27</v>
      </c>
      <c r="H305">
        <v>2</v>
      </c>
      <c r="I305">
        <v>2</v>
      </c>
      <c r="J305" t="s">
        <v>235</v>
      </c>
      <c r="K305" t="s">
        <v>1717</v>
      </c>
      <c r="L305" t="s">
        <v>224</v>
      </c>
      <c r="M305">
        <v>12114</v>
      </c>
      <c r="N305" t="s">
        <v>1868</v>
      </c>
      <c r="O305">
        <v>2</v>
      </c>
      <c r="P305">
        <v>2</v>
      </c>
      <c r="Q305" t="s">
        <v>1869</v>
      </c>
      <c r="R305" t="s">
        <v>1870</v>
      </c>
      <c r="S305" t="s">
        <v>1717</v>
      </c>
      <c r="T305" t="s">
        <v>224</v>
      </c>
      <c r="U305" t="s">
        <v>1720</v>
      </c>
      <c r="V305" t="s">
        <v>1721</v>
      </c>
      <c r="W305" t="s">
        <v>594</v>
      </c>
      <c r="X305" t="s">
        <v>602</v>
      </c>
      <c r="Y305" t="s">
        <v>696</v>
      </c>
      <c r="Z305" t="s">
        <v>235</v>
      </c>
      <c r="AA305" t="s">
        <v>695</v>
      </c>
      <c r="AB305" t="s">
        <v>235</v>
      </c>
      <c r="AC305" t="s">
        <v>797</v>
      </c>
      <c r="AD305" t="s">
        <v>239</v>
      </c>
      <c r="AE305" t="s">
        <v>998</v>
      </c>
      <c r="AF305" t="s">
        <v>3535</v>
      </c>
      <c r="AG305" t="s">
        <v>1752</v>
      </c>
      <c r="AH305" t="s">
        <v>1753</v>
      </c>
      <c r="AI305" t="s">
        <v>1754</v>
      </c>
      <c r="AJ305" t="s">
        <v>1755</v>
      </c>
      <c r="AK305" t="s">
        <v>609</v>
      </c>
      <c r="AL305" t="s">
        <v>610</v>
      </c>
      <c r="AM305" t="s">
        <v>611</v>
      </c>
      <c r="AN305" t="s">
        <v>1764</v>
      </c>
      <c r="AO305" t="s">
        <v>1765</v>
      </c>
      <c r="AP305" t="s">
        <v>1871</v>
      </c>
      <c r="AQ305" t="s">
        <v>123</v>
      </c>
      <c r="AR305" s="64">
        <v>46334227</v>
      </c>
      <c r="AS305" s="64">
        <v>0</v>
      </c>
      <c r="AT305" s="64">
        <v>0</v>
      </c>
      <c r="AU305" s="64">
        <v>0</v>
      </c>
      <c r="AV305" s="64">
        <v>0</v>
      </c>
      <c r="AW305" s="64">
        <v>46334227</v>
      </c>
      <c r="AX305" s="64">
        <v>0</v>
      </c>
      <c r="AY305" s="64">
        <v>0</v>
      </c>
      <c r="AZ305" s="64">
        <v>0</v>
      </c>
      <c r="BA305" s="64">
        <v>0</v>
      </c>
      <c r="BB305" s="64">
        <v>46334227</v>
      </c>
      <c r="BC305" s="101">
        <v>1</v>
      </c>
      <c r="BD305" s="101">
        <v>303</v>
      </c>
      <c r="BE305" s="64">
        <v>0</v>
      </c>
      <c r="BF305" t="s">
        <v>615</v>
      </c>
      <c r="BG305" s="107" t="e">
        <f>+SUMIF('[4]CDP - NO CANCELAR '!$A$2:$A$152,R305,'[4]CDP - NO CANCELAR '!$Q$2:$Q$152)</f>
        <v>#VALUE!</v>
      </c>
      <c r="BH305" s="64">
        <v>0</v>
      </c>
      <c r="BI305" s="104">
        <v>20</v>
      </c>
      <c r="BJ305" s="104">
        <v>1</v>
      </c>
      <c r="BK305" s="104">
        <v>3</v>
      </c>
      <c r="BL305" s="106">
        <v>22</v>
      </c>
      <c r="BM305" s="104">
        <v>1</v>
      </c>
      <c r="BN305" s="104">
        <v>303</v>
      </c>
      <c r="BO305" s="104">
        <v>27</v>
      </c>
      <c r="BP305" s="104">
        <v>40</v>
      </c>
      <c r="BQ305" s="105">
        <v>4103050</v>
      </c>
      <c r="BR305" s="104" t="s">
        <v>2992</v>
      </c>
      <c r="BS305" s="104">
        <f t="shared" si="51"/>
        <v>46334227</v>
      </c>
      <c r="BT305" s="103" t="str">
        <f>+VLOOKUP('EJECUCIONGASTOS ARMONIZADO'!BU305,[4]ARMONIZACION!$I$5:$N$53,6,FALSE)</f>
        <v>DESARROLLO HUMANO Y SOCIAL</v>
      </c>
      <c r="BU305" s="102" t="s">
        <v>340</v>
      </c>
      <c r="BV305" s="102"/>
      <c r="BY305" s="101">
        <v>1</v>
      </c>
      <c r="BZ305" s="101">
        <v>303</v>
      </c>
      <c r="CA305" t="e">
        <f>+COUNTIF([4]ARMONIZACION!$D$5:$D$53,'EJECUCIONGASTOS ARMONIZADO'!CB305)</f>
        <v>#VALUE!</v>
      </c>
      <c r="CB305" t="str">
        <f t="shared" si="43"/>
        <v>INCLUSIÓN SOCIAL Y PARTICIPACIÓN CIUDADANA EN LA MANIZALES + GRANDE - INCLUSIÓN E INTEGRACIÓN SOCIAL Y COMUNITARIA</v>
      </c>
      <c r="CC305">
        <f t="shared" si="44"/>
        <v>3</v>
      </c>
      <c r="CD305" t="str">
        <f t="shared" si="45"/>
        <v>13</v>
      </c>
      <c r="CE305" t="str">
        <f t="shared" si="46"/>
        <v>20 1 3 22 1 303 27 40 4103050</v>
      </c>
      <c r="CF305">
        <f t="shared" si="47"/>
        <v>1</v>
      </c>
    </row>
    <row r="306" spans="1:84" ht="15" customHeight="1" x14ac:dyDescent="0.25">
      <c r="A306">
        <v>29</v>
      </c>
      <c r="B306">
        <v>1</v>
      </c>
      <c r="C306">
        <v>3</v>
      </c>
      <c r="D306" s="99">
        <v>22</v>
      </c>
      <c r="E306">
        <v>1</v>
      </c>
      <c r="F306">
        <v>6</v>
      </c>
      <c r="G306">
        <v>27</v>
      </c>
      <c r="H306">
        <v>3</v>
      </c>
      <c r="I306">
        <v>2</v>
      </c>
      <c r="J306" t="s">
        <v>235</v>
      </c>
      <c r="K306" t="s">
        <v>1717</v>
      </c>
      <c r="L306" t="s">
        <v>224</v>
      </c>
      <c r="M306">
        <v>21216</v>
      </c>
      <c r="N306" t="s">
        <v>1872</v>
      </c>
      <c r="O306">
        <v>3</v>
      </c>
      <c r="P306">
        <v>3</v>
      </c>
      <c r="Q306" t="s">
        <v>1873</v>
      </c>
      <c r="R306" t="s">
        <v>1874</v>
      </c>
      <c r="S306" t="s">
        <v>1717</v>
      </c>
      <c r="T306" t="s">
        <v>224</v>
      </c>
      <c r="U306" t="s">
        <v>1720</v>
      </c>
      <c r="V306" t="s">
        <v>1721</v>
      </c>
      <c r="W306" t="s">
        <v>594</v>
      </c>
      <c r="X306" t="s">
        <v>602</v>
      </c>
      <c r="Y306" t="s">
        <v>696</v>
      </c>
      <c r="Z306" t="s">
        <v>235</v>
      </c>
      <c r="AA306" t="s">
        <v>695</v>
      </c>
      <c r="AB306" t="s">
        <v>235</v>
      </c>
      <c r="AC306" t="s">
        <v>797</v>
      </c>
      <c r="AD306" t="s">
        <v>239</v>
      </c>
      <c r="AE306" t="s">
        <v>998</v>
      </c>
      <c r="AF306" t="s">
        <v>3535</v>
      </c>
      <c r="AG306" t="s">
        <v>1752</v>
      </c>
      <c r="AH306" t="s">
        <v>1753</v>
      </c>
      <c r="AI306" t="s">
        <v>1754</v>
      </c>
      <c r="AJ306" t="s">
        <v>1755</v>
      </c>
      <c r="AK306" t="s">
        <v>609</v>
      </c>
      <c r="AL306" t="s">
        <v>610</v>
      </c>
      <c r="AM306" t="s">
        <v>611</v>
      </c>
      <c r="AN306" t="s">
        <v>1764</v>
      </c>
      <c r="AO306" t="s">
        <v>1765</v>
      </c>
      <c r="AP306" t="s">
        <v>1875</v>
      </c>
      <c r="AQ306" t="s">
        <v>124</v>
      </c>
      <c r="AR306" s="64">
        <v>400000000</v>
      </c>
      <c r="AS306" s="64">
        <v>0</v>
      </c>
      <c r="AT306" s="64">
        <v>0</v>
      </c>
      <c r="AU306" s="64">
        <v>0</v>
      </c>
      <c r="AV306" s="64">
        <v>0</v>
      </c>
      <c r="AW306" s="64">
        <v>400000000</v>
      </c>
      <c r="AX306" s="64">
        <v>0</v>
      </c>
      <c r="AY306" s="64">
        <v>0</v>
      </c>
      <c r="AZ306" s="64">
        <v>0</v>
      </c>
      <c r="BA306" s="64">
        <v>0</v>
      </c>
      <c r="BB306" s="64">
        <v>400000000</v>
      </c>
      <c r="BC306" s="101">
        <v>1</v>
      </c>
      <c r="BD306" s="101">
        <v>305</v>
      </c>
      <c r="BE306" s="64">
        <v>0</v>
      </c>
      <c r="BF306" t="s">
        <v>615</v>
      </c>
      <c r="BG306" s="107" t="e">
        <f>+SUMIF('[4]CDP - NO CANCELAR '!$A$2:$A$152,R306,'[4]CDP - NO CANCELAR '!$Q$2:$Q$152)</f>
        <v>#VALUE!</v>
      </c>
      <c r="BH306" s="64">
        <v>0</v>
      </c>
      <c r="BI306" s="104">
        <v>29</v>
      </c>
      <c r="BJ306" s="104">
        <v>1</v>
      </c>
      <c r="BK306" s="104">
        <v>3</v>
      </c>
      <c r="BL306" s="106">
        <v>22</v>
      </c>
      <c r="BM306" s="104">
        <v>1</v>
      </c>
      <c r="BN306" s="104">
        <v>305</v>
      </c>
      <c r="BO306" s="104">
        <v>27</v>
      </c>
      <c r="BP306" s="104">
        <v>41</v>
      </c>
      <c r="BQ306" s="105">
        <v>4103050</v>
      </c>
      <c r="BR306" s="104" t="s">
        <v>124</v>
      </c>
      <c r="BS306" s="104">
        <f t="shared" si="51"/>
        <v>400000000</v>
      </c>
      <c r="BT306" s="103" t="str">
        <f>+VLOOKUP('EJECUCIONGASTOS ARMONIZADO'!BU306,[4]ARMONIZACION!$I$5:$N$53,6,FALSE)</f>
        <v>DESARROLLO HUMANO Y SOCIAL</v>
      </c>
      <c r="BU306" s="102" t="s">
        <v>340</v>
      </c>
      <c r="BV306" s="102"/>
      <c r="BY306" s="101">
        <v>1</v>
      </c>
      <c r="BZ306" s="101">
        <v>305</v>
      </c>
      <c r="CA306" t="e">
        <f>+COUNTIF([4]ARMONIZACION!$D$5:$D$53,'EJECUCIONGASTOS ARMONIZADO'!CB306)</f>
        <v>#VALUE!</v>
      </c>
      <c r="CB306" t="str">
        <f t="shared" si="43"/>
        <v>INCLUSIÓN SOCIAL Y PARTICIPACIÓN CIUDADANA EN LA MANIZALES + GRANDE - INCLUSIÓN E INTEGRACIÓN SOCIAL Y COMUNITARIA</v>
      </c>
      <c r="CC306">
        <f t="shared" si="44"/>
        <v>3</v>
      </c>
      <c r="CD306" t="str">
        <f t="shared" si="45"/>
        <v>13</v>
      </c>
      <c r="CE306" t="str">
        <f t="shared" si="46"/>
        <v>29 1 3 22 1 305 27 41 4103050</v>
      </c>
      <c r="CF306">
        <f t="shared" si="47"/>
        <v>1</v>
      </c>
    </row>
    <row r="307" spans="1:84" ht="15" customHeight="1" x14ac:dyDescent="0.25">
      <c r="A307">
        <v>29</v>
      </c>
      <c r="B307">
        <v>1</v>
      </c>
      <c r="C307">
        <v>3</v>
      </c>
      <c r="D307" s="99">
        <v>22</v>
      </c>
      <c r="E307">
        <v>1</v>
      </c>
      <c r="F307">
        <v>6</v>
      </c>
      <c r="G307">
        <v>27</v>
      </c>
      <c r="H307">
        <v>4</v>
      </c>
      <c r="I307">
        <v>2</v>
      </c>
      <c r="J307" t="s">
        <v>235</v>
      </c>
      <c r="K307" t="s">
        <v>1717</v>
      </c>
      <c r="L307" t="s">
        <v>224</v>
      </c>
      <c r="M307">
        <v>22314</v>
      </c>
      <c r="N307" t="s">
        <v>1876</v>
      </c>
      <c r="O307">
        <v>4</v>
      </c>
      <c r="P307">
        <v>4</v>
      </c>
      <c r="Q307" t="s">
        <v>1877</v>
      </c>
      <c r="R307" t="s">
        <v>1878</v>
      </c>
      <c r="S307" t="s">
        <v>1717</v>
      </c>
      <c r="T307" t="s">
        <v>224</v>
      </c>
      <c r="U307" t="s">
        <v>1720</v>
      </c>
      <c r="V307" t="s">
        <v>1721</v>
      </c>
      <c r="W307" t="s">
        <v>594</v>
      </c>
      <c r="X307" t="s">
        <v>602</v>
      </c>
      <c r="Y307" t="s">
        <v>696</v>
      </c>
      <c r="Z307" t="s">
        <v>235</v>
      </c>
      <c r="AA307" t="s">
        <v>695</v>
      </c>
      <c r="AB307" t="s">
        <v>235</v>
      </c>
      <c r="AC307" t="s">
        <v>797</v>
      </c>
      <c r="AD307" t="s">
        <v>239</v>
      </c>
      <c r="AE307" t="s">
        <v>998</v>
      </c>
      <c r="AF307" t="s">
        <v>3535</v>
      </c>
      <c r="AG307" t="s">
        <v>1752</v>
      </c>
      <c r="AH307" t="s">
        <v>1753</v>
      </c>
      <c r="AI307" t="s">
        <v>1754</v>
      </c>
      <c r="AJ307" t="s">
        <v>1755</v>
      </c>
      <c r="AK307" t="s">
        <v>609</v>
      </c>
      <c r="AL307" t="s">
        <v>610</v>
      </c>
      <c r="AM307" t="s">
        <v>611</v>
      </c>
      <c r="AN307" t="s">
        <v>1764</v>
      </c>
      <c r="AO307" t="s">
        <v>1765</v>
      </c>
      <c r="AP307" t="s">
        <v>1879</v>
      </c>
      <c r="AQ307" t="s">
        <v>125</v>
      </c>
      <c r="AR307" s="64">
        <v>52000000</v>
      </c>
      <c r="AS307" s="64">
        <v>0</v>
      </c>
      <c r="AT307" s="64">
        <v>0</v>
      </c>
      <c r="AU307" s="64">
        <v>0</v>
      </c>
      <c r="AV307" s="64">
        <v>0</v>
      </c>
      <c r="AW307" s="64">
        <v>52000000</v>
      </c>
      <c r="AX307" s="64">
        <v>36400000</v>
      </c>
      <c r="AY307" s="64">
        <v>0</v>
      </c>
      <c r="AZ307" s="64">
        <v>0</v>
      </c>
      <c r="BA307" s="64">
        <v>0</v>
      </c>
      <c r="BB307" s="64">
        <v>15600000</v>
      </c>
      <c r="BC307" s="101">
        <v>1</v>
      </c>
      <c r="BD307" s="101">
        <v>305</v>
      </c>
      <c r="BE307" s="64">
        <v>36400000</v>
      </c>
      <c r="BF307" t="s">
        <v>615</v>
      </c>
      <c r="BG307" s="107" t="e">
        <f>+SUMIF('[4]CDP - NO CANCELAR '!$A$2:$A$152,R307,'[4]CDP - NO CANCELAR '!$Q$2:$Q$152)</f>
        <v>#VALUE!</v>
      </c>
      <c r="BH307" s="64">
        <v>36400000</v>
      </c>
      <c r="BI307" s="104">
        <v>29</v>
      </c>
      <c r="BJ307" s="104">
        <v>1</v>
      </c>
      <c r="BK307" s="104">
        <v>3</v>
      </c>
      <c r="BL307" s="106">
        <v>22</v>
      </c>
      <c r="BM307" s="104">
        <v>1</v>
      </c>
      <c r="BN307" s="104">
        <v>305</v>
      </c>
      <c r="BO307" s="104">
        <v>27</v>
      </c>
      <c r="BP307" s="104">
        <v>42</v>
      </c>
      <c r="BQ307" s="105">
        <v>4103050</v>
      </c>
      <c r="BR307" s="104" t="s">
        <v>3284</v>
      </c>
      <c r="BS307" s="104">
        <f t="shared" si="51"/>
        <v>15600000</v>
      </c>
      <c r="BT307" s="103" t="str">
        <f>+VLOOKUP('EJECUCIONGASTOS ARMONIZADO'!BU307,[4]ARMONIZACION!$I$5:$N$53,6,FALSE)</f>
        <v>DESARROLLO HUMANO Y SOCIAL</v>
      </c>
      <c r="BU307" s="102" t="s">
        <v>340</v>
      </c>
      <c r="BV307" s="102"/>
      <c r="BY307" s="101">
        <v>1</v>
      </c>
      <c r="BZ307" s="101">
        <v>305</v>
      </c>
      <c r="CA307" t="e">
        <f>+COUNTIF([4]ARMONIZACION!$D$5:$D$53,'EJECUCIONGASTOS ARMONIZADO'!CB307)</f>
        <v>#VALUE!</v>
      </c>
      <c r="CB307" t="str">
        <f t="shared" si="43"/>
        <v>INCLUSIÓN SOCIAL Y PARTICIPACIÓN CIUDADANA EN LA MANIZALES + GRANDE - INCLUSIÓN E INTEGRACIÓN SOCIAL Y COMUNITARIA</v>
      </c>
      <c r="CC307">
        <f t="shared" si="44"/>
        <v>3</v>
      </c>
      <c r="CD307" t="str">
        <f t="shared" si="45"/>
        <v>13</v>
      </c>
      <c r="CE307" t="str">
        <f t="shared" si="46"/>
        <v>29 1 3 22 1 305 27 42 4103050</v>
      </c>
      <c r="CF307">
        <f t="shared" si="47"/>
        <v>1</v>
      </c>
    </row>
    <row r="308" spans="1:84" ht="15" customHeight="1" x14ac:dyDescent="0.25">
      <c r="A308">
        <v>29</v>
      </c>
      <c r="B308">
        <v>1</v>
      </c>
      <c r="C308">
        <v>3</v>
      </c>
      <c r="D308" s="99">
        <v>22</v>
      </c>
      <c r="E308">
        <v>1</v>
      </c>
      <c r="F308">
        <v>6</v>
      </c>
      <c r="G308">
        <v>27</v>
      </c>
      <c r="H308">
        <v>5</v>
      </c>
      <c r="I308">
        <v>2</v>
      </c>
      <c r="J308" t="s">
        <v>235</v>
      </c>
      <c r="K308" t="s">
        <v>1717</v>
      </c>
      <c r="L308" t="s">
        <v>224</v>
      </c>
      <c r="M308">
        <v>22332</v>
      </c>
      <c r="N308" t="s">
        <v>1880</v>
      </c>
      <c r="O308">
        <v>5</v>
      </c>
      <c r="P308">
        <v>5</v>
      </c>
      <c r="Q308" t="s">
        <v>1881</v>
      </c>
      <c r="R308" t="s">
        <v>1882</v>
      </c>
      <c r="S308" t="s">
        <v>1717</v>
      </c>
      <c r="T308" t="s">
        <v>224</v>
      </c>
      <c r="U308" t="s">
        <v>1720</v>
      </c>
      <c r="V308" t="s">
        <v>1721</v>
      </c>
      <c r="W308" t="s">
        <v>594</v>
      </c>
      <c r="X308" t="s">
        <v>602</v>
      </c>
      <c r="Y308" t="s">
        <v>696</v>
      </c>
      <c r="Z308" t="s">
        <v>235</v>
      </c>
      <c r="AA308" t="s">
        <v>695</v>
      </c>
      <c r="AB308" t="s">
        <v>235</v>
      </c>
      <c r="AC308" t="s">
        <v>797</v>
      </c>
      <c r="AD308" t="s">
        <v>239</v>
      </c>
      <c r="AE308" t="s">
        <v>998</v>
      </c>
      <c r="AF308" t="s">
        <v>3535</v>
      </c>
      <c r="AG308" t="s">
        <v>1752</v>
      </c>
      <c r="AH308" t="s">
        <v>1753</v>
      </c>
      <c r="AI308" t="s">
        <v>1754</v>
      </c>
      <c r="AJ308" t="s">
        <v>1755</v>
      </c>
      <c r="AK308" t="s">
        <v>609</v>
      </c>
      <c r="AL308" t="s">
        <v>610</v>
      </c>
      <c r="AM308" t="s">
        <v>611</v>
      </c>
      <c r="AN308" t="s">
        <v>1764</v>
      </c>
      <c r="AO308" t="s">
        <v>1765</v>
      </c>
      <c r="AP308" t="s">
        <v>1883</v>
      </c>
      <c r="AQ308" t="s">
        <v>126</v>
      </c>
      <c r="AR308" s="64">
        <v>7000000</v>
      </c>
      <c r="AS308" s="64">
        <v>0</v>
      </c>
      <c r="AT308" s="64">
        <v>0</v>
      </c>
      <c r="AU308" s="64">
        <v>0</v>
      </c>
      <c r="AV308" s="64">
        <v>0</v>
      </c>
      <c r="AW308" s="64">
        <v>7000000</v>
      </c>
      <c r="AX308" s="64">
        <v>0</v>
      </c>
      <c r="AY308" s="64">
        <v>0</v>
      </c>
      <c r="AZ308" s="64">
        <v>0</v>
      </c>
      <c r="BA308" s="64">
        <v>0</v>
      </c>
      <c r="BB308" s="64">
        <v>7000000</v>
      </c>
      <c r="BC308" s="101">
        <v>1</v>
      </c>
      <c r="BD308" s="101">
        <v>305</v>
      </c>
      <c r="BE308" s="64">
        <v>0</v>
      </c>
      <c r="BF308" t="s">
        <v>615</v>
      </c>
      <c r="BG308" s="107" t="e">
        <f>+SUMIF('[4]CDP - NO CANCELAR '!$A$2:$A$152,R308,'[4]CDP - NO CANCELAR '!$Q$2:$Q$152)</f>
        <v>#VALUE!</v>
      </c>
      <c r="BH308" s="64">
        <v>0</v>
      </c>
      <c r="BI308" s="104">
        <v>29</v>
      </c>
      <c r="BJ308" s="104">
        <v>1</v>
      </c>
      <c r="BK308" s="104">
        <v>3</v>
      </c>
      <c r="BL308" s="106">
        <v>22</v>
      </c>
      <c r="BM308" s="104">
        <v>1</v>
      </c>
      <c r="BN308" s="104">
        <v>305</v>
      </c>
      <c r="BO308" s="104">
        <v>27</v>
      </c>
      <c r="BP308" s="104">
        <v>43</v>
      </c>
      <c r="BQ308" s="105">
        <v>4103050</v>
      </c>
      <c r="BR308" s="104" t="s">
        <v>3284</v>
      </c>
      <c r="BS308" s="104">
        <f t="shared" si="51"/>
        <v>7000000</v>
      </c>
      <c r="BT308" s="103" t="str">
        <f>+VLOOKUP('EJECUCIONGASTOS ARMONIZADO'!BU308,[4]ARMONIZACION!$I$5:$N$53,6,FALSE)</f>
        <v>DESARROLLO HUMANO Y SOCIAL</v>
      </c>
      <c r="BU308" s="102" t="s">
        <v>340</v>
      </c>
      <c r="BV308" s="102"/>
      <c r="BY308" s="101">
        <v>1</v>
      </c>
      <c r="BZ308" s="101">
        <v>305</v>
      </c>
      <c r="CA308" t="e">
        <f>+COUNTIF([4]ARMONIZACION!$D$5:$D$53,'EJECUCIONGASTOS ARMONIZADO'!CB308)</f>
        <v>#VALUE!</v>
      </c>
      <c r="CB308" t="str">
        <f t="shared" si="43"/>
        <v>INCLUSIÓN SOCIAL Y PARTICIPACIÓN CIUDADANA EN LA MANIZALES + GRANDE - INCLUSIÓN E INTEGRACIÓN SOCIAL Y COMUNITARIA</v>
      </c>
      <c r="CC308">
        <f t="shared" si="44"/>
        <v>3</v>
      </c>
      <c r="CD308" t="str">
        <f t="shared" si="45"/>
        <v>13</v>
      </c>
      <c r="CE308" t="str">
        <f t="shared" si="46"/>
        <v>29 1 3 22 1 305 27 43 4103050</v>
      </c>
      <c r="CF308">
        <f t="shared" si="47"/>
        <v>1</v>
      </c>
    </row>
    <row r="309" spans="1:84" ht="15" customHeight="1" x14ac:dyDescent="0.25">
      <c r="A309">
        <v>29</v>
      </c>
      <c r="B309">
        <v>1</v>
      </c>
      <c r="C309">
        <v>3</v>
      </c>
      <c r="D309">
        <v>22</v>
      </c>
      <c r="E309">
        <v>1</v>
      </c>
      <c r="F309">
        <v>6</v>
      </c>
      <c r="G309">
        <v>27</v>
      </c>
      <c r="H309">
        <v>6</v>
      </c>
      <c r="I309">
        <v>2</v>
      </c>
      <c r="J309" t="s">
        <v>235</v>
      </c>
      <c r="K309" t="s">
        <v>1717</v>
      </c>
      <c r="L309" t="s">
        <v>224</v>
      </c>
      <c r="M309">
        <v>22305</v>
      </c>
      <c r="N309" t="s">
        <v>1884</v>
      </c>
      <c r="O309">
        <v>6</v>
      </c>
      <c r="P309">
        <v>6</v>
      </c>
      <c r="Q309" t="s">
        <v>1885</v>
      </c>
      <c r="R309" t="s">
        <v>1886</v>
      </c>
      <c r="S309" t="s">
        <v>1717</v>
      </c>
      <c r="T309" t="s">
        <v>224</v>
      </c>
      <c r="U309" t="s">
        <v>1720</v>
      </c>
      <c r="V309" t="s">
        <v>1721</v>
      </c>
      <c r="W309" t="s">
        <v>594</v>
      </c>
      <c r="X309" t="s">
        <v>602</v>
      </c>
      <c r="Y309" t="s">
        <v>696</v>
      </c>
      <c r="Z309" t="s">
        <v>235</v>
      </c>
      <c r="AA309" t="s">
        <v>695</v>
      </c>
      <c r="AB309" t="s">
        <v>235</v>
      </c>
      <c r="AC309" t="s">
        <v>797</v>
      </c>
      <c r="AD309" t="s">
        <v>239</v>
      </c>
      <c r="AE309" t="s">
        <v>998</v>
      </c>
      <c r="AF309" t="s">
        <v>3535</v>
      </c>
      <c r="AG309" t="s">
        <v>1752</v>
      </c>
      <c r="AH309" t="s">
        <v>1753</v>
      </c>
      <c r="AI309" t="s">
        <v>1754</v>
      </c>
      <c r="AJ309" t="s">
        <v>1755</v>
      </c>
      <c r="AK309" t="s">
        <v>609</v>
      </c>
      <c r="AL309" t="s">
        <v>610</v>
      </c>
      <c r="AM309" t="s">
        <v>611</v>
      </c>
      <c r="AN309" t="s">
        <v>1756</v>
      </c>
      <c r="AO309" t="s">
        <v>1757</v>
      </c>
      <c r="AP309" t="s">
        <v>1887</v>
      </c>
      <c r="AQ309" t="s">
        <v>127</v>
      </c>
      <c r="AR309" s="64">
        <v>100000</v>
      </c>
      <c r="AS309" s="64">
        <v>0</v>
      </c>
      <c r="AT309" s="64">
        <v>0</v>
      </c>
      <c r="AU309" s="64">
        <v>0</v>
      </c>
      <c r="AV309" s="64">
        <v>0</v>
      </c>
      <c r="AW309" s="64">
        <v>100000</v>
      </c>
      <c r="AX309" s="64">
        <v>0</v>
      </c>
      <c r="AY309" s="64">
        <v>0</v>
      </c>
      <c r="AZ309" s="64">
        <v>0</v>
      </c>
      <c r="BA309" s="64">
        <v>0</v>
      </c>
      <c r="BB309" s="64">
        <v>100000</v>
      </c>
      <c r="BC309" s="101">
        <v>1</v>
      </c>
      <c r="BD309" s="101">
        <v>303</v>
      </c>
      <c r="BE309" s="64">
        <v>0</v>
      </c>
      <c r="BF309" t="s">
        <v>615</v>
      </c>
      <c r="BG309" s="107" t="e">
        <f>+SUMIF('[4]CDP - NO CANCELAR '!$A$2:$A$152,R309,'[4]CDP - NO CANCELAR '!$Q$2:$Q$152)</f>
        <v>#VALUE!</v>
      </c>
      <c r="BH309" s="64">
        <v>0</v>
      </c>
      <c r="BI309" s="104">
        <v>20</v>
      </c>
      <c r="BJ309" s="104">
        <v>1</v>
      </c>
      <c r="BK309" s="104">
        <v>3</v>
      </c>
      <c r="BL309" s="106">
        <v>22</v>
      </c>
      <c r="BM309" s="104">
        <v>1</v>
      </c>
      <c r="BN309" s="104">
        <v>303</v>
      </c>
      <c r="BO309" s="104">
        <v>27</v>
      </c>
      <c r="BP309" s="104">
        <v>41</v>
      </c>
      <c r="BQ309" s="105">
        <v>4103050</v>
      </c>
      <c r="BR309" s="104" t="s">
        <v>2992</v>
      </c>
      <c r="BS309" s="104">
        <f t="shared" si="51"/>
        <v>100000</v>
      </c>
      <c r="BT309" s="103" t="str">
        <f>+VLOOKUP('EJECUCIONGASTOS ARMONIZADO'!BU309,[4]ARMONIZACION!$I$5:$N$53,6,FALSE)</f>
        <v>DESARROLLO HUMANO Y SOCIAL</v>
      </c>
      <c r="BU309" s="102" t="s">
        <v>340</v>
      </c>
      <c r="BV309" s="102"/>
      <c r="BY309" s="101">
        <v>1</v>
      </c>
      <c r="BZ309" s="101">
        <v>303</v>
      </c>
      <c r="CA309" t="e">
        <f>+COUNTIF([4]ARMONIZACION!$D$5:$D$53,'EJECUCIONGASTOS ARMONIZADO'!CB309)</f>
        <v>#VALUE!</v>
      </c>
      <c r="CB309" t="str">
        <f t="shared" si="43"/>
        <v>INCLUSIÓN SOCIAL Y PARTICIPACIÓN CIUDADANA EN LA MANIZALES + GRANDE - INCLUSIÓN E INTEGRACIÓN SOCIAL Y COMUNITARIA</v>
      </c>
      <c r="CC309">
        <f t="shared" si="44"/>
        <v>3</v>
      </c>
      <c r="CD309" t="str">
        <f t="shared" si="45"/>
        <v>13</v>
      </c>
      <c r="CE309" t="str">
        <f t="shared" si="46"/>
        <v>20 1 3 22 1 303 27 41 4103050</v>
      </c>
      <c r="CF309">
        <f t="shared" si="47"/>
        <v>1</v>
      </c>
    </row>
    <row r="310" spans="1:84" ht="15" customHeight="1" x14ac:dyDescent="0.25">
      <c r="A310">
        <v>29</v>
      </c>
      <c r="B310">
        <v>1</v>
      </c>
      <c r="C310">
        <v>3</v>
      </c>
      <c r="D310" s="99">
        <v>33</v>
      </c>
      <c r="E310">
        <v>1</v>
      </c>
      <c r="F310">
        <v>4</v>
      </c>
      <c r="G310">
        <v>52</v>
      </c>
      <c r="H310">
        <v>1</v>
      </c>
      <c r="I310">
        <v>3</v>
      </c>
      <c r="J310" t="s">
        <v>236</v>
      </c>
      <c r="K310" t="s">
        <v>1717</v>
      </c>
      <c r="L310" t="s">
        <v>224</v>
      </c>
      <c r="M310">
        <v>13162</v>
      </c>
      <c r="N310" t="s">
        <v>1888</v>
      </c>
      <c r="O310">
        <v>1</v>
      </c>
      <c r="P310">
        <v>1</v>
      </c>
      <c r="Q310" t="s">
        <v>1889</v>
      </c>
      <c r="R310" t="s">
        <v>1890</v>
      </c>
      <c r="S310" t="s">
        <v>1717</v>
      </c>
      <c r="T310" t="s">
        <v>224</v>
      </c>
      <c r="U310" t="s">
        <v>1720</v>
      </c>
      <c r="V310" t="s">
        <v>1721</v>
      </c>
      <c r="W310" t="s">
        <v>594</v>
      </c>
      <c r="X310" t="s">
        <v>602</v>
      </c>
      <c r="Y310" t="s">
        <v>594</v>
      </c>
      <c r="Z310" t="s">
        <v>236</v>
      </c>
      <c r="AA310" t="s">
        <v>1180</v>
      </c>
      <c r="AB310" t="s">
        <v>1181</v>
      </c>
      <c r="AC310" t="s">
        <v>797</v>
      </c>
      <c r="AD310" t="s">
        <v>239</v>
      </c>
      <c r="AE310" t="s">
        <v>1350</v>
      </c>
      <c r="AF310" t="s">
        <v>1351</v>
      </c>
      <c r="AG310" t="s">
        <v>1728</v>
      </c>
      <c r="AH310" t="s">
        <v>1729</v>
      </c>
      <c r="AI310" t="s">
        <v>1730</v>
      </c>
      <c r="AJ310" t="s">
        <v>1731</v>
      </c>
      <c r="AK310" t="s">
        <v>609</v>
      </c>
      <c r="AL310" t="s">
        <v>610</v>
      </c>
      <c r="AM310" t="s">
        <v>611</v>
      </c>
      <c r="AN310" t="s">
        <v>1742</v>
      </c>
      <c r="AO310" t="s">
        <v>1743</v>
      </c>
      <c r="AP310" t="s">
        <v>1891</v>
      </c>
      <c r="AQ310" t="s">
        <v>128</v>
      </c>
      <c r="AR310" s="64">
        <v>205830480</v>
      </c>
      <c r="AS310" s="64">
        <v>0</v>
      </c>
      <c r="AT310" s="64">
        <v>0</v>
      </c>
      <c r="AU310" s="64">
        <v>0</v>
      </c>
      <c r="AV310" s="64">
        <v>107683200</v>
      </c>
      <c r="AW310" s="64">
        <v>98147280</v>
      </c>
      <c r="AX310" s="64">
        <v>98147280</v>
      </c>
      <c r="AY310" s="64">
        <v>98147280</v>
      </c>
      <c r="AZ310" s="64">
        <v>50000000</v>
      </c>
      <c r="BA310" s="64">
        <v>50000000</v>
      </c>
      <c r="BB310" s="64">
        <v>0</v>
      </c>
      <c r="BC310" s="109">
        <v>1</v>
      </c>
      <c r="BD310" s="109">
        <v>502</v>
      </c>
      <c r="BE310" s="64">
        <v>0</v>
      </c>
      <c r="BF310" t="s">
        <v>615</v>
      </c>
      <c r="BG310" s="107" t="e">
        <f>+SUMIF('[4]CDP - NO CANCELAR '!$A$2:$A$152,R310,'[4]CDP - NO CANCELAR '!$Q$2:$Q$152)</f>
        <v>#VALUE!</v>
      </c>
      <c r="BH310" s="64">
        <v>98147280</v>
      </c>
      <c r="BI310" s="104">
        <f t="shared" ref="BI310:BL314" si="54">+A310</f>
        <v>29</v>
      </c>
      <c r="BJ310" s="104">
        <f t="shared" si="54"/>
        <v>1</v>
      </c>
      <c r="BK310" s="104">
        <f t="shared" si="54"/>
        <v>3</v>
      </c>
      <c r="BL310" s="106">
        <f t="shared" si="54"/>
        <v>33</v>
      </c>
      <c r="BM310" s="104">
        <f>+VALUE(VLOOKUP(BT310,'[4]ESTRUCTURA PDM'!$D$1:$J$48,7,FALSE))</f>
        <v>1</v>
      </c>
      <c r="BN310" s="104">
        <f>IFERROR(VALUE(CONCATENATE((VLOOKUP(BU310,'[4]ESTRUCTURA PDM'!$E$1:$L$48,7,FALSE)),0,(VLOOKUP(BV310,'[4]ESTRUCTURA PDM'!$F$1:$L$48,7,FALSE)))),)</f>
        <v>0</v>
      </c>
      <c r="BO310" s="104">
        <f>+G310</f>
        <v>52</v>
      </c>
      <c r="BP310" s="104"/>
      <c r="BQ310" s="105"/>
      <c r="BR310" s="104"/>
      <c r="BS310" s="104">
        <f t="shared" si="51"/>
        <v>0</v>
      </c>
      <c r="BT310" s="103" t="str">
        <f>+VLOOKUP('EJECUCIONGASTOS ARMONIZADO'!BU310,[4]ARMONIZACION!$I$5:$N$53,6,FALSE)</f>
        <v>DESARROLLO HUMANO Y SOCIAL</v>
      </c>
      <c r="BU310" s="102" t="s">
        <v>371</v>
      </c>
      <c r="BV310" s="102"/>
      <c r="BY310" s="101">
        <v>1</v>
      </c>
      <c r="BZ310" s="101">
        <v>0</v>
      </c>
      <c r="CA310" t="e">
        <f>+COUNTIF([4]ARMONIZACION!$D$5:$D$53,'EJECUCIONGASTOS ARMONIZADO'!CB310)</f>
        <v>#VALUE!</v>
      </c>
      <c r="CB310" t="str">
        <f t="shared" si="43"/>
        <v>POTENCIAR EL DESARROLLO, EL PATRIMONIO Y PROSPERIDAD CULTURA - ARTE Y CULTURA</v>
      </c>
      <c r="CC310">
        <f t="shared" si="44"/>
        <v>0</v>
      </c>
      <c r="CD310" t="str">
        <f t="shared" si="45"/>
        <v>10</v>
      </c>
      <c r="CE310" t="str">
        <f t="shared" si="46"/>
        <v xml:space="preserve">29 1 3 33 1 0 52  </v>
      </c>
      <c r="CF310">
        <f t="shared" si="47"/>
        <v>3</v>
      </c>
    </row>
    <row r="311" spans="1:84" ht="15" customHeight="1" x14ac:dyDescent="0.25">
      <c r="A311">
        <v>29</v>
      </c>
      <c r="B311">
        <v>1</v>
      </c>
      <c r="C311">
        <v>3</v>
      </c>
      <c r="D311" s="99">
        <v>33</v>
      </c>
      <c r="E311">
        <v>1</v>
      </c>
      <c r="F311">
        <v>4</v>
      </c>
      <c r="G311">
        <v>52</v>
      </c>
      <c r="H311">
        <v>2</v>
      </c>
      <c r="I311">
        <v>3</v>
      </c>
      <c r="J311" t="s">
        <v>236</v>
      </c>
      <c r="K311" t="s">
        <v>1717</v>
      </c>
      <c r="L311" t="s">
        <v>224</v>
      </c>
      <c r="M311">
        <v>13162</v>
      </c>
      <c r="N311" t="s">
        <v>1888</v>
      </c>
      <c r="O311">
        <v>2</v>
      </c>
      <c r="P311">
        <v>2</v>
      </c>
      <c r="Q311" t="s">
        <v>1892</v>
      </c>
      <c r="R311" t="s">
        <v>1893</v>
      </c>
      <c r="S311" t="s">
        <v>1717</v>
      </c>
      <c r="T311" t="s">
        <v>224</v>
      </c>
      <c r="U311" t="s">
        <v>1720</v>
      </c>
      <c r="V311" t="s">
        <v>1721</v>
      </c>
      <c r="W311" t="s">
        <v>594</v>
      </c>
      <c r="X311" t="s">
        <v>602</v>
      </c>
      <c r="Y311" t="s">
        <v>594</v>
      </c>
      <c r="Z311" t="s">
        <v>236</v>
      </c>
      <c r="AA311" t="s">
        <v>1180</v>
      </c>
      <c r="AB311" t="s">
        <v>1181</v>
      </c>
      <c r="AC311" t="s">
        <v>797</v>
      </c>
      <c r="AD311" t="s">
        <v>239</v>
      </c>
      <c r="AE311" t="s">
        <v>1350</v>
      </c>
      <c r="AF311" t="s">
        <v>1351</v>
      </c>
      <c r="AG311" t="s">
        <v>1728</v>
      </c>
      <c r="AH311" t="s">
        <v>1729</v>
      </c>
      <c r="AI311" t="s">
        <v>1730</v>
      </c>
      <c r="AJ311" t="s">
        <v>1731</v>
      </c>
      <c r="AK311" t="s">
        <v>609</v>
      </c>
      <c r="AL311" t="s">
        <v>610</v>
      </c>
      <c r="AM311" t="s">
        <v>611</v>
      </c>
      <c r="AN311" t="s">
        <v>1737</v>
      </c>
      <c r="AO311" t="s">
        <v>1738</v>
      </c>
      <c r="AP311" t="s">
        <v>1894</v>
      </c>
      <c r="AQ311" t="s">
        <v>128</v>
      </c>
      <c r="AR311" s="64">
        <v>468000000</v>
      </c>
      <c r="AS311" s="64">
        <v>0</v>
      </c>
      <c r="AT311" s="64">
        <v>0</v>
      </c>
      <c r="AU311" s="64">
        <v>0</v>
      </c>
      <c r="AV311" s="64">
        <v>354587880</v>
      </c>
      <c r="AW311" s="64">
        <v>113412120</v>
      </c>
      <c r="AX311" s="64">
        <v>113412120</v>
      </c>
      <c r="AY311" s="64">
        <v>113412120</v>
      </c>
      <c r="AZ311" s="64">
        <v>49521880</v>
      </c>
      <c r="BA311" s="64">
        <v>49521880</v>
      </c>
      <c r="BB311" s="64">
        <v>0</v>
      </c>
      <c r="BC311" s="109">
        <v>1</v>
      </c>
      <c r="BD311" s="109">
        <v>502</v>
      </c>
      <c r="BE311" s="64">
        <v>0</v>
      </c>
      <c r="BF311" t="s">
        <v>615</v>
      </c>
      <c r="BG311" s="107" t="e">
        <f>+SUMIF('[4]CDP - NO CANCELAR '!$A$2:$A$152,R311,'[4]CDP - NO CANCELAR '!$Q$2:$Q$152)</f>
        <v>#VALUE!</v>
      </c>
      <c r="BH311" s="64">
        <v>113412120</v>
      </c>
      <c r="BI311" s="104">
        <f t="shared" si="54"/>
        <v>29</v>
      </c>
      <c r="BJ311" s="104">
        <f t="shared" si="54"/>
        <v>1</v>
      </c>
      <c r="BK311" s="104">
        <f t="shared" si="54"/>
        <v>3</v>
      </c>
      <c r="BL311" s="106">
        <f t="shared" si="54"/>
        <v>33</v>
      </c>
      <c r="BM311" s="104">
        <f>+VALUE(VLOOKUP(BT311,'[4]ESTRUCTURA PDM'!$D$1:$J$48,7,FALSE))</f>
        <v>1</v>
      </c>
      <c r="BN311" s="104">
        <f>IFERROR(VALUE(CONCATENATE((VLOOKUP(BU311,'[4]ESTRUCTURA PDM'!$E$1:$L$48,7,FALSE)),0,(VLOOKUP(BV311,'[4]ESTRUCTURA PDM'!$F$1:$L$48,7,FALSE)))),)</f>
        <v>0</v>
      </c>
      <c r="BO311" s="104">
        <f>+G311</f>
        <v>52</v>
      </c>
      <c r="BP311" s="104"/>
      <c r="BQ311" s="105"/>
      <c r="BR311" s="104"/>
      <c r="BS311" s="104">
        <f t="shared" si="51"/>
        <v>0</v>
      </c>
      <c r="BT311" s="103" t="str">
        <f>+VLOOKUP('EJECUCIONGASTOS ARMONIZADO'!BU311,[4]ARMONIZACION!$I$5:$N$53,6,FALSE)</f>
        <v>DESARROLLO HUMANO Y SOCIAL</v>
      </c>
      <c r="BU311" s="102" t="s">
        <v>371</v>
      </c>
      <c r="BV311" s="102"/>
      <c r="BY311" s="101">
        <v>1</v>
      </c>
      <c r="BZ311" s="101">
        <v>0</v>
      </c>
      <c r="CA311" t="e">
        <f>+COUNTIF([4]ARMONIZACION!$D$5:$D$53,'EJECUCIONGASTOS ARMONIZADO'!CB311)</f>
        <v>#VALUE!</v>
      </c>
      <c r="CB311" t="str">
        <f t="shared" si="43"/>
        <v>POTENCIAR EL DESARROLLO, EL PATRIMONIO Y PROSPERIDAD CULTURA - ARTE Y CULTURA</v>
      </c>
      <c r="CC311">
        <f t="shared" si="44"/>
        <v>0</v>
      </c>
      <c r="CD311" t="str">
        <f t="shared" si="45"/>
        <v>10</v>
      </c>
      <c r="CE311" t="str">
        <f t="shared" si="46"/>
        <v xml:space="preserve">29 1 3 33 1 0 52  </v>
      </c>
      <c r="CF311">
        <f t="shared" si="47"/>
        <v>3</v>
      </c>
    </row>
    <row r="312" spans="1:84" ht="15" customHeight="1" x14ac:dyDescent="0.25">
      <c r="A312">
        <v>29</v>
      </c>
      <c r="B312">
        <v>1</v>
      </c>
      <c r="C312">
        <v>3</v>
      </c>
      <c r="D312" s="99">
        <v>33</v>
      </c>
      <c r="E312">
        <v>1</v>
      </c>
      <c r="F312">
        <v>4</v>
      </c>
      <c r="G312">
        <v>52</v>
      </c>
      <c r="H312">
        <v>3</v>
      </c>
      <c r="I312">
        <v>3</v>
      </c>
      <c r="J312" t="s">
        <v>236</v>
      </c>
      <c r="K312" t="s">
        <v>1717</v>
      </c>
      <c r="L312" t="s">
        <v>224</v>
      </c>
      <c r="M312">
        <v>13162</v>
      </c>
      <c r="N312" t="s">
        <v>1888</v>
      </c>
      <c r="O312">
        <v>3</v>
      </c>
      <c r="P312">
        <v>3</v>
      </c>
      <c r="Q312" t="s">
        <v>1895</v>
      </c>
      <c r="R312" t="s">
        <v>1896</v>
      </c>
      <c r="S312" t="s">
        <v>1717</v>
      </c>
      <c r="T312" t="s">
        <v>224</v>
      </c>
      <c r="U312" t="s">
        <v>1720</v>
      </c>
      <c r="V312" t="s">
        <v>1721</v>
      </c>
      <c r="W312" t="s">
        <v>594</v>
      </c>
      <c r="X312" t="s">
        <v>602</v>
      </c>
      <c r="Y312" t="s">
        <v>594</v>
      </c>
      <c r="Z312" t="s">
        <v>236</v>
      </c>
      <c r="AA312" t="s">
        <v>1180</v>
      </c>
      <c r="AB312" t="s">
        <v>1181</v>
      </c>
      <c r="AC312" t="s">
        <v>797</v>
      </c>
      <c r="AD312" t="s">
        <v>239</v>
      </c>
      <c r="AE312" t="s">
        <v>1350</v>
      </c>
      <c r="AF312" t="s">
        <v>1351</v>
      </c>
      <c r="AG312" t="s">
        <v>1728</v>
      </c>
      <c r="AH312" t="s">
        <v>1729</v>
      </c>
      <c r="AI312" t="s">
        <v>1730</v>
      </c>
      <c r="AJ312" t="s">
        <v>1731</v>
      </c>
      <c r="AK312" t="s">
        <v>609</v>
      </c>
      <c r="AL312" t="s">
        <v>610</v>
      </c>
      <c r="AM312" t="s">
        <v>611</v>
      </c>
      <c r="AN312" t="s">
        <v>1747</v>
      </c>
      <c r="AO312" t="s">
        <v>1748</v>
      </c>
      <c r="AP312" t="s">
        <v>1897</v>
      </c>
      <c r="AQ312" t="s">
        <v>128</v>
      </c>
      <c r="AR312" s="64">
        <v>680407885</v>
      </c>
      <c r="AS312" s="64">
        <v>0</v>
      </c>
      <c r="AT312" s="64">
        <v>0</v>
      </c>
      <c r="AU312" s="64">
        <v>0</v>
      </c>
      <c r="AV312" s="64">
        <v>524407885</v>
      </c>
      <c r="AW312" s="64">
        <v>156000000</v>
      </c>
      <c r="AX312" s="64">
        <v>156000000</v>
      </c>
      <c r="AY312" s="64">
        <v>156000000</v>
      </c>
      <c r="AZ312" s="64">
        <v>0</v>
      </c>
      <c r="BA312" s="64">
        <v>0</v>
      </c>
      <c r="BB312" s="64">
        <v>0</v>
      </c>
      <c r="BC312" s="109">
        <v>1</v>
      </c>
      <c r="BD312" s="109">
        <v>502</v>
      </c>
      <c r="BE312" s="64">
        <v>0</v>
      </c>
      <c r="BF312" t="s">
        <v>615</v>
      </c>
      <c r="BG312" s="107" t="e">
        <f>+SUMIF('[4]CDP - NO CANCELAR '!$A$2:$A$152,R312,'[4]CDP - NO CANCELAR '!$Q$2:$Q$152)</f>
        <v>#VALUE!</v>
      </c>
      <c r="BH312" s="64">
        <v>156000000</v>
      </c>
      <c r="BI312" s="104">
        <f t="shared" si="54"/>
        <v>29</v>
      </c>
      <c r="BJ312" s="104">
        <f t="shared" si="54"/>
        <v>1</v>
      </c>
      <c r="BK312" s="104">
        <f t="shared" si="54"/>
        <v>3</v>
      </c>
      <c r="BL312" s="106">
        <f t="shared" si="54"/>
        <v>33</v>
      </c>
      <c r="BM312" s="104">
        <f>+VALUE(VLOOKUP(BT312,'[4]ESTRUCTURA PDM'!$D$1:$J$48,7,FALSE))</f>
        <v>1</v>
      </c>
      <c r="BN312" s="104">
        <f>IFERROR(VALUE(CONCATENATE((VLOOKUP(BU312,'[4]ESTRUCTURA PDM'!$E$1:$L$48,7,FALSE)),0,(VLOOKUP(BV312,'[4]ESTRUCTURA PDM'!$F$1:$L$48,7,FALSE)))),)</f>
        <v>0</v>
      </c>
      <c r="BO312" s="104">
        <f>+G312</f>
        <v>52</v>
      </c>
      <c r="BP312" s="104"/>
      <c r="BQ312" s="105"/>
      <c r="BR312" s="104"/>
      <c r="BS312" s="104">
        <f t="shared" si="51"/>
        <v>0</v>
      </c>
      <c r="BT312" s="103" t="str">
        <f>+VLOOKUP('EJECUCIONGASTOS ARMONIZADO'!BU312,[4]ARMONIZACION!$I$5:$N$53,6,FALSE)</f>
        <v>DESARROLLO HUMANO Y SOCIAL</v>
      </c>
      <c r="BU312" s="102" t="s">
        <v>371</v>
      </c>
      <c r="BV312" s="102"/>
      <c r="BY312" s="101">
        <v>1</v>
      </c>
      <c r="BZ312" s="101">
        <v>0</v>
      </c>
      <c r="CA312" t="e">
        <f>+COUNTIF([4]ARMONIZACION!$D$5:$D$53,'EJECUCIONGASTOS ARMONIZADO'!CB312)</f>
        <v>#VALUE!</v>
      </c>
      <c r="CB312" t="str">
        <f t="shared" si="43"/>
        <v>POTENCIAR EL DESARROLLO, EL PATRIMONIO Y PROSPERIDAD CULTURA - ARTE Y CULTURA</v>
      </c>
      <c r="CC312">
        <f t="shared" si="44"/>
        <v>0</v>
      </c>
      <c r="CD312" t="str">
        <f t="shared" si="45"/>
        <v>10</v>
      </c>
      <c r="CE312" t="str">
        <f t="shared" si="46"/>
        <v xml:space="preserve">29 1 3 33 1 0 52  </v>
      </c>
      <c r="CF312">
        <f t="shared" si="47"/>
        <v>3</v>
      </c>
    </row>
    <row r="313" spans="1:84" ht="15" customHeight="1" x14ac:dyDescent="0.25">
      <c r="A313">
        <v>29</v>
      </c>
      <c r="B313">
        <v>1</v>
      </c>
      <c r="C313">
        <v>3</v>
      </c>
      <c r="D313" s="99">
        <v>81</v>
      </c>
      <c r="E313">
        <v>1</v>
      </c>
      <c r="F313">
        <v>4</v>
      </c>
      <c r="G313">
        <v>52</v>
      </c>
      <c r="H313">
        <v>0</v>
      </c>
      <c r="I313">
        <v>1</v>
      </c>
      <c r="J313" t="s">
        <v>597</v>
      </c>
      <c r="K313">
        <v>0</v>
      </c>
      <c r="L313" t="s">
        <v>597</v>
      </c>
      <c r="M313">
        <v>25101</v>
      </c>
      <c r="N313" t="s">
        <v>947</v>
      </c>
      <c r="O313">
        <v>0</v>
      </c>
      <c r="P313">
        <v>0</v>
      </c>
      <c r="Q313" t="s">
        <v>1898</v>
      </c>
      <c r="R313" t="s">
        <v>1899</v>
      </c>
      <c r="S313" t="s">
        <v>1717</v>
      </c>
      <c r="T313" t="s">
        <v>224</v>
      </c>
      <c r="U313" t="s">
        <v>1720</v>
      </c>
      <c r="V313" t="s">
        <v>1721</v>
      </c>
      <c r="W313" t="s">
        <v>594</v>
      </c>
      <c r="X313" t="s">
        <v>602</v>
      </c>
      <c r="Y313" t="s">
        <v>596</v>
      </c>
      <c r="Z313" t="s">
        <v>597</v>
      </c>
      <c r="AA313" t="s">
        <v>946</v>
      </c>
      <c r="AB313" t="s">
        <v>950</v>
      </c>
      <c r="AC313" t="s">
        <v>797</v>
      </c>
      <c r="AD313" t="s">
        <v>239</v>
      </c>
      <c r="AE313" t="s">
        <v>1350</v>
      </c>
      <c r="AF313" t="s">
        <v>1351</v>
      </c>
      <c r="AG313" t="s">
        <v>1728</v>
      </c>
      <c r="AH313" t="s">
        <v>1729</v>
      </c>
      <c r="AI313" t="s">
        <v>1730</v>
      </c>
      <c r="AJ313" t="s">
        <v>1731</v>
      </c>
      <c r="AK313" t="s">
        <v>609</v>
      </c>
      <c r="AL313" t="s">
        <v>610</v>
      </c>
      <c r="AM313" t="s">
        <v>611</v>
      </c>
      <c r="AN313" t="s">
        <v>1747</v>
      </c>
      <c r="AO313" t="s">
        <v>1748</v>
      </c>
      <c r="AP313" t="s">
        <v>1900</v>
      </c>
      <c r="AQ313" t="s">
        <v>13</v>
      </c>
      <c r="AR313" s="64">
        <v>3090000000</v>
      </c>
      <c r="AS313" s="64">
        <v>0</v>
      </c>
      <c r="AT313" s="64">
        <v>0</v>
      </c>
      <c r="AU313" s="64">
        <v>0</v>
      </c>
      <c r="AV313" s="64">
        <v>3090000000</v>
      </c>
      <c r="AW313" s="64">
        <v>0</v>
      </c>
      <c r="AX313" s="64">
        <v>0</v>
      </c>
      <c r="AY313" s="64">
        <v>0</v>
      </c>
      <c r="AZ313" s="64">
        <v>0</v>
      </c>
      <c r="BA313" s="64">
        <v>0</v>
      </c>
      <c r="BB313" s="64">
        <v>0</v>
      </c>
      <c r="BC313" s="109">
        <v>1</v>
      </c>
      <c r="BD313" s="109">
        <v>502</v>
      </c>
      <c r="BE313" s="64">
        <v>0</v>
      </c>
      <c r="BF313" t="s">
        <v>615</v>
      </c>
      <c r="BG313" s="107" t="e">
        <f>+SUMIF('[4]CDP - NO CANCELAR '!$A$2:$A$152,R313,'[4]CDP - NO CANCELAR '!$Q$2:$Q$152)</f>
        <v>#VALUE!</v>
      </c>
      <c r="BH313" s="64">
        <v>0</v>
      </c>
      <c r="BI313" s="104">
        <f t="shared" si="54"/>
        <v>29</v>
      </c>
      <c r="BJ313" s="104">
        <f t="shared" si="54"/>
        <v>1</v>
      </c>
      <c r="BK313" s="104">
        <f t="shared" si="54"/>
        <v>3</v>
      </c>
      <c r="BL313" s="106">
        <f t="shared" si="54"/>
        <v>81</v>
      </c>
      <c r="BM313" s="104">
        <f>+VALUE(VLOOKUP(BT313,'[4]ESTRUCTURA PDM'!$D$1:$J$48,7,FALSE))</f>
        <v>1</v>
      </c>
      <c r="BN313" s="104">
        <f>IFERROR(VALUE(CONCATENATE((VLOOKUP(BU313,'[4]ESTRUCTURA PDM'!$E$1:$L$48,7,FALSE)),0,(VLOOKUP(BV313,'[4]ESTRUCTURA PDM'!$F$1:$L$48,7,FALSE)))),)</f>
        <v>0</v>
      </c>
      <c r="BO313" s="104">
        <f>+G313</f>
        <v>52</v>
      </c>
      <c r="BP313" s="104"/>
      <c r="BQ313" s="105"/>
      <c r="BR313" s="104"/>
      <c r="BS313" s="104">
        <f t="shared" si="51"/>
        <v>0</v>
      </c>
      <c r="BT313" s="103" t="str">
        <f>+VLOOKUP('EJECUCIONGASTOS ARMONIZADO'!BU313,[4]ARMONIZACION!$I$5:$N$53,6,FALSE)</f>
        <v>DESARROLLO HUMANO Y SOCIAL</v>
      </c>
      <c r="BU313" s="102" t="s">
        <v>371</v>
      </c>
      <c r="BV313" s="102"/>
      <c r="BY313" s="101">
        <v>1</v>
      </c>
      <c r="BZ313" s="101">
        <v>0</v>
      </c>
      <c r="CA313" t="e">
        <f>+COUNTIF([4]ARMONIZACION!$D$5:$D$53,'EJECUCIONGASTOS ARMONIZADO'!CB313)</f>
        <v>#VALUE!</v>
      </c>
      <c r="CB313" t="str">
        <f t="shared" si="43"/>
        <v>POTENCIAR EL DESARROLLO, EL PATRIMONIO Y PROSPERIDAD CULTURA - ARTE Y CULTURA</v>
      </c>
      <c r="CC313">
        <f t="shared" si="44"/>
        <v>0</v>
      </c>
      <c r="CD313" t="str">
        <f t="shared" si="45"/>
        <v>10</v>
      </c>
      <c r="CE313" t="str">
        <f t="shared" si="46"/>
        <v xml:space="preserve">29 1 3 81 1 0 52  </v>
      </c>
      <c r="CF313">
        <f t="shared" si="47"/>
        <v>1</v>
      </c>
    </row>
    <row r="314" spans="1:84" ht="15" customHeight="1" x14ac:dyDescent="0.25">
      <c r="A314">
        <v>29</v>
      </c>
      <c r="B314">
        <v>1</v>
      </c>
      <c r="C314">
        <v>3</v>
      </c>
      <c r="D314" s="99">
        <v>83</v>
      </c>
      <c r="E314">
        <v>1</v>
      </c>
      <c r="F314">
        <v>4</v>
      </c>
      <c r="G314">
        <v>52</v>
      </c>
      <c r="H314">
        <v>0</v>
      </c>
      <c r="I314">
        <v>3</v>
      </c>
      <c r="J314" t="s">
        <v>236</v>
      </c>
      <c r="K314" t="s">
        <v>1717</v>
      </c>
      <c r="L314" t="s">
        <v>224</v>
      </c>
      <c r="M314">
        <v>25244</v>
      </c>
      <c r="N314" t="s">
        <v>1901</v>
      </c>
      <c r="O314">
        <v>0</v>
      </c>
      <c r="P314">
        <v>0</v>
      </c>
      <c r="Q314" t="s">
        <v>1902</v>
      </c>
      <c r="R314" t="s">
        <v>1903</v>
      </c>
      <c r="S314" t="s">
        <v>1717</v>
      </c>
      <c r="T314" t="s">
        <v>224</v>
      </c>
      <c r="U314" t="s">
        <v>1720</v>
      </c>
      <c r="V314" t="s">
        <v>1721</v>
      </c>
      <c r="W314" t="s">
        <v>594</v>
      </c>
      <c r="X314" t="s">
        <v>602</v>
      </c>
      <c r="Y314" t="s">
        <v>594</v>
      </c>
      <c r="Z314" t="s">
        <v>236</v>
      </c>
      <c r="AA314" t="s">
        <v>1380</v>
      </c>
      <c r="AB314" t="s">
        <v>1384</v>
      </c>
      <c r="AC314" t="s">
        <v>797</v>
      </c>
      <c r="AD314" t="s">
        <v>239</v>
      </c>
      <c r="AE314" t="s">
        <v>1350</v>
      </c>
      <c r="AF314" t="s">
        <v>1351</v>
      </c>
      <c r="AG314" t="s">
        <v>1728</v>
      </c>
      <c r="AH314" t="s">
        <v>1729</v>
      </c>
      <c r="AI314" t="s">
        <v>1730</v>
      </c>
      <c r="AJ314" t="s">
        <v>1731</v>
      </c>
      <c r="AK314" t="s">
        <v>609</v>
      </c>
      <c r="AL314" t="s">
        <v>610</v>
      </c>
      <c r="AM314" t="s">
        <v>611</v>
      </c>
      <c r="AN314" t="s">
        <v>1737</v>
      </c>
      <c r="AO314" t="s">
        <v>1738</v>
      </c>
      <c r="AP314" t="s">
        <v>1904</v>
      </c>
      <c r="AQ314" t="s">
        <v>129</v>
      </c>
      <c r="AR314" s="64">
        <v>274298424</v>
      </c>
      <c r="AS314" s="64">
        <v>0</v>
      </c>
      <c r="AT314" s="64">
        <v>0</v>
      </c>
      <c r="AU314" s="64">
        <v>0</v>
      </c>
      <c r="AV314" s="64">
        <v>274298424</v>
      </c>
      <c r="AW314" s="64">
        <v>0</v>
      </c>
      <c r="AX314" s="64">
        <v>0</v>
      </c>
      <c r="AY314" s="64">
        <v>0</v>
      </c>
      <c r="AZ314" s="64">
        <v>0</v>
      </c>
      <c r="BA314" s="64">
        <v>0</v>
      </c>
      <c r="BB314" s="64">
        <v>0</v>
      </c>
      <c r="BC314" s="109">
        <v>1</v>
      </c>
      <c r="BD314" s="109">
        <v>502</v>
      </c>
      <c r="BE314" s="64">
        <v>0</v>
      </c>
      <c r="BF314" t="s">
        <v>615</v>
      </c>
      <c r="BG314" s="107" t="e">
        <f>+SUMIF('[4]CDP - NO CANCELAR '!$A$2:$A$152,R314,'[4]CDP - NO CANCELAR '!$Q$2:$Q$152)</f>
        <v>#VALUE!</v>
      </c>
      <c r="BH314" s="64">
        <v>0</v>
      </c>
      <c r="BI314" s="104">
        <f t="shared" si="54"/>
        <v>29</v>
      </c>
      <c r="BJ314" s="104">
        <f t="shared" si="54"/>
        <v>1</v>
      </c>
      <c r="BK314" s="104">
        <f t="shared" si="54"/>
        <v>3</v>
      </c>
      <c r="BL314" s="106">
        <f t="shared" si="54"/>
        <v>83</v>
      </c>
      <c r="BM314" s="104">
        <f>+VALUE(VLOOKUP(BT314,'[4]ESTRUCTURA PDM'!$D$1:$J$48,7,FALSE))</f>
        <v>1</v>
      </c>
      <c r="BN314" s="104">
        <f>IFERROR(VALUE(CONCATENATE((VLOOKUP(BU314,'[4]ESTRUCTURA PDM'!$E$1:$L$48,7,FALSE)),0,(VLOOKUP(BV314,'[4]ESTRUCTURA PDM'!$F$1:$L$48,7,FALSE)))),)</f>
        <v>0</v>
      </c>
      <c r="BO314" s="104">
        <f>+G314</f>
        <v>52</v>
      </c>
      <c r="BP314" s="104"/>
      <c r="BQ314" s="105"/>
      <c r="BR314" s="104"/>
      <c r="BS314" s="104">
        <f t="shared" si="51"/>
        <v>0</v>
      </c>
      <c r="BT314" s="103" t="str">
        <f>+VLOOKUP('EJECUCIONGASTOS ARMONIZADO'!BU314,[4]ARMONIZACION!$I$5:$N$53,6,FALSE)</f>
        <v>DESARROLLO HUMANO Y SOCIAL</v>
      </c>
      <c r="BU314" s="102" t="s">
        <v>371</v>
      </c>
      <c r="BV314" s="102"/>
      <c r="BY314" s="101">
        <v>1</v>
      </c>
      <c r="BZ314" s="101">
        <v>0</v>
      </c>
      <c r="CA314" t="e">
        <f>+COUNTIF([4]ARMONIZACION!$D$5:$D$53,'EJECUCIONGASTOS ARMONIZADO'!CB314)</f>
        <v>#VALUE!</v>
      </c>
      <c r="CB314" t="str">
        <f t="shared" si="43"/>
        <v>POTENCIAR EL DESARROLLO, EL PATRIMONIO Y PROSPERIDAD CULTURA - ARTE Y CULTURA</v>
      </c>
      <c r="CC314">
        <f t="shared" si="44"/>
        <v>0</v>
      </c>
      <c r="CD314" t="str">
        <f t="shared" si="45"/>
        <v>10</v>
      </c>
      <c r="CE314" t="str">
        <f t="shared" si="46"/>
        <v xml:space="preserve">29 1 3 83 1 0 52  </v>
      </c>
      <c r="CF314">
        <f t="shared" si="47"/>
        <v>1</v>
      </c>
    </row>
    <row r="315" spans="1:84" ht="15" customHeight="1" x14ac:dyDescent="0.25">
      <c r="A315">
        <v>30</v>
      </c>
      <c r="B315">
        <v>1</v>
      </c>
      <c r="C315">
        <v>3</v>
      </c>
      <c r="D315" s="99">
        <v>11</v>
      </c>
      <c r="E315">
        <v>2</v>
      </c>
      <c r="F315">
        <v>3</v>
      </c>
      <c r="G315">
        <v>67</v>
      </c>
      <c r="H315">
        <v>0</v>
      </c>
      <c r="I315">
        <v>1</v>
      </c>
      <c r="J315" t="s">
        <v>597</v>
      </c>
      <c r="K315">
        <v>0</v>
      </c>
      <c r="L315" t="s">
        <v>597</v>
      </c>
      <c r="M315">
        <v>11101</v>
      </c>
      <c r="N315" t="s">
        <v>598</v>
      </c>
      <c r="O315">
        <v>0</v>
      </c>
      <c r="P315">
        <v>0</v>
      </c>
      <c r="Q315" t="s">
        <v>1906</v>
      </c>
      <c r="R315" t="s">
        <v>1907</v>
      </c>
      <c r="S315" t="s">
        <v>1905</v>
      </c>
      <c r="T315" t="s">
        <v>225</v>
      </c>
      <c r="U315" t="s">
        <v>1908</v>
      </c>
      <c r="V315" t="s">
        <v>1909</v>
      </c>
      <c r="W315" t="s">
        <v>594</v>
      </c>
      <c r="X315" t="s">
        <v>602</v>
      </c>
      <c r="Y315" t="s">
        <v>596</v>
      </c>
      <c r="Z315" t="s">
        <v>597</v>
      </c>
      <c r="AA315" t="s">
        <v>595</v>
      </c>
      <c r="AB315" t="s">
        <v>234</v>
      </c>
      <c r="AC315" t="s">
        <v>1437</v>
      </c>
      <c r="AD315" t="s">
        <v>1438</v>
      </c>
      <c r="AE315" t="s">
        <v>1910</v>
      </c>
      <c r="AF315" t="s">
        <v>245</v>
      </c>
      <c r="AG315" t="s">
        <v>1911</v>
      </c>
      <c r="AH315" t="s">
        <v>1912</v>
      </c>
      <c r="AI315" t="s">
        <v>1913</v>
      </c>
      <c r="AJ315" t="s">
        <v>1914</v>
      </c>
      <c r="AK315" t="s">
        <v>609</v>
      </c>
      <c r="AL315" t="s">
        <v>610</v>
      </c>
      <c r="AM315" t="s">
        <v>611</v>
      </c>
      <c r="AN315" t="s">
        <v>1915</v>
      </c>
      <c r="AO315" t="s">
        <v>1916</v>
      </c>
      <c r="AP315" t="s">
        <v>1917</v>
      </c>
      <c r="AQ315" t="s">
        <v>130</v>
      </c>
      <c r="AR315" s="64">
        <v>750898567</v>
      </c>
      <c r="AS315" s="64">
        <v>0</v>
      </c>
      <c r="AT315" s="64">
        <v>0</v>
      </c>
      <c r="AU315" s="64">
        <v>0</v>
      </c>
      <c r="AV315" s="64">
        <v>0</v>
      </c>
      <c r="AW315" s="64">
        <v>750898567</v>
      </c>
      <c r="AX315" s="64">
        <v>591792531</v>
      </c>
      <c r="AY315" s="64">
        <v>591792531</v>
      </c>
      <c r="AZ315" s="64">
        <v>119344458</v>
      </c>
      <c r="BA315" s="64">
        <v>116744458</v>
      </c>
      <c r="BB315" s="64">
        <v>159106036</v>
      </c>
      <c r="BC315" s="101">
        <v>2</v>
      </c>
      <c r="BD315" s="101">
        <v>301</v>
      </c>
      <c r="BE315" s="64">
        <v>0</v>
      </c>
      <c r="BF315" t="s">
        <v>615</v>
      </c>
      <c r="BG315" s="107" t="e">
        <f>+SUMIF('[4]CDP - NO CANCELAR '!$A$2:$A$152,R315,'[4]CDP - NO CANCELAR '!$Q$2:$Q$152)</f>
        <v>#VALUE!</v>
      </c>
      <c r="BH315" s="64">
        <v>641442531</v>
      </c>
      <c r="BI315" s="104">
        <v>30</v>
      </c>
      <c r="BJ315" s="104">
        <v>1</v>
      </c>
      <c r="BK315" s="104">
        <v>3</v>
      </c>
      <c r="BL315" s="106">
        <v>11</v>
      </c>
      <c r="BM315" s="104">
        <v>2</v>
      </c>
      <c r="BN315" s="104">
        <v>301</v>
      </c>
      <c r="BO315" s="104">
        <v>67</v>
      </c>
      <c r="BP315" s="104">
        <v>40</v>
      </c>
      <c r="BQ315" s="105">
        <v>1702010</v>
      </c>
      <c r="BR315" s="104" t="s">
        <v>1916</v>
      </c>
      <c r="BS315" s="104">
        <f t="shared" si="51"/>
        <v>159106036</v>
      </c>
      <c r="BT315" s="103" t="str">
        <f>+VLOOKUP('EJECUCIONGASTOS ARMONIZADO'!BU315,[4]ARMONIZACION!$I$5:$N$53,6,FALSE)</f>
        <v>DESARROLLO ECONÓMICO Y PRODUCTIVO</v>
      </c>
      <c r="BU315" s="102" t="s">
        <v>402</v>
      </c>
      <c r="BV315" s="102"/>
      <c r="BY315" s="101">
        <v>2</v>
      </c>
      <c r="BZ315" s="101">
        <v>301</v>
      </c>
      <c r="CA315" t="e">
        <f>+COUNTIF([4]ARMONIZACION!$D$5:$D$53,'EJECUCIONGASTOS ARMONIZADO'!CB315)</f>
        <v>#VALUE!</v>
      </c>
      <c r="CB315" t="str">
        <f t="shared" si="43"/>
        <v>FORTALECIMIENTO DEL ECOSISTEMA DE COMPETITIVIDAD - DESARROLLO RURAL</v>
      </c>
      <c r="CC315">
        <f t="shared" si="44"/>
        <v>3</v>
      </c>
      <c r="CD315" t="str">
        <f t="shared" si="45"/>
        <v>23</v>
      </c>
      <c r="CE315" t="str">
        <f t="shared" si="46"/>
        <v>30 1 3 11 2 301 67 40 1702010</v>
      </c>
      <c r="CF315">
        <f t="shared" si="47"/>
        <v>6</v>
      </c>
    </row>
    <row r="316" spans="1:84" ht="15" customHeight="1" x14ac:dyDescent="0.25">
      <c r="A316">
        <v>30</v>
      </c>
      <c r="B316">
        <v>1</v>
      </c>
      <c r="C316">
        <v>3</v>
      </c>
      <c r="D316" s="99">
        <v>11</v>
      </c>
      <c r="E316">
        <v>2</v>
      </c>
      <c r="F316">
        <v>3</v>
      </c>
      <c r="G316">
        <v>67</v>
      </c>
      <c r="H316">
        <v>3</v>
      </c>
      <c r="I316">
        <v>1</v>
      </c>
      <c r="J316" t="s">
        <v>597</v>
      </c>
      <c r="K316">
        <v>0</v>
      </c>
      <c r="L316" t="s">
        <v>597</v>
      </c>
      <c r="M316">
        <v>11101</v>
      </c>
      <c r="N316" t="s">
        <v>598</v>
      </c>
      <c r="O316">
        <v>3</v>
      </c>
      <c r="P316">
        <v>3</v>
      </c>
      <c r="Q316" t="s">
        <v>1918</v>
      </c>
      <c r="R316" t="s">
        <v>1919</v>
      </c>
      <c r="S316" t="s">
        <v>1905</v>
      </c>
      <c r="T316" t="s">
        <v>225</v>
      </c>
      <c r="U316" t="s">
        <v>1908</v>
      </c>
      <c r="V316" t="s">
        <v>1909</v>
      </c>
      <c r="W316" t="s">
        <v>594</v>
      </c>
      <c r="X316" t="s">
        <v>602</v>
      </c>
      <c r="Y316" t="s">
        <v>596</v>
      </c>
      <c r="Z316" t="s">
        <v>597</v>
      </c>
      <c r="AA316" t="s">
        <v>595</v>
      </c>
      <c r="AB316" t="s">
        <v>234</v>
      </c>
      <c r="AC316" t="s">
        <v>1437</v>
      </c>
      <c r="AD316" t="s">
        <v>1438</v>
      </c>
      <c r="AE316" t="s">
        <v>1910</v>
      </c>
      <c r="AF316" t="s">
        <v>245</v>
      </c>
      <c r="AG316" t="s">
        <v>1911</v>
      </c>
      <c r="AH316" t="s">
        <v>1912</v>
      </c>
      <c r="AI316" t="s">
        <v>1913</v>
      </c>
      <c r="AJ316" t="s">
        <v>1914</v>
      </c>
      <c r="AK316" t="s">
        <v>609</v>
      </c>
      <c r="AL316" t="s">
        <v>610</v>
      </c>
      <c r="AM316" t="s">
        <v>611</v>
      </c>
      <c r="AN316" t="s">
        <v>1920</v>
      </c>
      <c r="AO316" t="s">
        <v>1921</v>
      </c>
      <c r="AP316" t="s">
        <v>1922</v>
      </c>
      <c r="AQ316" t="s">
        <v>130</v>
      </c>
      <c r="AR316" s="64">
        <v>880000000</v>
      </c>
      <c r="AS316" s="64">
        <v>0</v>
      </c>
      <c r="AT316" s="64">
        <v>0</v>
      </c>
      <c r="AU316" s="64">
        <v>0</v>
      </c>
      <c r="AV316" s="64">
        <v>0</v>
      </c>
      <c r="AW316" s="64">
        <v>880000000</v>
      </c>
      <c r="AX316" s="64">
        <v>830000000</v>
      </c>
      <c r="AY316" s="64">
        <v>830000000</v>
      </c>
      <c r="AZ316" s="64">
        <v>0</v>
      </c>
      <c r="BA316" s="64">
        <v>0</v>
      </c>
      <c r="BB316" s="64">
        <v>50000000</v>
      </c>
      <c r="BC316" s="101">
        <v>2</v>
      </c>
      <c r="BD316" s="101">
        <v>301</v>
      </c>
      <c r="BE316" s="64">
        <v>0</v>
      </c>
      <c r="BF316" t="s">
        <v>615</v>
      </c>
      <c r="BG316" s="107" t="e">
        <f>+SUMIF('[4]CDP - NO CANCELAR '!$A$2:$A$152,R316,'[4]CDP - NO CANCELAR '!$Q$2:$Q$152)</f>
        <v>#VALUE!</v>
      </c>
      <c r="BH316" s="64">
        <v>830000000</v>
      </c>
      <c r="BI316" s="104">
        <v>30</v>
      </c>
      <c r="BJ316" s="104">
        <v>1</v>
      </c>
      <c r="BK316" s="104">
        <v>3</v>
      </c>
      <c r="BL316" s="106">
        <v>11</v>
      </c>
      <c r="BM316" s="104">
        <v>2</v>
      </c>
      <c r="BN316" s="104">
        <v>301</v>
      </c>
      <c r="BO316" s="104">
        <v>67</v>
      </c>
      <c r="BP316" s="104">
        <v>40</v>
      </c>
      <c r="BQ316" s="105">
        <v>1702010</v>
      </c>
      <c r="BR316" s="104" t="s">
        <v>1916</v>
      </c>
      <c r="BS316" s="104">
        <v>50000000</v>
      </c>
      <c r="BT316" s="103" t="str">
        <f>+VLOOKUP('EJECUCIONGASTOS ARMONIZADO'!BU316,[4]ARMONIZACION!$I$5:$N$53,6,FALSE)</f>
        <v>DESARROLLO ECONÓMICO Y PRODUCTIVO</v>
      </c>
      <c r="BU316" s="102" t="s">
        <v>402</v>
      </c>
      <c r="BV316" s="102"/>
      <c r="BY316" s="101">
        <v>2</v>
      </c>
      <c r="BZ316" s="101">
        <v>301</v>
      </c>
      <c r="CA316" t="e">
        <f>+COUNTIF([4]ARMONIZACION!$D$5:$D$53,'EJECUCIONGASTOS ARMONIZADO'!CB316)</f>
        <v>#VALUE!</v>
      </c>
      <c r="CB316" t="str">
        <f t="shared" si="43"/>
        <v>FORTALECIMIENTO DEL ECOSISTEMA DE COMPETITIVIDAD - DESARROLLO RURAL</v>
      </c>
      <c r="CC316">
        <f t="shared" si="44"/>
        <v>3</v>
      </c>
      <c r="CD316" t="str">
        <f t="shared" si="45"/>
        <v>23</v>
      </c>
      <c r="CE316" t="str">
        <f t="shared" si="46"/>
        <v>30 1 3 11 2 301 67 40 1702010</v>
      </c>
      <c r="CF316">
        <f t="shared" si="47"/>
        <v>6</v>
      </c>
    </row>
    <row r="317" spans="1:84" ht="15" customHeight="1" x14ac:dyDescent="0.25">
      <c r="A317">
        <v>30</v>
      </c>
      <c r="B317">
        <v>1</v>
      </c>
      <c r="C317">
        <v>3</v>
      </c>
      <c r="D317" s="99">
        <v>11</v>
      </c>
      <c r="E317">
        <v>2</v>
      </c>
      <c r="F317">
        <v>3</v>
      </c>
      <c r="G317">
        <v>67</v>
      </c>
      <c r="H317">
        <v>4</v>
      </c>
      <c r="I317">
        <v>1</v>
      </c>
      <c r="J317" t="s">
        <v>597</v>
      </c>
      <c r="K317">
        <v>0</v>
      </c>
      <c r="L317" t="s">
        <v>597</v>
      </c>
      <c r="M317">
        <v>11101</v>
      </c>
      <c r="N317" t="s">
        <v>598</v>
      </c>
      <c r="O317">
        <v>4</v>
      </c>
      <c r="P317">
        <v>4</v>
      </c>
      <c r="Q317" t="s">
        <v>1923</v>
      </c>
      <c r="R317" t="s">
        <v>1924</v>
      </c>
      <c r="S317" t="s">
        <v>1905</v>
      </c>
      <c r="T317" t="s">
        <v>225</v>
      </c>
      <c r="U317" t="s">
        <v>1908</v>
      </c>
      <c r="V317" t="s">
        <v>1909</v>
      </c>
      <c r="W317" t="s">
        <v>594</v>
      </c>
      <c r="X317" t="s">
        <v>602</v>
      </c>
      <c r="Y317" t="s">
        <v>596</v>
      </c>
      <c r="Z317" t="s">
        <v>597</v>
      </c>
      <c r="AA317" t="s">
        <v>595</v>
      </c>
      <c r="AB317" t="s">
        <v>234</v>
      </c>
      <c r="AC317" t="s">
        <v>1437</v>
      </c>
      <c r="AD317" t="s">
        <v>1438</v>
      </c>
      <c r="AE317" t="s">
        <v>1910</v>
      </c>
      <c r="AF317" t="s">
        <v>245</v>
      </c>
      <c r="AG317" t="s">
        <v>1911</v>
      </c>
      <c r="AH317" t="s">
        <v>1912</v>
      </c>
      <c r="AI317" t="s">
        <v>1913</v>
      </c>
      <c r="AJ317" t="s">
        <v>1914</v>
      </c>
      <c r="AK317" t="s">
        <v>609</v>
      </c>
      <c r="AL317" t="s">
        <v>610</v>
      </c>
      <c r="AM317" t="s">
        <v>611</v>
      </c>
      <c r="AN317" t="s">
        <v>1925</v>
      </c>
      <c r="AO317" t="s">
        <v>1926</v>
      </c>
      <c r="AP317" t="s">
        <v>1927</v>
      </c>
      <c r="AQ317" t="s">
        <v>130</v>
      </c>
      <c r="AR317" s="64">
        <v>20000000</v>
      </c>
      <c r="AS317" s="64">
        <v>0</v>
      </c>
      <c r="AT317" s="64">
        <v>0</v>
      </c>
      <c r="AU317" s="64">
        <v>0</v>
      </c>
      <c r="AV317" s="64">
        <v>0</v>
      </c>
      <c r="AW317" s="64">
        <v>20000000</v>
      </c>
      <c r="AX317" s="64">
        <v>0</v>
      </c>
      <c r="AY317" s="64">
        <v>0</v>
      </c>
      <c r="AZ317" s="64">
        <v>0</v>
      </c>
      <c r="BA317" s="64">
        <v>0</v>
      </c>
      <c r="BB317" s="64">
        <v>20000000</v>
      </c>
      <c r="BC317" s="101">
        <v>2</v>
      </c>
      <c r="BD317" s="101">
        <v>301</v>
      </c>
      <c r="BE317" s="64">
        <v>0</v>
      </c>
      <c r="BF317" t="s">
        <v>615</v>
      </c>
      <c r="BG317" s="107" t="e">
        <f>+SUMIF('[4]CDP - NO CANCELAR '!$A$2:$A$152,R317,'[4]CDP - NO CANCELAR '!$Q$2:$Q$152)</f>
        <v>#VALUE!</v>
      </c>
      <c r="BH317" s="64">
        <v>0</v>
      </c>
      <c r="BI317" s="104">
        <v>30</v>
      </c>
      <c r="BJ317" s="104">
        <v>1</v>
      </c>
      <c r="BK317" s="104">
        <v>3</v>
      </c>
      <c r="BL317" s="106">
        <v>11</v>
      </c>
      <c r="BM317" s="104">
        <v>2</v>
      </c>
      <c r="BN317" s="104">
        <v>301</v>
      </c>
      <c r="BO317" s="104">
        <v>67</v>
      </c>
      <c r="BP317" s="104">
        <v>40</v>
      </c>
      <c r="BQ317" s="105">
        <v>1702010</v>
      </c>
      <c r="BR317" s="104" t="s">
        <v>1916</v>
      </c>
      <c r="BS317" s="104">
        <f>+BB317</f>
        <v>20000000</v>
      </c>
      <c r="BT317" s="103" t="str">
        <f>+VLOOKUP('EJECUCIONGASTOS ARMONIZADO'!BU317,[4]ARMONIZACION!$I$5:$N$53,6,FALSE)</f>
        <v>DESARROLLO ECONÓMICO Y PRODUCTIVO</v>
      </c>
      <c r="BU317" s="102" t="s">
        <v>402</v>
      </c>
      <c r="BV317" s="102"/>
      <c r="BY317" s="101">
        <v>2</v>
      </c>
      <c r="BZ317" s="101">
        <v>301</v>
      </c>
      <c r="CA317" t="e">
        <f>+COUNTIF([4]ARMONIZACION!$D$5:$D$53,'EJECUCIONGASTOS ARMONIZADO'!CB317)</f>
        <v>#VALUE!</v>
      </c>
      <c r="CB317" t="str">
        <f t="shared" si="43"/>
        <v>FORTALECIMIENTO DEL ECOSISTEMA DE COMPETITIVIDAD - DESARROLLO RURAL</v>
      </c>
      <c r="CC317">
        <f t="shared" si="44"/>
        <v>3</v>
      </c>
      <c r="CD317" t="str">
        <f t="shared" si="45"/>
        <v>23</v>
      </c>
      <c r="CE317" t="str">
        <f t="shared" si="46"/>
        <v>30 1 3 11 2 301 67 40 1702010</v>
      </c>
      <c r="CF317">
        <f t="shared" si="47"/>
        <v>6</v>
      </c>
    </row>
    <row r="318" spans="1:84" ht="15" customHeight="1" x14ac:dyDescent="0.25">
      <c r="A318">
        <v>30</v>
      </c>
      <c r="B318">
        <v>1</v>
      </c>
      <c r="C318">
        <v>3</v>
      </c>
      <c r="D318" s="99">
        <v>11</v>
      </c>
      <c r="E318">
        <v>2</v>
      </c>
      <c r="F318">
        <v>3</v>
      </c>
      <c r="G318">
        <v>67</v>
      </c>
      <c r="H318">
        <v>5</v>
      </c>
      <c r="I318">
        <v>1</v>
      </c>
      <c r="J318" t="s">
        <v>597</v>
      </c>
      <c r="K318">
        <v>0</v>
      </c>
      <c r="L318" t="s">
        <v>597</v>
      </c>
      <c r="M318">
        <v>11101</v>
      </c>
      <c r="N318" t="s">
        <v>598</v>
      </c>
      <c r="O318">
        <v>5</v>
      </c>
      <c r="P318">
        <v>5</v>
      </c>
      <c r="Q318" t="s">
        <v>1928</v>
      </c>
      <c r="R318" t="s">
        <v>1929</v>
      </c>
      <c r="S318" t="s">
        <v>1905</v>
      </c>
      <c r="T318" t="s">
        <v>225</v>
      </c>
      <c r="U318" t="s">
        <v>1908</v>
      </c>
      <c r="V318" t="s">
        <v>1909</v>
      </c>
      <c r="W318" t="s">
        <v>594</v>
      </c>
      <c r="X318" t="s">
        <v>602</v>
      </c>
      <c r="Y318" t="s">
        <v>596</v>
      </c>
      <c r="Z318" t="s">
        <v>597</v>
      </c>
      <c r="AA318" t="s">
        <v>595</v>
      </c>
      <c r="AB318" t="s">
        <v>234</v>
      </c>
      <c r="AC318" t="s">
        <v>1437</v>
      </c>
      <c r="AD318" t="s">
        <v>1438</v>
      </c>
      <c r="AE318" t="s">
        <v>1910</v>
      </c>
      <c r="AF318" t="s">
        <v>245</v>
      </c>
      <c r="AG318" t="s">
        <v>1911</v>
      </c>
      <c r="AH318" t="s">
        <v>1912</v>
      </c>
      <c r="AI318" t="s">
        <v>1913</v>
      </c>
      <c r="AJ318" t="s">
        <v>1914</v>
      </c>
      <c r="AK318" t="s">
        <v>609</v>
      </c>
      <c r="AL318" t="s">
        <v>610</v>
      </c>
      <c r="AM318" t="s">
        <v>611</v>
      </c>
      <c r="AN318" t="s">
        <v>1930</v>
      </c>
      <c r="AO318" t="s">
        <v>1931</v>
      </c>
      <c r="AP318" t="s">
        <v>1932</v>
      </c>
      <c r="AQ318" t="s">
        <v>130</v>
      </c>
      <c r="AR318" s="64">
        <v>20000000</v>
      </c>
      <c r="AS318" s="64">
        <v>0</v>
      </c>
      <c r="AT318" s="64">
        <v>0</v>
      </c>
      <c r="AU318" s="64">
        <v>0</v>
      </c>
      <c r="AV318" s="64">
        <v>0</v>
      </c>
      <c r="AW318" s="64">
        <v>20000000</v>
      </c>
      <c r="AX318" s="64">
        <v>0</v>
      </c>
      <c r="AY318" s="64">
        <v>0</v>
      </c>
      <c r="AZ318" s="64">
        <v>0</v>
      </c>
      <c r="BA318" s="64">
        <v>0</v>
      </c>
      <c r="BB318" s="64">
        <v>20000000</v>
      </c>
      <c r="BC318" s="101">
        <v>2</v>
      </c>
      <c r="BD318" s="101">
        <v>301</v>
      </c>
      <c r="BE318" s="64">
        <v>0</v>
      </c>
      <c r="BF318" t="s">
        <v>615</v>
      </c>
      <c r="BG318" s="107" t="e">
        <f>+SUMIF('[4]CDP - NO CANCELAR '!$A$2:$A$152,R318,'[4]CDP - NO CANCELAR '!$Q$2:$Q$152)</f>
        <v>#VALUE!</v>
      </c>
      <c r="BH318" s="64">
        <v>0</v>
      </c>
      <c r="BI318" s="104">
        <v>30</v>
      </c>
      <c r="BJ318" s="104">
        <v>1</v>
      </c>
      <c r="BK318" s="104">
        <v>3</v>
      </c>
      <c r="BL318" s="106">
        <v>11</v>
      </c>
      <c r="BM318" s="104">
        <v>2</v>
      </c>
      <c r="BN318" s="104">
        <v>301</v>
      </c>
      <c r="BO318" s="104">
        <v>67</v>
      </c>
      <c r="BP318" s="104">
        <v>40</v>
      </c>
      <c r="BQ318" s="105">
        <v>1702010</v>
      </c>
      <c r="BR318" s="104" t="s">
        <v>1916</v>
      </c>
      <c r="BS318" s="104">
        <f>+BB318</f>
        <v>20000000</v>
      </c>
      <c r="BT318" s="103" t="str">
        <f>+VLOOKUP('EJECUCIONGASTOS ARMONIZADO'!BU318,[4]ARMONIZACION!$I$5:$N$53,6,FALSE)</f>
        <v>DESARROLLO ECONÓMICO Y PRODUCTIVO</v>
      </c>
      <c r="BU318" s="102" t="s">
        <v>402</v>
      </c>
      <c r="BV318" s="102"/>
      <c r="BY318" s="101">
        <v>2</v>
      </c>
      <c r="BZ318" s="101">
        <v>301</v>
      </c>
      <c r="CA318" t="e">
        <f>+COUNTIF([4]ARMONIZACION!$D$5:$D$53,'EJECUCIONGASTOS ARMONIZADO'!CB318)</f>
        <v>#VALUE!</v>
      </c>
      <c r="CB318" t="str">
        <f t="shared" si="43"/>
        <v>FORTALECIMIENTO DEL ECOSISTEMA DE COMPETITIVIDAD - DESARROLLO RURAL</v>
      </c>
      <c r="CC318">
        <f t="shared" si="44"/>
        <v>3</v>
      </c>
      <c r="CD318" t="str">
        <f t="shared" si="45"/>
        <v>23</v>
      </c>
      <c r="CE318" t="str">
        <f t="shared" si="46"/>
        <v>30 1 3 11 2 301 67 40 1702010</v>
      </c>
      <c r="CF318">
        <f t="shared" si="47"/>
        <v>6</v>
      </c>
    </row>
    <row r="319" spans="1:84" ht="15" customHeight="1" x14ac:dyDescent="0.25">
      <c r="A319">
        <v>30</v>
      </c>
      <c r="B319">
        <v>1</v>
      </c>
      <c r="C319">
        <v>3</v>
      </c>
      <c r="D319" s="99">
        <v>11</v>
      </c>
      <c r="E319">
        <v>3</v>
      </c>
      <c r="F319">
        <v>1</v>
      </c>
      <c r="G319">
        <v>67</v>
      </c>
      <c r="H319">
        <v>0</v>
      </c>
      <c r="I319">
        <v>1</v>
      </c>
      <c r="J319" t="s">
        <v>597</v>
      </c>
      <c r="K319">
        <v>0</v>
      </c>
      <c r="L319" t="s">
        <v>597</v>
      </c>
      <c r="M319">
        <v>11101</v>
      </c>
      <c r="N319" t="s">
        <v>598</v>
      </c>
      <c r="O319">
        <v>0</v>
      </c>
      <c r="P319">
        <v>0</v>
      </c>
      <c r="Q319" t="s">
        <v>1933</v>
      </c>
      <c r="R319" t="s">
        <v>1934</v>
      </c>
      <c r="S319" t="s">
        <v>1905</v>
      </c>
      <c r="T319" t="s">
        <v>225</v>
      </c>
      <c r="U319" t="s">
        <v>1908</v>
      </c>
      <c r="V319" t="s">
        <v>1909</v>
      </c>
      <c r="W319" t="s">
        <v>594</v>
      </c>
      <c r="X319" t="s">
        <v>602</v>
      </c>
      <c r="Y319" t="s">
        <v>596</v>
      </c>
      <c r="Z319" t="s">
        <v>597</v>
      </c>
      <c r="AA319" t="s">
        <v>595</v>
      </c>
      <c r="AB319" t="s">
        <v>234</v>
      </c>
      <c r="AC319" t="s">
        <v>603</v>
      </c>
      <c r="AD319" t="s">
        <v>246</v>
      </c>
      <c r="AE319" t="s">
        <v>604</v>
      </c>
      <c r="AF319" t="s">
        <v>247</v>
      </c>
      <c r="AG319" t="s">
        <v>1935</v>
      </c>
      <c r="AH319" t="s">
        <v>1912</v>
      </c>
      <c r="AI319" t="s">
        <v>1913</v>
      </c>
      <c r="AJ319" t="s">
        <v>1914</v>
      </c>
      <c r="AK319" t="s">
        <v>609</v>
      </c>
      <c r="AL319" t="s">
        <v>610</v>
      </c>
      <c r="AM319" t="s">
        <v>611</v>
      </c>
      <c r="AN319" t="s">
        <v>1915</v>
      </c>
      <c r="AO319" t="s">
        <v>1916</v>
      </c>
      <c r="AP319" t="s">
        <v>1936</v>
      </c>
      <c r="AQ319" t="s">
        <v>130</v>
      </c>
      <c r="AR319" s="64">
        <v>551433</v>
      </c>
      <c r="AS319" s="64">
        <v>0</v>
      </c>
      <c r="AT319" s="64">
        <v>0</v>
      </c>
      <c r="AU319" s="64">
        <v>0</v>
      </c>
      <c r="AV319" s="64">
        <v>0</v>
      </c>
      <c r="AW319" s="64">
        <v>551433</v>
      </c>
      <c r="AX319" s="64">
        <v>0</v>
      </c>
      <c r="AY319" s="64">
        <v>0</v>
      </c>
      <c r="AZ319" s="64">
        <v>0</v>
      </c>
      <c r="BA319" s="64">
        <v>0</v>
      </c>
      <c r="BB319" s="64">
        <v>551433</v>
      </c>
      <c r="BC319" s="101">
        <v>2</v>
      </c>
      <c r="BD319" s="101">
        <v>301</v>
      </c>
      <c r="BE319" s="64">
        <v>0</v>
      </c>
      <c r="BF319" t="s">
        <v>615</v>
      </c>
      <c r="BG319" s="107" t="e">
        <f>+SUMIF('[4]CDP - NO CANCELAR '!$A$2:$A$152,R319,'[4]CDP - NO CANCELAR '!$Q$2:$Q$152)</f>
        <v>#VALUE!</v>
      </c>
      <c r="BH319" s="64">
        <v>0</v>
      </c>
      <c r="BI319" s="104">
        <v>30</v>
      </c>
      <c r="BJ319" s="104">
        <v>1</v>
      </c>
      <c r="BK319" s="104">
        <v>3</v>
      </c>
      <c r="BL319" s="106">
        <v>11</v>
      </c>
      <c r="BM319" s="104">
        <v>2</v>
      </c>
      <c r="BN319" s="104">
        <v>301</v>
      </c>
      <c r="BO319" s="104">
        <v>67</v>
      </c>
      <c r="BP319" s="104">
        <v>40</v>
      </c>
      <c r="BQ319" s="105">
        <v>1702010</v>
      </c>
      <c r="BR319" s="104" t="s">
        <v>1916</v>
      </c>
      <c r="BS319" s="104">
        <f>+BB319</f>
        <v>551433</v>
      </c>
      <c r="BT319" s="103" t="str">
        <f>+VLOOKUP('EJECUCIONGASTOS ARMONIZADO'!BU319,[4]ARMONIZACION!$I$5:$N$53,6,FALSE)</f>
        <v>DESARROLLO ECONÓMICO Y PRODUCTIVO</v>
      </c>
      <c r="BU319" s="102" t="s">
        <v>402</v>
      </c>
      <c r="BV319" s="102"/>
      <c r="BY319" s="101">
        <v>2</v>
      </c>
      <c r="BZ319" s="101">
        <v>301</v>
      </c>
      <c r="CA319" t="e">
        <f>+COUNTIF([4]ARMONIZACION!$D$5:$D$53,'EJECUCIONGASTOS ARMONIZADO'!CB319)</f>
        <v>#VALUE!</v>
      </c>
      <c r="CB319" t="str">
        <f t="shared" si="43"/>
        <v>MANIZALES + VERDE - DESARROLLO RURAL</v>
      </c>
      <c r="CC319">
        <f t="shared" si="44"/>
        <v>3</v>
      </c>
      <c r="CD319" t="str">
        <f t="shared" si="45"/>
        <v>23</v>
      </c>
      <c r="CE319" t="str">
        <f t="shared" si="46"/>
        <v>30 1 3 11 2 301 67 40 1702010</v>
      </c>
      <c r="CF319">
        <f t="shared" si="47"/>
        <v>6</v>
      </c>
    </row>
    <row r="320" spans="1:84" ht="15" customHeight="1" x14ac:dyDescent="0.25">
      <c r="A320" s="53">
        <v>30</v>
      </c>
      <c r="B320" s="53">
        <v>1</v>
      </c>
      <c r="C320" s="53">
        <v>3</v>
      </c>
      <c r="D320" s="114">
        <v>11</v>
      </c>
      <c r="E320" s="53">
        <v>3</v>
      </c>
      <c r="F320" s="53">
        <v>6</v>
      </c>
      <c r="G320" s="53">
        <v>67</v>
      </c>
      <c r="H320" s="53">
        <v>0</v>
      </c>
      <c r="I320" s="53">
        <v>1</v>
      </c>
      <c r="J320" s="53" t="s">
        <v>597</v>
      </c>
      <c r="K320" s="53">
        <v>0</v>
      </c>
      <c r="L320" s="53" t="s">
        <v>597</v>
      </c>
      <c r="M320" s="53">
        <v>11101</v>
      </c>
      <c r="N320" s="53" t="s">
        <v>598</v>
      </c>
      <c r="O320" s="53">
        <v>0</v>
      </c>
      <c r="P320" s="53">
        <v>0</v>
      </c>
      <c r="Q320" s="53" t="s">
        <v>1937</v>
      </c>
      <c r="R320" s="53" t="s">
        <v>1938</v>
      </c>
      <c r="S320" s="53" t="s">
        <v>1905</v>
      </c>
      <c r="T320" s="53" t="s">
        <v>225</v>
      </c>
      <c r="U320" s="53" t="s">
        <v>1908</v>
      </c>
      <c r="V320" s="53" t="s">
        <v>1909</v>
      </c>
      <c r="W320" s="53" t="s">
        <v>594</v>
      </c>
      <c r="X320" s="53" t="s">
        <v>602</v>
      </c>
      <c r="Y320" s="53" t="s">
        <v>596</v>
      </c>
      <c r="Z320" s="53" t="s">
        <v>597</v>
      </c>
      <c r="AA320" s="53" t="s">
        <v>595</v>
      </c>
      <c r="AB320" s="53" t="s">
        <v>234</v>
      </c>
      <c r="AC320" s="53" t="s">
        <v>603</v>
      </c>
      <c r="AD320" s="53" t="s">
        <v>246</v>
      </c>
      <c r="AE320" s="53" t="s">
        <v>1939</v>
      </c>
      <c r="AF320" s="53" t="s">
        <v>250</v>
      </c>
      <c r="AG320" s="53" t="s">
        <v>1940</v>
      </c>
      <c r="AH320" s="53" t="s">
        <v>1912</v>
      </c>
      <c r="AI320" s="53" t="s">
        <v>1913</v>
      </c>
      <c r="AJ320" s="53" t="s">
        <v>1914</v>
      </c>
      <c r="AK320" s="53" t="s">
        <v>609</v>
      </c>
      <c r="AL320" s="53" t="s">
        <v>610</v>
      </c>
      <c r="AM320" s="53" t="s">
        <v>611</v>
      </c>
      <c r="AN320" s="53" t="s">
        <v>1920</v>
      </c>
      <c r="AO320" s="53" t="s">
        <v>1921</v>
      </c>
      <c r="AP320" s="53" t="s">
        <v>1941</v>
      </c>
      <c r="AQ320" s="53" t="s">
        <v>130</v>
      </c>
      <c r="AR320" s="94">
        <v>859550000</v>
      </c>
      <c r="AS320" s="53">
        <v>0</v>
      </c>
      <c r="AT320" s="53">
        <v>0</v>
      </c>
      <c r="AU320" s="53">
        <v>0</v>
      </c>
      <c r="AV320" s="53">
        <v>0</v>
      </c>
      <c r="AW320" s="94">
        <v>859550000</v>
      </c>
      <c r="AX320" s="123">
        <v>510000000</v>
      </c>
      <c r="AY320" s="94">
        <v>5000000</v>
      </c>
      <c r="AZ320" s="53">
        <v>0</v>
      </c>
      <c r="BA320" s="53">
        <v>0</v>
      </c>
      <c r="BB320" s="123">
        <v>349550000</v>
      </c>
      <c r="BC320" s="101">
        <v>2</v>
      </c>
      <c r="BD320" s="101">
        <v>301</v>
      </c>
      <c r="BE320" s="64">
        <v>505000000</v>
      </c>
      <c r="BF320" t="s">
        <v>615</v>
      </c>
      <c r="BG320" s="107" t="e">
        <f>+SUMIF('[4]CDP - NO CANCELAR '!$A$2:$A$152,R320,'[4]CDP - NO CANCELAR '!$Q$2:$Q$152)</f>
        <v>#VALUE!</v>
      </c>
      <c r="BH320" s="64">
        <v>515000000</v>
      </c>
      <c r="BI320" s="104">
        <v>30</v>
      </c>
      <c r="BJ320" s="104">
        <v>1</v>
      </c>
      <c r="BK320" s="104">
        <v>3</v>
      </c>
      <c r="BL320" s="106">
        <v>11</v>
      </c>
      <c r="BM320" s="104">
        <v>2</v>
      </c>
      <c r="BN320" s="104">
        <v>301</v>
      </c>
      <c r="BO320" s="104">
        <v>67</v>
      </c>
      <c r="BP320" s="104">
        <v>40</v>
      </c>
      <c r="BQ320" s="105">
        <v>1702010</v>
      </c>
      <c r="BR320" s="104" t="s">
        <v>1916</v>
      </c>
      <c r="BS320" s="104">
        <v>54550000</v>
      </c>
      <c r="BT320" s="103" t="str">
        <f>+VLOOKUP('EJECUCIONGASTOS ARMONIZADO'!BU320,[4]ARMONIZACION!$I$5:$N$53,6,FALSE)</f>
        <v>DESARROLLO ECONÓMICO Y PRODUCTIVO</v>
      </c>
      <c r="BU320" s="102" t="s">
        <v>402</v>
      </c>
      <c r="BV320" s="102"/>
      <c r="BW320" t="s">
        <v>3571</v>
      </c>
      <c r="BY320" s="101">
        <v>2</v>
      </c>
      <c r="BZ320" s="101">
        <v>301</v>
      </c>
      <c r="CA320" t="e">
        <f>+COUNTIF([4]ARMONIZACION!$D$5:$D$53,'EJECUCIONGASTOS ARMONIZADO'!CB320)</f>
        <v>#VALUE!</v>
      </c>
      <c r="CB320" t="str">
        <f t="shared" si="43"/>
        <v>SEGURIDAD ALIMENTARIA - DESARROLLO RURAL</v>
      </c>
      <c r="CC320">
        <f t="shared" si="44"/>
        <v>3</v>
      </c>
      <c r="CD320" t="str">
        <f t="shared" si="45"/>
        <v>23</v>
      </c>
      <c r="CE320" t="str">
        <f t="shared" si="46"/>
        <v>30 1 3 11 2 301 67 40 1702010</v>
      </c>
      <c r="CF320">
        <f t="shared" si="47"/>
        <v>6</v>
      </c>
    </row>
    <row r="321" spans="1:84" ht="15" customHeight="1" x14ac:dyDescent="0.25">
      <c r="A321" s="113">
        <v>30</v>
      </c>
      <c r="B321" s="113">
        <v>1</v>
      </c>
      <c r="C321" s="113">
        <v>3</v>
      </c>
      <c r="D321" s="113">
        <v>11</v>
      </c>
      <c r="E321" s="113">
        <v>3</v>
      </c>
      <c r="F321" s="113">
        <v>6</v>
      </c>
      <c r="G321" s="113">
        <v>67</v>
      </c>
      <c r="H321" s="113">
        <v>0</v>
      </c>
      <c r="I321" s="113">
        <v>1</v>
      </c>
      <c r="J321" s="113" t="s">
        <v>597</v>
      </c>
      <c r="K321" s="113">
        <v>0</v>
      </c>
      <c r="L321" s="113" t="s">
        <v>597</v>
      </c>
      <c r="M321" s="113">
        <v>11101</v>
      </c>
      <c r="N321" s="113" t="s">
        <v>598</v>
      </c>
      <c r="O321" s="113">
        <v>0</v>
      </c>
      <c r="P321" s="113">
        <v>0</v>
      </c>
      <c r="Q321" s="113" t="s">
        <v>1937</v>
      </c>
      <c r="R321" s="113" t="s">
        <v>1938</v>
      </c>
      <c r="S321" s="113" t="s">
        <v>1905</v>
      </c>
      <c r="T321" s="113" t="s">
        <v>225</v>
      </c>
      <c r="U321" s="113" t="s">
        <v>1908</v>
      </c>
      <c r="V321" s="113" t="s">
        <v>1909</v>
      </c>
      <c r="W321" s="113" t="s">
        <v>594</v>
      </c>
      <c r="X321" s="113" t="s">
        <v>602</v>
      </c>
      <c r="Y321" s="113" t="s">
        <v>596</v>
      </c>
      <c r="Z321" s="113" t="s">
        <v>597</v>
      </c>
      <c r="AA321" s="113" t="s">
        <v>595</v>
      </c>
      <c r="AB321" s="113" t="s">
        <v>234</v>
      </c>
      <c r="AC321" s="113" t="s">
        <v>603</v>
      </c>
      <c r="AD321" s="113" t="s">
        <v>246</v>
      </c>
      <c r="AE321" s="113" t="s">
        <v>1939</v>
      </c>
      <c r="AF321" s="53" t="s">
        <v>250</v>
      </c>
      <c r="AG321" s="113" t="s">
        <v>1940</v>
      </c>
      <c r="AH321" s="113" t="s">
        <v>1912</v>
      </c>
      <c r="AI321" s="113" t="s">
        <v>1913</v>
      </c>
      <c r="AJ321" s="113" t="s">
        <v>1914</v>
      </c>
      <c r="AK321" s="113" t="s">
        <v>609</v>
      </c>
      <c r="AL321" s="113" t="s">
        <v>610</v>
      </c>
      <c r="AM321" s="113" t="s">
        <v>611</v>
      </c>
      <c r="AN321" s="113" t="s">
        <v>1920</v>
      </c>
      <c r="AO321" s="113" t="s">
        <v>1921</v>
      </c>
      <c r="AP321" s="113" t="s">
        <v>1941</v>
      </c>
      <c r="AQ321" s="113" t="s">
        <v>130</v>
      </c>
      <c r="AR321" s="94"/>
      <c r="AS321" s="53"/>
      <c r="AT321" s="53"/>
      <c r="AU321" s="53"/>
      <c r="AV321" s="53"/>
      <c r="AW321" s="94"/>
      <c r="AX321" s="123"/>
      <c r="AY321" s="94"/>
      <c r="AZ321" s="53"/>
      <c r="BA321" s="53"/>
      <c r="BB321" s="123"/>
      <c r="BC321" s="101">
        <v>2</v>
      </c>
      <c r="BD321" s="101">
        <v>301</v>
      </c>
      <c r="BG321" s="107"/>
      <c r="BI321" s="104">
        <v>30</v>
      </c>
      <c r="BJ321" s="104">
        <v>1</v>
      </c>
      <c r="BK321" s="104">
        <v>3</v>
      </c>
      <c r="BL321" s="106">
        <v>11</v>
      </c>
      <c r="BM321" s="104">
        <v>2</v>
      </c>
      <c r="BN321" s="104">
        <v>301</v>
      </c>
      <c r="BO321" s="104">
        <v>67</v>
      </c>
      <c r="BP321" s="104">
        <v>40</v>
      </c>
      <c r="BQ321" s="105">
        <v>1702017</v>
      </c>
      <c r="BR321" s="104" t="s">
        <v>3570</v>
      </c>
      <c r="BS321" s="104">
        <v>150000000</v>
      </c>
      <c r="BT321" s="103" t="str">
        <f>+VLOOKUP('EJECUCIONGASTOS ARMONIZADO'!BU321,[4]ARMONIZACION!$I$5:$N$53,6,FALSE)</f>
        <v>DESARROLLO ECONÓMICO Y PRODUCTIVO</v>
      </c>
      <c r="BU321" s="102" t="s">
        <v>402</v>
      </c>
      <c r="BV321" s="102"/>
      <c r="BY321" s="101">
        <v>2</v>
      </c>
      <c r="BZ321" s="101">
        <v>301</v>
      </c>
      <c r="CA321" t="e">
        <f>+COUNTIF([4]ARMONIZACION!$D$5:$D$53,'EJECUCIONGASTOS ARMONIZADO'!CB321)</f>
        <v>#VALUE!</v>
      </c>
      <c r="CB321" t="str">
        <f t="shared" si="43"/>
        <v>SEGURIDAD ALIMENTARIA - DESARROLLO RURAL</v>
      </c>
      <c r="CC321">
        <f t="shared" si="44"/>
        <v>3</v>
      </c>
      <c r="CD321" t="str">
        <f t="shared" si="45"/>
        <v>23</v>
      </c>
      <c r="CE321" t="str">
        <f t="shared" si="46"/>
        <v>30 1 3 11 2 301 67 40 1702017</v>
      </c>
      <c r="CF321">
        <f t="shared" si="47"/>
        <v>1</v>
      </c>
    </row>
    <row r="322" spans="1:84" ht="15" customHeight="1" x14ac:dyDescent="0.25">
      <c r="A322" s="113">
        <v>30</v>
      </c>
      <c r="B322" s="113">
        <v>1</v>
      </c>
      <c r="C322" s="113">
        <v>3</v>
      </c>
      <c r="D322" s="113">
        <v>11</v>
      </c>
      <c r="E322" s="113">
        <v>3</v>
      </c>
      <c r="F322" s="113">
        <v>6</v>
      </c>
      <c r="G322" s="113">
        <v>67</v>
      </c>
      <c r="H322" s="113">
        <v>0</v>
      </c>
      <c r="I322" s="113">
        <v>1</v>
      </c>
      <c r="J322" s="113" t="s">
        <v>597</v>
      </c>
      <c r="K322" s="113">
        <v>0</v>
      </c>
      <c r="L322" s="113" t="s">
        <v>597</v>
      </c>
      <c r="M322" s="113">
        <v>11101</v>
      </c>
      <c r="N322" s="113" t="s">
        <v>598</v>
      </c>
      <c r="O322" s="113">
        <v>0</v>
      </c>
      <c r="P322" s="113">
        <v>0</v>
      </c>
      <c r="Q322" s="113" t="s">
        <v>1937</v>
      </c>
      <c r="R322" s="113" t="s">
        <v>1938</v>
      </c>
      <c r="S322" s="113" t="s">
        <v>1905</v>
      </c>
      <c r="T322" s="113" t="s">
        <v>225</v>
      </c>
      <c r="U322" s="113" t="s">
        <v>1908</v>
      </c>
      <c r="V322" s="113" t="s">
        <v>1909</v>
      </c>
      <c r="W322" s="113" t="s">
        <v>594</v>
      </c>
      <c r="X322" s="113" t="s">
        <v>602</v>
      </c>
      <c r="Y322" s="113" t="s">
        <v>596</v>
      </c>
      <c r="Z322" s="113" t="s">
        <v>597</v>
      </c>
      <c r="AA322" s="113" t="s">
        <v>595</v>
      </c>
      <c r="AB322" s="113" t="s">
        <v>234</v>
      </c>
      <c r="AC322" s="113" t="s">
        <v>603</v>
      </c>
      <c r="AD322" s="113" t="s">
        <v>246</v>
      </c>
      <c r="AE322" s="113" t="s">
        <v>1939</v>
      </c>
      <c r="AF322" s="53" t="s">
        <v>250</v>
      </c>
      <c r="AG322" s="113" t="s">
        <v>1940</v>
      </c>
      <c r="AH322" s="113" t="s">
        <v>1912</v>
      </c>
      <c r="AI322" s="113" t="s">
        <v>1913</v>
      </c>
      <c r="AJ322" s="113" t="s">
        <v>1914</v>
      </c>
      <c r="AK322" s="113" t="s">
        <v>609</v>
      </c>
      <c r="AL322" s="113" t="s">
        <v>610</v>
      </c>
      <c r="AM322" s="113" t="s">
        <v>611</v>
      </c>
      <c r="AN322" s="113" t="s">
        <v>1920</v>
      </c>
      <c r="AO322" s="113" t="s">
        <v>1921</v>
      </c>
      <c r="AP322" s="113" t="s">
        <v>1941</v>
      </c>
      <c r="AQ322" s="113" t="s">
        <v>130</v>
      </c>
      <c r="AR322" s="94"/>
      <c r="AS322" s="53"/>
      <c r="AT322" s="53"/>
      <c r="AU322" s="53"/>
      <c r="AV322" s="53"/>
      <c r="AW322" s="94"/>
      <c r="AX322" s="123"/>
      <c r="AY322" s="94"/>
      <c r="AZ322" s="53"/>
      <c r="BA322" s="53"/>
      <c r="BB322" s="123"/>
      <c r="BC322" s="101">
        <v>2</v>
      </c>
      <c r="BD322" s="101">
        <v>301</v>
      </c>
      <c r="BG322" s="107"/>
      <c r="BI322" s="104">
        <v>30</v>
      </c>
      <c r="BJ322" s="104">
        <v>1</v>
      </c>
      <c r="BK322" s="104">
        <v>3</v>
      </c>
      <c r="BL322" s="106">
        <v>11</v>
      </c>
      <c r="BM322" s="104">
        <v>2</v>
      </c>
      <c r="BN322" s="104">
        <v>301</v>
      </c>
      <c r="BO322" s="104">
        <v>67</v>
      </c>
      <c r="BP322" s="104">
        <v>40</v>
      </c>
      <c r="BQ322" s="105">
        <v>1702038</v>
      </c>
      <c r="BR322" s="104" t="s">
        <v>3317</v>
      </c>
      <c r="BS322" s="104">
        <v>45000000</v>
      </c>
      <c r="BT322" s="103" t="str">
        <f>+VLOOKUP('EJECUCIONGASTOS ARMONIZADO'!BU322,[4]ARMONIZACION!$I$5:$N$53,6,FALSE)</f>
        <v>DESARROLLO ECONÓMICO Y PRODUCTIVO</v>
      </c>
      <c r="BU322" s="102" t="s">
        <v>402</v>
      </c>
      <c r="BV322" s="102"/>
      <c r="BY322" s="101">
        <v>2</v>
      </c>
      <c r="BZ322" s="101">
        <v>301</v>
      </c>
      <c r="CA322" t="e">
        <f>+COUNTIF([4]ARMONIZACION!$D$5:$D$53,'EJECUCIONGASTOS ARMONIZADO'!CB322)</f>
        <v>#VALUE!</v>
      </c>
      <c r="CB322" t="str">
        <f t="shared" si="43"/>
        <v>SEGURIDAD ALIMENTARIA - DESARROLLO RURAL</v>
      </c>
      <c r="CC322">
        <f t="shared" si="44"/>
        <v>3</v>
      </c>
      <c r="CD322" t="str">
        <f t="shared" si="45"/>
        <v>23</v>
      </c>
      <c r="CE322" t="str">
        <f t="shared" si="46"/>
        <v>30 1 3 11 2 301 67 40 1702038</v>
      </c>
      <c r="CF322">
        <f t="shared" si="47"/>
        <v>3</v>
      </c>
    </row>
    <row r="323" spans="1:84" ht="15" customHeight="1" x14ac:dyDescent="0.25">
      <c r="A323" s="113">
        <v>30</v>
      </c>
      <c r="B323" s="113">
        <v>1</v>
      </c>
      <c r="C323" s="113">
        <v>3</v>
      </c>
      <c r="D323" s="113">
        <v>11</v>
      </c>
      <c r="E323" s="113">
        <v>3</v>
      </c>
      <c r="F323" s="113">
        <v>6</v>
      </c>
      <c r="G323" s="113">
        <v>67</v>
      </c>
      <c r="H323" s="113">
        <v>0</v>
      </c>
      <c r="I323" s="113">
        <v>1</v>
      </c>
      <c r="J323" s="113" t="s">
        <v>597</v>
      </c>
      <c r="K323" s="113">
        <v>0</v>
      </c>
      <c r="L323" s="113" t="s">
        <v>597</v>
      </c>
      <c r="M323" s="113">
        <v>11101</v>
      </c>
      <c r="N323" s="113" t="s">
        <v>598</v>
      </c>
      <c r="O323" s="113">
        <v>0</v>
      </c>
      <c r="P323" s="113">
        <v>0</v>
      </c>
      <c r="Q323" s="113" t="s">
        <v>1937</v>
      </c>
      <c r="R323" s="113" t="s">
        <v>1938</v>
      </c>
      <c r="S323" s="113" t="s">
        <v>1905</v>
      </c>
      <c r="T323" s="113" t="s">
        <v>225</v>
      </c>
      <c r="U323" s="113" t="s">
        <v>1908</v>
      </c>
      <c r="V323" s="113" t="s">
        <v>1909</v>
      </c>
      <c r="W323" s="113" t="s">
        <v>594</v>
      </c>
      <c r="X323" s="113" t="s">
        <v>602</v>
      </c>
      <c r="Y323" s="113" t="s">
        <v>596</v>
      </c>
      <c r="Z323" s="113" t="s">
        <v>597</v>
      </c>
      <c r="AA323" s="113" t="s">
        <v>595</v>
      </c>
      <c r="AB323" s="113" t="s">
        <v>234</v>
      </c>
      <c r="AC323" s="113" t="s">
        <v>603</v>
      </c>
      <c r="AD323" s="113" t="s">
        <v>246</v>
      </c>
      <c r="AE323" s="113" t="s">
        <v>1939</v>
      </c>
      <c r="AF323" s="53" t="s">
        <v>250</v>
      </c>
      <c r="AG323" s="113" t="s">
        <v>1940</v>
      </c>
      <c r="AH323" s="113" t="s">
        <v>1912</v>
      </c>
      <c r="AI323" s="113" t="s">
        <v>1913</v>
      </c>
      <c r="AJ323" s="113" t="s">
        <v>1914</v>
      </c>
      <c r="AK323" s="113" t="s">
        <v>609</v>
      </c>
      <c r="AL323" s="113" t="s">
        <v>610</v>
      </c>
      <c r="AM323" s="113" t="s">
        <v>611</v>
      </c>
      <c r="AN323" s="113" t="s">
        <v>1920</v>
      </c>
      <c r="AO323" s="113" t="s">
        <v>1921</v>
      </c>
      <c r="AP323" s="113" t="s">
        <v>1941</v>
      </c>
      <c r="AQ323" s="113" t="s">
        <v>130</v>
      </c>
      <c r="AR323" s="94"/>
      <c r="AS323" s="53"/>
      <c r="AT323" s="53"/>
      <c r="AU323" s="53"/>
      <c r="AV323" s="53"/>
      <c r="AW323" s="94"/>
      <c r="AX323" s="123"/>
      <c r="AY323" s="94"/>
      <c r="AZ323" s="53"/>
      <c r="BA323" s="53"/>
      <c r="BB323" s="123"/>
      <c r="BC323" s="101">
        <v>2</v>
      </c>
      <c r="BD323" s="101">
        <v>301</v>
      </c>
      <c r="BG323" s="107"/>
      <c r="BI323" s="104">
        <v>30</v>
      </c>
      <c r="BJ323" s="104">
        <v>1</v>
      </c>
      <c r="BK323" s="104">
        <v>3</v>
      </c>
      <c r="BL323" s="106">
        <v>11</v>
      </c>
      <c r="BM323" s="104">
        <v>2</v>
      </c>
      <c r="BN323" s="104">
        <v>301</v>
      </c>
      <c r="BO323" s="104">
        <v>67</v>
      </c>
      <c r="BP323" s="104">
        <v>40</v>
      </c>
      <c r="BQ323" s="105">
        <v>1702035</v>
      </c>
      <c r="BR323" s="104" t="s">
        <v>1945</v>
      </c>
      <c r="BS323" s="104">
        <v>100000000</v>
      </c>
      <c r="BT323" s="103" t="str">
        <f>+VLOOKUP('EJECUCIONGASTOS ARMONIZADO'!BU323,[4]ARMONIZACION!$I$5:$N$53,6,FALSE)</f>
        <v>DESARROLLO ECONÓMICO Y PRODUCTIVO</v>
      </c>
      <c r="BU323" s="102" t="s">
        <v>402</v>
      </c>
      <c r="BV323" s="102"/>
      <c r="BY323" s="101">
        <v>2</v>
      </c>
      <c r="BZ323" s="101">
        <v>301</v>
      </c>
      <c r="CA323" t="e">
        <f>+COUNTIF([4]ARMONIZACION!$D$5:$D$53,'EJECUCIONGASTOS ARMONIZADO'!CB323)</f>
        <v>#VALUE!</v>
      </c>
      <c r="CB323" t="str">
        <f t="shared" ref="CB323:CB386" si="55">+CONCATENATE(AF323," - ",BU323)</f>
        <v>SEGURIDAD ALIMENTARIA - DESARROLLO RURAL</v>
      </c>
      <c r="CC323">
        <f t="shared" ref="CC323:CC386" si="56">_xlfn.NUMBERVALUE(MID(BN323,1,1))</f>
        <v>3</v>
      </c>
      <c r="CD323" t="str">
        <f t="shared" ref="CD323:CD386" si="57">+CONCATENATE(BM323,CC323)</f>
        <v>23</v>
      </c>
      <c r="CE323" t="str">
        <f t="shared" ref="CE323:CE386" si="58">+CONCATENATE(BI323," ",BJ323," ",BK323," ",BL323," ",BM323," ",BN323," ",BO323," ",BP323," ",BQ323)</f>
        <v>30 1 3 11 2 301 67 40 1702035</v>
      </c>
      <c r="CF323">
        <f t="shared" ref="CF323:CF386" si="59">+COUNTIF($CE$3:$CE$583,CE323)</f>
        <v>3</v>
      </c>
    </row>
    <row r="324" spans="1:84" ht="15" customHeight="1" x14ac:dyDescent="0.25">
      <c r="A324">
        <v>30</v>
      </c>
      <c r="B324">
        <v>1</v>
      </c>
      <c r="C324">
        <v>3</v>
      </c>
      <c r="D324" s="99">
        <v>11</v>
      </c>
      <c r="E324">
        <v>3</v>
      </c>
      <c r="F324">
        <v>6</v>
      </c>
      <c r="G324">
        <v>67</v>
      </c>
      <c r="H324">
        <v>1</v>
      </c>
      <c r="I324">
        <v>1</v>
      </c>
      <c r="J324" t="s">
        <v>597</v>
      </c>
      <c r="K324">
        <v>0</v>
      </c>
      <c r="L324" t="s">
        <v>597</v>
      </c>
      <c r="M324">
        <v>11101</v>
      </c>
      <c r="N324" t="s">
        <v>598</v>
      </c>
      <c r="O324">
        <v>1</v>
      </c>
      <c r="P324">
        <v>1</v>
      </c>
      <c r="Q324" t="s">
        <v>1942</v>
      </c>
      <c r="R324" t="s">
        <v>1943</v>
      </c>
      <c r="S324" t="s">
        <v>1905</v>
      </c>
      <c r="T324" t="s">
        <v>225</v>
      </c>
      <c r="U324" t="s">
        <v>1908</v>
      </c>
      <c r="V324" t="s">
        <v>1909</v>
      </c>
      <c r="W324" t="s">
        <v>594</v>
      </c>
      <c r="X324" t="s">
        <v>602</v>
      </c>
      <c r="Y324" t="s">
        <v>596</v>
      </c>
      <c r="Z324" t="s">
        <v>597</v>
      </c>
      <c r="AA324" t="s">
        <v>595</v>
      </c>
      <c r="AB324" t="s">
        <v>234</v>
      </c>
      <c r="AC324" t="s">
        <v>603</v>
      </c>
      <c r="AD324" t="s">
        <v>246</v>
      </c>
      <c r="AE324" t="s">
        <v>1939</v>
      </c>
      <c r="AF324" s="53" t="s">
        <v>250</v>
      </c>
      <c r="AG324" t="s">
        <v>1940</v>
      </c>
      <c r="AH324" t="s">
        <v>1912</v>
      </c>
      <c r="AI324" t="s">
        <v>1913</v>
      </c>
      <c r="AJ324" t="s">
        <v>1914</v>
      </c>
      <c r="AK324" t="s">
        <v>609</v>
      </c>
      <c r="AL324" t="s">
        <v>610</v>
      </c>
      <c r="AM324" t="s">
        <v>611</v>
      </c>
      <c r="AN324" t="s">
        <v>1944</v>
      </c>
      <c r="AO324" t="s">
        <v>1945</v>
      </c>
      <c r="AP324" t="s">
        <v>1946</v>
      </c>
      <c r="AQ324" t="s">
        <v>130</v>
      </c>
      <c r="AR324" s="64">
        <v>20000000</v>
      </c>
      <c r="AS324" s="64">
        <v>0</v>
      </c>
      <c r="AT324" s="64">
        <v>0</v>
      </c>
      <c r="AU324" s="64">
        <v>0</v>
      </c>
      <c r="AV324" s="64">
        <v>0</v>
      </c>
      <c r="AW324" s="64">
        <v>20000000</v>
      </c>
      <c r="AX324" s="64">
        <v>0</v>
      </c>
      <c r="AY324" s="64">
        <v>0</v>
      </c>
      <c r="AZ324" s="64">
        <v>0</v>
      </c>
      <c r="BA324" s="64">
        <v>0</v>
      </c>
      <c r="BB324" s="64">
        <v>20000000</v>
      </c>
      <c r="BC324" s="101">
        <v>2</v>
      </c>
      <c r="BD324" s="101">
        <v>301</v>
      </c>
      <c r="BE324" s="64">
        <v>0</v>
      </c>
      <c r="BF324" t="s">
        <v>615</v>
      </c>
      <c r="BG324" s="107" t="e">
        <f>+SUMIF('[4]CDP - NO CANCELAR '!$A$2:$A$152,R324,'[4]CDP - NO CANCELAR '!$Q$2:$Q$152)</f>
        <v>#VALUE!</v>
      </c>
      <c r="BH324" s="64">
        <v>0</v>
      </c>
      <c r="BI324" s="104">
        <v>30</v>
      </c>
      <c r="BJ324" s="104">
        <v>1</v>
      </c>
      <c r="BK324" s="104">
        <v>3</v>
      </c>
      <c r="BL324" s="106">
        <v>11</v>
      </c>
      <c r="BM324" s="104">
        <v>2</v>
      </c>
      <c r="BN324" s="104">
        <v>301</v>
      </c>
      <c r="BO324" s="104">
        <v>67</v>
      </c>
      <c r="BP324" s="104">
        <v>40</v>
      </c>
      <c r="BQ324" s="105">
        <v>1702035</v>
      </c>
      <c r="BR324" s="104" t="s">
        <v>1945</v>
      </c>
      <c r="BS324" s="104">
        <f>+BB324</f>
        <v>20000000</v>
      </c>
      <c r="BT324" s="103" t="str">
        <f>+VLOOKUP('EJECUCIONGASTOS ARMONIZADO'!BU324,[4]ARMONIZACION!$I$5:$N$53,6,FALSE)</f>
        <v>DESARROLLO ECONÓMICO Y PRODUCTIVO</v>
      </c>
      <c r="BU324" s="102" t="s">
        <v>402</v>
      </c>
      <c r="BV324" s="102"/>
      <c r="BY324" s="101">
        <v>2</v>
      </c>
      <c r="BZ324" s="101">
        <v>301</v>
      </c>
      <c r="CA324" t="e">
        <f>+COUNTIF([4]ARMONIZACION!$D$5:$D$53,'EJECUCIONGASTOS ARMONIZADO'!CB324)</f>
        <v>#VALUE!</v>
      </c>
      <c r="CB324" t="str">
        <f t="shared" si="55"/>
        <v>SEGURIDAD ALIMENTARIA - DESARROLLO RURAL</v>
      </c>
      <c r="CC324">
        <f t="shared" si="56"/>
        <v>3</v>
      </c>
      <c r="CD324" t="str">
        <f t="shared" si="57"/>
        <v>23</v>
      </c>
      <c r="CE324" t="str">
        <f t="shared" si="58"/>
        <v>30 1 3 11 2 301 67 40 1702035</v>
      </c>
      <c r="CF324">
        <f t="shared" si="59"/>
        <v>3</v>
      </c>
    </row>
    <row r="325" spans="1:84" ht="15" customHeight="1" x14ac:dyDescent="0.25">
      <c r="A325">
        <v>30</v>
      </c>
      <c r="B325">
        <v>1</v>
      </c>
      <c r="C325">
        <v>3</v>
      </c>
      <c r="D325" s="99">
        <v>11</v>
      </c>
      <c r="E325">
        <v>3</v>
      </c>
      <c r="F325">
        <v>6</v>
      </c>
      <c r="G325">
        <v>67</v>
      </c>
      <c r="H325">
        <v>2</v>
      </c>
      <c r="I325">
        <v>1</v>
      </c>
      <c r="J325" t="s">
        <v>597</v>
      </c>
      <c r="K325">
        <v>0</v>
      </c>
      <c r="L325" t="s">
        <v>597</v>
      </c>
      <c r="M325">
        <v>11101</v>
      </c>
      <c r="N325" t="s">
        <v>598</v>
      </c>
      <c r="O325">
        <v>2</v>
      </c>
      <c r="P325">
        <v>2</v>
      </c>
      <c r="Q325" t="s">
        <v>1947</v>
      </c>
      <c r="R325" t="s">
        <v>1948</v>
      </c>
      <c r="S325" t="s">
        <v>1905</v>
      </c>
      <c r="T325" t="s">
        <v>225</v>
      </c>
      <c r="U325" t="s">
        <v>1908</v>
      </c>
      <c r="V325" t="s">
        <v>1909</v>
      </c>
      <c r="W325" t="s">
        <v>594</v>
      </c>
      <c r="X325" t="s">
        <v>602</v>
      </c>
      <c r="Y325" t="s">
        <v>596</v>
      </c>
      <c r="Z325" t="s">
        <v>597</v>
      </c>
      <c r="AA325" t="s">
        <v>595</v>
      </c>
      <c r="AB325" t="s">
        <v>234</v>
      </c>
      <c r="AC325" t="s">
        <v>603</v>
      </c>
      <c r="AD325" t="s">
        <v>246</v>
      </c>
      <c r="AE325" t="s">
        <v>1939</v>
      </c>
      <c r="AF325" s="53" t="s">
        <v>250</v>
      </c>
      <c r="AG325" t="s">
        <v>1940</v>
      </c>
      <c r="AH325" t="s">
        <v>1912</v>
      </c>
      <c r="AI325" t="s">
        <v>1913</v>
      </c>
      <c r="AJ325" t="s">
        <v>1914</v>
      </c>
      <c r="AK325" t="s">
        <v>609</v>
      </c>
      <c r="AL325" t="s">
        <v>610</v>
      </c>
      <c r="AM325" t="s">
        <v>611</v>
      </c>
      <c r="AN325" t="s">
        <v>1925</v>
      </c>
      <c r="AO325" t="s">
        <v>1926</v>
      </c>
      <c r="AP325" t="s">
        <v>1949</v>
      </c>
      <c r="AQ325" t="s">
        <v>130</v>
      </c>
      <c r="AR325" s="64">
        <v>40000000</v>
      </c>
      <c r="AS325" s="64">
        <v>0</v>
      </c>
      <c r="AT325" s="64">
        <v>0</v>
      </c>
      <c r="AU325" s="64">
        <v>0</v>
      </c>
      <c r="AV325" s="64">
        <v>0</v>
      </c>
      <c r="AW325" s="64">
        <v>40000000</v>
      </c>
      <c r="AX325" s="64">
        <v>0</v>
      </c>
      <c r="AY325" s="64">
        <v>0</v>
      </c>
      <c r="AZ325" s="64">
        <v>0</v>
      </c>
      <c r="BA325" s="64">
        <v>0</v>
      </c>
      <c r="BB325" s="64">
        <v>40000000</v>
      </c>
      <c r="BC325" s="101">
        <v>2</v>
      </c>
      <c r="BD325" s="101">
        <v>301</v>
      </c>
      <c r="BE325" s="64">
        <v>0</v>
      </c>
      <c r="BF325" t="s">
        <v>615</v>
      </c>
      <c r="BG325" s="107" t="e">
        <f>+SUMIF('[4]CDP - NO CANCELAR '!$A$2:$A$152,R325,'[4]CDP - NO CANCELAR '!$Q$2:$Q$152)</f>
        <v>#VALUE!</v>
      </c>
      <c r="BH325" s="64">
        <v>0</v>
      </c>
      <c r="BI325" s="104">
        <v>30</v>
      </c>
      <c r="BJ325" s="104">
        <v>1</v>
      </c>
      <c r="BK325" s="104">
        <v>3</v>
      </c>
      <c r="BL325" s="106">
        <v>11</v>
      </c>
      <c r="BM325" s="104">
        <v>2</v>
      </c>
      <c r="BN325" s="104">
        <v>301</v>
      </c>
      <c r="BO325" s="104">
        <v>67</v>
      </c>
      <c r="BP325" s="104">
        <v>40</v>
      </c>
      <c r="BQ325" s="105">
        <v>1702038</v>
      </c>
      <c r="BR325" s="104" t="s">
        <v>3317</v>
      </c>
      <c r="BS325" s="104">
        <v>40000000</v>
      </c>
      <c r="BT325" s="103" t="str">
        <f>+VLOOKUP('EJECUCIONGASTOS ARMONIZADO'!BU325,[4]ARMONIZACION!$I$5:$N$53,6,FALSE)</f>
        <v>DESARROLLO ECONÓMICO Y PRODUCTIVO</v>
      </c>
      <c r="BU325" s="102" t="s">
        <v>402</v>
      </c>
      <c r="BV325" s="102"/>
      <c r="BY325" s="101">
        <v>2</v>
      </c>
      <c r="BZ325" s="101">
        <v>301</v>
      </c>
      <c r="CA325" t="e">
        <f>+COUNTIF([4]ARMONIZACION!$D$5:$D$53,'EJECUCIONGASTOS ARMONIZADO'!CB325)</f>
        <v>#VALUE!</v>
      </c>
      <c r="CB325" t="str">
        <f t="shared" si="55"/>
        <v>SEGURIDAD ALIMENTARIA - DESARROLLO RURAL</v>
      </c>
      <c r="CC325">
        <f t="shared" si="56"/>
        <v>3</v>
      </c>
      <c r="CD325" t="str">
        <f t="shared" si="57"/>
        <v>23</v>
      </c>
      <c r="CE325" t="str">
        <f t="shared" si="58"/>
        <v>30 1 3 11 2 301 67 40 1702038</v>
      </c>
      <c r="CF325">
        <f t="shared" si="59"/>
        <v>3</v>
      </c>
    </row>
    <row r="326" spans="1:84" ht="15" customHeight="1" x14ac:dyDescent="0.25">
      <c r="A326" s="53">
        <v>30</v>
      </c>
      <c r="B326" s="53">
        <v>1</v>
      </c>
      <c r="C326" s="53">
        <v>3</v>
      </c>
      <c r="D326" s="114">
        <v>11</v>
      </c>
      <c r="E326" s="53">
        <v>3</v>
      </c>
      <c r="F326" s="53">
        <v>6</v>
      </c>
      <c r="G326" s="53">
        <v>84</v>
      </c>
      <c r="H326" s="53">
        <v>0</v>
      </c>
      <c r="I326" s="53">
        <v>1</v>
      </c>
      <c r="J326" s="53" t="s">
        <v>597</v>
      </c>
      <c r="K326" s="53">
        <v>0</v>
      </c>
      <c r="L326" s="53" t="s">
        <v>597</v>
      </c>
      <c r="M326" s="53">
        <v>11101</v>
      </c>
      <c r="N326" s="53" t="s">
        <v>598</v>
      </c>
      <c r="O326" s="53">
        <v>0</v>
      </c>
      <c r="P326" s="53">
        <v>0</v>
      </c>
      <c r="Q326" s="53" t="s">
        <v>1950</v>
      </c>
      <c r="R326" s="53" t="s">
        <v>1951</v>
      </c>
      <c r="S326" s="53" t="s">
        <v>1905</v>
      </c>
      <c r="T326" s="53" t="s">
        <v>225</v>
      </c>
      <c r="U326" s="53" t="s">
        <v>1908</v>
      </c>
      <c r="V326" s="53" t="s">
        <v>1909</v>
      </c>
      <c r="W326" s="53" t="s">
        <v>594</v>
      </c>
      <c r="X326" s="53" t="s">
        <v>602</v>
      </c>
      <c r="Y326" s="53" t="s">
        <v>596</v>
      </c>
      <c r="Z326" s="53" t="s">
        <v>597</v>
      </c>
      <c r="AA326" s="53" t="s">
        <v>595</v>
      </c>
      <c r="AB326" s="53" t="s">
        <v>234</v>
      </c>
      <c r="AC326" s="53" t="s">
        <v>603</v>
      </c>
      <c r="AD326" s="53" t="s">
        <v>246</v>
      </c>
      <c r="AE326" s="53" t="s">
        <v>1939</v>
      </c>
      <c r="AF326" s="53" t="s">
        <v>250</v>
      </c>
      <c r="AG326" s="53" t="s">
        <v>1952</v>
      </c>
      <c r="AH326" s="53" t="s">
        <v>1953</v>
      </c>
      <c r="AI326" s="53" t="s">
        <v>1954</v>
      </c>
      <c r="AJ326" s="53" t="s">
        <v>1955</v>
      </c>
      <c r="AK326" s="53" t="s">
        <v>609</v>
      </c>
      <c r="AL326" s="53" t="s">
        <v>610</v>
      </c>
      <c r="AM326" s="53" t="s">
        <v>611</v>
      </c>
      <c r="AN326" s="53" t="s">
        <v>1956</v>
      </c>
      <c r="AO326" s="53" t="s">
        <v>1957</v>
      </c>
      <c r="AP326" s="53" t="s">
        <v>1958</v>
      </c>
      <c r="AQ326" s="53" t="s">
        <v>131</v>
      </c>
      <c r="AR326" s="94">
        <v>145000000</v>
      </c>
      <c r="AS326" s="53">
        <v>0</v>
      </c>
      <c r="AT326" s="53">
        <v>0</v>
      </c>
      <c r="AU326" s="53">
        <v>0</v>
      </c>
      <c r="AV326" s="53">
        <v>0</v>
      </c>
      <c r="AW326" s="94">
        <v>145000000</v>
      </c>
      <c r="AX326" s="94">
        <v>0</v>
      </c>
      <c r="AY326" s="94">
        <v>0</v>
      </c>
      <c r="AZ326" s="53">
        <v>0</v>
      </c>
      <c r="BA326" s="53">
        <v>0</v>
      </c>
      <c r="BB326" s="94">
        <v>145000000</v>
      </c>
      <c r="BC326" s="101">
        <v>2</v>
      </c>
      <c r="BD326" s="101">
        <v>301</v>
      </c>
      <c r="BE326" s="64">
        <v>0</v>
      </c>
      <c r="BF326" t="s">
        <v>615</v>
      </c>
      <c r="BG326" s="107" t="e">
        <f>+SUMIF('[4]CDP - NO CANCELAR '!$A$2:$A$152,R326,'[4]CDP - NO CANCELAR '!$Q$2:$Q$152)</f>
        <v>#VALUE!</v>
      </c>
      <c r="BH326" s="64">
        <v>0</v>
      </c>
      <c r="BI326" s="104">
        <v>30</v>
      </c>
      <c r="BJ326" s="104">
        <v>1</v>
      </c>
      <c r="BK326" s="104">
        <v>3</v>
      </c>
      <c r="BL326" s="106">
        <v>11</v>
      </c>
      <c r="BM326" s="104">
        <v>2</v>
      </c>
      <c r="BN326" s="104">
        <v>301</v>
      </c>
      <c r="BO326" s="104">
        <v>67</v>
      </c>
      <c r="BP326" s="104">
        <v>40</v>
      </c>
      <c r="BQ326" s="105">
        <v>1708032</v>
      </c>
      <c r="BR326" s="104" t="s">
        <v>1957</v>
      </c>
      <c r="BS326" s="104">
        <v>100000000</v>
      </c>
      <c r="BT326" s="103" t="str">
        <f>+VLOOKUP('EJECUCIONGASTOS ARMONIZADO'!BU326,[4]ARMONIZACION!$I$5:$N$53,6,FALSE)</f>
        <v>DESARROLLO ECONÓMICO Y PRODUCTIVO</v>
      </c>
      <c r="BU326" s="102" t="s">
        <v>402</v>
      </c>
      <c r="BV326" s="102"/>
      <c r="BY326" s="101">
        <v>2</v>
      </c>
      <c r="BZ326" s="101">
        <v>301</v>
      </c>
      <c r="CA326" t="e">
        <f>+COUNTIF([4]ARMONIZACION!$D$5:$D$53,'EJECUCIONGASTOS ARMONIZADO'!CB326)</f>
        <v>#VALUE!</v>
      </c>
      <c r="CB326" t="str">
        <f t="shared" si="55"/>
        <v>SEGURIDAD ALIMENTARIA - DESARROLLO RURAL</v>
      </c>
      <c r="CC326">
        <f t="shared" si="56"/>
        <v>3</v>
      </c>
      <c r="CD326" t="str">
        <f t="shared" si="57"/>
        <v>23</v>
      </c>
      <c r="CE326" t="str">
        <f t="shared" si="58"/>
        <v>30 1 3 11 2 301 67 40 1708032</v>
      </c>
      <c r="CF326">
        <f t="shared" si="59"/>
        <v>1</v>
      </c>
    </row>
    <row r="327" spans="1:84" ht="15" customHeight="1" x14ac:dyDescent="0.25">
      <c r="A327" s="113">
        <v>30</v>
      </c>
      <c r="B327" s="113">
        <v>1</v>
      </c>
      <c r="C327" s="113">
        <v>3</v>
      </c>
      <c r="D327" s="113">
        <v>11</v>
      </c>
      <c r="E327" s="113">
        <v>3</v>
      </c>
      <c r="F327" s="113">
        <v>6</v>
      </c>
      <c r="G327" s="113">
        <v>84</v>
      </c>
      <c r="H327" s="113">
        <v>0</v>
      </c>
      <c r="I327" s="113">
        <v>1</v>
      </c>
      <c r="J327" s="113" t="s">
        <v>597</v>
      </c>
      <c r="K327" s="113">
        <v>0</v>
      </c>
      <c r="L327" s="113" t="s">
        <v>597</v>
      </c>
      <c r="M327" s="113">
        <v>11101</v>
      </c>
      <c r="N327" s="113" t="s">
        <v>598</v>
      </c>
      <c r="O327" s="113">
        <v>0</v>
      </c>
      <c r="P327" s="113">
        <v>0</v>
      </c>
      <c r="Q327" s="113" t="s">
        <v>1950</v>
      </c>
      <c r="R327" s="113" t="s">
        <v>1951</v>
      </c>
      <c r="S327" s="113" t="s">
        <v>1905</v>
      </c>
      <c r="T327" s="113" t="s">
        <v>225</v>
      </c>
      <c r="U327" s="113" t="s">
        <v>1908</v>
      </c>
      <c r="V327" s="113" t="s">
        <v>1909</v>
      </c>
      <c r="W327" s="113" t="s">
        <v>594</v>
      </c>
      <c r="X327" s="113" t="s">
        <v>602</v>
      </c>
      <c r="Y327" s="113" t="s">
        <v>596</v>
      </c>
      <c r="Z327" s="113" t="s">
        <v>597</v>
      </c>
      <c r="AA327" s="113" t="s">
        <v>595</v>
      </c>
      <c r="AB327" s="113" t="s">
        <v>234</v>
      </c>
      <c r="AC327" s="113" t="s">
        <v>603</v>
      </c>
      <c r="AD327" s="113" t="s">
        <v>246</v>
      </c>
      <c r="AE327" s="113" t="s">
        <v>1939</v>
      </c>
      <c r="AF327" s="53" t="s">
        <v>250</v>
      </c>
      <c r="AG327" s="113" t="s">
        <v>1952</v>
      </c>
      <c r="AH327" s="113" t="s">
        <v>1953</v>
      </c>
      <c r="AI327" s="113" t="s">
        <v>1954</v>
      </c>
      <c r="AJ327" s="113" t="s">
        <v>1955</v>
      </c>
      <c r="AK327" s="113" t="s">
        <v>609</v>
      </c>
      <c r="AL327" s="113" t="s">
        <v>610</v>
      </c>
      <c r="AM327" s="113" t="s">
        <v>611</v>
      </c>
      <c r="AN327" s="113" t="s">
        <v>1956</v>
      </c>
      <c r="AO327" s="113" t="s">
        <v>1957</v>
      </c>
      <c r="AP327" s="113" t="s">
        <v>1958</v>
      </c>
      <c r="AQ327" s="113" t="s">
        <v>131</v>
      </c>
      <c r="AR327" s="94"/>
      <c r="AS327" s="53"/>
      <c r="AT327" s="53"/>
      <c r="AU327" s="53"/>
      <c r="AV327" s="53"/>
      <c r="AW327" s="94"/>
      <c r="AX327" s="94"/>
      <c r="AY327" s="94"/>
      <c r="AZ327" s="53"/>
      <c r="BA327" s="53"/>
      <c r="BB327" s="94"/>
      <c r="BC327" s="101">
        <v>2</v>
      </c>
      <c r="BD327" s="101">
        <v>301</v>
      </c>
      <c r="BG327" s="107"/>
      <c r="BI327" s="104">
        <v>30</v>
      </c>
      <c r="BJ327" s="104">
        <v>1</v>
      </c>
      <c r="BK327" s="104">
        <v>3</v>
      </c>
      <c r="BL327" s="106">
        <v>11</v>
      </c>
      <c r="BM327" s="104">
        <v>2</v>
      </c>
      <c r="BN327" s="104">
        <v>301</v>
      </c>
      <c r="BO327" s="104">
        <v>67</v>
      </c>
      <c r="BP327" s="104">
        <v>40</v>
      </c>
      <c r="BQ327" s="105">
        <v>1702038</v>
      </c>
      <c r="BR327" s="104" t="s">
        <v>3317</v>
      </c>
      <c r="BS327" s="104">
        <v>15000000</v>
      </c>
      <c r="BT327" s="103" t="str">
        <f>+VLOOKUP('EJECUCIONGASTOS ARMONIZADO'!BU327,[4]ARMONIZACION!$I$5:$N$53,6,FALSE)</f>
        <v>DESARROLLO ECONÓMICO Y PRODUCTIVO</v>
      </c>
      <c r="BU327" s="102" t="s">
        <v>402</v>
      </c>
      <c r="BV327" s="102"/>
      <c r="BY327" s="101">
        <v>2</v>
      </c>
      <c r="BZ327" s="101">
        <v>301</v>
      </c>
      <c r="CA327" t="e">
        <f>+COUNTIF([4]ARMONIZACION!$D$5:$D$53,'EJECUCIONGASTOS ARMONIZADO'!CB327)</f>
        <v>#VALUE!</v>
      </c>
      <c r="CB327" t="str">
        <f t="shared" si="55"/>
        <v>SEGURIDAD ALIMENTARIA - DESARROLLO RURAL</v>
      </c>
      <c r="CC327">
        <f t="shared" si="56"/>
        <v>3</v>
      </c>
      <c r="CD327" t="str">
        <f t="shared" si="57"/>
        <v>23</v>
      </c>
      <c r="CE327" t="str">
        <f t="shared" si="58"/>
        <v>30 1 3 11 2 301 67 40 1702038</v>
      </c>
      <c r="CF327">
        <f t="shared" si="59"/>
        <v>3</v>
      </c>
    </row>
    <row r="328" spans="1:84" ht="15" customHeight="1" x14ac:dyDescent="0.25">
      <c r="A328" s="113">
        <v>30</v>
      </c>
      <c r="B328" s="113">
        <v>1</v>
      </c>
      <c r="C328" s="113">
        <v>3</v>
      </c>
      <c r="D328" s="113">
        <v>11</v>
      </c>
      <c r="E328" s="113">
        <v>3</v>
      </c>
      <c r="F328" s="113">
        <v>6</v>
      </c>
      <c r="G328" s="113">
        <v>84</v>
      </c>
      <c r="H328" s="113">
        <v>0</v>
      </c>
      <c r="I328" s="113">
        <v>1</v>
      </c>
      <c r="J328" s="113" t="s">
        <v>597</v>
      </c>
      <c r="K328" s="113">
        <v>0</v>
      </c>
      <c r="L328" s="113" t="s">
        <v>597</v>
      </c>
      <c r="M328" s="113">
        <v>11101</v>
      </c>
      <c r="N328" s="113" t="s">
        <v>598</v>
      </c>
      <c r="O328" s="113">
        <v>0</v>
      </c>
      <c r="P328" s="113">
        <v>0</v>
      </c>
      <c r="Q328" s="113" t="s">
        <v>1950</v>
      </c>
      <c r="R328" s="113" t="s">
        <v>1951</v>
      </c>
      <c r="S328" s="113" t="s">
        <v>1905</v>
      </c>
      <c r="T328" s="113" t="s">
        <v>225</v>
      </c>
      <c r="U328" s="113" t="s">
        <v>1908</v>
      </c>
      <c r="V328" s="113" t="s">
        <v>1909</v>
      </c>
      <c r="W328" s="113" t="s">
        <v>594</v>
      </c>
      <c r="X328" s="113" t="s">
        <v>602</v>
      </c>
      <c r="Y328" s="113" t="s">
        <v>596</v>
      </c>
      <c r="Z328" s="113" t="s">
        <v>597</v>
      </c>
      <c r="AA328" s="113" t="s">
        <v>595</v>
      </c>
      <c r="AB328" s="113" t="s">
        <v>234</v>
      </c>
      <c r="AC328" s="113" t="s">
        <v>603</v>
      </c>
      <c r="AD328" s="113" t="s">
        <v>246</v>
      </c>
      <c r="AE328" s="113" t="s">
        <v>1939</v>
      </c>
      <c r="AF328" s="53" t="s">
        <v>250</v>
      </c>
      <c r="AG328" s="113" t="s">
        <v>1952</v>
      </c>
      <c r="AH328" s="113" t="s">
        <v>1953</v>
      </c>
      <c r="AI328" s="113" t="s">
        <v>1954</v>
      </c>
      <c r="AJ328" s="113" t="s">
        <v>1955</v>
      </c>
      <c r="AK328" s="113" t="s">
        <v>609</v>
      </c>
      <c r="AL328" s="113" t="s">
        <v>610</v>
      </c>
      <c r="AM328" s="113" t="s">
        <v>611</v>
      </c>
      <c r="AN328" s="113" t="s">
        <v>1956</v>
      </c>
      <c r="AO328" s="113" t="s">
        <v>1957</v>
      </c>
      <c r="AP328" s="113" t="s">
        <v>1958</v>
      </c>
      <c r="AQ328" s="113" t="s">
        <v>131</v>
      </c>
      <c r="AR328" s="94"/>
      <c r="AS328" s="53"/>
      <c r="AT328" s="53"/>
      <c r="AU328" s="53"/>
      <c r="AV328" s="53"/>
      <c r="AW328" s="94"/>
      <c r="AX328" s="94"/>
      <c r="AY328" s="94"/>
      <c r="AZ328" s="53"/>
      <c r="BA328" s="53"/>
      <c r="BB328" s="94"/>
      <c r="BC328" s="101">
        <v>2</v>
      </c>
      <c r="BD328" s="101">
        <v>301</v>
      </c>
      <c r="BG328" s="107"/>
      <c r="BI328" s="104">
        <v>30</v>
      </c>
      <c r="BJ328" s="104">
        <v>1</v>
      </c>
      <c r="BK328" s="104">
        <v>3</v>
      </c>
      <c r="BL328" s="106">
        <v>11</v>
      </c>
      <c r="BM328" s="104">
        <v>2</v>
      </c>
      <c r="BN328" s="104">
        <v>301</v>
      </c>
      <c r="BO328" s="104">
        <v>67</v>
      </c>
      <c r="BP328" s="104">
        <v>40</v>
      </c>
      <c r="BQ328" s="105">
        <v>1702035</v>
      </c>
      <c r="BR328" s="104" t="s">
        <v>1945</v>
      </c>
      <c r="BS328" s="104">
        <v>30000000</v>
      </c>
      <c r="BT328" s="103" t="str">
        <f>+VLOOKUP('EJECUCIONGASTOS ARMONIZADO'!BU328,[4]ARMONIZACION!$I$5:$N$53,6,FALSE)</f>
        <v>DESARROLLO ECONÓMICO Y PRODUCTIVO</v>
      </c>
      <c r="BU328" s="102" t="s">
        <v>402</v>
      </c>
      <c r="BV328" s="102"/>
      <c r="BY328" s="101">
        <v>2</v>
      </c>
      <c r="BZ328" s="101">
        <v>301</v>
      </c>
      <c r="CA328" t="e">
        <f>+COUNTIF([4]ARMONIZACION!$D$5:$D$53,'EJECUCIONGASTOS ARMONIZADO'!CB328)</f>
        <v>#VALUE!</v>
      </c>
      <c r="CB328" t="str">
        <f t="shared" si="55"/>
        <v>SEGURIDAD ALIMENTARIA - DESARROLLO RURAL</v>
      </c>
      <c r="CC328">
        <f t="shared" si="56"/>
        <v>3</v>
      </c>
      <c r="CD328" t="str">
        <f t="shared" si="57"/>
        <v>23</v>
      </c>
      <c r="CE328" t="str">
        <f t="shared" si="58"/>
        <v>30 1 3 11 2 301 67 40 1702035</v>
      </c>
      <c r="CF328">
        <f t="shared" si="59"/>
        <v>3</v>
      </c>
    </row>
    <row r="329" spans="1:84" ht="15" customHeight="1" x14ac:dyDescent="0.25">
      <c r="A329">
        <v>33</v>
      </c>
      <c r="B329">
        <v>1</v>
      </c>
      <c r="C329">
        <v>3</v>
      </c>
      <c r="D329" s="99">
        <v>11</v>
      </c>
      <c r="E329">
        <v>3</v>
      </c>
      <c r="F329">
        <v>3</v>
      </c>
      <c r="G329">
        <v>73</v>
      </c>
      <c r="H329">
        <v>0</v>
      </c>
      <c r="I329">
        <v>1</v>
      </c>
      <c r="J329" t="s">
        <v>597</v>
      </c>
      <c r="K329">
        <v>0</v>
      </c>
      <c r="L329" t="s">
        <v>597</v>
      </c>
      <c r="M329">
        <v>11101</v>
      </c>
      <c r="N329" t="s">
        <v>598</v>
      </c>
      <c r="O329">
        <v>0</v>
      </c>
      <c r="P329">
        <v>0</v>
      </c>
      <c r="Q329" t="s">
        <v>1959</v>
      </c>
      <c r="R329" t="s">
        <v>1960</v>
      </c>
      <c r="S329" t="s">
        <v>1180</v>
      </c>
      <c r="T329" t="s">
        <v>226</v>
      </c>
      <c r="U329" t="s">
        <v>1961</v>
      </c>
      <c r="V329" t="s">
        <v>1962</v>
      </c>
      <c r="W329" t="s">
        <v>594</v>
      </c>
      <c r="X329" t="s">
        <v>602</v>
      </c>
      <c r="Y329" t="s">
        <v>596</v>
      </c>
      <c r="Z329" t="s">
        <v>597</v>
      </c>
      <c r="AA329" t="s">
        <v>595</v>
      </c>
      <c r="AB329" t="s">
        <v>234</v>
      </c>
      <c r="AC329" t="s">
        <v>603</v>
      </c>
      <c r="AD329" t="s">
        <v>246</v>
      </c>
      <c r="AE329" t="s">
        <v>1963</v>
      </c>
      <c r="AF329" t="s">
        <v>3540</v>
      </c>
      <c r="AG329" t="s">
        <v>1965</v>
      </c>
      <c r="AH329" t="s">
        <v>1966</v>
      </c>
      <c r="AI329" t="s">
        <v>1967</v>
      </c>
      <c r="AJ329" t="s">
        <v>1968</v>
      </c>
      <c r="AK329" t="s">
        <v>609</v>
      </c>
      <c r="AL329" t="s">
        <v>610</v>
      </c>
      <c r="AM329" t="s">
        <v>611</v>
      </c>
      <c r="AN329" t="s">
        <v>1969</v>
      </c>
      <c r="AO329" t="s">
        <v>1970</v>
      </c>
      <c r="AP329" t="s">
        <v>1971</v>
      </c>
      <c r="AQ329" t="s">
        <v>132</v>
      </c>
      <c r="AR329" s="64">
        <v>8572146</v>
      </c>
      <c r="AS329" s="64">
        <v>0</v>
      </c>
      <c r="AT329" s="64">
        <v>0</v>
      </c>
      <c r="AU329" s="64">
        <v>0</v>
      </c>
      <c r="AV329" s="64">
        <v>0</v>
      </c>
      <c r="AW329" s="64">
        <v>8572146</v>
      </c>
      <c r="AX329" s="64">
        <v>8572146</v>
      </c>
      <c r="AY329" s="64">
        <v>8572146</v>
      </c>
      <c r="AZ329" s="64">
        <v>0</v>
      </c>
      <c r="BA329" s="64">
        <v>0</v>
      </c>
      <c r="BB329" s="64">
        <v>0</v>
      </c>
      <c r="BC329" s="109">
        <v>3</v>
      </c>
      <c r="BD329" s="109">
        <v>301</v>
      </c>
      <c r="BE329" s="64">
        <v>0</v>
      </c>
      <c r="BF329" t="s">
        <v>615</v>
      </c>
      <c r="BG329" s="107" t="e">
        <f>+SUMIF('[4]CDP - NO CANCELAR '!$A$2:$A$152,R329,'[4]CDP - NO CANCELAR '!$Q$2:$Q$152)</f>
        <v>#VALUE!</v>
      </c>
      <c r="BH329" s="64">
        <v>8572146</v>
      </c>
      <c r="BI329" s="104">
        <f>+A329</f>
        <v>33</v>
      </c>
      <c r="BJ329" s="104">
        <f>+B329</f>
        <v>1</v>
      </c>
      <c r="BK329" s="104">
        <f>+C329</f>
        <v>3</v>
      </c>
      <c r="BL329" s="106">
        <f>+D329</f>
        <v>11</v>
      </c>
      <c r="BM329" s="104">
        <f>+VALUE(VLOOKUP(BT329,'[4]ESTRUCTURA PDM'!$D$1:$J$48,7,FALSE))</f>
        <v>3</v>
      </c>
      <c r="BN329" s="104">
        <f>IFERROR(VALUE(CONCATENATE((VLOOKUP(BU329,'[4]ESTRUCTURA PDM'!$E$1:$L$48,7,FALSE)),0,(VLOOKUP(BV329,'[4]ESTRUCTURA PDM'!$F$1:$L$48,7,FALSE)))),)</f>
        <v>0</v>
      </c>
      <c r="BO329" s="104">
        <f>+G329</f>
        <v>73</v>
      </c>
      <c r="BP329" s="104"/>
      <c r="BQ329" s="105"/>
      <c r="BR329" s="104"/>
      <c r="BS329" s="104">
        <f>+BB329</f>
        <v>0</v>
      </c>
      <c r="BT329" s="103" t="str">
        <f>+VLOOKUP('EJECUCIONGASTOS ARMONIZADO'!BU329,[4]ARMONIZACION!$I$5:$N$53,6,FALSE)</f>
        <v>DESARROLLO FÍSICO Y AMBIENTAL</v>
      </c>
      <c r="BU329" s="102" t="s">
        <v>450</v>
      </c>
      <c r="BV329" s="102"/>
      <c r="BY329" s="101">
        <v>3</v>
      </c>
      <c r="BZ329" s="101">
        <v>0</v>
      </c>
      <c r="CA329" t="e">
        <f>+COUNTIF([4]ARMONIZACION!$D$5:$D$53,'EJECUCIONGASTOS ARMONIZADO'!CB329)</f>
        <v>#VALUE!</v>
      </c>
      <c r="CB329" t="str">
        <f t="shared" si="55"/>
        <v>GESTIÓN DEL RIESGO DE DESASTRES - GESTIÓN DEL RIESGO</v>
      </c>
      <c r="CC329">
        <f t="shared" si="56"/>
        <v>0</v>
      </c>
      <c r="CD329" t="str">
        <f t="shared" si="57"/>
        <v>30</v>
      </c>
      <c r="CE329" t="str">
        <f t="shared" si="58"/>
        <v xml:space="preserve">33 1 3 11 3 0 73  </v>
      </c>
      <c r="CF329">
        <f t="shared" si="59"/>
        <v>1</v>
      </c>
    </row>
    <row r="330" spans="1:84" ht="15" customHeight="1" x14ac:dyDescent="0.25">
      <c r="A330">
        <v>33</v>
      </c>
      <c r="B330">
        <v>1</v>
      </c>
      <c r="C330">
        <v>3</v>
      </c>
      <c r="D330" s="99">
        <v>11</v>
      </c>
      <c r="E330">
        <v>3</v>
      </c>
      <c r="F330">
        <v>3</v>
      </c>
      <c r="G330">
        <v>73</v>
      </c>
      <c r="H330">
        <v>1</v>
      </c>
      <c r="I330">
        <v>1</v>
      </c>
      <c r="J330" t="s">
        <v>597</v>
      </c>
      <c r="K330">
        <v>0</v>
      </c>
      <c r="L330" t="s">
        <v>597</v>
      </c>
      <c r="M330">
        <v>11101</v>
      </c>
      <c r="N330" t="s">
        <v>598</v>
      </c>
      <c r="O330">
        <v>1</v>
      </c>
      <c r="P330">
        <v>1</v>
      </c>
      <c r="Q330" t="s">
        <v>1972</v>
      </c>
      <c r="R330" t="s">
        <v>1973</v>
      </c>
      <c r="S330" t="s">
        <v>1180</v>
      </c>
      <c r="T330" t="s">
        <v>226</v>
      </c>
      <c r="U330" t="s">
        <v>1961</v>
      </c>
      <c r="V330" t="s">
        <v>1962</v>
      </c>
      <c r="W330" t="s">
        <v>594</v>
      </c>
      <c r="X330" t="s">
        <v>602</v>
      </c>
      <c r="Y330" t="s">
        <v>596</v>
      </c>
      <c r="Z330" t="s">
        <v>597</v>
      </c>
      <c r="AA330" t="s">
        <v>595</v>
      </c>
      <c r="AB330" t="s">
        <v>234</v>
      </c>
      <c r="AC330" t="s">
        <v>603</v>
      </c>
      <c r="AD330" t="s">
        <v>246</v>
      </c>
      <c r="AE330" t="s">
        <v>1963</v>
      </c>
      <c r="AF330" t="s">
        <v>3540</v>
      </c>
      <c r="AG330" t="s">
        <v>1965</v>
      </c>
      <c r="AH330" t="s">
        <v>1966</v>
      </c>
      <c r="AI330" t="s">
        <v>1967</v>
      </c>
      <c r="AJ330" t="s">
        <v>1968</v>
      </c>
      <c r="AK330" t="s">
        <v>609</v>
      </c>
      <c r="AL330" t="s">
        <v>610</v>
      </c>
      <c r="AM330" t="s">
        <v>611</v>
      </c>
      <c r="AN330" t="s">
        <v>1974</v>
      </c>
      <c r="AO330" t="s">
        <v>1975</v>
      </c>
      <c r="AP330" t="s">
        <v>1976</v>
      </c>
      <c r="AQ330" t="s">
        <v>132</v>
      </c>
      <c r="AR330" s="64">
        <v>672000000</v>
      </c>
      <c r="AS330" s="64">
        <v>0</v>
      </c>
      <c r="AT330" s="64">
        <v>0</v>
      </c>
      <c r="AU330" s="64">
        <v>0</v>
      </c>
      <c r="AV330" s="64">
        <v>0</v>
      </c>
      <c r="AW330" s="64">
        <v>672000000</v>
      </c>
      <c r="AX330" s="64">
        <v>653383842</v>
      </c>
      <c r="AY330" s="64">
        <v>653383842</v>
      </c>
      <c r="AZ330" s="64">
        <v>161333334</v>
      </c>
      <c r="BA330" s="64">
        <v>161333334</v>
      </c>
      <c r="BB330" s="64">
        <v>18616158</v>
      </c>
      <c r="BC330" s="101">
        <v>3</v>
      </c>
      <c r="BD330" s="101">
        <v>301</v>
      </c>
      <c r="BE330" s="64">
        <v>0</v>
      </c>
      <c r="BF330" t="s">
        <v>615</v>
      </c>
      <c r="BG330" s="107" t="e">
        <f>+SUMIF('[4]CDP - NO CANCELAR '!$A$2:$A$152,R330,'[4]CDP - NO CANCELAR '!$Q$2:$Q$152)</f>
        <v>#VALUE!</v>
      </c>
      <c r="BH330" s="64">
        <v>660000000</v>
      </c>
      <c r="BI330" s="104">
        <v>33</v>
      </c>
      <c r="BJ330" s="104">
        <v>3</v>
      </c>
      <c r="BK330" s="104">
        <v>3</v>
      </c>
      <c r="BL330" s="106">
        <v>11</v>
      </c>
      <c r="BM330" s="104">
        <v>3</v>
      </c>
      <c r="BN330" s="104">
        <v>301</v>
      </c>
      <c r="BO330" s="104">
        <v>73</v>
      </c>
      <c r="BP330" s="104">
        <v>40</v>
      </c>
      <c r="BQ330" s="105">
        <v>4503004</v>
      </c>
      <c r="BR330" s="104" t="s">
        <v>3332</v>
      </c>
      <c r="BS330" s="104">
        <f>+BB330</f>
        <v>18616158</v>
      </c>
      <c r="BT330" s="103" t="str">
        <f>+VLOOKUP('EJECUCIONGASTOS ARMONIZADO'!BU330,[4]ARMONIZACION!$I$5:$N$53,6,FALSE)</f>
        <v>DESARROLLO FÍSICO Y AMBIENTAL</v>
      </c>
      <c r="BU330" s="102" t="s">
        <v>450</v>
      </c>
      <c r="BV330" s="102"/>
      <c r="BY330" s="101">
        <v>3</v>
      </c>
      <c r="BZ330" s="101">
        <v>301</v>
      </c>
      <c r="CA330" t="e">
        <f>+COUNTIF([4]ARMONIZACION!$D$5:$D$53,'EJECUCIONGASTOS ARMONIZADO'!CB330)</f>
        <v>#VALUE!</v>
      </c>
      <c r="CB330" t="str">
        <f t="shared" si="55"/>
        <v>GESTIÓN DEL RIESGO DE DESASTRES - GESTIÓN DEL RIESGO</v>
      </c>
      <c r="CC330">
        <f t="shared" si="56"/>
        <v>3</v>
      </c>
      <c r="CD330" t="str">
        <f t="shared" si="57"/>
        <v>33</v>
      </c>
      <c r="CE330" t="str">
        <f t="shared" si="58"/>
        <v>33 3 3 11 3 301 73 40 4503004</v>
      </c>
      <c r="CF330">
        <f t="shared" si="59"/>
        <v>3</v>
      </c>
    </row>
    <row r="331" spans="1:84" ht="15" customHeight="1" x14ac:dyDescent="0.25">
      <c r="A331">
        <v>33</v>
      </c>
      <c r="B331">
        <v>1</v>
      </c>
      <c r="C331">
        <v>3</v>
      </c>
      <c r="D331" s="99">
        <v>11</v>
      </c>
      <c r="E331">
        <v>3</v>
      </c>
      <c r="F331">
        <v>3</v>
      </c>
      <c r="G331">
        <v>73</v>
      </c>
      <c r="H331">
        <v>2</v>
      </c>
      <c r="I331">
        <v>1</v>
      </c>
      <c r="J331" t="s">
        <v>597</v>
      </c>
      <c r="K331">
        <v>0</v>
      </c>
      <c r="L331" t="s">
        <v>597</v>
      </c>
      <c r="M331">
        <v>11101</v>
      </c>
      <c r="N331" t="s">
        <v>598</v>
      </c>
      <c r="O331">
        <v>2</v>
      </c>
      <c r="P331">
        <v>2</v>
      </c>
      <c r="Q331" t="s">
        <v>1977</v>
      </c>
      <c r="R331" t="s">
        <v>1978</v>
      </c>
      <c r="S331" t="s">
        <v>1180</v>
      </c>
      <c r="T331" t="s">
        <v>226</v>
      </c>
      <c r="U331" t="s">
        <v>1961</v>
      </c>
      <c r="V331" t="s">
        <v>1962</v>
      </c>
      <c r="W331" t="s">
        <v>594</v>
      </c>
      <c r="X331" t="s">
        <v>602</v>
      </c>
      <c r="Y331" t="s">
        <v>596</v>
      </c>
      <c r="Z331" t="s">
        <v>597</v>
      </c>
      <c r="AA331" t="s">
        <v>595</v>
      </c>
      <c r="AB331" t="s">
        <v>234</v>
      </c>
      <c r="AC331" t="s">
        <v>603</v>
      </c>
      <c r="AD331" t="s">
        <v>246</v>
      </c>
      <c r="AE331" t="s">
        <v>1963</v>
      </c>
      <c r="AF331" t="s">
        <v>3540</v>
      </c>
      <c r="AG331" t="s">
        <v>1965</v>
      </c>
      <c r="AH331" t="s">
        <v>1966</v>
      </c>
      <c r="AI331" t="s">
        <v>1967</v>
      </c>
      <c r="AJ331" t="s">
        <v>1968</v>
      </c>
      <c r="AK331" t="s">
        <v>609</v>
      </c>
      <c r="AL331" t="s">
        <v>610</v>
      </c>
      <c r="AM331" t="s">
        <v>611</v>
      </c>
      <c r="AN331" t="s">
        <v>1974</v>
      </c>
      <c r="AO331" t="s">
        <v>1975</v>
      </c>
      <c r="AP331" t="s">
        <v>1979</v>
      </c>
      <c r="AQ331" t="s">
        <v>132</v>
      </c>
      <c r="AR331" s="64">
        <v>150000000</v>
      </c>
      <c r="AS331" s="64">
        <v>0</v>
      </c>
      <c r="AT331" s="64">
        <v>0</v>
      </c>
      <c r="AU331" s="64">
        <v>0</v>
      </c>
      <c r="AV331" s="64">
        <v>0</v>
      </c>
      <c r="AW331" s="64">
        <v>150000000</v>
      </c>
      <c r="AX331" s="64">
        <v>100722603</v>
      </c>
      <c r="AY331" s="64">
        <v>100722603</v>
      </c>
      <c r="AZ331" s="64">
        <v>22875946</v>
      </c>
      <c r="BA331" s="64">
        <v>22875946</v>
      </c>
      <c r="BB331" s="64">
        <v>49277397</v>
      </c>
      <c r="BC331" s="101">
        <v>3</v>
      </c>
      <c r="BD331" s="101">
        <v>301</v>
      </c>
      <c r="BE331" s="64">
        <v>0</v>
      </c>
      <c r="BF331" t="s">
        <v>615</v>
      </c>
      <c r="BG331" s="107" t="e">
        <f>+SUMIF('[4]CDP - NO CANCELAR '!$A$2:$A$152,R331,'[4]CDP - NO CANCELAR '!$Q$2:$Q$152)</f>
        <v>#VALUE!</v>
      </c>
      <c r="BH331" s="64">
        <v>112809316</v>
      </c>
      <c r="BI331" s="104">
        <v>33</v>
      </c>
      <c r="BJ331" s="104">
        <v>3</v>
      </c>
      <c r="BK331" s="104">
        <v>3</v>
      </c>
      <c r="BL331" s="106">
        <v>11</v>
      </c>
      <c r="BM331" s="104">
        <v>3</v>
      </c>
      <c r="BN331" s="104">
        <v>301</v>
      </c>
      <c r="BO331" s="104">
        <v>73</v>
      </c>
      <c r="BP331" s="104">
        <v>40</v>
      </c>
      <c r="BQ331" s="105">
        <v>4503004</v>
      </c>
      <c r="BR331" s="104" t="s">
        <v>3332</v>
      </c>
      <c r="BS331" s="104">
        <f>+BB331</f>
        <v>49277397</v>
      </c>
      <c r="BT331" s="103" t="str">
        <f>+VLOOKUP('EJECUCIONGASTOS ARMONIZADO'!BU331,[4]ARMONIZACION!$I$5:$N$53,6,FALSE)</f>
        <v>DESARROLLO FÍSICO Y AMBIENTAL</v>
      </c>
      <c r="BU331" s="102" t="s">
        <v>450</v>
      </c>
      <c r="BV331" s="102"/>
      <c r="BY331" s="101">
        <v>3</v>
      </c>
      <c r="BZ331" s="101">
        <v>301</v>
      </c>
      <c r="CA331" t="e">
        <f>+COUNTIF([4]ARMONIZACION!$D$5:$D$53,'EJECUCIONGASTOS ARMONIZADO'!CB331)</f>
        <v>#VALUE!</v>
      </c>
      <c r="CB331" t="str">
        <f t="shared" si="55"/>
        <v>GESTIÓN DEL RIESGO DE DESASTRES - GESTIÓN DEL RIESGO</v>
      </c>
      <c r="CC331">
        <f t="shared" si="56"/>
        <v>3</v>
      </c>
      <c r="CD331" t="str">
        <f t="shared" si="57"/>
        <v>33</v>
      </c>
      <c r="CE331" t="str">
        <f t="shared" si="58"/>
        <v>33 3 3 11 3 301 73 40 4503004</v>
      </c>
      <c r="CF331">
        <f t="shared" si="59"/>
        <v>3</v>
      </c>
    </row>
    <row r="332" spans="1:84" ht="15" customHeight="1" x14ac:dyDescent="0.25">
      <c r="A332">
        <v>33</v>
      </c>
      <c r="B332">
        <v>1</v>
      </c>
      <c r="C332">
        <v>3</v>
      </c>
      <c r="D332" s="99">
        <v>11</v>
      </c>
      <c r="E332">
        <v>3</v>
      </c>
      <c r="F332">
        <v>3</v>
      </c>
      <c r="G332">
        <v>73</v>
      </c>
      <c r="H332">
        <v>3</v>
      </c>
      <c r="I332">
        <v>1</v>
      </c>
      <c r="J332" t="s">
        <v>597</v>
      </c>
      <c r="K332">
        <v>0</v>
      </c>
      <c r="L332" t="s">
        <v>597</v>
      </c>
      <c r="M332">
        <v>11101</v>
      </c>
      <c r="N332" t="s">
        <v>598</v>
      </c>
      <c r="O332">
        <v>3</v>
      </c>
      <c r="P332">
        <v>3</v>
      </c>
      <c r="Q332" t="s">
        <v>1980</v>
      </c>
      <c r="R332" t="s">
        <v>1981</v>
      </c>
      <c r="S332" t="s">
        <v>1180</v>
      </c>
      <c r="T332" t="s">
        <v>226</v>
      </c>
      <c r="U332" t="s">
        <v>1961</v>
      </c>
      <c r="V332" t="s">
        <v>1962</v>
      </c>
      <c r="W332" t="s">
        <v>594</v>
      </c>
      <c r="X332" t="s">
        <v>602</v>
      </c>
      <c r="Y332" t="s">
        <v>596</v>
      </c>
      <c r="Z332" t="s">
        <v>597</v>
      </c>
      <c r="AA332" t="s">
        <v>595</v>
      </c>
      <c r="AB332" t="s">
        <v>234</v>
      </c>
      <c r="AC332" t="s">
        <v>603</v>
      </c>
      <c r="AD332" t="s">
        <v>246</v>
      </c>
      <c r="AE332" t="s">
        <v>1963</v>
      </c>
      <c r="AF332" t="s">
        <v>3540</v>
      </c>
      <c r="AG332" t="s">
        <v>1965</v>
      </c>
      <c r="AH332" t="s">
        <v>1966</v>
      </c>
      <c r="AI332" t="s">
        <v>1967</v>
      </c>
      <c r="AJ332" t="s">
        <v>1968</v>
      </c>
      <c r="AK332" t="s">
        <v>609</v>
      </c>
      <c r="AL332" t="s">
        <v>610</v>
      </c>
      <c r="AM332" t="s">
        <v>611</v>
      </c>
      <c r="AN332" t="s">
        <v>1982</v>
      </c>
      <c r="AO332" t="s">
        <v>1983</v>
      </c>
      <c r="AP332" t="s">
        <v>1984</v>
      </c>
      <c r="AQ332" t="s">
        <v>132</v>
      </c>
      <c r="AR332" s="64">
        <v>560000000</v>
      </c>
      <c r="AS332" s="64">
        <v>0</v>
      </c>
      <c r="AT332" s="64">
        <v>0</v>
      </c>
      <c r="AU332" s="64">
        <v>0</v>
      </c>
      <c r="AV332" s="64">
        <v>0</v>
      </c>
      <c r="AW332" s="64">
        <v>560000000</v>
      </c>
      <c r="AX332" s="64">
        <v>0</v>
      </c>
      <c r="AY332" s="64">
        <v>0</v>
      </c>
      <c r="AZ332" s="64">
        <v>0</v>
      </c>
      <c r="BA332" s="64">
        <v>0</v>
      </c>
      <c r="BB332" s="64">
        <v>560000000</v>
      </c>
      <c r="BC332" s="101">
        <v>3</v>
      </c>
      <c r="BD332" s="101">
        <v>301</v>
      </c>
      <c r="BE332" s="64">
        <v>0</v>
      </c>
      <c r="BF332" t="s">
        <v>615</v>
      </c>
      <c r="BG332" s="107" t="e">
        <f>+SUMIF('[4]CDP - NO CANCELAR '!$A$2:$A$152,R332,'[4]CDP - NO CANCELAR '!$Q$2:$Q$152)</f>
        <v>#VALUE!</v>
      </c>
      <c r="BH332" s="64">
        <v>0</v>
      </c>
      <c r="BI332" s="104">
        <v>33</v>
      </c>
      <c r="BJ332" s="104">
        <v>2</v>
      </c>
      <c r="BK332" s="104">
        <v>3</v>
      </c>
      <c r="BL332" s="106">
        <v>11</v>
      </c>
      <c r="BM332" s="104">
        <v>3</v>
      </c>
      <c r="BN332" s="104">
        <v>301</v>
      </c>
      <c r="BO332" s="104">
        <v>73</v>
      </c>
      <c r="BP332" s="104">
        <v>40</v>
      </c>
      <c r="BQ332" s="105">
        <v>4503022</v>
      </c>
      <c r="BR332" s="104" t="s">
        <v>3583</v>
      </c>
      <c r="BS332" s="104">
        <v>560000000</v>
      </c>
      <c r="BT332" s="103" t="str">
        <f>+VLOOKUP('EJECUCIONGASTOS ARMONIZADO'!BU332,[4]ARMONIZACION!$I$5:$N$53,6,FALSE)</f>
        <v>DESARROLLO FÍSICO Y AMBIENTAL</v>
      </c>
      <c r="BU332" s="102" t="s">
        <v>450</v>
      </c>
      <c r="BV332" s="102"/>
      <c r="BY332" s="101">
        <v>3</v>
      </c>
      <c r="BZ332" s="101">
        <v>301</v>
      </c>
      <c r="CA332" t="e">
        <f>+COUNTIF([4]ARMONIZACION!$D$5:$D$53,'EJECUCIONGASTOS ARMONIZADO'!CB332)</f>
        <v>#VALUE!</v>
      </c>
      <c r="CB332" t="str">
        <f t="shared" si="55"/>
        <v>GESTIÓN DEL RIESGO DE DESASTRES - GESTIÓN DEL RIESGO</v>
      </c>
      <c r="CC332">
        <f t="shared" si="56"/>
        <v>3</v>
      </c>
      <c r="CD332" t="str">
        <f t="shared" si="57"/>
        <v>33</v>
      </c>
      <c r="CE332" t="str">
        <f t="shared" si="58"/>
        <v>33 2 3 11 3 301 73 40 4503022</v>
      </c>
      <c r="CF332">
        <f t="shared" si="59"/>
        <v>2</v>
      </c>
    </row>
    <row r="333" spans="1:84" ht="15" customHeight="1" x14ac:dyDescent="0.25">
      <c r="A333">
        <v>33</v>
      </c>
      <c r="B333">
        <v>1</v>
      </c>
      <c r="C333">
        <v>3</v>
      </c>
      <c r="D333" s="99">
        <v>11</v>
      </c>
      <c r="E333">
        <v>3</v>
      </c>
      <c r="F333">
        <v>3</v>
      </c>
      <c r="G333">
        <v>73</v>
      </c>
      <c r="H333">
        <v>4</v>
      </c>
      <c r="I333">
        <v>1</v>
      </c>
      <c r="J333" t="s">
        <v>597</v>
      </c>
      <c r="K333">
        <v>0</v>
      </c>
      <c r="L333" t="s">
        <v>597</v>
      </c>
      <c r="M333">
        <v>11101</v>
      </c>
      <c r="N333" t="s">
        <v>598</v>
      </c>
      <c r="O333">
        <v>4</v>
      </c>
      <c r="P333">
        <v>4</v>
      </c>
      <c r="Q333" t="s">
        <v>1985</v>
      </c>
      <c r="R333" t="s">
        <v>1986</v>
      </c>
      <c r="S333" t="s">
        <v>1180</v>
      </c>
      <c r="T333" t="s">
        <v>226</v>
      </c>
      <c r="U333" t="s">
        <v>1961</v>
      </c>
      <c r="V333" t="s">
        <v>1962</v>
      </c>
      <c r="W333" t="s">
        <v>594</v>
      </c>
      <c r="X333" t="s">
        <v>602</v>
      </c>
      <c r="Y333" t="s">
        <v>596</v>
      </c>
      <c r="Z333" t="s">
        <v>597</v>
      </c>
      <c r="AA333" t="s">
        <v>595</v>
      </c>
      <c r="AB333" t="s">
        <v>234</v>
      </c>
      <c r="AC333" t="s">
        <v>603</v>
      </c>
      <c r="AD333" t="s">
        <v>246</v>
      </c>
      <c r="AE333" t="s">
        <v>1963</v>
      </c>
      <c r="AF333" t="s">
        <v>3540</v>
      </c>
      <c r="AG333" t="s">
        <v>1965</v>
      </c>
      <c r="AH333" t="s">
        <v>1966</v>
      </c>
      <c r="AI333" t="s">
        <v>1967</v>
      </c>
      <c r="AJ333" t="s">
        <v>1968</v>
      </c>
      <c r="AK333" t="s">
        <v>609</v>
      </c>
      <c r="AL333" t="s">
        <v>610</v>
      </c>
      <c r="AM333" t="s">
        <v>611</v>
      </c>
      <c r="AN333" t="s">
        <v>1974</v>
      </c>
      <c r="AO333" t="s">
        <v>1975</v>
      </c>
      <c r="AP333" t="s">
        <v>1987</v>
      </c>
      <c r="AQ333" t="s">
        <v>132</v>
      </c>
      <c r="AR333" s="64">
        <v>35000000</v>
      </c>
      <c r="AS333" s="64">
        <v>0</v>
      </c>
      <c r="AT333" s="64">
        <v>0</v>
      </c>
      <c r="AU333" s="64">
        <v>0</v>
      </c>
      <c r="AV333" s="64">
        <v>0</v>
      </c>
      <c r="AW333" s="64">
        <v>35000000</v>
      </c>
      <c r="AX333" s="64">
        <v>0</v>
      </c>
      <c r="AY333" s="64">
        <v>0</v>
      </c>
      <c r="AZ333" s="64">
        <v>0</v>
      </c>
      <c r="BA333" s="64">
        <v>0</v>
      </c>
      <c r="BB333" s="64">
        <v>35000000</v>
      </c>
      <c r="BC333" s="101">
        <v>3</v>
      </c>
      <c r="BD333" s="101">
        <v>301</v>
      </c>
      <c r="BE333" s="64">
        <v>0</v>
      </c>
      <c r="BF333" t="s">
        <v>615</v>
      </c>
      <c r="BG333" s="107" t="e">
        <f>+SUMIF('[4]CDP - NO CANCELAR '!$A$2:$A$152,R333,'[4]CDP - NO CANCELAR '!$Q$2:$Q$152)</f>
        <v>#VALUE!</v>
      </c>
      <c r="BH333" s="64">
        <v>18532940</v>
      </c>
      <c r="BI333" s="104">
        <v>33</v>
      </c>
      <c r="BJ333" s="104">
        <v>3</v>
      </c>
      <c r="BK333" s="104">
        <v>3</v>
      </c>
      <c r="BL333" s="106">
        <v>11</v>
      </c>
      <c r="BM333" s="104">
        <v>3</v>
      </c>
      <c r="BN333" s="104">
        <v>301</v>
      </c>
      <c r="BO333" s="104">
        <v>73</v>
      </c>
      <c r="BP333" s="104">
        <v>40</v>
      </c>
      <c r="BQ333" s="105">
        <v>4503004</v>
      </c>
      <c r="BR333" s="104" t="s">
        <v>3332</v>
      </c>
      <c r="BS333" s="104">
        <v>35000000</v>
      </c>
      <c r="BT333" s="103" t="str">
        <f>+VLOOKUP('EJECUCIONGASTOS ARMONIZADO'!BU333,[4]ARMONIZACION!$I$5:$N$53,6,FALSE)</f>
        <v>DESARROLLO FÍSICO Y AMBIENTAL</v>
      </c>
      <c r="BU333" s="102" t="s">
        <v>450</v>
      </c>
      <c r="BV333" s="102"/>
      <c r="BY333" s="101">
        <v>3</v>
      </c>
      <c r="BZ333" s="101">
        <v>301</v>
      </c>
      <c r="CA333" t="e">
        <f>+COUNTIF([4]ARMONIZACION!$D$5:$D$53,'EJECUCIONGASTOS ARMONIZADO'!CB333)</f>
        <v>#VALUE!</v>
      </c>
      <c r="CB333" t="str">
        <f t="shared" si="55"/>
        <v>GESTIÓN DEL RIESGO DE DESASTRES - GESTIÓN DEL RIESGO</v>
      </c>
      <c r="CC333">
        <f t="shared" si="56"/>
        <v>3</v>
      </c>
      <c r="CD333" t="str">
        <f t="shared" si="57"/>
        <v>33</v>
      </c>
      <c r="CE333" t="str">
        <f t="shared" si="58"/>
        <v>33 3 3 11 3 301 73 40 4503004</v>
      </c>
      <c r="CF333">
        <f t="shared" si="59"/>
        <v>3</v>
      </c>
    </row>
    <row r="334" spans="1:84" ht="15" customHeight="1" x14ac:dyDescent="0.25">
      <c r="A334">
        <v>33</v>
      </c>
      <c r="B334">
        <v>1</v>
      </c>
      <c r="C334">
        <v>3</v>
      </c>
      <c r="D334" s="99">
        <v>11</v>
      </c>
      <c r="E334">
        <v>3</v>
      </c>
      <c r="F334">
        <v>3</v>
      </c>
      <c r="G334">
        <v>73</v>
      </c>
      <c r="H334">
        <v>5</v>
      </c>
      <c r="I334">
        <v>1</v>
      </c>
      <c r="J334" t="s">
        <v>597</v>
      </c>
      <c r="K334">
        <v>0</v>
      </c>
      <c r="L334" t="s">
        <v>597</v>
      </c>
      <c r="M334">
        <v>11101</v>
      </c>
      <c r="N334" t="s">
        <v>598</v>
      </c>
      <c r="O334">
        <v>5</v>
      </c>
      <c r="P334">
        <v>5</v>
      </c>
      <c r="Q334" t="s">
        <v>1988</v>
      </c>
      <c r="R334" t="s">
        <v>1989</v>
      </c>
      <c r="S334" t="s">
        <v>1180</v>
      </c>
      <c r="T334" t="s">
        <v>226</v>
      </c>
      <c r="U334" t="s">
        <v>1961</v>
      </c>
      <c r="V334" t="s">
        <v>1962</v>
      </c>
      <c r="W334" t="s">
        <v>594</v>
      </c>
      <c r="X334" t="s">
        <v>602</v>
      </c>
      <c r="Y334" t="s">
        <v>596</v>
      </c>
      <c r="Z334" t="s">
        <v>597</v>
      </c>
      <c r="AA334" t="s">
        <v>595</v>
      </c>
      <c r="AB334" t="s">
        <v>234</v>
      </c>
      <c r="AC334" t="s">
        <v>603</v>
      </c>
      <c r="AD334" t="s">
        <v>246</v>
      </c>
      <c r="AE334" t="s">
        <v>1963</v>
      </c>
      <c r="AF334" t="s">
        <v>3540</v>
      </c>
      <c r="AG334" t="s">
        <v>1965</v>
      </c>
      <c r="AH334" t="s">
        <v>1966</v>
      </c>
      <c r="AI334" t="s">
        <v>1967</v>
      </c>
      <c r="AJ334" t="s">
        <v>1968</v>
      </c>
      <c r="AK334" t="s">
        <v>609</v>
      </c>
      <c r="AL334" t="s">
        <v>610</v>
      </c>
      <c r="AM334" t="s">
        <v>611</v>
      </c>
      <c r="AN334" t="s">
        <v>1982</v>
      </c>
      <c r="AO334" t="s">
        <v>1983</v>
      </c>
      <c r="AP334" t="s">
        <v>1990</v>
      </c>
      <c r="AQ334" t="s">
        <v>132</v>
      </c>
      <c r="AR334" s="64">
        <v>2215113809</v>
      </c>
      <c r="AS334" s="64">
        <v>0</v>
      </c>
      <c r="AT334" s="64">
        <v>0</v>
      </c>
      <c r="AU334" s="64">
        <v>0</v>
      </c>
      <c r="AV334" s="64">
        <v>0</v>
      </c>
      <c r="AW334" s="64">
        <v>2215113809</v>
      </c>
      <c r="AX334" s="64">
        <v>2153509339</v>
      </c>
      <c r="AY334" s="64">
        <v>1903509339</v>
      </c>
      <c r="AZ334" s="64">
        <v>0</v>
      </c>
      <c r="BA334" s="64">
        <v>0</v>
      </c>
      <c r="BB334" s="64">
        <v>61604470</v>
      </c>
      <c r="BC334" s="101">
        <v>3</v>
      </c>
      <c r="BD334" s="101">
        <v>301</v>
      </c>
      <c r="BE334" s="64">
        <v>250000000</v>
      </c>
      <c r="BF334" t="s">
        <v>615</v>
      </c>
      <c r="BG334" s="107" t="e">
        <f>+SUMIF('[4]CDP - NO CANCELAR '!$A$2:$A$152,R334,'[4]CDP - NO CANCELAR '!$Q$2:$Q$152)</f>
        <v>#VALUE!</v>
      </c>
      <c r="BH334" s="64">
        <v>2153509339</v>
      </c>
      <c r="BI334" s="104">
        <v>33</v>
      </c>
      <c r="BJ334" s="104">
        <v>2</v>
      </c>
      <c r="BK334" s="104">
        <v>3</v>
      </c>
      <c r="BL334" s="106">
        <v>11</v>
      </c>
      <c r="BM334" s="104">
        <v>3</v>
      </c>
      <c r="BN334" s="104">
        <v>301</v>
      </c>
      <c r="BO334" s="104">
        <v>73</v>
      </c>
      <c r="BP334" s="104">
        <v>40</v>
      </c>
      <c r="BQ334" s="105">
        <v>4503022</v>
      </c>
      <c r="BR334" s="104" t="s">
        <v>3328</v>
      </c>
      <c r="BS334" s="104">
        <v>61604470</v>
      </c>
      <c r="BT334" s="103" t="str">
        <f>+VLOOKUP('EJECUCIONGASTOS ARMONIZADO'!BU334,[4]ARMONIZACION!$I$5:$N$53,6,FALSE)</f>
        <v>DESARROLLO FÍSICO Y AMBIENTAL</v>
      </c>
      <c r="BU334" s="102" t="s">
        <v>450</v>
      </c>
      <c r="BV334" s="102"/>
      <c r="BY334" s="101">
        <v>3</v>
      </c>
      <c r="BZ334" s="101">
        <v>301</v>
      </c>
      <c r="CA334" t="e">
        <f>+COUNTIF([4]ARMONIZACION!$D$5:$D$53,'EJECUCIONGASTOS ARMONIZADO'!CB334)</f>
        <v>#VALUE!</v>
      </c>
      <c r="CB334" t="str">
        <f t="shared" si="55"/>
        <v>GESTIÓN DEL RIESGO DE DESASTRES - GESTIÓN DEL RIESGO</v>
      </c>
      <c r="CC334">
        <f t="shared" si="56"/>
        <v>3</v>
      </c>
      <c r="CD334" t="str">
        <f t="shared" si="57"/>
        <v>33</v>
      </c>
      <c r="CE334" t="str">
        <f t="shared" si="58"/>
        <v>33 2 3 11 3 301 73 40 4503022</v>
      </c>
      <c r="CF334">
        <f t="shared" si="59"/>
        <v>2</v>
      </c>
    </row>
    <row r="335" spans="1:84" ht="15" customHeight="1" x14ac:dyDescent="0.25">
      <c r="A335">
        <v>33</v>
      </c>
      <c r="B335">
        <v>1</v>
      </c>
      <c r="C335">
        <v>3</v>
      </c>
      <c r="D335" s="99">
        <v>11</v>
      </c>
      <c r="E335">
        <v>3</v>
      </c>
      <c r="F335">
        <v>3</v>
      </c>
      <c r="G335">
        <v>73</v>
      </c>
      <c r="H335">
        <v>6</v>
      </c>
      <c r="I335">
        <v>1</v>
      </c>
      <c r="J335" t="s">
        <v>597</v>
      </c>
      <c r="K335">
        <v>0</v>
      </c>
      <c r="L335" t="s">
        <v>597</v>
      </c>
      <c r="M335">
        <v>11101</v>
      </c>
      <c r="N335" t="s">
        <v>598</v>
      </c>
      <c r="O335">
        <v>6</v>
      </c>
      <c r="P335">
        <v>6</v>
      </c>
      <c r="Q335" t="s">
        <v>1991</v>
      </c>
      <c r="R335" t="s">
        <v>1992</v>
      </c>
      <c r="S335" t="s">
        <v>1180</v>
      </c>
      <c r="T335" t="s">
        <v>226</v>
      </c>
      <c r="U335" t="s">
        <v>1961</v>
      </c>
      <c r="V335" t="s">
        <v>1962</v>
      </c>
      <c r="W335" t="s">
        <v>594</v>
      </c>
      <c r="X335" t="s">
        <v>602</v>
      </c>
      <c r="Y335" t="s">
        <v>596</v>
      </c>
      <c r="Z335" t="s">
        <v>597</v>
      </c>
      <c r="AA335" t="s">
        <v>595</v>
      </c>
      <c r="AB335" t="s">
        <v>234</v>
      </c>
      <c r="AC335" t="s">
        <v>603</v>
      </c>
      <c r="AD335" t="s">
        <v>246</v>
      </c>
      <c r="AE335" t="s">
        <v>1963</v>
      </c>
      <c r="AF335" t="s">
        <v>3540</v>
      </c>
      <c r="AG335" t="s">
        <v>1965</v>
      </c>
      <c r="AH335" t="s">
        <v>1966</v>
      </c>
      <c r="AI335" t="s">
        <v>1967</v>
      </c>
      <c r="AJ335" t="s">
        <v>1968</v>
      </c>
      <c r="AK335" t="s">
        <v>609</v>
      </c>
      <c r="AL335" t="s">
        <v>610</v>
      </c>
      <c r="AM335" t="s">
        <v>611</v>
      </c>
      <c r="AN335" t="s">
        <v>1993</v>
      </c>
      <c r="AO335" t="s">
        <v>1994</v>
      </c>
      <c r="AP335" t="s">
        <v>1995</v>
      </c>
      <c r="AQ335" t="s">
        <v>132</v>
      </c>
      <c r="AR335" s="64">
        <v>405000000</v>
      </c>
      <c r="AS335" s="64">
        <v>0</v>
      </c>
      <c r="AT335" s="64">
        <v>0</v>
      </c>
      <c r="AU335" s="64">
        <v>0</v>
      </c>
      <c r="AV335" s="64">
        <v>0</v>
      </c>
      <c r="AW335" s="64">
        <v>405000000</v>
      </c>
      <c r="AX335" s="66">
        <v>225333332</v>
      </c>
      <c r="AY335" s="64">
        <v>185333332</v>
      </c>
      <c r="AZ335" s="64">
        <v>27133333</v>
      </c>
      <c r="BA335" s="64">
        <v>27133333</v>
      </c>
      <c r="BB335" s="66">
        <v>179666668</v>
      </c>
      <c r="BC335" s="101">
        <v>3</v>
      </c>
      <c r="BD335" s="101">
        <v>301</v>
      </c>
      <c r="BE335" s="64">
        <v>40000000</v>
      </c>
      <c r="BF335" t="s">
        <v>615</v>
      </c>
      <c r="BG335" s="107" t="e">
        <f>+SUMIF('[4]CDP - NO CANCELAR '!$A$2:$A$152,R335,'[4]CDP - NO CANCELAR '!$Q$2:$Q$152)</f>
        <v>#VALUE!</v>
      </c>
      <c r="BH335" s="64">
        <v>330166666.67000002</v>
      </c>
      <c r="BI335" s="104">
        <v>33</v>
      </c>
      <c r="BJ335" s="104">
        <v>1</v>
      </c>
      <c r="BK335" s="104">
        <v>3</v>
      </c>
      <c r="BL335" s="106">
        <v>11</v>
      </c>
      <c r="BM335" s="104">
        <v>3</v>
      </c>
      <c r="BN335" s="104">
        <v>301</v>
      </c>
      <c r="BO335" s="104">
        <v>73</v>
      </c>
      <c r="BP335" s="104">
        <v>40</v>
      </c>
      <c r="BQ335" s="105">
        <v>4503018</v>
      </c>
      <c r="BR335" s="104" t="s">
        <v>3323</v>
      </c>
      <c r="BS335" s="104">
        <f>+BB335</f>
        <v>179666668</v>
      </c>
      <c r="BT335" s="103" t="str">
        <f>+VLOOKUP('EJECUCIONGASTOS ARMONIZADO'!BU335,[4]ARMONIZACION!$I$5:$N$53,6,FALSE)</f>
        <v>DESARROLLO FÍSICO Y AMBIENTAL</v>
      </c>
      <c r="BU335" s="102" t="s">
        <v>450</v>
      </c>
      <c r="BV335" s="102"/>
      <c r="BW335" t="s">
        <v>3571</v>
      </c>
      <c r="BX335" t="s">
        <v>3575</v>
      </c>
      <c r="BY335" s="101">
        <v>3</v>
      </c>
      <c r="BZ335" s="101">
        <v>301</v>
      </c>
      <c r="CA335" t="e">
        <f>+COUNTIF([4]ARMONIZACION!$D$5:$D$53,'EJECUCIONGASTOS ARMONIZADO'!CB335)</f>
        <v>#VALUE!</v>
      </c>
      <c r="CB335" t="str">
        <f t="shared" si="55"/>
        <v>GESTIÓN DEL RIESGO DE DESASTRES - GESTIÓN DEL RIESGO</v>
      </c>
      <c r="CC335">
        <f t="shared" si="56"/>
        <v>3</v>
      </c>
      <c r="CD335" t="str">
        <f t="shared" si="57"/>
        <v>33</v>
      </c>
      <c r="CE335" t="str">
        <f t="shared" si="58"/>
        <v>33 1 3 11 3 301 73 40 4503018</v>
      </c>
      <c r="CF335">
        <f t="shared" si="59"/>
        <v>1</v>
      </c>
    </row>
    <row r="336" spans="1:84" ht="15" customHeight="1" x14ac:dyDescent="0.25">
      <c r="A336">
        <v>33</v>
      </c>
      <c r="B336">
        <v>1</v>
      </c>
      <c r="C336">
        <v>3</v>
      </c>
      <c r="D336" s="99">
        <v>22</v>
      </c>
      <c r="E336">
        <v>3</v>
      </c>
      <c r="F336">
        <v>3</v>
      </c>
      <c r="G336">
        <v>73</v>
      </c>
      <c r="H336">
        <v>0</v>
      </c>
      <c r="I336">
        <v>2</v>
      </c>
      <c r="J336" t="s">
        <v>235</v>
      </c>
      <c r="K336" t="s">
        <v>1180</v>
      </c>
      <c r="L336" t="s">
        <v>226</v>
      </c>
      <c r="M336">
        <v>12502</v>
      </c>
      <c r="N336" t="s">
        <v>1996</v>
      </c>
      <c r="O336">
        <v>0</v>
      </c>
      <c r="P336">
        <v>0</v>
      </c>
      <c r="Q336" t="s">
        <v>1997</v>
      </c>
      <c r="R336" t="s">
        <v>1998</v>
      </c>
      <c r="S336" t="s">
        <v>1180</v>
      </c>
      <c r="T336" t="s">
        <v>226</v>
      </c>
      <c r="U336" t="s">
        <v>1961</v>
      </c>
      <c r="V336" t="s">
        <v>1962</v>
      </c>
      <c r="W336" t="s">
        <v>594</v>
      </c>
      <c r="X336" t="s">
        <v>602</v>
      </c>
      <c r="Y336" t="s">
        <v>696</v>
      </c>
      <c r="Z336" t="s">
        <v>235</v>
      </c>
      <c r="AA336" t="s">
        <v>695</v>
      </c>
      <c r="AB336" t="s">
        <v>235</v>
      </c>
      <c r="AC336" t="s">
        <v>603</v>
      </c>
      <c r="AD336" t="s">
        <v>246</v>
      </c>
      <c r="AE336" t="s">
        <v>1963</v>
      </c>
      <c r="AF336" t="s">
        <v>3540</v>
      </c>
      <c r="AG336" t="s">
        <v>1965</v>
      </c>
      <c r="AH336" t="s">
        <v>1966</v>
      </c>
      <c r="AI336" t="s">
        <v>1967</v>
      </c>
      <c r="AJ336" t="s">
        <v>1968</v>
      </c>
      <c r="AK336" t="s">
        <v>609</v>
      </c>
      <c r="AL336" t="s">
        <v>610</v>
      </c>
      <c r="AM336" t="s">
        <v>611</v>
      </c>
      <c r="AN336" t="s">
        <v>1969</v>
      </c>
      <c r="AO336" t="s">
        <v>1970</v>
      </c>
      <c r="AP336" t="s">
        <v>1999</v>
      </c>
      <c r="AQ336" t="s">
        <v>133</v>
      </c>
      <c r="AR336" s="64">
        <v>175269854</v>
      </c>
      <c r="AS336" s="64">
        <v>0</v>
      </c>
      <c r="AT336" s="64">
        <v>0</v>
      </c>
      <c r="AU336" s="64">
        <v>0</v>
      </c>
      <c r="AV336" s="64">
        <v>0</v>
      </c>
      <c r="AW336" s="64">
        <v>175269854</v>
      </c>
      <c r="AX336" s="64">
        <v>125269854</v>
      </c>
      <c r="AY336" s="64">
        <v>125269854</v>
      </c>
      <c r="AZ336" s="64">
        <v>0</v>
      </c>
      <c r="BA336" s="64">
        <v>0</v>
      </c>
      <c r="BB336" s="64">
        <v>50000000</v>
      </c>
      <c r="BC336" s="101">
        <v>3</v>
      </c>
      <c r="BD336" s="101">
        <v>301</v>
      </c>
      <c r="BE336" s="64">
        <v>0</v>
      </c>
      <c r="BF336" t="s">
        <v>615</v>
      </c>
      <c r="BG336" s="107" t="e">
        <f>+SUMIF('[4]CDP - NO CANCELAR '!$A$2:$A$152,R336,'[4]CDP - NO CANCELAR '!$Q$2:$Q$152)</f>
        <v>#VALUE!</v>
      </c>
      <c r="BH336" s="64">
        <v>125269854</v>
      </c>
      <c r="BI336" s="104">
        <v>33</v>
      </c>
      <c r="BJ336" s="104">
        <v>3</v>
      </c>
      <c r="BK336" s="104">
        <v>3</v>
      </c>
      <c r="BL336" s="106">
        <v>22</v>
      </c>
      <c r="BM336" s="104">
        <v>3</v>
      </c>
      <c r="BN336" s="104">
        <v>301</v>
      </c>
      <c r="BO336" s="104">
        <v>73</v>
      </c>
      <c r="BP336" s="104">
        <v>41</v>
      </c>
      <c r="BQ336" s="105">
        <v>4503017</v>
      </c>
      <c r="BR336" s="104" t="s">
        <v>3332</v>
      </c>
      <c r="BS336" s="104">
        <v>50000000</v>
      </c>
      <c r="BT336" s="103" t="str">
        <f>+VLOOKUP('EJECUCIONGASTOS ARMONIZADO'!BU336,[4]ARMONIZACION!$I$5:$N$53,6,FALSE)</f>
        <v>DESARROLLO FÍSICO Y AMBIENTAL</v>
      </c>
      <c r="BU336" s="102" t="s">
        <v>450</v>
      </c>
      <c r="BV336" s="102"/>
      <c r="BY336" s="101">
        <v>3</v>
      </c>
      <c r="BZ336" s="101">
        <v>301</v>
      </c>
      <c r="CA336" t="e">
        <f>+COUNTIF([4]ARMONIZACION!$D$5:$D$53,'EJECUCIONGASTOS ARMONIZADO'!CB336)</f>
        <v>#VALUE!</v>
      </c>
      <c r="CB336" t="str">
        <f t="shared" si="55"/>
        <v>GESTIÓN DEL RIESGO DE DESASTRES - GESTIÓN DEL RIESGO</v>
      </c>
      <c r="CC336">
        <f t="shared" si="56"/>
        <v>3</v>
      </c>
      <c r="CD336" t="str">
        <f t="shared" si="57"/>
        <v>33</v>
      </c>
      <c r="CE336" t="str">
        <f t="shared" si="58"/>
        <v>33 3 3 22 3 301 73 41 4503017</v>
      </c>
      <c r="CF336">
        <f t="shared" si="59"/>
        <v>2</v>
      </c>
    </row>
    <row r="337" spans="1:84" ht="15" customHeight="1" x14ac:dyDescent="0.25">
      <c r="A337">
        <v>33</v>
      </c>
      <c r="B337">
        <v>1</v>
      </c>
      <c r="C337">
        <v>3</v>
      </c>
      <c r="D337" s="99">
        <v>22</v>
      </c>
      <c r="E337">
        <v>3</v>
      </c>
      <c r="F337">
        <v>3</v>
      </c>
      <c r="G337">
        <v>73</v>
      </c>
      <c r="H337">
        <v>1</v>
      </c>
      <c r="I337">
        <v>2</v>
      </c>
      <c r="J337" t="s">
        <v>235</v>
      </c>
      <c r="K337" t="s">
        <v>1180</v>
      </c>
      <c r="L337" t="s">
        <v>226</v>
      </c>
      <c r="M337">
        <v>12502</v>
      </c>
      <c r="N337" t="s">
        <v>1996</v>
      </c>
      <c r="O337">
        <v>1</v>
      </c>
      <c r="P337">
        <v>1</v>
      </c>
      <c r="Q337" t="s">
        <v>2000</v>
      </c>
      <c r="R337" t="s">
        <v>2001</v>
      </c>
      <c r="S337" t="s">
        <v>1180</v>
      </c>
      <c r="T337" t="s">
        <v>226</v>
      </c>
      <c r="U337" t="s">
        <v>1961</v>
      </c>
      <c r="V337" t="s">
        <v>1962</v>
      </c>
      <c r="W337" t="s">
        <v>594</v>
      </c>
      <c r="X337" t="s">
        <v>602</v>
      </c>
      <c r="Y337" t="s">
        <v>696</v>
      </c>
      <c r="Z337" t="s">
        <v>235</v>
      </c>
      <c r="AA337" t="s">
        <v>695</v>
      </c>
      <c r="AB337" t="s">
        <v>235</v>
      </c>
      <c r="AC337" t="s">
        <v>603</v>
      </c>
      <c r="AD337" t="s">
        <v>246</v>
      </c>
      <c r="AE337" t="s">
        <v>1963</v>
      </c>
      <c r="AF337" t="s">
        <v>3540</v>
      </c>
      <c r="AG337" t="s">
        <v>1965</v>
      </c>
      <c r="AH337" t="s">
        <v>1966</v>
      </c>
      <c r="AI337" t="s">
        <v>1967</v>
      </c>
      <c r="AJ337" t="s">
        <v>1968</v>
      </c>
      <c r="AK337" t="s">
        <v>609</v>
      </c>
      <c r="AL337" t="s">
        <v>610</v>
      </c>
      <c r="AM337" t="s">
        <v>611</v>
      </c>
      <c r="AN337" t="s">
        <v>1969</v>
      </c>
      <c r="AO337" t="s">
        <v>1970</v>
      </c>
      <c r="AP337" t="s">
        <v>2002</v>
      </c>
      <c r="AQ337" t="s">
        <v>133</v>
      </c>
      <c r="AR337" s="64">
        <v>40000000</v>
      </c>
      <c r="AS337" s="64">
        <v>0</v>
      </c>
      <c r="AT337" s="64">
        <v>0</v>
      </c>
      <c r="AU337" s="64">
        <v>0</v>
      </c>
      <c r="AV337" s="64">
        <v>0</v>
      </c>
      <c r="AW337" s="64">
        <v>40000000</v>
      </c>
      <c r="AX337" s="64">
        <v>37545603</v>
      </c>
      <c r="AY337" s="64">
        <v>37545603</v>
      </c>
      <c r="AZ337" s="64">
        <v>0</v>
      </c>
      <c r="BA337" s="64">
        <v>0</v>
      </c>
      <c r="BB337" s="64">
        <v>2454397</v>
      </c>
      <c r="BC337" s="101">
        <v>3</v>
      </c>
      <c r="BD337" s="101">
        <v>301</v>
      </c>
      <c r="BE337" s="64">
        <v>0</v>
      </c>
      <c r="BF337" t="s">
        <v>615</v>
      </c>
      <c r="BG337" s="107" t="e">
        <f>+SUMIF('[4]CDP - NO CANCELAR '!$A$2:$A$152,R337,'[4]CDP - NO CANCELAR '!$Q$2:$Q$152)</f>
        <v>#VALUE!</v>
      </c>
      <c r="BH337" s="64">
        <v>37545603</v>
      </c>
      <c r="BI337" s="104">
        <v>33</v>
      </c>
      <c r="BJ337" s="104">
        <v>3</v>
      </c>
      <c r="BK337" s="104">
        <v>3</v>
      </c>
      <c r="BL337" s="106">
        <v>22</v>
      </c>
      <c r="BM337" s="104">
        <v>3</v>
      </c>
      <c r="BN337" s="104">
        <v>301</v>
      </c>
      <c r="BO337" s="104">
        <v>73</v>
      </c>
      <c r="BP337" s="104">
        <v>41</v>
      </c>
      <c r="BQ337" s="105">
        <v>4503017</v>
      </c>
      <c r="BR337" s="104" t="s">
        <v>3332</v>
      </c>
      <c r="BS337" s="104">
        <f t="shared" ref="BS337:BS347" si="60">+BB337</f>
        <v>2454397</v>
      </c>
      <c r="BT337" s="103" t="str">
        <f>+VLOOKUP('EJECUCIONGASTOS ARMONIZADO'!BU337,[4]ARMONIZACION!$I$5:$N$53,6,FALSE)</f>
        <v>DESARROLLO FÍSICO Y AMBIENTAL</v>
      </c>
      <c r="BU337" s="102" t="s">
        <v>450</v>
      </c>
      <c r="BV337" s="102"/>
      <c r="BY337" s="101">
        <v>3</v>
      </c>
      <c r="BZ337" s="101">
        <v>301</v>
      </c>
      <c r="CA337" t="e">
        <f>+COUNTIF([4]ARMONIZACION!$D$5:$D$53,'EJECUCIONGASTOS ARMONIZADO'!CB337)</f>
        <v>#VALUE!</v>
      </c>
      <c r="CB337" t="str">
        <f t="shared" si="55"/>
        <v>GESTIÓN DEL RIESGO DE DESASTRES - GESTIÓN DEL RIESGO</v>
      </c>
      <c r="CC337">
        <f t="shared" si="56"/>
        <v>3</v>
      </c>
      <c r="CD337" t="str">
        <f t="shared" si="57"/>
        <v>33</v>
      </c>
      <c r="CE337" t="str">
        <f t="shared" si="58"/>
        <v>33 3 3 22 3 301 73 41 4503017</v>
      </c>
      <c r="CF337">
        <f t="shared" si="59"/>
        <v>2</v>
      </c>
    </row>
    <row r="338" spans="1:84" ht="15" customHeight="1" x14ac:dyDescent="0.25">
      <c r="A338">
        <v>33</v>
      </c>
      <c r="B338">
        <v>1</v>
      </c>
      <c r="C338">
        <v>3</v>
      </c>
      <c r="D338" s="99">
        <v>22</v>
      </c>
      <c r="E338">
        <v>3</v>
      </c>
      <c r="F338">
        <v>3</v>
      </c>
      <c r="G338">
        <v>73</v>
      </c>
      <c r="H338">
        <v>2</v>
      </c>
      <c r="I338">
        <v>2</v>
      </c>
      <c r="J338" t="s">
        <v>235</v>
      </c>
      <c r="K338" t="s">
        <v>1180</v>
      </c>
      <c r="L338" t="s">
        <v>226</v>
      </c>
      <c r="M338">
        <v>11217</v>
      </c>
      <c r="N338" t="s">
        <v>2003</v>
      </c>
      <c r="O338">
        <v>2</v>
      </c>
      <c r="P338">
        <v>2</v>
      </c>
      <c r="Q338" t="s">
        <v>2004</v>
      </c>
      <c r="R338" t="s">
        <v>2005</v>
      </c>
      <c r="S338" t="s">
        <v>1180</v>
      </c>
      <c r="T338" t="s">
        <v>226</v>
      </c>
      <c r="U338" t="s">
        <v>1961</v>
      </c>
      <c r="V338" t="s">
        <v>1962</v>
      </c>
      <c r="W338" t="s">
        <v>594</v>
      </c>
      <c r="X338" t="s">
        <v>602</v>
      </c>
      <c r="Y338" t="s">
        <v>696</v>
      </c>
      <c r="Z338" t="s">
        <v>235</v>
      </c>
      <c r="AA338" t="s">
        <v>695</v>
      </c>
      <c r="AB338" t="s">
        <v>235</v>
      </c>
      <c r="AC338" t="s">
        <v>603</v>
      </c>
      <c r="AD338" t="s">
        <v>246</v>
      </c>
      <c r="AE338" t="s">
        <v>1963</v>
      </c>
      <c r="AF338" t="s">
        <v>3540</v>
      </c>
      <c r="AG338" t="s">
        <v>1965</v>
      </c>
      <c r="AH338" t="s">
        <v>1966</v>
      </c>
      <c r="AI338" t="s">
        <v>1967</v>
      </c>
      <c r="AJ338" t="s">
        <v>1968</v>
      </c>
      <c r="AK338" t="s">
        <v>609</v>
      </c>
      <c r="AL338" t="s">
        <v>610</v>
      </c>
      <c r="AM338" t="s">
        <v>611</v>
      </c>
      <c r="AN338" t="s">
        <v>1974</v>
      </c>
      <c r="AO338" t="s">
        <v>1975</v>
      </c>
      <c r="AP338" t="s">
        <v>2006</v>
      </c>
      <c r="AQ338" t="s">
        <v>134</v>
      </c>
      <c r="AR338" s="64">
        <v>25000000</v>
      </c>
      <c r="AS338" s="64">
        <v>0</v>
      </c>
      <c r="AT338" s="64">
        <v>0</v>
      </c>
      <c r="AU338" s="64">
        <v>0</v>
      </c>
      <c r="AV338" s="64">
        <v>0</v>
      </c>
      <c r="AW338" s="64">
        <v>25000000</v>
      </c>
      <c r="AX338" s="64">
        <v>9000000</v>
      </c>
      <c r="AY338" s="64">
        <v>9000000</v>
      </c>
      <c r="AZ338" s="64">
        <v>5709083.1100000003</v>
      </c>
      <c r="BA338" s="64">
        <v>4674273.26</v>
      </c>
      <c r="BB338" s="64">
        <v>16000000</v>
      </c>
      <c r="BC338" s="101">
        <v>3</v>
      </c>
      <c r="BD338" s="101">
        <v>301</v>
      </c>
      <c r="BE338" s="64">
        <v>0</v>
      </c>
      <c r="BF338" t="s">
        <v>615</v>
      </c>
      <c r="BG338" s="107" t="e">
        <f>+SUMIF('[4]CDP - NO CANCELAR '!$A$2:$A$152,R338,'[4]CDP - NO CANCELAR '!$Q$2:$Q$152)</f>
        <v>#VALUE!</v>
      </c>
      <c r="BH338" s="64">
        <v>9000000</v>
      </c>
      <c r="BI338" s="104">
        <v>33</v>
      </c>
      <c r="BJ338" s="104">
        <v>3</v>
      </c>
      <c r="BK338" s="104">
        <v>3</v>
      </c>
      <c r="BL338" s="106">
        <v>22</v>
      </c>
      <c r="BM338" s="104">
        <v>3</v>
      </c>
      <c r="BN338" s="104">
        <v>301</v>
      </c>
      <c r="BO338" s="104">
        <v>73</v>
      </c>
      <c r="BP338" s="104">
        <v>42</v>
      </c>
      <c r="BQ338" s="105">
        <v>4503004</v>
      </c>
      <c r="BR338" s="104" t="s">
        <v>3332</v>
      </c>
      <c r="BS338" s="104">
        <f t="shared" si="60"/>
        <v>16000000</v>
      </c>
      <c r="BT338" s="103" t="str">
        <f>+VLOOKUP('EJECUCIONGASTOS ARMONIZADO'!BU338,[4]ARMONIZACION!$I$5:$N$53,6,FALSE)</f>
        <v>DESARROLLO FÍSICO Y AMBIENTAL</v>
      </c>
      <c r="BU338" s="102" t="s">
        <v>450</v>
      </c>
      <c r="BV338" s="102"/>
      <c r="BY338" s="101">
        <v>3</v>
      </c>
      <c r="BZ338" s="101">
        <v>301</v>
      </c>
      <c r="CA338" t="e">
        <f>+COUNTIF([4]ARMONIZACION!$D$5:$D$53,'EJECUCIONGASTOS ARMONIZADO'!CB338)</f>
        <v>#VALUE!</v>
      </c>
      <c r="CB338" t="str">
        <f t="shared" si="55"/>
        <v>GESTIÓN DEL RIESGO DE DESASTRES - GESTIÓN DEL RIESGO</v>
      </c>
      <c r="CC338">
        <f t="shared" si="56"/>
        <v>3</v>
      </c>
      <c r="CD338" t="str">
        <f t="shared" si="57"/>
        <v>33</v>
      </c>
      <c r="CE338" t="str">
        <f t="shared" si="58"/>
        <v>33 3 3 22 3 301 73 42 4503004</v>
      </c>
      <c r="CF338">
        <f t="shared" si="59"/>
        <v>3</v>
      </c>
    </row>
    <row r="339" spans="1:84" ht="15" customHeight="1" x14ac:dyDescent="0.25">
      <c r="A339">
        <v>33</v>
      </c>
      <c r="B339">
        <v>1</v>
      </c>
      <c r="C339">
        <v>3</v>
      </c>
      <c r="D339" s="99">
        <v>22</v>
      </c>
      <c r="E339">
        <v>3</v>
      </c>
      <c r="F339">
        <v>3</v>
      </c>
      <c r="G339">
        <v>73</v>
      </c>
      <c r="H339">
        <v>3</v>
      </c>
      <c r="I339">
        <v>2</v>
      </c>
      <c r="J339" t="s">
        <v>235</v>
      </c>
      <c r="K339" t="s">
        <v>1180</v>
      </c>
      <c r="L339" t="s">
        <v>226</v>
      </c>
      <c r="M339">
        <v>11217</v>
      </c>
      <c r="N339" t="s">
        <v>2003</v>
      </c>
      <c r="O339">
        <v>3</v>
      </c>
      <c r="P339">
        <v>3</v>
      </c>
      <c r="Q339" t="s">
        <v>2007</v>
      </c>
      <c r="R339" t="s">
        <v>2008</v>
      </c>
      <c r="S339" t="s">
        <v>1180</v>
      </c>
      <c r="T339" t="s">
        <v>226</v>
      </c>
      <c r="U339" t="s">
        <v>1961</v>
      </c>
      <c r="V339" t="s">
        <v>1962</v>
      </c>
      <c r="W339" t="s">
        <v>594</v>
      </c>
      <c r="X339" t="s">
        <v>602</v>
      </c>
      <c r="Y339" t="s">
        <v>696</v>
      </c>
      <c r="Z339" t="s">
        <v>235</v>
      </c>
      <c r="AA339" t="s">
        <v>695</v>
      </c>
      <c r="AB339" t="s">
        <v>235</v>
      </c>
      <c r="AC339" t="s">
        <v>603</v>
      </c>
      <c r="AD339" t="s">
        <v>246</v>
      </c>
      <c r="AE339" t="s">
        <v>1963</v>
      </c>
      <c r="AF339" t="s">
        <v>3540</v>
      </c>
      <c r="AG339" t="s">
        <v>1965</v>
      </c>
      <c r="AH339" t="s">
        <v>1966</v>
      </c>
      <c r="AI339" t="s">
        <v>1967</v>
      </c>
      <c r="AJ339" t="s">
        <v>1968</v>
      </c>
      <c r="AK339" t="s">
        <v>609</v>
      </c>
      <c r="AL339" t="s">
        <v>610</v>
      </c>
      <c r="AM339" t="s">
        <v>611</v>
      </c>
      <c r="AN339" t="s">
        <v>1974</v>
      </c>
      <c r="AO339" t="s">
        <v>1975</v>
      </c>
      <c r="AP339" t="s">
        <v>2009</v>
      </c>
      <c r="AQ339" t="s">
        <v>132</v>
      </c>
      <c r="AR339" s="64">
        <v>1925000000</v>
      </c>
      <c r="AS339" s="64">
        <v>0</v>
      </c>
      <c r="AT339" s="64">
        <v>0</v>
      </c>
      <c r="AU339" s="64">
        <v>0</v>
      </c>
      <c r="AV339" s="64">
        <v>0</v>
      </c>
      <c r="AW339" s="64">
        <v>1925000000</v>
      </c>
      <c r="AX339" s="64">
        <v>621290789.66999996</v>
      </c>
      <c r="AY339" s="64">
        <v>516499389.67000002</v>
      </c>
      <c r="AZ339" s="64">
        <v>86389648</v>
      </c>
      <c r="BA339" s="64">
        <v>64782708</v>
      </c>
      <c r="BB339" s="64">
        <v>1303709210.3299999</v>
      </c>
      <c r="BC339" s="101">
        <v>3</v>
      </c>
      <c r="BD339" s="101">
        <v>301</v>
      </c>
      <c r="BE339" s="64">
        <v>104791400</v>
      </c>
      <c r="BF339" t="s">
        <v>615</v>
      </c>
      <c r="BG339" s="107" t="e">
        <f>+SUMIF('[4]CDP - NO CANCELAR '!$A$2:$A$152,R339,'[4]CDP - NO CANCELAR '!$Q$2:$Q$152)</f>
        <v>#VALUE!</v>
      </c>
      <c r="BH339" s="64">
        <v>666490789.66999996</v>
      </c>
      <c r="BI339" s="104">
        <v>33</v>
      </c>
      <c r="BJ339" s="104">
        <v>3</v>
      </c>
      <c r="BK339" s="104">
        <v>3</v>
      </c>
      <c r="BL339" s="106">
        <v>22</v>
      </c>
      <c r="BM339" s="104">
        <v>3</v>
      </c>
      <c r="BN339" s="104">
        <v>301</v>
      </c>
      <c r="BO339" s="104">
        <v>73</v>
      </c>
      <c r="BP339" s="104">
        <v>42</v>
      </c>
      <c r="BQ339" s="105">
        <v>4503004</v>
      </c>
      <c r="BR339" s="104" t="s">
        <v>3332</v>
      </c>
      <c r="BS339" s="104">
        <f t="shared" si="60"/>
        <v>1303709210.3299999</v>
      </c>
      <c r="BT339" s="103" t="str">
        <f>+VLOOKUP('EJECUCIONGASTOS ARMONIZADO'!BU339,[4]ARMONIZACION!$I$5:$N$53,6,FALSE)</f>
        <v>DESARROLLO FÍSICO Y AMBIENTAL</v>
      </c>
      <c r="BU339" s="102" t="s">
        <v>450</v>
      </c>
      <c r="BV339" s="102"/>
      <c r="BY339" s="101">
        <v>3</v>
      </c>
      <c r="BZ339" s="101">
        <v>301</v>
      </c>
      <c r="CA339" t="e">
        <f>+COUNTIF([4]ARMONIZACION!$D$5:$D$53,'EJECUCIONGASTOS ARMONIZADO'!CB339)</f>
        <v>#VALUE!</v>
      </c>
      <c r="CB339" t="str">
        <f t="shared" si="55"/>
        <v>GESTIÓN DEL RIESGO DE DESASTRES - GESTIÓN DEL RIESGO</v>
      </c>
      <c r="CC339">
        <f t="shared" si="56"/>
        <v>3</v>
      </c>
      <c r="CD339" t="str">
        <f t="shared" si="57"/>
        <v>33</v>
      </c>
      <c r="CE339" t="str">
        <f t="shared" si="58"/>
        <v>33 3 3 22 3 301 73 42 4503004</v>
      </c>
      <c r="CF339">
        <f t="shared" si="59"/>
        <v>3</v>
      </c>
    </row>
    <row r="340" spans="1:84" ht="15" customHeight="1" x14ac:dyDescent="0.25">
      <c r="A340">
        <v>33</v>
      </c>
      <c r="B340">
        <v>1</v>
      </c>
      <c r="C340">
        <v>3</v>
      </c>
      <c r="D340" s="99">
        <v>22</v>
      </c>
      <c r="E340">
        <v>3</v>
      </c>
      <c r="F340">
        <v>3</v>
      </c>
      <c r="G340">
        <v>73</v>
      </c>
      <c r="H340">
        <v>4</v>
      </c>
      <c r="I340">
        <v>2</v>
      </c>
      <c r="J340" t="s">
        <v>235</v>
      </c>
      <c r="K340" t="s">
        <v>1180</v>
      </c>
      <c r="L340" t="s">
        <v>226</v>
      </c>
      <c r="M340">
        <v>11217</v>
      </c>
      <c r="N340" t="s">
        <v>2003</v>
      </c>
      <c r="O340">
        <v>4</v>
      </c>
      <c r="P340">
        <v>4</v>
      </c>
      <c r="Q340" t="s">
        <v>2010</v>
      </c>
      <c r="R340" t="s">
        <v>2011</v>
      </c>
      <c r="S340" t="s">
        <v>1180</v>
      </c>
      <c r="T340" t="s">
        <v>226</v>
      </c>
      <c r="U340" t="s">
        <v>1961</v>
      </c>
      <c r="V340" t="s">
        <v>1962</v>
      </c>
      <c r="W340" t="s">
        <v>594</v>
      </c>
      <c r="X340" t="s">
        <v>602</v>
      </c>
      <c r="Y340" t="s">
        <v>696</v>
      </c>
      <c r="Z340" t="s">
        <v>235</v>
      </c>
      <c r="AA340" t="s">
        <v>695</v>
      </c>
      <c r="AB340" t="s">
        <v>235</v>
      </c>
      <c r="AC340" t="s">
        <v>603</v>
      </c>
      <c r="AD340" t="s">
        <v>246</v>
      </c>
      <c r="AE340" t="s">
        <v>1963</v>
      </c>
      <c r="AF340" t="s">
        <v>3540</v>
      </c>
      <c r="AG340" t="s">
        <v>1965</v>
      </c>
      <c r="AH340" t="s">
        <v>1966</v>
      </c>
      <c r="AI340" t="s">
        <v>1967</v>
      </c>
      <c r="AJ340" t="s">
        <v>1968</v>
      </c>
      <c r="AK340" t="s">
        <v>609</v>
      </c>
      <c r="AL340" t="s">
        <v>610</v>
      </c>
      <c r="AM340" t="s">
        <v>611</v>
      </c>
      <c r="AN340" t="s">
        <v>1974</v>
      </c>
      <c r="AO340" t="s">
        <v>1975</v>
      </c>
      <c r="AP340" t="s">
        <v>2012</v>
      </c>
      <c r="AQ340" t="s">
        <v>132</v>
      </c>
      <c r="AR340" s="64">
        <v>2725369462</v>
      </c>
      <c r="AS340" s="64">
        <v>0</v>
      </c>
      <c r="AT340" s="64">
        <v>0</v>
      </c>
      <c r="AU340" s="64">
        <v>0</v>
      </c>
      <c r="AV340" s="64">
        <v>0</v>
      </c>
      <c r="AW340" s="64">
        <v>2725369462</v>
      </c>
      <c r="AX340" s="64">
        <v>1740842980</v>
      </c>
      <c r="AY340" s="64">
        <v>1722489001</v>
      </c>
      <c r="AZ340" s="64">
        <v>2489000</v>
      </c>
      <c r="BA340" s="64">
        <v>2489000</v>
      </c>
      <c r="BB340" s="64">
        <v>984526482</v>
      </c>
      <c r="BC340" s="101">
        <v>3</v>
      </c>
      <c r="BD340" s="101">
        <v>301</v>
      </c>
      <c r="BE340" s="64">
        <v>18353979</v>
      </c>
      <c r="BF340" t="s">
        <v>615</v>
      </c>
      <c r="BG340" s="107" t="e">
        <f>+SUMIF('[4]CDP - NO CANCELAR '!$A$2:$A$152,R340,'[4]CDP - NO CANCELAR '!$Q$2:$Q$152)</f>
        <v>#VALUE!</v>
      </c>
      <c r="BH340" s="64">
        <v>2099879980</v>
      </c>
      <c r="BI340" s="104">
        <v>33</v>
      </c>
      <c r="BJ340" s="104">
        <v>3</v>
      </c>
      <c r="BK340" s="104">
        <v>3</v>
      </c>
      <c r="BL340" s="106">
        <v>22</v>
      </c>
      <c r="BM340" s="104">
        <v>3</v>
      </c>
      <c r="BN340" s="104">
        <v>301</v>
      </c>
      <c r="BO340" s="104">
        <v>73</v>
      </c>
      <c r="BP340" s="104">
        <v>42</v>
      </c>
      <c r="BQ340" s="105">
        <v>4503004</v>
      </c>
      <c r="BR340" s="104" t="s">
        <v>3332</v>
      </c>
      <c r="BS340" s="104">
        <f t="shared" si="60"/>
        <v>984526482</v>
      </c>
      <c r="BT340" s="103" t="str">
        <f>+VLOOKUP('EJECUCIONGASTOS ARMONIZADO'!BU340,[4]ARMONIZACION!$I$5:$N$53,6,FALSE)</f>
        <v>DESARROLLO FÍSICO Y AMBIENTAL</v>
      </c>
      <c r="BU340" s="102" t="s">
        <v>450</v>
      </c>
      <c r="BV340" s="102"/>
      <c r="BY340" s="101">
        <v>3</v>
      </c>
      <c r="BZ340" s="101">
        <v>301</v>
      </c>
      <c r="CA340" t="e">
        <f>+COUNTIF([4]ARMONIZACION!$D$5:$D$53,'EJECUCIONGASTOS ARMONIZADO'!CB340)</f>
        <v>#VALUE!</v>
      </c>
      <c r="CB340" t="str">
        <f t="shared" si="55"/>
        <v>GESTIÓN DEL RIESGO DE DESASTRES - GESTIÓN DEL RIESGO</v>
      </c>
      <c r="CC340">
        <f t="shared" si="56"/>
        <v>3</v>
      </c>
      <c r="CD340" t="str">
        <f t="shared" si="57"/>
        <v>33</v>
      </c>
      <c r="CE340" t="str">
        <f t="shared" si="58"/>
        <v>33 3 3 22 3 301 73 42 4503004</v>
      </c>
      <c r="CF340">
        <f t="shared" si="59"/>
        <v>3</v>
      </c>
    </row>
    <row r="341" spans="1:84" ht="15" customHeight="1" x14ac:dyDescent="0.25">
      <c r="A341">
        <v>33</v>
      </c>
      <c r="B341">
        <v>1</v>
      </c>
      <c r="C341">
        <v>3</v>
      </c>
      <c r="D341" s="99">
        <v>22</v>
      </c>
      <c r="E341">
        <v>3</v>
      </c>
      <c r="F341">
        <v>3</v>
      </c>
      <c r="G341">
        <v>73</v>
      </c>
      <c r="H341">
        <v>5</v>
      </c>
      <c r="I341">
        <v>2</v>
      </c>
      <c r="J341" t="s">
        <v>235</v>
      </c>
      <c r="K341" t="s">
        <v>1180</v>
      </c>
      <c r="L341" t="s">
        <v>226</v>
      </c>
      <c r="M341">
        <v>12502</v>
      </c>
      <c r="N341" t="s">
        <v>1996</v>
      </c>
      <c r="O341">
        <v>5</v>
      </c>
      <c r="P341">
        <v>5</v>
      </c>
      <c r="Q341" t="s">
        <v>2013</v>
      </c>
      <c r="R341" t="s">
        <v>2014</v>
      </c>
      <c r="S341" t="s">
        <v>1180</v>
      </c>
      <c r="T341" t="s">
        <v>226</v>
      </c>
      <c r="U341" t="s">
        <v>1961</v>
      </c>
      <c r="V341" t="s">
        <v>1962</v>
      </c>
      <c r="W341" t="s">
        <v>594</v>
      </c>
      <c r="X341" t="s">
        <v>602</v>
      </c>
      <c r="Y341" t="s">
        <v>696</v>
      </c>
      <c r="Z341" t="s">
        <v>235</v>
      </c>
      <c r="AA341" t="s">
        <v>695</v>
      </c>
      <c r="AB341" t="s">
        <v>235</v>
      </c>
      <c r="AC341" t="s">
        <v>603</v>
      </c>
      <c r="AD341" t="s">
        <v>246</v>
      </c>
      <c r="AE341" t="s">
        <v>1963</v>
      </c>
      <c r="AF341" t="s">
        <v>3540</v>
      </c>
      <c r="AG341" t="s">
        <v>1965</v>
      </c>
      <c r="AH341" t="s">
        <v>1966</v>
      </c>
      <c r="AI341" t="s">
        <v>1967</v>
      </c>
      <c r="AJ341" t="s">
        <v>1968</v>
      </c>
      <c r="AK341" t="s">
        <v>609</v>
      </c>
      <c r="AL341" t="s">
        <v>610</v>
      </c>
      <c r="AM341" t="s">
        <v>611</v>
      </c>
      <c r="AN341" t="s">
        <v>1993</v>
      </c>
      <c r="AO341" t="s">
        <v>1994</v>
      </c>
      <c r="AP341" t="s">
        <v>2015</v>
      </c>
      <c r="AQ341" t="s">
        <v>135</v>
      </c>
      <c r="AR341" s="64">
        <v>300000000</v>
      </c>
      <c r="AS341" s="64">
        <v>0</v>
      </c>
      <c r="AT341" s="64">
        <v>0</v>
      </c>
      <c r="AU341" s="64">
        <v>0</v>
      </c>
      <c r="AV341" s="64">
        <v>0</v>
      </c>
      <c r="AW341" s="64">
        <v>300000000</v>
      </c>
      <c r="AX341" s="64">
        <v>0</v>
      </c>
      <c r="AY341" s="64">
        <v>0</v>
      </c>
      <c r="AZ341" s="64">
        <v>0</v>
      </c>
      <c r="BA341" s="64">
        <v>0</v>
      </c>
      <c r="BB341" s="64">
        <v>300000000</v>
      </c>
      <c r="BC341" s="101">
        <v>3</v>
      </c>
      <c r="BD341" s="101">
        <v>301</v>
      </c>
      <c r="BE341" s="64">
        <v>0</v>
      </c>
      <c r="BF341" t="s">
        <v>615</v>
      </c>
      <c r="BG341" s="107" t="e">
        <f>+SUMIF('[4]CDP - NO CANCELAR '!$A$2:$A$152,R341,'[4]CDP - NO CANCELAR '!$Q$2:$Q$152)</f>
        <v>#VALUE!</v>
      </c>
      <c r="BH341" s="64">
        <v>0</v>
      </c>
      <c r="BI341" s="104">
        <v>33</v>
      </c>
      <c r="BJ341" s="104">
        <v>1</v>
      </c>
      <c r="BK341" s="104">
        <v>3</v>
      </c>
      <c r="BL341" s="106">
        <v>22</v>
      </c>
      <c r="BM341" s="104">
        <v>3</v>
      </c>
      <c r="BN341" s="104">
        <v>301</v>
      </c>
      <c r="BO341" s="104">
        <v>73</v>
      </c>
      <c r="BP341" s="104">
        <v>41</v>
      </c>
      <c r="BQ341" s="105">
        <v>4503018</v>
      </c>
      <c r="BR341" s="104" t="s">
        <v>3323</v>
      </c>
      <c r="BS341" s="104">
        <f t="shared" si="60"/>
        <v>300000000</v>
      </c>
      <c r="BT341" s="103" t="str">
        <f>+VLOOKUP('EJECUCIONGASTOS ARMONIZADO'!BU341,[4]ARMONIZACION!$I$5:$N$53,6,FALSE)</f>
        <v>DESARROLLO FÍSICO Y AMBIENTAL</v>
      </c>
      <c r="BU341" s="102" t="s">
        <v>450</v>
      </c>
      <c r="BV341" s="102"/>
      <c r="BY341" s="101">
        <v>3</v>
      </c>
      <c r="BZ341" s="101">
        <v>301</v>
      </c>
      <c r="CA341" t="e">
        <f>+COUNTIF([4]ARMONIZACION!$D$5:$D$53,'EJECUCIONGASTOS ARMONIZADO'!CB341)</f>
        <v>#VALUE!</v>
      </c>
      <c r="CB341" t="str">
        <f t="shared" si="55"/>
        <v>GESTIÓN DEL RIESGO DE DESASTRES - GESTIÓN DEL RIESGO</v>
      </c>
      <c r="CC341">
        <f t="shared" si="56"/>
        <v>3</v>
      </c>
      <c r="CD341" t="str">
        <f t="shared" si="57"/>
        <v>33</v>
      </c>
      <c r="CE341" t="str">
        <f t="shared" si="58"/>
        <v>33 1 3 22 3 301 73 41 4503018</v>
      </c>
      <c r="CF341">
        <f t="shared" si="59"/>
        <v>1</v>
      </c>
    </row>
    <row r="342" spans="1:84" ht="15" customHeight="1" x14ac:dyDescent="0.25">
      <c r="A342">
        <v>33</v>
      </c>
      <c r="B342">
        <v>1</v>
      </c>
      <c r="C342">
        <v>3</v>
      </c>
      <c r="D342" s="99">
        <v>22</v>
      </c>
      <c r="E342">
        <v>3</v>
      </c>
      <c r="F342">
        <v>3</v>
      </c>
      <c r="G342">
        <v>73</v>
      </c>
      <c r="H342">
        <v>6</v>
      </c>
      <c r="I342">
        <v>2</v>
      </c>
      <c r="J342" t="s">
        <v>235</v>
      </c>
      <c r="K342" t="s">
        <v>1180</v>
      </c>
      <c r="L342" t="s">
        <v>226</v>
      </c>
      <c r="M342">
        <v>22320</v>
      </c>
      <c r="N342" t="s">
        <v>2016</v>
      </c>
      <c r="O342">
        <v>6</v>
      </c>
      <c r="P342">
        <v>6</v>
      </c>
      <c r="Q342" t="s">
        <v>2017</v>
      </c>
      <c r="R342" t="s">
        <v>2018</v>
      </c>
      <c r="S342" t="s">
        <v>1180</v>
      </c>
      <c r="T342" t="s">
        <v>226</v>
      </c>
      <c r="U342" t="s">
        <v>1961</v>
      </c>
      <c r="V342" t="s">
        <v>1962</v>
      </c>
      <c r="W342" t="s">
        <v>594</v>
      </c>
      <c r="X342" t="s">
        <v>602</v>
      </c>
      <c r="Y342" t="s">
        <v>696</v>
      </c>
      <c r="Z342" t="s">
        <v>235</v>
      </c>
      <c r="AA342" t="s">
        <v>695</v>
      </c>
      <c r="AB342" t="s">
        <v>235</v>
      </c>
      <c r="AC342" t="s">
        <v>603</v>
      </c>
      <c r="AD342" t="s">
        <v>246</v>
      </c>
      <c r="AE342" t="s">
        <v>1963</v>
      </c>
      <c r="AF342" t="s">
        <v>3540</v>
      </c>
      <c r="AG342" t="s">
        <v>1965</v>
      </c>
      <c r="AH342" t="s">
        <v>1966</v>
      </c>
      <c r="AI342" t="s">
        <v>1967</v>
      </c>
      <c r="AJ342" t="s">
        <v>1968</v>
      </c>
      <c r="AK342" t="s">
        <v>609</v>
      </c>
      <c r="AL342" t="s">
        <v>610</v>
      </c>
      <c r="AM342" t="s">
        <v>611</v>
      </c>
      <c r="AN342" t="s">
        <v>1969</v>
      </c>
      <c r="AO342" t="s">
        <v>1970</v>
      </c>
      <c r="AP342" t="s">
        <v>2019</v>
      </c>
      <c r="AQ342" t="s">
        <v>136</v>
      </c>
      <c r="AR342" s="64">
        <v>16158000</v>
      </c>
      <c r="AS342" s="64">
        <v>0</v>
      </c>
      <c r="AT342" s="64">
        <v>0</v>
      </c>
      <c r="AU342" s="64">
        <v>0</v>
      </c>
      <c r="AV342" s="64">
        <v>0</v>
      </c>
      <c r="AW342" s="64">
        <v>16158000</v>
      </c>
      <c r="AX342" s="64">
        <v>16158000</v>
      </c>
      <c r="AY342" s="64">
        <v>16158000</v>
      </c>
      <c r="AZ342" s="64">
        <v>0</v>
      </c>
      <c r="BA342" s="64">
        <v>0</v>
      </c>
      <c r="BB342" s="64">
        <v>0</v>
      </c>
      <c r="BC342" s="101">
        <v>3</v>
      </c>
      <c r="BD342" s="101">
        <v>301</v>
      </c>
      <c r="BE342" s="64">
        <v>0</v>
      </c>
      <c r="BF342" t="s">
        <v>615</v>
      </c>
      <c r="BG342" s="107" t="e">
        <f>+SUMIF('[4]CDP - NO CANCELAR '!$A$2:$A$152,R342,'[4]CDP - NO CANCELAR '!$Q$2:$Q$152)</f>
        <v>#VALUE!</v>
      </c>
      <c r="BH342" s="64">
        <v>16158000</v>
      </c>
      <c r="BI342" s="104">
        <f>+A342</f>
        <v>33</v>
      </c>
      <c r="BJ342" s="104">
        <f>+B342</f>
        <v>1</v>
      </c>
      <c r="BK342" s="104">
        <f>+C342</f>
        <v>3</v>
      </c>
      <c r="BL342" s="106">
        <f>+D342</f>
        <v>22</v>
      </c>
      <c r="BM342" s="104">
        <f>+VALUE(VLOOKUP(BT342,'[4]ESTRUCTURA PDM'!$D$1:$J$48,7,FALSE))</f>
        <v>3</v>
      </c>
      <c r="BN342" s="104">
        <f>IFERROR(VALUE(CONCATENATE((VLOOKUP(BU342,'[4]ESTRUCTURA PDM'!$E$1:$L$48,7,FALSE)),0,(VLOOKUP(BV342,'[4]ESTRUCTURA PDM'!$F$1:$L$48,7,FALSE)))),)</f>
        <v>0</v>
      </c>
      <c r="BO342" s="104">
        <f>+G342</f>
        <v>73</v>
      </c>
      <c r="BP342" s="104"/>
      <c r="BQ342" s="105"/>
      <c r="BR342" s="104"/>
      <c r="BS342" s="104">
        <f t="shared" si="60"/>
        <v>0</v>
      </c>
      <c r="BT342" s="103" t="str">
        <f>+VLOOKUP('EJECUCIONGASTOS ARMONIZADO'!BU342,[4]ARMONIZACION!$I$5:$N$53,6,FALSE)</f>
        <v>DESARROLLO FÍSICO Y AMBIENTAL</v>
      </c>
      <c r="BU342" s="102" t="s">
        <v>450</v>
      </c>
      <c r="BV342" s="102"/>
      <c r="BY342" s="101">
        <v>3</v>
      </c>
      <c r="BZ342" s="101">
        <v>0</v>
      </c>
      <c r="CA342" t="e">
        <f>+COUNTIF([4]ARMONIZACION!$D$5:$D$53,'EJECUCIONGASTOS ARMONIZADO'!CB342)</f>
        <v>#VALUE!</v>
      </c>
      <c r="CB342" t="str">
        <f t="shared" si="55"/>
        <v>GESTIÓN DEL RIESGO DE DESASTRES - GESTIÓN DEL RIESGO</v>
      </c>
      <c r="CC342">
        <f t="shared" si="56"/>
        <v>0</v>
      </c>
      <c r="CD342" t="str">
        <f t="shared" si="57"/>
        <v>30</v>
      </c>
      <c r="CE342" t="str">
        <f t="shared" si="58"/>
        <v xml:space="preserve">33 1 3 22 3 0 73  </v>
      </c>
      <c r="CF342">
        <f t="shared" si="59"/>
        <v>1</v>
      </c>
    </row>
    <row r="343" spans="1:84" ht="15" customHeight="1" x14ac:dyDescent="0.25">
      <c r="A343">
        <v>33</v>
      </c>
      <c r="B343">
        <v>1</v>
      </c>
      <c r="C343">
        <v>3</v>
      </c>
      <c r="D343" s="99">
        <v>82</v>
      </c>
      <c r="E343">
        <v>3</v>
      </c>
      <c r="F343">
        <v>3</v>
      </c>
      <c r="G343">
        <v>73</v>
      </c>
      <c r="H343">
        <v>0</v>
      </c>
      <c r="I343">
        <v>2</v>
      </c>
      <c r="J343" t="s">
        <v>235</v>
      </c>
      <c r="K343" t="s">
        <v>1180</v>
      </c>
      <c r="L343" t="s">
        <v>226</v>
      </c>
      <c r="M343">
        <v>25309</v>
      </c>
      <c r="N343" t="s">
        <v>2020</v>
      </c>
      <c r="O343">
        <v>0</v>
      </c>
      <c r="P343">
        <v>0</v>
      </c>
      <c r="Q343" t="s">
        <v>2021</v>
      </c>
      <c r="R343" t="s">
        <v>2022</v>
      </c>
      <c r="S343" t="s">
        <v>1180</v>
      </c>
      <c r="T343" t="s">
        <v>226</v>
      </c>
      <c r="U343" t="s">
        <v>1961</v>
      </c>
      <c r="V343" t="s">
        <v>1962</v>
      </c>
      <c r="W343" t="s">
        <v>594</v>
      </c>
      <c r="X343" t="s">
        <v>602</v>
      </c>
      <c r="Y343" t="s">
        <v>696</v>
      </c>
      <c r="Z343" t="s">
        <v>235</v>
      </c>
      <c r="AA343" t="s">
        <v>725</v>
      </c>
      <c r="AB343" t="s">
        <v>729</v>
      </c>
      <c r="AC343" t="s">
        <v>603</v>
      </c>
      <c r="AD343" t="s">
        <v>246</v>
      </c>
      <c r="AE343" t="s">
        <v>1963</v>
      </c>
      <c r="AF343" t="s">
        <v>3540</v>
      </c>
      <c r="AG343" t="s">
        <v>1965</v>
      </c>
      <c r="AH343" t="s">
        <v>1966</v>
      </c>
      <c r="AI343" t="s">
        <v>1967</v>
      </c>
      <c r="AJ343" t="s">
        <v>1968</v>
      </c>
      <c r="AK343" t="s">
        <v>609</v>
      </c>
      <c r="AL343" t="s">
        <v>610</v>
      </c>
      <c r="AM343" t="s">
        <v>611</v>
      </c>
      <c r="AN343" t="s">
        <v>1974</v>
      </c>
      <c r="AO343" t="s">
        <v>1975</v>
      </c>
      <c r="AP343" t="s">
        <v>2023</v>
      </c>
      <c r="AQ343" t="s">
        <v>137</v>
      </c>
      <c r="AR343" s="64">
        <v>1071516804</v>
      </c>
      <c r="AS343" s="64">
        <v>745031451</v>
      </c>
      <c r="AT343" s="64">
        <v>0</v>
      </c>
      <c r="AU343" s="64">
        <v>0</v>
      </c>
      <c r="AV343" s="64">
        <v>0</v>
      </c>
      <c r="AW343" s="64">
        <v>1816548255</v>
      </c>
      <c r="AX343" s="64">
        <v>0</v>
      </c>
      <c r="AY343" s="64">
        <v>0</v>
      </c>
      <c r="AZ343" s="64">
        <v>0</v>
      </c>
      <c r="BA343" s="64">
        <v>0</v>
      </c>
      <c r="BB343" s="64">
        <v>1816548255</v>
      </c>
      <c r="BC343" s="101">
        <v>3</v>
      </c>
      <c r="BD343" s="101">
        <v>301</v>
      </c>
      <c r="BE343" s="64">
        <v>0</v>
      </c>
      <c r="BF343" t="s">
        <v>615</v>
      </c>
      <c r="BG343" s="107" t="e">
        <f>+SUMIF('[4]CDP - NO CANCELAR '!$A$2:$A$152,R343,'[4]CDP - NO CANCELAR '!$Q$2:$Q$152)</f>
        <v>#VALUE!</v>
      </c>
      <c r="BH343" s="64">
        <v>0</v>
      </c>
      <c r="BI343" s="104">
        <v>33</v>
      </c>
      <c r="BJ343" s="104">
        <v>3</v>
      </c>
      <c r="BK343" s="104">
        <v>3</v>
      </c>
      <c r="BL343" s="106">
        <v>82</v>
      </c>
      <c r="BM343" s="104">
        <v>3</v>
      </c>
      <c r="BN343" s="104">
        <v>301</v>
      </c>
      <c r="BO343" s="104">
        <v>73</v>
      </c>
      <c r="BP343" s="104">
        <v>42</v>
      </c>
      <c r="BQ343" s="105">
        <v>4503004</v>
      </c>
      <c r="BR343" s="104" t="s">
        <v>3332</v>
      </c>
      <c r="BS343" s="104">
        <f t="shared" si="60"/>
        <v>1816548255</v>
      </c>
      <c r="BT343" s="103" t="str">
        <f>+VLOOKUP('EJECUCIONGASTOS ARMONIZADO'!BU343,[4]ARMONIZACION!$I$5:$N$53,6,FALSE)</f>
        <v>DESARROLLO FÍSICO Y AMBIENTAL</v>
      </c>
      <c r="BU343" s="102" t="s">
        <v>450</v>
      </c>
      <c r="BV343" s="102"/>
      <c r="BY343" s="101">
        <v>3</v>
      </c>
      <c r="BZ343" s="101">
        <v>301</v>
      </c>
      <c r="CA343" t="e">
        <f>+COUNTIF([4]ARMONIZACION!$D$5:$D$53,'EJECUCIONGASTOS ARMONIZADO'!CB343)</f>
        <v>#VALUE!</v>
      </c>
      <c r="CB343" t="str">
        <f t="shared" si="55"/>
        <v>GESTIÓN DEL RIESGO DE DESASTRES - GESTIÓN DEL RIESGO</v>
      </c>
      <c r="CC343">
        <f t="shared" si="56"/>
        <v>3</v>
      </c>
      <c r="CD343" t="str">
        <f t="shared" si="57"/>
        <v>33</v>
      </c>
      <c r="CE343" t="str">
        <f t="shared" si="58"/>
        <v>33 3 3 82 3 301 73 42 4503004</v>
      </c>
      <c r="CF343">
        <f t="shared" si="59"/>
        <v>1</v>
      </c>
    </row>
    <row r="344" spans="1:84" ht="15" customHeight="1" x14ac:dyDescent="0.25">
      <c r="A344">
        <v>35</v>
      </c>
      <c r="B344">
        <v>1</v>
      </c>
      <c r="C344">
        <v>3</v>
      </c>
      <c r="D344" s="99">
        <v>11</v>
      </c>
      <c r="E344">
        <v>1</v>
      </c>
      <c r="F344">
        <v>4</v>
      </c>
      <c r="G344">
        <v>78</v>
      </c>
      <c r="H344">
        <v>0</v>
      </c>
      <c r="I344">
        <v>1</v>
      </c>
      <c r="J344" t="s">
        <v>597</v>
      </c>
      <c r="K344">
        <v>0</v>
      </c>
      <c r="L344" t="s">
        <v>597</v>
      </c>
      <c r="M344">
        <v>11101</v>
      </c>
      <c r="N344" t="s">
        <v>598</v>
      </c>
      <c r="O344">
        <v>0</v>
      </c>
      <c r="P344">
        <v>0</v>
      </c>
      <c r="Q344" t="s">
        <v>2025</v>
      </c>
      <c r="R344" t="s">
        <v>2026</v>
      </c>
      <c r="S344" t="s">
        <v>2024</v>
      </c>
      <c r="T344" t="s">
        <v>227</v>
      </c>
      <c r="U344" t="s">
        <v>2027</v>
      </c>
      <c r="V344" t="s">
        <v>2028</v>
      </c>
      <c r="W344" t="s">
        <v>594</v>
      </c>
      <c r="X344" t="s">
        <v>602</v>
      </c>
      <c r="Y344" t="s">
        <v>596</v>
      </c>
      <c r="Z344" t="s">
        <v>597</v>
      </c>
      <c r="AA344" t="s">
        <v>595</v>
      </c>
      <c r="AB344" t="s">
        <v>234</v>
      </c>
      <c r="AC344" t="s">
        <v>797</v>
      </c>
      <c r="AD344" t="s">
        <v>239</v>
      </c>
      <c r="AE344" t="s">
        <v>1350</v>
      </c>
      <c r="AF344" t="s">
        <v>1351</v>
      </c>
      <c r="AG344" t="s">
        <v>2029</v>
      </c>
      <c r="AH344" t="s">
        <v>2030</v>
      </c>
      <c r="AI344" t="s">
        <v>2031</v>
      </c>
      <c r="AJ344" t="s">
        <v>2032</v>
      </c>
      <c r="AK344" t="s">
        <v>609</v>
      </c>
      <c r="AL344" t="s">
        <v>610</v>
      </c>
      <c r="AM344" t="s">
        <v>611</v>
      </c>
      <c r="AN344" t="s">
        <v>2033</v>
      </c>
      <c r="AO344" t="s">
        <v>2034</v>
      </c>
      <c r="AP344" t="s">
        <v>2035</v>
      </c>
      <c r="AQ344" t="s">
        <v>138</v>
      </c>
      <c r="AR344" s="64">
        <v>64570000</v>
      </c>
      <c r="AS344" s="64">
        <v>0</v>
      </c>
      <c r="AT344" s="64">
        <v>0</v>
      </c>
      <c r="AU344" s="64">
        <v>0</v>
      </c>
      <c r="AV344" s="64">
        <v>64570000</v>
      </c>
      <c r="AW344" s="64">
        <v>0</v>
      </c>
      <c r="AX344" s="64">
        <v>0</v>
      </c>
      <c r="AY344" s="64">
        <v>0</v>
      </c>
      <c r="AZ344" s="64">
        <v>0</v>
      </c>
      <c r="BA344" s="64">
        <v>0</v>
      </c>
      <c r="BB344" s="64">
        <v>0</v>
      </c>
      <c r="BC344" s="101">
        <v>3</v>
      </c>
      <c r="BD344" s="101">
        <v>301</v>
      </c>
      <c r="BE344" s="64">
        <v>0</v>
      </c>
      <c r="BF344" t="s">
        <v>615</v>
      </c>
      <c r="BG344" s="107" t="e">
        <f>+SUMIF('[4]CDP - NO CANCELAR '!$A$2:$A$152,R344,'[4]CDP - NO CANCELAR '!$Q$2:$Q$152)</f>
        <v>#VALUE!</v>
      </c>
      <c r="BH344" s="64">
        <v>0</v>
      </c>
      <c r="BI344" s="104">
        <f t="shared" ref="BI344:BL345" si="61">+A344</f>
        <v>35</v>
      </c>
      <c r="BJ344" s="104">
        <f t="shared" si="61"/>
        <v>1</v>
      </c>
      <c r="BK344" s="104">
        <f t="shared" si="61"/>
        <v>3</v>
      </c>
      <c r="BL344" s="106">
        <f t="shared" si="61"/>
        <v>11</v>
      </c>
      <c r="BM344" s="104">
        <f>+VALUE(VLOOKUP(BT344,'[4]ESTRUCTURA PDM'!$D$1:$J$48,7,FALSE))</f>
        <v>2</v>
      </c>
      <c r="BN344" s="104">
        <f>IFERROR(VALUE(CONCATENATE((VLOOKUP(BU344,'[4]ESTRUCTURA PDM'!$E$1:$L$48,7,FALSE)),0,(VLOOKUP(BV344,'[4]ESTRUCTURA PDM'!$F$1:$L$48,7,FALSE)))),)</f>
        <v>0</v>
      </c>
      <c r="BO344" s="104">
        <f>+G344</f>
        <v>78</v>
      </c>
      <c r="BP344" s="104"/>
      <c r="BQ344" s="105"/>
      <c r="BR344" s="104"/>
      <c r="BS344" s="104">
        <f t="shared" si="60"/>
        <v>0</v>
      </c>
      <c r="BT344" s="103" t="str">
        <f>+VLOOKUP('EJECUCIONGASTOS ARMONIZADO'!BU344,[4]ARMONIZACION!$I$5:$N$53,6,FALSE)</f>
        <v>DESARROLLO ECONÓMICO Y PRODUCTIVO</v>
      </c>
      <c r="BU344" s="102" t="s">
        <v>388</v>
      </c>
      <c r="BV344" s="102"/>
      <c r="BY344" s="101">
        <v>2</v>
      </c>
      <c r="BZ344" s="101">
        <v>0</v>
      </c>
      <c r="CA344" t="e">
        <f>+COUNTIF([4]ARMONIZACION!$D$5:$D$53,'EJECUCIONGASTOS ARMONIZADO'!CB344)</f>
        <v>#VALUE!</v>
      </c>
      <c r="CB344" t="str">
        <f t="shared" si="55"/>
        <v>POTENCIAR EL DESARROLLO, EL PATRIMONIO Y PROSPERIDAD CULTURA - DESARROLLO Y FOMENTO EMPRESARIAL</v>
      </c>
      <c r="CC344">
        <f t="shared" si="56"/>
        <v>0</v>
      </c>
      <c r="CD344" t="str">
        <f t="shared" si="57"/>
        <v>20</v>
      </c>
      <c r="CE344" t="str">
        <f t="shared" si="58"/>
        <v xml:space="preserve">35 1 3 11 2 0 78  </v>
      </c>
      <c r="CF344">
        <f t="shared" si="59"/>
        <v>3</v>
      </c>
    </row>
    <row r="345" spans="1:84" x14ac:dyDescent="0.25">
      <c r="A345">
        <v>35</v>
      </c>
      <c r="B345">
        <v>1</v>
      </c>
      <c r="C345">
        <v>3</v>
      </c>
      <c r="D345" s="99">
        <v>11</v>
      </c>
      <c r="E345">
        <v>2</v>
      </c>
      <c r="F345">
        <v>1</v>
      </c>
      <c r="G345">
        <v>33</v>
      </c>
      <c r="H345">
        <v>0</v>
      </c>
      <c r="I345">
        <v>1</v>
      </c>
      <c r="J345" t="s">
        <v>597</v>
      </c>
      <c r="K345">
        <v>0</v>
      </c>
      <c r="L345" t="s">
        <v>597</v>
      </c>
      <c r="M345">
        <v>11101</v>
      </c>
      <c r="N345" t="s">
        <v>598</v>
      </c>
      <c r="O345">
        <v>0</v>
      </c>
      <c r="P345">
        <v>0</v>
      </c>
      <c r="Q345" t="s">
        <v>2036</v>
      </c>
      <c r="R345" t="s">
        <v>2037</v>
      </c>
      <c r="S345" t="s">
        <v>2024</v>
      </c>
      <c r="T345" t="s">
        <v>227</v>
      </c>
      <c r="U345" t="s">
        <v>2027</v>
      </c>
      <c r="V345" t="s">
        <v>2028</v>
      </c>
      <c r="W345" t="s">
        <v>594</v>
      </c>
      <c r="X345" t="s">
        <v>602</v>
      </c>
      <c r="Y345" t="s">
        <v>596</v>
      </c>
      <c r="Z345" t="s">
        <v>597</v>
      </c>
      <c r="AA345" t="s">
        <v>595</v>
      </c>
      <c r="AB345" t="s">
        <v>234</v>
      </c>
      <c r="AC345" t="s">
        <v>1437</v>
      </c>
      <c r="AD345" t="s">
        <v>1438</v>
      </c>
      <c r="AE345" t="s">
        <v>2038</v>
      </c>
      <c r="AF345" t="s">
        <v>2039</v>
      </c>
      <c r="AG345" t="s">
        <v>2040</v>
      </c>
      <c r="AH345" t="s">
        <v>2041</v>
      </c>
      <c r="AI345" t="s">
        <v>2042</v>
      </c>
      <c r="AJ345" t="s">
        <v>2043</v>
      </c>
      <c r="AK345" t="s">
        <v>609</v>
      </c>
      <c r="AL345" t="s">
        <v>610</v>
      </c>
      <c r="AM345" t="s">
        <v>611</v>
      </c>
      <c r="AN345" t="s">
        <v>2044</v>
      </c>
      <c r="AO345" t="s">
        <v>2045</v>
      </c>
      <c r="AP345" t="s">
        <v>2046</v>
      </c>
      <c r="AQ345" t="s">
        <v>139</v>
      </c>
      <c r="AR345" s="64">
        <v>156200000</v>
      </c>
      <c r="AS345" s="64">
        <v>0</v>
      </c>
      <c r="AT345" s="64">
        <v>0</v>
      </c>
      <c r="AU345" s="64">
        <v>0</v>
      </c>
      <c r="AV345" s="64">
        <v>156200000</v>
      </c>
      <c r="AW345" s="64">
        <v>0</v>
      </c>
      <c r="AX345" s="64">
        <v>0</v>
      </c>
      <c r="AY345" s="64">
        <v>0</v>
      </c>
      <c r="AZ345" s="64">
        <v>0</v>
      </c>
      <c r="BA345" s="64">
        <v>0</v>
      </c>
      <c r="BB345" s="64">
        <v>0</v>
      </c>
      <c r="BC345" s="101">
        <v>3</v>
      </c>
      <c r="BD345" s="101">
        <v>301</v>
      </c>
      <c r="BE345" s="64">
        <v>0</v>
      </c>
      <c r="BF345" t="s">
        <v>615</v>
      </c>
      <c r="BG345" s="107" t="e">
        <f>+SUMIF('[4]CDP - NO CANCELAR '!$A$2:$A$152,R345,'[4]CDP - NO CANCELAR '!$Q$2:$Q$152)</f>
        <v>#VALUE!</v>
      </c>
      <c r="BH345" s="64">
        <v>0</v>
      </c>
      <c r="BI345" s="104">
        <f t="shared" si="61"/>
        <v>35</v>
      </c>
      <c r="BJ345" s="104">
        <f t="shared" si="61"/>
        <v>1</v>
      </c>
      <c r="BK345" s="104">
        <f t="shared" si="61"/>
        <v>3</v>
      </c>
      <c r="BL345" s="106">
        <f t="shared" si="61"/>
        <v>11</v>
      </c>
      <c r="BM345" s="104">
        <f>+VALUE(VLOOKUP(BT345,'[4]ESTRUCTURA PDM'!$D$1:$J$48,7,FALSE))</f>
        <v>2</v>
      </c>
      <c r="BN345" s="104">
        <f>IFERROR(VALUE(CONCATENATE((VLOOKUP(BU345,'[4]ESTRUCTURA PDM'!$E$1:$L$48,7,FALSE)),0,(VLOOKUP(BV345,'[4]ESTRUCTURA PDM'!$F$1:$L$48,7,FALSE)))),)</f>
        <v>0</v>
      </c>
      <c r="BO345" s="104">
        <f>+G345</f>
        <v>33</v>
      </c>
      <c r="BP345" s="104"/>
      <c r="BQ345" s="105"/>
      <c r="BR345" s="104"/>
      <c r="BS345" s="104">
        <f t="shared" si="60"/>
        <v>0</v>
      </c>
      <c r="BT345" s="103" t="str">
        <f>+VLOOKUP('EJECUCIONGASTOS ARMONIZADO'!BU345,[4]ARMONIZACION!$I$5:$N$53,6,FALSE)</f>
        <v>DESARROLLO ECONÓMICO Y PRODUCTIVO</v>
      </c>
      <c r="BU345" s="102" t="s">
        <v>397</v>
      </c>
      <c r="BV345" s="102"/>
      <c r="BY345" s="101">
        <v>2</v>
      </c>
      <c r="BZ345" s="101">
        <v>0</v>
      </c>
      <c r="CA345" t="e">
        <f>+COUNTIF([4]ARMONIZACION!$D$5:$D$53,'EJECUCIONGASTOS ARMONIZADO'!CB345)</f>
        <v>#VALUE!</v>
      </c>
      <c r="CB345" t="str">
        <f t="shared" si="55"/>
        <v>DEFINIENDO EL CAMINO HACIA LA CIUDAD INTELIGENTE - ECOSISTEMA T.I.</v>
      </c>
      <c r="CC345">
        <f t="shared" si="56"/>
        <v>0</v>
      </c>
      <c r="CD345" t="str">
        <f t="shared" si="57"/>
        <v>20</v>
      </c>
      <c r="CE345" t="str">
        <f t="shared" si="58"/>
        <v xml:space="preserve">35 1 3 11 2 0 33  </v>
      </c>
      <c r="CF345">
        <f t="shared" si="59"/>
        <v>2</v>
      </c>
    </row>
    <row r="346" spans="1:84" x14ac:dyDescent="0.25">
      <c r="A346">
        <v>35</v>
      </c>
      <c r="B346">
        <v>1</v>
      </c>
      <c r="C346">
        <v>3</v>
      </c>
      <c r="D346" s="99">
        <v>11</v>
      </c>
      <c r="E346">
        <v>2</v>
      </c>
      <c r="F346">
        <v>1</v>
      </c>
      <c r="G346">
        <v>33</v>
      </c>
      <c r="H346">
        <v>1</v>
      </c>
      <c r="I346">
        <v>1</v>
      </c>
      <c r="J346" t="s">
        <v>597</v>
      </c>
      <c r="K346">
        <v>0</v>
      </c>
      <c r="L346" t="s">
        <v>597</v>
      </c>
      <c r="M346">
        <v>11101</v>
      </c>
      <c r="N346" t="s">
        <v>598</v>
      </c>
      <c r="O346">
        <v>1</v>
      </c>
      <c r="P346">
        <v>1</v>
      </c>
      <c r="Q346" t="s">
        <v>2047</v>
      </c>
      <c r="R346" t="s">
        <v>2048</v>
      </c>
      <c r="S346" t="s">
        <v>2024</v>
      </c>
      <c r="T346" t="s">
        <v>227</v>
      </c>
      <c r="U346" t="s">
        <v>2027</v>
      </c>
      <c r="V346" t="s">
        <v>2028</v>
      </c>
      <c r="W346" t="s">
        <v>594</v>
      </c>
      <c r="X346" t="s">
        <v>602</v>
      </c>
      <c r="Y346" t="s">
        <v>596</v>
      </c>
      <c r="Z346" t="s">
        <v>597</v>
      </c>
      <c r="AA346" t="s">
        <v>595</v>
      </c>
      <c r="AB346" t="s">
        <v>234</v>
      </c>
      <c r="AC346" t="s">
        <v>1437</v>
      </c>
      <c r="AD346" t="s">
        <v>1438</v>
      </c>
      <c r="AE346" t="s">
        <v>2038</v>
      </c>
      <c r="AF346" t="s">
        <v>2039</v>
      </c>
      <c r="AG346" t="s">
        <v>2040</v>
      </c>
      <c r="AH346" t="s">
        <v>2041</v>
      </c>
      <c r="AI346" t="s">
        <v>2042</v>
      </c>
      <c r="AJ346" t="s">
        <v>2043</v>
      </c>
      <c r="AK346" t="s">
        <v>609</v>
      </c>
      <c r="AL346" t="s">
        <v>610</v>
      </c>
      <c r="AM346" t="s">
        <v>611</v>
      </c>
      <c r="AN346" t="s">
        <v>2049</v>
      </c>
      <c r="AO346" t="s">
        <v>2050</v>
      </c>
      <c r="AP346" t="s">
        <v>2051</v>
      </c>
      <c r="AQ346" t="s">
        <v>139</v>
      </c>
      <c r="AR346" s="64">
        <v>274450000</v>
      </c>
      <c r="AS346" s="64">
        <v>0</v>
      </c>
      <c r="AT346" s="64">
        <v>0</v>
      </c>
      <c r="AU346" s="64">
        <v>0</v>
      </c>
      <c r="AV346" s="64">
        <v>78725331</v>
      </c>
      <c r="AW346" s="64">
        <v>195724669</v>
      </c>
      <c r="AX346" s="64">
        <v>0</v>
      </c>
      <c r="AY346" s="64">
        <v>0</v>
      </c>
      <c r="AZ346" s="64">
        <v>0</v>
      </c>
      <c r="BA346" s="64">
        <v>0</v>
      </c>
      <c r="BB346" s="64">
        <v>195724669</v>
      </c>
      <c r="BC346" s="101">
        <v>2</v>
      </c>
      <c r="BD346" s="101">
        <v>201</v>
      </c>
      <c r="BE346" s="64">
        <v>0</v>
      </c>
      <c r="BF346" t="s">
        <v>615</v>
      </c>
      <c r="BG346" s="107" t="e">
        <f>+SUMIF('[4]CDP - NO CANCELAR '!$A$2:$A$152,R346,'[4]CDP - NO CANCELAR '!$Q$2:$Q$152)</f>
        <v>#VALUE!</v>
      </c>
      <c r="BH346" s="64">
        <v>0</v>
      </c>
      <c r="BI346" s="104">
        <v>35</v>
      </c>
      <c r="BJ346" s="104">
        <v>1</v>
      </c>
      <c r="BK346" s="104">
        <v>3</v>
      </c>
      <c r="BL346" s="106">
        <v>11</v>
      </c>
      <c r="BM346" s="104">
        <v>2</v>
      </c>
      <c r="BN346" s="104">
        <v>201</v>
      </c>
      <c r="BO346" s="104">
        <v>33</v>
      </c>
      <c r="BP346" s="104">
        <v>40</v>
      </c>
      <c r="BQ346" s="105">
        <v>2301030</v>
      </c>
      <c r="BR346" s="104" t="s">
        <v>3349</v>
      </c>
      <c r="BS346" s="104">
        <f t="shared" si="60"/>
        <v>195724669</v>
      </c>
      <c r="BT346" s="103" t="str">
        <f>+VLOOKUP('EJECUCIONGASTOS ARMONIZADO'!BU346,[4]ARMONIZACION!$I$5:$N$53,6,FALSE)</f>
        <v>DESARROLLO ECONÓMICO Y PRODUCTIVO</v>
      </c>
      <c r="BU346" s="102" t="s">
        <v>397</v>
      </c>
      <c r="BV346" s="102"/>
      <c r="BY346" s="101">
        <v>2</v>
      </c>
      <c r="BZ346" s="101">
        <v>201</v>
      </c>
      <c r="CA346" t="e">
        <f>+COUNTIF([4]ARMONIZACION!$D$5:$D$53,'EJECUCIONGASTOS ARMONIZADO'!CB346)</f>
        <v>#VALUE!</v>
      </c>
      <c r="CB346" t="str">
        <f t="shared" si="55"/>
        <v>DEFINIENDO EL CAMINO HACIA LA CIUDAD INTELIGENTE - ECOSISTEMA T.I.</v>
      </c>
      <c r="CC346">
        <f t="shared" si="56"/>
        <v>2</v>
      </c>
      <c r="CD346" t="str">
        <f t="shared" si="57"/>
        <v>22</v>
      </c>
      <c r="CE346" t="str">
        <f t="shared" si="58"/>
        <v>35 1 3 11 2 201 33 40 2301030</v>
      </c>
      <c r="CF346">
        <f t="shared" si="59"/>
        <v>5</v>
      </c>
    </row>
    <row r="347" spans="1:84" x14ac:dyDescent="0.25">
      <c r="A347">
        <v>35</v>
      </c>
      <c r="B347">
        <v>1</v>
      </c>
      <c r="C347">
        <v>3</v>
      </c>
      <c r="D347" s="99">
        <v>11</v>
      </c>
      <c r="E347">
        <v>2</v>
      </c>
      <c r="F347">
        <v>1</v>
      </c>
      <c r="G347">
        <v>33</v>
      </c>
      <c r="H347">
        <v>2</v>
      </c>
      <c r="I347">
        <v>1</v>
      </c>
      <c r="J347" t="s">
        <v>597</v>
      </c>
      <c r="K347">
        <v>0</v>
      </c>
      <c r="L347" t="s">
        <v>597</v>
      </c>
      <c r="M347">
        <v>11101</v>
      </c>
      <c r="N347" t="s">
        <v>598</v>
      </c>
      <c r="O347">
        <v>2</v>
      </c>
      <c r="P347">
        <v>2</v>
      </c>
      <c r="Q347" t="s">
        <v>2052</v>
      </c>
      <c r="R347" t="s">
        <v>2053</v>
      </c>
      <c r="S347" t="s">
        <v>2024</v>
      </c>
      <c r="T347" t="s">
        <v>227</v>
      </c>
      <c r="U347" t="s">
        <v>2027</v>
      </c>
      <c r="V347" t="s">
        <v>2028</v>
      </c>
      <c r="W347" t="s">
        <v>594</v>
      </c>
      <c r="X347" t="s">
        <v>602</v>
      </c>
      <c r="Y347" t="s">
        <v>596</v>
      </c>
      <c r="Z347" t="s">
        <v>597</v>
      </c>
      <c r="AA347" t="s">
        <v>595</v>
      </c>
      <c r="AB347" t="s">
        <v>234</v>
      </c>
      <c r="AC347" t="s">
        <v>1437</v>
      </c>
      <c r="AD347" t="s">
        <v>1438</v>
      </c>
      <c r="AE347" t="s">
        <v>2038</v>
      </c>
      <c r="AF347" t="s">
        <v>2039</v>
      </c>
      <c r="AG347" t="s">
        <v>2040</v>
      </c>
      <c r="AH347" t="s">
        <v>2041</v>
      </c>
      <c r="AI347" t="s">
        <v>2042</v>
      </c>
      <c r="AJ347" t="s">
        <v>2043</v>
      </c>
      <c r="AK347" t="s">
        <v>609</v>
      </c>
      <c r="AL347" t="s">
        <v>610</v>
      </c>
      <c r="AM347" t="s">
        <v>611</v>
      </c>
      <c r="AN347" t="s">
        <v>2054</v>
      </c>
      <c r="AO347" t="s">
        <v>2055</v>
      </c>
      <c r="AP347" t="s">
        <v>2056</v>
      </c>
      <c r="AQ347" t="s">
        <v>139</v>
      </c>
      <c r="AR347" s="64">
        <v>420000000</v>
      </c>
      <c r="AS347" s="64">
        <v>0</v>
      </c>
      <c r="AT347" s="64">
        <v>0</v>
      </c>
      <c r="AU347" s="64">
        <v>0</v>
      </c>
      <c r="AV347" s="64">
        <v>39367069</v>
      </c>
      <c r="AW347" s="64">
        <v>380632931</v>
      </c>
      <c r="AX347" s="64">
        <v>380632931</v>
      </c>
      <c r="AY347" s="64">
        <v>380632931</v>
      </c>
      <c r="AZ347" s="64">
        <v>110700902</v>
      </c>
      <c r="BA347" s="64">
        <v>110700902</v>
      </c>
      <c r="BB347" s="64">
        <v>0</v>
      </c>
      <c r="BC347" s="101">
        <v>2</v>
      </c>
      <c r="BD347" s="101">
        <v>201</v>
      </c>
      <c r="BE347" s="64">
        <v>0</v>
      </c>
      <c r="BF347" t="s">
        <v>615</v>
      </c>
      <c r="BG347" s="107" t="e">
        <f>+SUMIF('[4]CDP - NO CANCELAR '!$A$2:$A$152,R347,'[4]CDP - NO CANCELAR '!$Q$2:$Q$152)</f>
        <v>#VALUE!</v>
      </c>
      <c r="BH347" s="64">
        <v>380632931</v>
      </c>
      <c r="BI347" s="104">
        <f>+A347</f>
        <v>35</v>
      </c>
      <c r="BJ347" s="104">
        <f>+B347</f>
        <v>1</v>
      </c>
      <c r="BK347" s="104">
        <f>+C347</f>
        <v>3</v>
      </c>
      <c r="BL347" s="106">
        <f>+D347</f>
        <v>11</v>
      </c>
      <c r="BM347" s="104">
        <f>+VALUE(VLOOKUP(BT347,'[4]ESTRUCTURA PDM'!$D$1:$J$48,7,FALSE))</f>
        <v>2</v>
      </c>
      <c r="BN347" s="104">
        <f>IFERROR(VALUE(CONCATENATE((VLOOKUP(BU347,'[4]ESTRUCTURA PDM'!$E$1:$L$48,7,FALSE)),0,(VLOOKUP(BV347,'[4]ESTRUCTURA PDM'!$F$1:$L$48,7,FALSE)))),)</f>
        <v>0</v>
      </c>
      <c r="BO347" s="104">
        <f>+G347</f>
        <v>33</v>
      </c>
      <c r="BP347" s="104"/>
      <c r="BQ347" s="105"/>
      <c r="BR347" s="104"/>
      <c r="BS347" s="104">
        <f t="shared" si="60"/>
        <v>0</v>
      </c>
      <c r="BT347" s="103" t="str">
        <f>+VLOOKUP('EJECUCIONGASTOS ARMONIZADO'!BU347,[4]ARMONIZACION!$I$5:$N$53,6,FALSE)</f>
        <v>DESARROLLO ECONÓMICO Y PRODUCTIVO</v>
      </c>
      <c r="BU347" s="102" t="s">
        <v>397</v>
      </c>
      <c r="BV347" s="102"/>
      <c r="BY347" s="101">
        <v>2</v>
      </c>
      <c r="BZ347" s="101">
        <v>0</v>
      </c>
      <c r="CA347" t="e">
        <f>+COUNTIF([4]ARMONIZACION!$D$5:$D$53,'EJECUCIONGASTOS ARMONIZADO'!CB347)</f>
        <v>#VALUE!</v>
      </c>
      <c r="CB347" t="str">
        <f t="shared" si="55"/>
        <v>DEFINIENDO EL CAMINO HACIA LA CIUDAD INTELIGENTE - ECOSISTEMA T.I.</v>
      </c>
      <c r="CC347">
        <f t="shared" si="56"/>
        <v>0</v>
      </c>
      <c r="CD347" t="str">
        <f t="shared" si="57"/>
        <v>20</v>
      </c>
      <c r="CE347" t="str">
        <f t="shared" si="58"/>
        <v xml:space="preserve">35 1 3 11 2 0 33  </v>
      </c>
      <c r="CF347">
        <f t="shared" si="59"/>
        <v>2</v>
      </c>
    </row>
    <row r="348" spans="1:84" x14ac:dyDescent="0.25">
      <c r="A348" s="53">
        <v>35</v>
      </c>
      <c r="B348" s="53">
        <v>1</v>
      </c>
      <c r="C348" s="53">
        <v>3</v>
      </c>
      <c r="D348" s="114">
        <v>11</v>
      </c>
      <c r="E348" s="53">
        <v>2</v>
      </c>
      <c r="F348" s="53">
        <v>2</v>
      </c>
      <c r="G348" s="53">
        <v>78</v>
      </c>
      <c r="H348" s="53">
        <v>0</v>
      </c>
      <c r="I348" s="53">
        <v>1</v>
      </c>
      <c r="J348" s="53" t="s">
        <v>597</v>
      </c>
      <c r="K348" s="53">
        <v>0</v>
      </c>
      <c r="L348" s="53" t="s">
        <v>597</v>
      </c>
      <c r="M348" s="53">
        <v>11101</v>
      </c>
      <c r="N348" s="53" t="s">
        <v>598</v>
      </c>
      <c r="O348" s="53">
        <v>0</v>
      </c>
      <c r="P348" s="53">
        <v>0</v>
      </c>
      <c r="Q348" s="53" t="s">
        <v>2057</v>
      </c>
      <c r="R348" s="53" t="s">
        <v>2058</v>
      </c>
      <c r="S348" s="53" t="s">
        <v>2024</v>
      </c>
      <c r="T348" s="53" t="s">
        <v>227</v>
      </c>
      <c r="U348" s="53" t="s">
        <v>2027</v>
      </c>
      <c r="V348" s="53" t="s">
        <v>2028</v>
      </c>
      <c r="W348" s="53" t="s">
        <v>594</v>
      </c>
      <c r="X348" s="53" t="s">
        <v>602</v>
      </c>
      <c r="Y348" s="53" t="s">
        <v>596</v>
      </c>
      <c r="Z348" s="53" t="s">
        <v>597</v>
      </c>
      <c r="AA348" s="53" t="s">
        <v>595</v>
      </c>
      <c r="AB348" s="53" t="s">
        <v>234</v>
      </c>
      <c r="AC348" s="53" t="s">
        <v>1437</v>
      </c>
      <c r="AD348" s="53" t="s">
        <v>1438</v>
      </c>
      <c r="AE348" s="53" t="s">
        <v>1439</v>
      </c>
      <c r="AF348" t="s">
        <v>3537</v>
      </c>
      <c r="AG348" s="53" t="s">
        <v>2059</v>
      </c>
      <c r="AH348" s="53" t="s">
        <v>2030</v>
      </c>
      <c r="AI348" s="53" t="s">
        <v>2031</v>
      </c>
      <c r="AJ348" s="53" t="s">
        <v>2032</v>
      </c>
      <c r="AK348" s="53" t="s">
        <v>609</v>
      </c>
      <c r="AL348" s="53" t="s">
        <v>610</v>
      </c>
      <c r="AM348" s="53" t="s">
        <v>611</v>
      </c>
      <c r="AN348" s="53" t="s">
        <v>2060</v>
      </c>
      <c r="AO348" s="53" t="s">
        <v>2061</v>
      </c>
      <c r="AP348" s="53" t="s">
        <v>2062</v>
      </c>
      <c r="AQ348" s="53" t="s">
        <v>138</v>
      </c>
      <c r="AR348" s="94">
        <v>356000000</v>
      </c>
      <c r="AS348" s="53">
        <v>0</v>
      </c>
      <c r="AT348" s="53">
        <v>0</v>
      </c>
      <c r="AU348" s="53">
        <v>0</v>
      </c>
      <c r="AV348" s="53">
        <v>84000000</v>
      </c>
      <c r="AW348" s="94">
        <v>272000000</v>
      </c>
      <c r="AX348" s="94">
        <v>36000000</v>
      </c>
      <c r="AY348" s="94">
        <v>36000000</v>
      </c>
      <c r="AZ348" s="53">
        <v>0</v>
      </c>
      <c r="BA348" s="53">
        <v>0</v>
      </c>
      <c r="BB348" s="94">
        <v>236000000</v>
      </c>
      <c r="BC348" s="101">
        <v>2</v>
      </c>
      <c r="BD348" s="101">
        <v>101</v>
      </c>
      <c r="BE348" s="64">
        <v>0</v>
      </c>
      <c r="BF348" t="s">
        <v>615</v>
      </c>
      <c r="BG348" s="107" t="e">
        <f>+SUMIF('[4]CDP - NO CANCELAR '!$A$2:$A$152,R348,'[4]CDP - NO CANCELAR '!$Q$2:$Q$152)</f>
        <v>#VALUE!</v>
      </c>
      <c r="BH348" s="64">
        <v>36000000</v>
      </c>
      <c r="BI348" s="104">
        <v>35</v>
      </c>
      <c r="BJ348" s="104">
        <v>1</v>
      </c>
      <c r="BK348" s="104">
        <v>3</v>
      </c>
      <c r="BL348" s="106">
        <v>11</v>
      </c>
      <c r="BM348" s="104">
        <v>2</v>
      </c>
      <c r="BN348" s="104">
        <v>101</v>
      </c>
      <c r="BO348" s="104">
        <v>78</v>
      </c>
      <c r="BP348" s="104">
        <v>40</v>
      </c>
      <c r="BQ348" s="105">
        <v>3502012</v>
      </c>
      <c r="BR348" s="104" t="s">
        <v>3339</v>
      </c>
      <c r="BS348" s="104">
        <v>140000000</v>
      </c>
      <c r="BT348" s="103" t="str">
        <f>+VLOOKUP('EJECUCIONGASTOS ARMONIZADO'!BU348,[4]ARMONIZACION!$I$5:$N$53,6,FALSE)</f>
        <v>DESARROLLO ECONÓMICO Y PRODUCTIVO</v>
      </c>
      <c r="BU348" s="102" t="s">
        <v>388</v>
      </c>
      <c r="BV348" s="102"/>
      <c r="BY348" s="101">
        <v>2</v>
      </c>
      <c r="BZ348" s="101">
        <v>101</v>
      </c>
      <c r="CA348" t="e">
        <f>+COUNTIF([4]ARMONIZACION!$D$5:$D$53,'EJECUCIONGASTOS ARMONIZADO'!CB348)</f>
        <v>#VALUE!</v>
      </c>
      <c r="CB348" t="str">
        <f t="shared" si="55"/>
        <v>DINAMIZACIÓN Y FORTALECIMIENTO DEL ECOSISTEMA DEL EMPRENDIMIENTO E INNOVACIÓN - DESARROLLO Y FOMENTO EMPRESARIAL</v>
      </c>
      <c r="CC348">
        <f t="shared" si="56"/>
        <v>1</v>
      </c>
      <c r="CD348" t="str">
        <f t="shared" si="57"/>
        <v>21</v>
      </c>
      <c r="CE348" t="str">
        <f t="shared" si="58"/>
        <v>35 1 3 11 2 101 78 40 3502012</v>
      </c>
      <c r="CF348">
        <f t="shared" si="59"/>
        <v>5</v>
      </c>
    </row>
    <row r="349" spans="1:84" x14ac:dyDescent="0.25">
      <c r="A349" s="113">
        <v>35</v>
      </c>
      <c r="B349" s="113">
        <v>1</v>
      </c>
      <c r="C349" s="113">
        <v>3</v>
      </c>
      <c r="D349" s="113">
        <v>11</v>
      </c>
      <c r="E349" s="113">
        <v>2</v>
      </c>
      <c r="F349" s="113">
        <v>2</v>
      </c>
      <c r="G349" s="113">
        <v>78</v>
      </c>
      <c r="H349" s="113">
        <v>0</v>
      </c>
      <c r="I349" s="113">
        <v>1</v>
      </c>
      <c r="J349" s="113" t="s">
        <v>597</v>
      </c>
      <c r="K349" s="113">
        <v>0</v>
      </c>
      <c r="L349" s="113" t="s">
        <v>597</v>
      </c>
      <c r="M349" s="113">
        <v>11101</v>
      </c>
      <c r="N349" s="113" t="s">
        <v>598</v>
      </c>
      <c r="O349" s="113">
        <v>0</v>
      </c>
      <c r="P349" s="113">
        <v>0</v>
      </c>
      <c r="Q349" s="113" t="s">
        <v>2057</v>
      </c>
      <c r="R349" s="113" t="s">
        <v>2058</v>
      </c>
      <c r="S349" s="113" t="s">
        <v>2024</v>
      </c>
      <c r="T349" s="113" t="s">
        <v>227</v>
      </c>
      <c r="U349" s="113" t="s">
        <v>2027</v>
      </c>
      <c r="V349" s="113" t="s">
        <v>2028</v>
      </c>
      <c r="W349" s="113" t="s">
        <v>594</v>
      </c>
      <c r="X349" s="113" t="s">
        <v>602</v>
      </c>
      <c r="Y349" s="113" t="s">
        <v>596</v>
      </c>
      <c r="Z349" s="113" t="s">
        <v>597</v>
      </c>
      <c r="AA349" s="113" t="s">
        <v>595</v>
      </c>
      <c r="AB349" s="113" t="s">
        <v>234</v>
      </c>
      <c r="AC349" s="113" t="s">
        <v>1437</v>
      </c>
      <c r="AD349" s="113" t="s">
        <v>1438</v>
      </c>
      <c r="AE349" s="113" t="s">
        <v>1439</v>
      </c>
      <c r="AF349" t="s">
        <v>3537</v>
      </c>
      <c r="AG349" s="113" t="s">
        <v>2059</v>
      </c>
      <c r="AH349" s="113" t="s">
        <v>2030</v>
      </c>
      <c r="AI349" s="113" t="s">
        <v>2031</v>
      </c>
      <c r="AJ349" s="113" t="s">
        <v>2032</v>
      </c>
      <c r="AK349" s="113" t="s">
        <v>609</v>
      </c>
      <c r="AL349" s="113" t="s">
        <v>610</v>
      </c>
      <c r="AM349" s="113" t="s">
        <v>611</v>
      </c>
      <c r="AN349" s="113" t="s">
        <v>2060</v>
      </c>
      <c r="AO349" s="113" t="s">
        <v>2061</v>
      </c>
      <c r="AP349" s="113" t="s">
        <v>2062</v>
      </c>
      <c r="AQ349" s="113" t="s">
        <v>138</v>
      </c>
      <c r="AR349" s="94"/>
      <c r="AS349" s="53"/>
      <c r="AT349" s="53"/>
      <c r="AU349" s="53"/>
      <c r="AV349" s="53"/>
      <c r="AW349" s="94"/>
      <c r="AX349" s="94"/>
      <c r="AY349" s="94"/>
      <c r="AZ349" s="53"/>
      <c r="BA349" s="53"/>
      <c r="BB349" s="94"/>
      <c r="BC349" s="101">
        <v>2</v>
      </c>
      <c r="BD349" s="101">
        <v>101</v>
      </c>
      <c r="BG349" s="107"/>
      <c r="BI349" s="104">
        <v>35</v>
      </c>
      <c r="BJ349" s="104">
        <v>1</v>
      </c>
      <c r="BK349" s="104">
        <v>3</v>
      </c>
      <c r="BL349" s="106">
        <v>11</v>
      </c>
      <c r="BM349" s="104">
        <v>2</v>
      </c>
      <c r="BN349" s="104">
        <v>101</v>
      </c>
      <c r="BO349" s="104">
        <v>78</v>
      </c>
      <c r="BP349" s="104">
        <v>40</v>
      </c>
      <c r="BQ349" s="105">
        <v>3502009</v>
      </c>
      <c r="BR349" s="104" t="s">
        <v>3339</v>
      </c>
      <c r="BS349" s="104">
        <v>96000000</v>
      </c>
      <c r="BT349" s="103" t="str">
        <f>+VLOOKUP('EJECUCIONGASTOS ARMONIZADO'!BU349,[4]ARMONIZACION!$I$5:$N$53,6,FALSE)</f>
        <v>DESARROLLO ECONÓMICO Y PRODUCTIVO</v>
      </c>
      <c r="BU349" s="102" t="s">
        <v>388</v>
      </c>
      <c r="BV349" s="102"/>
      <c r="BY349" s="101">
        <v>2</v>
      </c>
      <c r="BZ349" s="101">
        <v>101</v>
      </c>
      <c r="CA349" t="e">
        <f>+COUNTIF([4]ARMONIZACION!$D$5:$D$53,'EJECUCIONGASTOS ARMONIZADO'!CB349)</f>
        <v>#VALUE!</v>
      </c>
      <c r="CB349" t="str">
        <f t="shared" si="55"/>
        <v>DINAMIZACIÓN Y FORTALECIMIENTO DEL ECOSISTEMA DEL EMPRENDIMIENTO E INNOVACIÓN - DESARROLLO Y FOMENTO EMPRESARIAL</v>
      </c>
      <c r="CC349">
        <f t="shared" si="56"/>
        <v>1</v>
      </c>
      <c r="CD349" t="str">
        <f t="shared" si="57"/>
        <v>21</v>
      </c>
      <c r="CE349" t="str">
        <f t="shared" si="58"/>
        <v>35 1 3 11 2 101 78 40 3502009</v>
      </c>
      <c r="CF349">
        <f t="shared" si="59"/>
        <v>6</v>
      </c>
    </row>
    <row r="350" spans="1:84" x14ac:dyDescent="0.25">
      <c r="A350" s="53">
        <v>35</v>
      </c>
      <c r="B350" s="53">
        <v>1</v>
      </c>
      <c r="C350" s="53">
        <v>3</v>
      </c>
      <c r="D350" s="114">
        <v>11</v>
      </c>
      <c r="E350" s="53">
        <v>2</v>
      </c>
      <c r="F350" s="53">
        <v>2</v>
      </c>
      <c r="G350" s="53">
        <v>78</v>
      </c>
      <c r="H350" s="53">
        <v>1</v>
      </c>
      <c r="I350" s="53">
        <v>1</v>
      </c>
      <c r="J350" s="53" t="s">
        <v>597</v>
      </c>
      <c r="K350" s="53">
        <v>0</v>
      </c>
      <c r="L350" s="53" t="s">
        <v>597</v>
      </c>
      <c r="M350" s="53">
        <v>11101</v>
      </c>
      <c r="N350" s="53" t="s">
        <v>598</v>
      </c>
      <c r="O350" s="53">
        <v>1</v>
      </c>
      <c r="P350" s="53">
        <v>1</v>
      </c>
      <c r="Q350" s="53" t="s">
        <v>2063</v>
      </c>
      <c r="R350" s="53" t="s">
        <v>2064</v>
      </c>
      <c r="S350" s="53" t="s">
        <v>2024</v>
      </c>
      <c r="T350" s="53" t="s">
        <v>227</v>
      </c>
      <c r="U350" s="53" t="s">
        <v>2027</v>
      </c>
      <c r="V350" s="53" t="s">
        <v>2028</v>
      </c>
      <c r="W350" s="53" t="s">
        <v>594</v>
      </c>
      <c r="X350" s="53" t="s">
        <v>602</v>
      </c>
      <c r="Y350" s="53" t="s">
        <v>596</v>
      </c>
      <c r="Z350" s="53" t="s">
        <v>597</v>
      </c>
      <c r="AA350" s="53" t="s">
        <v>595</v>
      </c>
      <c r="AB350" s="53" t="s">
        <v>234</v>
      </c>
      <c r="AC350" s="53" t="s">
        <v>1437</v>
      </c>
      <c r="AD350" s="53" t="s">
        <v>1438</v>
      </c>
      <c r="AE350" s="53" t="s">
        <v>1439</v>
      </c>
      <c r="AF350" t="s">
        <v>3537</v>
      </c>
      <c r="AG350" s="53" t="s">
        <v>2059</v>
      </c>
      <c r="AH350" s="53" t="s">
        <v>2030</v>
      </c>
      <c r="AI350" s="53" t="s">
        <v>2031</v>
      </c>
      <c r="AJ350" s="53" t="s">
        <v>2032</v>
      </c>
      <c r="AK350" s="53" t="s">
        <v>609</v>
      </c>
      <c r="AL350" s="53" t="s">
        <v>610</v>
      </c>
      <c r="AM350" s="53" t="s">
        <v>611</v>
      </c>
      <c r="AN350" s="53" t="s">
        <v>2065</v>
      </c>
      <c r="AO350" s="53" t="s">
        <v>2066</v>
      </c>
      <c r="AP350" s="53" t="s">
        <v>2067</v>
      </c>
      <c r="AQ350" s="53" t="s">
        <v>138</v>
      </c>
      <c r="AR350" s="94">
        <v>508800000</v>
      </c>
      <c r="AS350" s="53">
        <v>0</v>
      </c>
      <c r="AT350" s="53">
        <v>0</v>
      </c>
      <c r="AU350" s="53">
        <v>0</v>
      </c>
      <c r="AV350" s="53">
        <v>99000000</v>
      </c>
      <c r="AW350" s="94">
        <v>409800000</v>
      </c>
      <c r="AX350" s="94">
        <v>182115462</v>
      </c>
      <c r="AY350" s="94">
        <v>182115462</v>
      </c>
      <c r="AZ350" s="53">
        <v>0</v>
      </c>
      <c r="BA350" s="53">
        <v>0</v>
      </c>
      <c r="BB350" s="94">
        <v>227684538</v>
      </c>
      <c r="BC350" s="101">
        <v>2</v>
      </c>
      <c r="BD350" s="101">
        <v>101</v>
      </c>
      <c r="BE350" s="64">
        <v>0</v>
      </c>
      <c r="BF350" t="s">
        <v>615</v>
      </c>
      <c r="BG350" s="107" t="e">
        <f>+SUMIF('[4]CDP - NO CANCELAR '!$A$2:$A$152,R350,'[4]CDP - NO CANCELAR '!$Q$2:$Q$152)</f>
        <v>#VALUE!</v>
      </c>
      <c r="BH350" s="64">
        <v>182155462</v>
      </c>
      <c r="BI350" s="104">
        <v>35</v>
      </c>
      <c r="BJ350" s="104">
        <v>1</v>
      </c>
      <c r="BK350" s="104">
        <v>3</v>
      </c>
      <c r="BL350" s="106">
        <v>11</v>
      </c>
      <c r="BM350" s="104">
        <v>2</v>
      </c>
      <c r="BN350" s="104">
        <v>101</v>
      </c>
      <c r="BO350" s="104">
        <v>78</v>
      </c>
      <c r="BP350" s="104">
        <v>40</v>
      </c>
      <c r="BQ350" s="105">
        <v>3502009</v>
      </c>
      <c r="BR350" s="104" t="s">
        <v>3339</v>
      </c>
      <c r="BS350" s="104">
        <v>75684538</v>
      </c>
      <c r="BT350" s="103" t="str">
        <f>+VLOOKUP('EJECUCIONGASTOS ARMONIZADO'!BU350,[4]ARMONIZACION!$I$5:$N$53,6,FALSE)</f>
        <v>DESARROLLO ECONÓMICO Y PRODUCTIVO</v>
      </c>
      <c r="BU350" s="102" t="s">
        <v>388</v>
      </c>
      <c r="BV350" s="102"/>
      <c r="BY350" s="101">
        <v>2</v>
      </c>
      <c r="BZ350" s="101">
        <v>101</v>
      </c>
      <c r="CA350" t="e">
        <f>+COUNTIF([4]ARMONIZACION!$D$5:$D$53,'EJECUCIONGASTOS ARMONIZADO'!CB350)</f>
        <v>#VALUE!</v>
      </c>
      <c r="CB350" t="str">
        <f t="shared" si="55"/>
        <v>DINAMIZACIÓN Y FORTALECIMIENTO DEL ECOSISTEMA DEL EMPRENDIMIENTO E INNOVACIÓN - DESARROLLO Y FOMENTO EMPRESARIAL</v>
      </c>
      <c r="CC350">
        <f t="shared" si="56"/>
        <v>1</v>
      </c>
      <c r="CD350" t="str">
        <f t="shared" si="57"/>
        <v>21</v>
      </c>
      <c r="CE350" t="str">
        <f t="shared" si="58"/>
        <v>35 1 3 11 2 101 78 40 3502009</v>
      </c>
      <c r="CF350">
        <f t="shared" si="59"/>
        <v>6</v>
      </c>
    </row>
    <row r="351" spans="1:84" x14ac:dyDescent="0.25">
      <c r="A351" s="113">
        <v>35</v>
      </c>
      <c r="B351" s="113">
        <v>1</v>
      </c>
      <c r="C351" s="113">
        <v>3</v>
      </c>
      <c r="D351" s="113">
        <v>11</v>
      </c>
      <c r="E351" s="113">
        <v>2</v>
      </c>
      <c r="F351" s="113">
        <v>2</v>
      </c>
      <c r="G351" s="113">
        <v>78</v>
      </c>
      <c r="H351" s="113">
        <v>1</v>
      </c>
      <c r="I351" s="113">
        <v>1</v>
      </c>
      <c r="J351" s="113" t="s">
        <v>597</v>
      </c>
      <c r="K351" s="113">
        <v>0</v>
      </c>
      <c r="L351" s="113" t="s">
        <v>597</v>
      </c>
      <c r="M351" s="113">
        <v>11101</v>
      </c>
      <c r="N351" s="113" t="s">
        <v>598</v>
      </c>
      <c r="O351" s="113">
        <v>1</v>
      </c>
      <c r="P351" s="113">
        <v>1</v>
      </c>
      <c r="Q351" s="113" t="s">
        <v>2063</v>
      </c>
      <c r="R351" s="113" t="s">
        <v>2064</v>
      </c>
      <c r="S351" s="113" t="s">
        <v>2024</v>
      </c>
      <c r="T351" s="113" t="s">
        <v>227</v>
      </c>
      <c r="U351" s="113" t="s">
        <v>2027</v>
      </c>
      <c r="V351" s="113" t="s">
        <v>2028</v>
      </c>
      <c r="W351" s="113" t="s">
        <v>594</v>
      </c>
      <c r="X351" s="113" t="s">
        <v>602</v>
      </c>
      <c r="Y351" s="113" t="s">
        <v>596</v>
      </c>
      <c r="Z351" s="113" t="s">
        <v>597</v>
      </c>
      <c r="AA351" s="113" t="s">
        <v>595</v>
      </c>
      <c r="AB351" s="113" t="s">
        <v>234</v>
      </c>
      <c r="AC351" s="113" t="s">
        <v>1437</v>
      </c>
      <c r="AD351" s="113" t="s">
        <v>1438</v>
      </c>
      <c r="AE351" s="113" t="s">
        <v>1439</v>
      </c>
      <c r="AF351" t="s">
        <v>3537</v>
      </c>
      <c r="AG351" s="113" t="s">
        <v>2059</v>
      </c>
      <c r="AH351" s="113" t="s">
        <v>2030</v>
      </c>
      <c r="AI351" s="113" t="s">
        <v>2031</v>
      </c>
      <c r="AJ351" s="113" t="s">
        <v>2032</v>
      </c>
      <c r="AK351" s="113" t="s">
        <v>609</v>
      </c>
      <c r="AL351" s="113" t="s">
        <v>610</v>
      </c>
      <c r="AM351" s="113" t="s">
        <v>611</v>
      </c>
      <c r="AN351" s="113" t="s">
        <v>2065</v>
      </c>
      <c r="AO351" s="113" t="s">
        <v>2066</v>
      </c>
      <c r="AP351" s="113" t="s">
        <v>2067</v>
      </c>
      <c r="AQ351" s="113" t="s">
        <v>138</v>
      </c>
      <c r="AR351" s="94"/>
      <c r="AS351" s="53"/>
      <c r="AT351" s="53"/>
      <c r="AU351" s="53"/>
      <c r="AV351" s="53"/>
      <c r="AW351" s="94"/>
      <c r="AX351" s="94"/>
      <c r="AY351" s="94"/>
      <c r="AZ351" s="53"/>
      <c r="BA351" s="53"/>
      <c r="BB351" s="94"/>
      <c r="BC351" s="101">
        <v>2</v>
      </c>
      <c r="BD351" s="101">
        <v>101</v>
      </c>
      <c r="BG351" s="107"/>
      <c r="BI351" s="104">
        <v>35</v>
      </c>
      <c r="BJ351" s="104">
        <v>1</v>
      </c>
      <c r="BK351" s="104">
        <v>3</v>
      </c>
      <c r="BL351" s="106">
        <v>11</v>
      </c>
      <c r="BM351" s="104">
        <v>2</v>
      </c>
      <c r="BN351" s="104">
        <v>101</v>
      </c>
      <c r="BO351" s="104">
        <v>78</v>
      </c>
      <c r="BP351" s="104">
        <v>40</v>
      </c>
      <c r="BQ351" s="105">
        <v>3502017</v>
      </c>
      <c r="BR351" s="104" t="s">
        <v>3339</v>
      </c>
      <c r="BS351" s="104">
        <v>26000000</v>
      </c>
      <c r="BT351" s="103" t="str">
        <f>+VLOOKUP('EJECUCIONGASTOS ARMONIZADO'!BU351,[4]ARMONIZACION!$I$5:$N$53,6,FALSE)</f>
        <v>DESARROLLO ECONÓMICO Y PRODUCTIVO</v>
      </c>
      <c r="BU351" s="102" t="s">
        <v>388</v>
      </c>
      <c r="BV351" s="102"/>
      <c r="BY351" s="101">
        <v>2</v>
      </c>
      <c r="BZ351" s="101">
        <v>101</v>
      </c>
      <c r="CA351" t="e">
        <f>+COUNTIF([4]ARMONIZACION!$D$5:$D$53,'EJECUCIONGASTOS ARMONIZADO'!CB351)</f>
        <v>#VALUE!</v>
      </c>
      <c r="CB351" t="str">
        <f t="shared" si="55"/>
        <v>DINAMIZACIÓN Y FORTALECIMIENTO DEL ECOSISTEMA DEL EMPRENDIMIENTO E INNOVACIÓN - DESARROLLO Y FOMENTO EMPRESARIAL</v>
      </c>
      <c r="CC351">
        <f t="shared" si="56"/>
        <v>1</v>
      </c>
      <c r="CD351" t="str">
        <f t="shared" si="57"/>
        <v>21</v>
      </c>
      <c r="CE351" t="str">
        <f t="shared" si="58"/>
        <v>35 1 3 11 2 101 78 40 3502017</v>
      </c>
      <c r="CF351">
        <f t="shared" si="59"/>
        <v>3</v>
      </c>
    </row>
    <row r="352" spans="1:84" x14ac:dyDescent="0.25">
      <c r="A352" s="113">
        <v>35</v>
      </c>
      <c r="B352" s="113">
        <v>1</v>
      </c>
      <c r="C352" s="113">
        <v>3</v>
      </c>
      <c r="D352" s="113">
        <v>11</v>
      </c>
      <c r="E352" s="113">
        <v>2</v>
      </c>
      <c r="F352" s="113">
        <v>2</v>
      </c>
      <c r="G352" s="113">
        <v>78</v>
      </c>
      <c r="H352" s="113">
        <v>1</v>
      </c>
      <c r="I352" s="113">
        <v>1</v>
      </c>
      <c r="J352" s="113" t="s">
        <v>597</v>
      </c>
      <c r="K352" s="113">
        <v>0</v>
      </c>
      <c r="L352" s="113" t="s">
        <v>597</v>
      </c>
      <c r="M352" s="113">
        <v>11101</v>
      </c>
      <c r="N352" s="113" t="s">
        <v>598</v>
      </c>
      <c r="O352" s="113">
        <v>1</v>
      </c>
      <c r="P352" s="113">
        <v>1</v>
      </c>
      <c r="Q352" s="113" t="s">
        <v>2063</v>
      </c>
      <c r="R352" s="113" t="s">
        <v>2064</v>
      </c>
      <c r="S352" s="113" t="s">
        <v>2024</v>
      </c>
      <c r="T352" s="113" t="s">
        <v>227</v>
      </c>
      <c r="U352" s="113" t="s">
        <v>2027</v>
      </c>
      <c r="V352" s="113" t="s">
        <v>2028</v>
      </c>
      <c r="W352" s="113" t="s">
        <v>594</v>
      </c>
      <c r="X352" s="113" t="s">
        <v>602</v>
      </c>
      <c r="Y352" s="113" t="s">
        <v>596</v>
      </c>
      <c r="Z352" s="113" t="s">
        <v>597</v>
      </c>
      <c r="AA352" s="113" t="s">
        <v>595</v>
      </c>
      <c r="AB352" s="113" t="s">
        <v>234</v>
      </c>
      <c r="AC352" s="113" t="s">
        <v>1437</v>
      </c>
      <c r="AD352" s="113" t="s">
        <v>1438</v>
      </c>
      <c r="AE352" s="113" t="s">
        <v>1439</v>
      </c>
      <c r="AF352" t="s">
        <v>3537</v>
      </c>
      <c r="AG352" s="113" t="s">
        <v>2059</v>
      </c>
      <c r="AH352" s="113" t="s">
        <v>2030</v>
      </c>
      <c r="AI352" s="113" t="s">
        <v>2031</v>
      </c>
      <c r="AJ352" s="113" t="s">
        <v>2032</v>
      </c>
      <c r="AK352" s="113" t="s">
        <v>609</v>
      </c>
      <c r="AL352" s="113" t="s">
        <v>610</v>
      </c>
      <c r="AM352" s="113" t="s">
        <v>611</v>
      </c>
      <c r="AN352" s="113" t="s">
        <v>2065</v>
      </c>
      <c r="AO352" s="113" t="s">
        <v>2066</v>
      </c>
      <c r="AP352" s="113" t="s">
        <v>2067</v>
      </c>
      <c r="AQ352" s="113" t="s">
        <v>138</v>
      </c>
      <c r="AR352" s="94"/>
      <c r="AS352" s="53"/>
      <c r="AT352" s="53"/>
      <c r="AU352" s="53"/>
      <c r="AV352" s="53"/>
      <c r="AW352" s="94"/>
      <c r="AX352" s="94"/>
      <c r="AY352" s="94"/>
      <c r="AZ352" s="53"/>
      <c r="BA352" s="53"/>
      <c r="BB352" s="94"/>
      <c r="BC352" s="101">
        <v>2</v>
      </c>
      <c r="BD352" s="101">
        <v>101</v>
      </c>
      <c r="BG352" s="107"/>
      <c r="BI352" s="104">
        <v>35</v>
      </c>
      <c r="BJ352" s="104">
        <v>1</v>
      </c>
      <c r="BK352" s="104">
        <v>3</v>
      </c>
      <c r="BL352" s="106">
        <v>11</v>
      </c>
      <c r="BM352" s="104">
        <v>2</v>
      </c>
      <c r="BN352" s="104">
        <v>101</v>
      </c>
      <c r="BO352" s="104">
        <v>78</v>
      </c>
      <c r="BP352" s="104">
        <v>40</v>
      </c>
      <c r="BQ352" s="105">
        <v>3502012</v>
      </c>
      <c r="BR352" s="104" t="s">
        <v>3339</v>
      </c>
      <c r="BS352" s="104">
        <v>100000000</v>
      </c>
      <c r="BT352" s="103" t="str">
        <f>+VLOOKUP('EJECUCIONGASTOS ARMONIZADO'!BU352,[4]ARMONIZACION!$I$5:$N$53,6,FALSE)</f>
        <v>DESARROLLO ECONÓMICO Y PRODUCTIVO</v>
      </c>
      <c r="BU352" s="102" t="s">
        <v>388</v>
      </c>
      <c r="BV352" s="102"/>
      <c r="BY352" s="101">
        <v>2</v>
      </c>
      <c r="BZ352" s="101">
        <v>101</v>
      </c>
      <c r="CA352" t="e">
        <f>+COUNTIF([4]ARMONIZACION!$D$5:$D$53,'EJECUCIONGASTOS ARMONIZADO'!CB352)</f>
        <v>#VALUE!</v>
      </c>
      <c r="CB352" t="str">
        <f t="shared" si="55"/>
        <v>DINAMIZACIÓN Y FORTALECIMIENTO DEL ECOSISTEMA DEL EMPRENDIMIENTO E INNOVACIÓN - DESARROLLO Y FOMENTO EMPRESARIAL</v>
      </c>
      <c r="CC352">
        <f t="shared" si="56"/>
        <v>1</v>
      </c>
      <c r="CD352" t="str">
        <f t="shared" si="57"/>
        <v>21</v>
      </c>
      <c r="CE352" t="str">
        <f t="shared" si="58"/>
        <v>35 1 3 11 2 101 78 40 3502012</v>
      </c>
      <c r="CF352">
        <f t="shared" si="59"/>
        <v>5</v>
      </c>
    </row>
    <row r="353" spans="1:84" x14ac:dyDescent="0.25">
      <c r="A353" s="113">
        <v>35</v>
      </c>
      <c r="B353" s="113">
        <v>1</v>
      </c>
      <c r="C353" s="113">
        <v>3</v>
      </c>
      <c r="D353" s="113">
        <v>11</v>
      </c>
      <c r="E353" s="113">
        <v>2</v>
      </c>
      <c r="F353" s="113">
        <v>2</v>
      </c>
      <c r="G353" s="113">
        <v>78</v>
      </c>
      <c r="H353" s="113">
        <v>1</v>
      </c>
      <c r="I353" s="113">
        <v>1</v>
      </c>
      <c r="J353" s="113" t="s">
        <v>597</v>
      </c>
      <c r="K353" s="113">
        <v>0</v>
      </c>
      <c r="L353" s="113" t="s">
        <v>597</v>
      </c>
      <c r="M353" s="113">
        <v>11101</v>
      </c>
      <c r="N353" s="113" t="s">
        <v>598</v>
      </c>
      <c r="O353" s="113">
        <v>1</v>
      </c>
      <c r="P353" s="113">
        <v>1</v>
      </c>
      <c r="Q353" s="113" t="s">
        <v>2063</v>
      </c>
      <c r="R353" s="113" t="s">
        <v>2064</v>
      </c>
      <c r="S353" s="113" t="s">
        <v>2024</v>
      </c>
      <c r="T353" s="113" t="s">
        <v>227</v>
      </c>
      <c r="U353" s="113" t="s">
        <v>2027</v>
      </c>
      <c r="V353" s="113" t="s">
        <v>2028</v>
      </c>
      <c r="W353" s="113" t="s">
        <v>594</v>
      </c>
      <c r="X353" s="113" t="s">
        <v>602</v>
      </c>
      <c r="Y353" s="113" t="s">
        <v>596</v>
      </c>
      <c r="Z353" s="113" t="s">
        <v>597</v>
      </c>
      <c r="AA353" s="113" t="s">
        <v>595</v>
      </c>
      <c r="AB353" s="113" t="s">
        <v>234</v>
      </c>
      <c r="AC353" s="113" t="s">
        <v>1437</v>
      </c>
      <c r="AD353" s="113" t="s">
        <v>1438</v>
      </c>
      <c r="AE353" s="113" t="s">
        <v>1439</v>
      </c>
      <c r="AF353" t="s">
        <v>3537</v>
      </c>
      <c r="AG353" s="113" t="s">
        <v>2059</v>
      </c>
      <c r="AH353" s="113" t="s">
        <v>2030</v>
      </c>
      <c r="AI353" s="113" t="s">
        <v>2031</v>
      </c>
      <c r="AJ353" s="113" t="s">
        <v>2032</v>
      </c>
      <c r="AK353" s="113" t="s">
        <v>609</v>
      </c>
      <c r="AL353" s="113" t="s">
        <v>610</v>
      </c>
      <c r="AM353" s="113" t="s">
        <v>611</v>
      </c>
      <c r="AN353" s="113" t="s">
        <v>2065</v>
      </c>
      <c r="AO353" s="113" t="s">
        <v>2066</v>
      </c>
      <c r="AP353" s="113" t="s">
        <v>2067</v>
      </c>
      <c r="AQ353" s="113" t="s">
        <v>138</v>
      </c>
      <c r="AR353" s="94"/>
      <c r="AS353" s="53"/>
      <c r="AT353" s="53"/>
      <c r="AU353" s="53"/>
      <c r="AV353" s="53"/>
      <c r="AW353" s="94"/>
      <c r="AX353" s="94"/>
      <c r="AY353" s="94"/>
      <c r="AZ353" s="53"/>
      <c r="BA353" s="53"/>
      <c r="BB353" s="94"/>
      <c r="BC353" s="101">
        <v>2</v>
      </c>
      <c r="BD353" s="101">
        <v>201</v>
      </c>
      <c r="BG353" s="107"/>
      <c r="BI353" s="104">
        <v>35</v>
      </c>
      <c r="BJ353" s="104">
        <v>1</v>
      </c>
      <c r="BK353" s="104">
        <v>3</v>
      </c>
      <c r="BL353" s="106">
        <v>11</v>
      </c>
      <c r="BM353" s="104">
        <v>2</v>
      </c>
      <c r="BN353" s="108">
        <v>201</v>
      </c>
      <c r="BO353" s="108">
        <v>33</v>
      </c>
      <c r="BP353" s="108">
        <v>40</v>
      </c>
      <c r="BQ353" s="140">
        <v>2301030</v>
      </c>
      <c r="BR353" s="108" t="s">
        <v>3349</v>
      </c>
      <c r="BS353" s="108">
        <v>26000000</v>
      </c>
      <c r="BT353" s="103" t="str">
        <f>+VLOOKUP('EJECUCIONGASTOS ARMONIZADO'!BU353,[4]ARMONIZACION!$I$5:$N$53,6,FALSE)</f>
        <v>DESARROLLO ECONÓMICO Y PRODUCTIVO</v>
      </c>
      <c r="BU353" s="102" t="s">
        <v>397</v>
      </c>
      <c r="BV353" s="102"/>
      <c r="BY353" s="101">
        <v>2</v>
      </c>
      <c r="BZ353" s="101">
        <v>201</v>
      </c>
      <c r="CA353" t="e">
        <f>+COUNTIF([4]ARMONIZACION!$D$5:$D$53,'EJECUCIONGASTOS ARMONIZADO'!CB353)</f>
        <v>#VALUE!</v>
      </c>
      <c r="CB353" t="str">
        <f t="shared" si="55"/>
        <v>DINAMIZACIÓN Y FORTALECIMIENTO DEL ECOSISTEMA DEL EMPRENDIMIENTO E INNOVACIÓN - ECOSISTEMA T.I.</v>
      </c>
      <c r="CC353">
        <f t="shared" si="56"/>
        <v>2</v>
      </c>
      <c r="CD353" t="str">
        <f t="shared" si="57"/>
        <v>22</v>
      </c>
      <c r="CE353" t="str">
        <f t="shared" si="58"/>
        <v>35 1 3 11 2 201 33 40 2301030</v>
      </c>
      <c r="CF353">
        <f t="shared" si="59"/>
        <v>5</v>
      </c>
    </row>
    <row r="354" spans="1:84" x14ac:dyDescent="0.25">
      <c r="A354" s="53">
        <v>35</v>
      </c>
      <c r="B354" s="53">
        <v>1</v>
      </c>
      <c r="C354" s="53">
        <v>3</v>
      </c>
      <c r="D354" s="114">
        <v>11</v>
      </c>
      <c r="E354" s="53">
        <v>2</v>
      </c>
      <c r="F354" s="53">
        <v>2</v>
      </c>
      <c r="G354" s="53">
        <v>78</v>
      </c>
      <c r="H354" s="53">
        <v>2</v>
      </c>
      <c r="I354" s="53">
        <v>1</v>
      </c>
      <c r="J354" s="53" t="s">
        <v>597</v>
      </c>
      <c r="K354" s="53">
        <v>0</v>
      </c>
      <c r="L354" s="53" t="s">
        <v>597</v>
      </c>
      <c r="M354" s="53">
        <v>11101</v>
      </c>
      <c r="N354" s="53" t="s">
        <v>598</v>
      </c>
      <c r="O354" s="53">
        <v>2</v>
      </c>
      <c r="P354" s="53">
        <v>2</v>
      </c>
      <c r="Q354" s="53" t="s">
        <v>2068</v>
      </c>
      <c r="R354" s="53" t="s">
        <v>2069</v>
      </c>
      <c r="S354" s="53" t="s">
        <v>2024</v>
      </c>
      <c r="T354" s="53" t="s">
        <v>227</v>
      </c>
      <c r="U354" s="53" t="s">
        <v>2027</v>
      </c>
      <c r="V354" s="53" t="s">
        <v>2028</v>
      </c>
      <c r="W354" s="53" t="s">
        <v>594</v>
      </c>
      <c r="X354" s="53" t="s">
        <v>602</v>
      </c>
      <c r="Y354" s="53" t="s">
        <v>596</v>
      </c>
      <c r="Z354" s="53" t="s">
        <v>597</v>
      </c>
      <c r="AA354" s="53" t="s">
        <v>595</v>
      </c>
      <c r="AB354" s="53" t="s">
        <v>234</v>
      </c>
      <c r="AC354" s="53" t="s">
        <v>1437</v>
      </c>
      <c r="AD354" s="53" t="s">
        <v>1438</v>
      </c>
      <c r="AE354" s="53" t="s">
        <v>1439</v>
      </c>
      <c r="AF354" t="s">
        <v>3537</v>
      </c>
      <c r="AG354" s="53" t="s">
        <v>2059</v>
      </c>
      <c r="AH354" s="53" t="s">
        <v>2030</v>
      </c>
      <c r="AI354" s="53" t="s">
        <v>2031</v>
      </c>
      <c r="AJ354" s="53" t="s">
        <v>2032</v>
      </c>
      <c r="AK354" s="53" t="s">
        <v>609</v>
      </c>
      <c r="AL354" s="53" t="s">
        <v>610</v>
      </c>
      <c r="AM354" s="53" t="s">
        <v>611</v>
      </c>
      <c r="AN354" s="53" t="s">
        <v>2070</v>
      </c>
      <c r="AO354" s="53" t="s">
        <v>2071</v>
      </c>
      <c r="AP354" s="53" t="s">
        <v>2072</v>
      </c>
      <c r="AQ354" s="53" t="s">
        <v>138</v>
      </c>
      <c r="AR354" s="137">
        <v>830000000</v>
      </c>
      <c r="AS354" s="53">
        <v>0</v>
      </c>
      <c r="AT354" s="53">
        <v>0</v>
      </c>
      <c r="AU354" s="53">
        <v>0</v>
      </c>
      <c r="AV354" s="53">
        <v>50000000</v>
      </c>
      <c r="AW354" s="137">
        <v>630000000</v>
      </c>
      <c r="AX354" s="137">
        <v>0</v>
      </c>
      <c r="AY354" s="137">
        <v>0</v>
      </c>
      <c r="AZ354" s="53">
        <v>0</v>
      </c>
      <c r="BA354" s="53">
        <v>0</v>
      </c>
      <c r="BB354" s="137">
        <f>AW354</f>
        <v>630000000</v>
      </c>
      <c r="BC354" s="101">
        <v>2</v>
      </c>
      <c r="BD354" s="101">
        <v>101</v>
      </c>
      <c r="BE354" s="64">
        <v>0</v>
      </c>
      <c r="BF354" t="s">
        <v>615</v>
      </c>
      <c r="BG354" s="107" t="e">
        <f>+SUMIF('[4]CDP - NO CANCELAR '!$A$2:$A$152,R354,'[4]CDP - NO CANCELAR '!$Q$2:$Q$152)</f>
        <v>#VALUE!</v>
      </c>
      <c r="BH354" s="64">
        <v>250000000</v>
      </c>
      <c r="BI354" s="104">
        <v>35</v>
      </c>
      <c r="BJ354" s="104">
        <v>1</v>
      </c>
      <c r="BK354" s="104">
        <v>3</v>
      </c>
      <c r="BL354" s="106">
        <v>11</v>
      </c>
      <c r="BM354" s="104">
        <v>2</v>
      </c>
      <c r="BN354" s="104">
        <v>101</v>
      </c>
      <c r="BO354" s="104">
        <v>78</v>
      </c>
      <c r="BP354" s="104">
        <v>40</v>
      </c>
      <c r="BQ354" s="105">
        <v>3502012</v>
      </c>
      <c r="BR354" s="104" t="s">
        <v>3339</v>
      </c>
      <c r="BS354" s="104">
        <v>3684538</v>
      </c>
      <c r="BT354" s="103" t="str">
        <f>+VLOOKUP('EJECUCIONGASTOS ARMONIZADO'!BU354,[4]ARMONIZACION!$I$5:$N$53,6,FALSE)</f>
        <v>DESARROLLO ECONÓMICO Y PRODUCTIVO</v>
      </c>
      <c r="BU354" s="102" t="s">
        <v>388</v>
      </c>
      <c r="BV354" s="102"/>
      <c r="BY354" s="101">
        <v>2</v>
      </c>
      <c r="BZ354" s="101">
        <v>101</v>
      </c>
      <c r="CA354" t="e">
        <f>+COUNTIF([4]ARMONIZACION!$D$5:$D$53,'EJECUCIONGASTOS ARMONIZADO'!CB354)</f>
        <v>#VALUE!</v>
      </c>
      <c r="CB354" t="str">
        <f t="shared" si="55"/>
        <v>DINAMIZACIÓN Y FORTALECIMIENTO DEL ECOSISTEMA DEL EMPRENDIMIENTO E INNOVACIÓN - DESARROLLO Y FOMENTO EMPRESARIAL</v>
      </c>
      <c r="CC354">
        <f t="shared" si="56"/>
        <v>1</v>
      </c>
      <c r="CD354" t="str">
        <f t="shared" si="57"/>
        <v>21</v>
      </c>
      <c r="CE354" t="str">
        <f t="shared" si="58"/>
        <v>35 1 3 11 2 101 78 40 3502012</v>
      </c>
      <c r="CF354">
        <f t="shared" si="59"/>
        <v>5</v>
      </c>
    </row>
    <row r="355" spans="1:84" x14ac:dyDescent="0.25">
      <c r="A355" s="113">
        <v>35</v>
      </c>
      <c r="B355" s="113">
        <v>1</v>
      </c>
      <c r="C355" s="113">
        <v>3</v>
      </c>
      <c r="D355" s="113">
        <v>11</v>
      </c>
      <c r="E355" s="113">
        <v>2</v>
      </c>
      <c r="F355" s="113">
        <v>2</v>
      </c>
      <c r="G355" s="113">
        <v>78</v>
      </c>
      <c r="H355" s="113">
        <v>2</v>
      </c>
      <c r="I355" s="113">
        <v>1</v>
      </c>
      <c r="J355" s="113" t="s">
        <v>597</v>
      </c>
      <c r="K355" s="113">
        <v>0</v>
      </c>
      <c r="L355" s="113" t="s">
        <v>597</v>
      </c>
      <c r="M355" s="113">
        <v>11101</v>
      </c>
      <c r="N355" s="113" t="s">
        <v>598</v>
      </c>
      <c r="O355" s="113">
        <v>2</v>
      </c>
      <c r="P355" s="113">
        <v>2</v>
      </c>
      <c r="Q355" s="113" t="s">
        <v>2068</v>
      </c>
      <c r="R355" s="113" t="s">
        <v>2069</v>
      </c>
      <c r="S355" s="113" t="s">
        <v>2024</v>
      </c>
      <c r="T355" s="113" t="s">
        <v>227</v>
      </c>
      <c r="U355" s="113" t="s">
        <v>2027</v>
      </c>
      <c r="V355" s="113" t="s">
        <v>2028</v>
      </c>
      <c r="W355" s="113" t="s">
        <v>594</v>
      </c>
      <c r="X355" s="113" t="s">
        <v>602</v>
      </c>
      <c r="Y355" s="113" t="s">
        <v>596</v>
      </c>
      <c r="Z355" s="113" t="s">
        <v>597</v>
      </c>
      <c r="AA355" s="113" t="s">
        <v>595</v>
      </c>
      <c r="AB355" s="113" t="s">
        <v>234</v>
      </c>
      <c r="AC355" s="113" t="s">
        <v>1437</v>
      </c>
      <c r="AD355" s="113" t="s">
        <v>1438</v>
      </c>
      <c r="AE355" s="113" t="s">
        <v>1439</v>
      </c>
      <c r="AF355" t="s">
        <v>3537</v>
      </c>
      <c r="AG355" s="113" t="s">
        <v>2059</v>
      </c>
      <c r="AH355" s="113" t="s">
        <v>2030</v>
      </c>
      <c r="AI355" s="113" t="s">
        <v>2031</v>
      </c>
      <c r="AJ355" s="113" t="s">
        <v>2032</v>
      </c>
      <c r="AK355" s="113" t="s">
        <v>609</v>
      </c>
      <c r="AL355" s="113" t="s">
        <v>610</v>
      </c>
      <c r="AM355" s="113" t="s">
        <v>611</v>
      </c>
      <c r="AN355" s="113" t="s">
        <v>2070</v>
      </c>
      <c r="AO355" s="113" t="s">
        <v>2071</v>
      </c>
      <c r="AP355" s="113" t="s">
        <v>2072</v>
      </c>
      <c r="AQ355" s="113" t="s">
        <v>138</v>
      </c>
      <c r="AR355" s="137"/>
      <c r="AS355" s="53"/>
      <c r="AT355" s="53"/>
      <c r="AU355" s="53"/>
      <c r="AV355" s="53"/>
      <c r="AW355" s="137"/>
      <c r="AX355" s="137"/>
      <c r="AY355" s="137"/>
      <c r="AZ355" s="53"/>
      <c r="BA355" s="53"/>
      <c r="BB355" s="137"/>
      <c r="BC355" s="101">
        <v>2</v>
      </c>
      <c r="BD355" s="101">
        <v>101</v>
      </c>
      <c r="BG355" s="107"/>
      <c r="BI355" s="104">
        <v>35</v>
      </c>
      <c r="BJ355" s="104">
        <v>1</v>
      </c>
      <c r="BK355" s="104">
        <v>3</v>
      </c>
      <c r="BL355" s="106">
        <v>11</v>
      </c>
      <c r="BM355" s="104">
        <v>2</v>
      </c>
      <c r="BN355" s="104">
        <v>101</v>
      </c>
      <c r="BO355" s="104">
        <v>78</v>
      </c>
      <c r="BP355" s="104">
        <v>40</v>
      </c>
      <c r="BQ355" s="105">
        <v>3502009</v>
      </c>
      <c r="BR355" s="104" t="s">
        <v>3339</v>
      </c>
      <c r="BS355" s="104">
        <v>2315462</v>
      </c>
      <c r="BT355" s="103" t="str">
        <f>+VLOOKUP('EJECUCIONGASTOS ARMONIZADO'!BU355,[4]ARMONIZACION!$I$5:$N$53,6,FALSE)</f>
        <v>DESARROLLO ECONÓMICO Y PRODUCTIVO</v>
      </c>
      <c r="BU355" s="102" t="s">
        <v>388</v>
      </c>
      <c r="BV355" s="102"/>
      <c r="BY355" s="101">
        <v>2</v>
      </c>
      <c r="BZ355" s="101">
        <v>101</v>
      </c>
      <c r="CA355" t="e">
        <f>+COUNTIF([4]ARMONIZACION!$D$5:$D$53,'EJECUCIONGASTOS ARMONIZADO'!CB355)</f>
        <v>#VALUE!</v>
      </c>
      <c r="CB355" t="str">
        <f t="shared" si="55"/>
        <v>DINAMIZACIÓN Y FORTALECIMIENTO DEL ECOSISTEMA DEL EMPRENDIMIENTO E INNOVACIÓN - DESARROLLO Y FOMENTO EMPRESARIAL</v>
      </c>
      <c r="CC355">
        <f t="shared" si="56"/>
        <v>1</v>
      </c>
      <c r="CD355" t="str">
        <f t="shared" si="57"/>
        <v>21</v>
      </c>
      <c r="CE355" t="str">
        <f t="shared" si="58"/>
        <v>35 1 3 11 2 101 78 40 3502009</v>
      </c>
      <c r="CF355">
        <f t="shared" si="59"/>
        <v>6</v>
      </c>
    </row>
    <row r="356" spans="1:84" x14ac:dyDescent="0.25">
      <c r="A356" s="113">
        <v>35</v>
      </c>
      <c r="B356" s="113">
        <v>1</v>
      </c>
      <c r="C356" s="113">
        <v>3</v>
      </c>
      <c r="D356" s="113">
        <v>11</v>
      </c>
      <c r="E356" s="113">
        <v>2</v>
      </c>
      <c r="F356" s="113">
        <v>2</v>
      </c>
      <c r="G356" s="113">
        <v>78</v>
      </c>
      <c r="H356" s="113">
        <v>2</v>
      </c>
      <c r="I356" s="113">
        <v>1</v>
      </c>
      <c r="J356" s="113" t="s">
        <v>597</v>
      </c>
      <c r="K356" s="113">
        <v>0</v>
      </c>
      <c r="L356" s="113" t="s">
        <v>597</v>
      </c>
      <c r="M356" s="113">
        <v>11101</v>
      </c>
      <c r="N356" s="113" t="s">
        <v>598</v>
      </c>
      <c r="O356" s="113">
        <v>2</v>
      </c>
      <c r="P356" s="113">
        <v>2</v>
      </c>
      <c r="Q356" s="113" t="s">
        <v>2068</v>
      </c>
      <c r="R356" s="113" t="s">
        <v>2069</v>
      </c>
      <c r="S356" s="113" t="s">
        <v>2024</v>
      </c>
      <c r="T356" s="113" t="s">
        <v>227</v>
      </c>
      <c r="U356" s="113" t="s">
        <v>2027</v>
      </c>
      <c r="V356" s="113" t="s">
        <v>2028</v>
      </c>
      <c r="W356" s="113" t="s">
        <v>594</v>
      </c>
      <c r="X356" s="113" t="s">
        <v>602</v>
      </c>
      <c r="Y356" s="113" t="s">
        <v>596</v>
      </c>
      <c r="Z356" s="113" t="s">
        <v>597</v>
      </c>
      <c r="AA356" s="113" t="s">
        <v>595</v>
      </c>
      <c r="AB356" s="113" t="s">
        <v>234</v>
      </c>
      <c r="AC356" s="113" t="s">
        <v>1437</v>
      </c>
      <c r="AD356" s="113" t="s">
        <v>1438</v>
      </c>
      <c r="AE356" s="113" t="s">
        <v>1439</v>
      </c>
      <c r="AF356" t="s">
        <v>3537</v>
      </c>
      <c r="AG356" s="113" t="s">
        <v>2059</v>
      </c>
      <c r="AH356" s="113" t="s">
        <v>2030</v>
      </c>
      <c r="AI356" s="113" t="s">
        <v>2031</v>
      </c>
      <c r="AJ356" s="113" t="s">
        <v>2032</v>
      </c>
      <c r="AK356" s="113" t="s">
        <v>609</v>
      </c>
      <c r="AL356" s="113" t="s">
        <v>610</v>
      </c>
      <c r="AM356" s="113" t="s">
        <v>611</v>
      </c>
      <c r="AN356" s="113" t="s">
        <v>2070</v>
      </c>
      <c r="AO356" s="113" t="s">
        <v>2071</v>
      </c>
      <c r="AP356" s="113" t="s">
        <v>2072</v>
      </c>
      <c r="AQ356" s="113" t="s">
        <v>138</v>
      </c>
      <c r="AR356" s="137"/>
      <c r="AS356" s="53"/>
      <c r="AT356" s="53"/>
      <c r="AU356" s="53"/>
      <c r="AV356" s="53"/>
      <c r="AW356" s="137"/>
      <c r="AX356" s="137"/>
      <c r="AY356" s="137"/>
      <c r="AZ356" s="53"/>
      <c r="BA356" s="53"/>
      <c r="BB356" s="137"/>
      <c r="BC356" s="101">
        <v>2</v>
      </c>
      <c r="BD356" s="101">
        <v>101</v>
      </c>
      <c r="BG356" s="107"/>
      <c r="BI356" s="104">
        <v>35</v>
      </c>
      <c r="BJ356" s="104">
        <v>1</v>
      </c>
      <c r="BK356" s="104">
        <v>3</v>
      </c>
      <c r="BL356" s="106">
        <v>11</v>
      </c>
      <c r="BM356" s="104">
        <v>2</v>
      </c>
      <c r="BN356" s="104">
        <v>101</v>
      </c>
      <c r="BO356" s="104">
        <v>78</v>
      </c>
      <c r="BP356" s="104">
        <v>40</v>
      </c>
      <c r="BQ356" s="105">
        <v>3502009</v>
      </c>
      <c r="BR356" s="104" t="s">
        <v>3339</v>
      </c>
      <c r="BS356" s="104">
        <v>250000000</v>
      </c>
      <c r="BT356" s="103" t="str">
        <f>+VLOOKUP('EJECUCIONGASTOS ARMONIZADO'!BU356,[4]ARMONIZACION!$I$5:$N$53,6,FALSE)</f>
        <v>DESARROLLO ECONÓMICO Y PRODUCTIVO</v>
      </c>
      <c r="BU356" s="102" t="s">
        <v>388</v>
      </c>
      <c r="BV356" s="102"/>
      <c r="BY356" s="101">
        <v>2</v>
      </c>
      <c r="BZ356" s="101">
        <v>101</v>
      </c>
      <c r="CA356" t="e">
        <f>+COUNTIF([4]ARMONIZACION!$D$5:$D$53,'EJECUCIONGASTOS ARMONIZADO'!CB356)</f>
        <v>#VALUE!</v>
      </c>
      <c r="CB356" t="str">
        <f t="shared" si="55"/>
        <v>DINAMIZACIÓN Y FORTALECIMIENTO DEL ECOSISTEMA DEL EMPRENDIMIENTO E INNOVACIÓN - DESARROLLO Y FOMENTO EMPRESARIAL</v>
      </c>
      <c r="CC356">
        <f t="shared" si="56"/>
        <v>1</v>
      </c>
      <c r="CD356" t="str">
        <f t="shared" si="57"/>
        <v>21</v>
      </c>
      <c r="CE356" t="str">
        <f t="shared" si="58"/>
        <v>35 1 3 11 2 101 78 40 3502009</v>
      </c>
      <c r="CF356">
        <f t="shared" si="59"/>
        <v>6</v>
      </c>
    </row>
    <row r="357" spans="1:84" x14ac:dyDescent="0.25">
      <c r="A357" s="113">
        <v>35</v>
      </c>
      <c r="B357" s="113">
        <v>1</v>
      </c>
      <c r="C357" s="113">
        <v>3</v>
      </c>
      <c r="D357" s="113">
        <v>11</v>
      </c>
      <c r="E357" s="113">
        <v>2</v>
      </c>
      <c r="F357" s="113">
        <v>2</v>
      </c>
      <c r="G357" s="113">
        <v>78</v>
      </c>
      <c r="H357" s="113">
        <v>2</v>
      </c>
      <c r="I357" s="113">
        <v>1</v>
      </c>
      <c r="J357" s="113" t="s">
        <v>597</v>
      </c>
      <c r="K357" s="113">
        <v>0</v>
      </c>
      <c r="L357" s="113" t="s">
        <v>597</v>
      </c>
      <c r="M357" s="113">
        <v>11101</v>
      </c>
      <c r="N357" s="113" t="s">
        <v>598</v>
      </c>
      <c r="O357" s="113">
        <v>2</v>
      </c>
      <c r="P357" s="113">
        <v>2</v>
      </c>
      <c r="Q357" s="113" t="s">
        <v>2068</v>
      </c>
      <c r="R357" s="113" t="s">
        <v>2069</v>
      </c>
      <c r="S357" s="113" t="s">
        <v>2024</v>
      </c>
      <c r="T357" s="113" t="s">
        <v>227</v>
      </c>
      <c r="U357" s="113" t="s">
        <v>2027</v>
      </c>
      <c r="V357" s="113" t="s">
        <v>2028</v>
      </c>
      <c r="W357" s="113" t="s">
        <v>594</v>
      </c>
      <c r="X357" s="113" t="s">
        <v>602</v>
      </c>
      <c r="Y357" s="113" t="s">
        <v>596</v>
      </c>
      <c r="Z357" s="113" t="s">
        <v>597</v>
      </c>
      <c r="AA357" s="113" t="s">
        <v>595</v>
      </c>
      <c r="AB357" s="113" t="s">
        <v>234</v>
      </c>
      <c r="AC357" s="113" t="s">
        <v>1437</v>
      </c>
      <c r="AD357" s="113" t="s">
        <v>1438</v>
      </c>
      <c r="AE357" s="113" t="s">
        <v>1439</v>
      </c>
      <c r="AF357" t="s">
        <v>3537</v>
      </c>
      <c r="AG357" s="113" t="s">
        <v>2059</v>
      </c>
      <c r="AH357" s="113" t="s">
        <v>2030</v>
      </c>
      <c r="AI357" s="113" t="s">
        <v>2031</v>
      </c>
      <c r="AJ357" s="113" t="s">
        <v>2032</v>
      </c>
      <c r="AK357" s="113" t="s">
        <v>609</v>
      </c>
      <c r="AL357" s="113" t="s">
        <v>610</v>
      </c>
      <c r="AM357" s="113" t="s">
        <v>611</v>
      </c>
      <c r="AN357" s="113" t="s">
        <v>2070</v>
      </c>
      <c r="AO357" s="113" t="s">
        <v>2071</v>
      </c>
      <c r="AP357" s="113" t="s">
        <v>2072</v>
      </c>
      <c r="AQ357" s="113" t="s">
        <v>138</v>
      </c>
      <c r="AR357" s="137"/>
      <c r="AS357" s="53"/>
      <c r="AT357" s="53"/>
      <c r="AU357" s="53"/>
      <c r="AV357" s="53"/>
      <c r="AW357" s="137"/>
      <c r="AX357" s="137"/>
      <c r="AY357" s="137"/>
      <c r="AZ357" s="53"/>
      <c r="BA357" s="53"/>
      <c r="BB357" s="137"/>
      <c r="BC357" s="101">
        <v>2</v>
      </c>
      <c r="BD357" s="101">
        <v>101</v>
      </c>
      <c r="BG357" s="107"/>
      <c r="BI357" s="104">
        <v>35</v>
      </c>
      <c r="BJ357" s="104">
        <v>1</v>
      </c>
      <c r="BK357" s="104">
        <v>3</v>
      </c>
      <c r="BL357" s="106">
        <v>11</v>
      </c>
      <c r="BM357" s="104">
        <v>2</v>
      </c>
      <c r="BN357" s="104">
        <v>101</v>
      </c>
      <c r="BO357" s="104">
        <v>78</v>
      </c>
      <c r="BP357" s="104">
        <v>40</v>
      </c>
      <c r="BQ357" s="105">
        <v>3502022</v>
      </c>
      <c r="BR357" s="104" t="s">
        <v>3339</v>
      </c>
      <c r="BS357" s="104">
        <v>100000000</v>
      </c>
      <c r="BT357" s="103" t="str">
        <f>+VLOOKUP('EJECUCIONGASTOS ARMONIZADO'!BU357,[4]ARMONIZACION!$I$5:$N$53,6,FALSE)</f>
        <v>DESARROLLO ECONÓMICO Y PRODUCTIVO</v>
      </c>
      <c r="BU357" s="102" t="s">
        <v>388</v>
      </c>
      <c r="BV357" s="102"/>
      <c r="BY357" s="101">
        <v>2</v>
      </c>
      <c r="BZ357" s="101">
        <v>101</v>
      </c>
      <c r="CA357" t="e">
        <f>+COUNTIF([4]ARMONIZACION!$D$5:$D$53,'EJECUCIONGASTOS ARMONIZADO'!CB357)</f>
        <v>#VALUE!</v>
      </c>
      <c r="CB357" t="str">
        <f t="shared" si="55"/>
        <v>DINAMIZACIÓN Y FORTALECIMIENTO DEL ECOSISTEMA DEL EMPRENDIMIENTO E INNOVACIÓN - DESARROLLO Y FOMENTO EMPRESARIAL</v>
      </c>
      <c r="CC357">
        <f t="shared" si="56"/>
        <v>1</v>
      </c>
      <c r="CD357" t="str">
        <f t="shared" si="57"/>
        <v>21</v>
      </c>
      <c r="CE357" t="str">
        <f t="shared" si="58"/>
        <v>35 1 3 11 2 101 78 40 3502022</v>
      </c>
      <c r="CF357">
        <f t="shared" si="59"/>
        <v>1</v>
      </c>
    </row>
    <row r="358" spans="1:84" x14ac:dyDescent="0.25">
      <c r="A358" s="113">
        <v>35</v>
      </c>
      <c r="B358" s="113">
        <v>1</v>
      </c>
      <c r="C358" s="113">
        <v>3</v>
      </c>
      <c r="D358" s="113">
        <v>11</v>
      </c>
      <c r="E358" s="113">
        <v>2</v>
      </c>
      <c r="F358" s="113">
        <v>2</v>
      </c>
      <c r="G358" s="113">
        <v>78</v>
      </c>
      <c r="H358" s="113">
        <v>2</v>
      </c>
      <c r="I358" s="113">
        <v>1</v>
      </c>
      <c r="J358" s="113" t="s">
        <v>597</v>
      </c>
      <c r="K358" s="113">
        <v>0</v>
      </c>
      <c r="L358" s="113" t="s">
        <v>597</v>
      </c>
      <c r="M358" s="113">
        <v>11101</v>
      </c>
      <c r="N358" s="113" t="s">
        <v>598</v>
      </c>
      <c r="O358" s="113">
        <v>2</v>
      </c>
      <c r="P358" s="113">
        <v>2</v>
      </c>
      <c r="Q358" s="113" t="s">
        <v>2068</v>
      </c>
      <c r="R358" s="113" t="s">
        <v>2069</v>
      </c>
      <c r="S358" s="113" t="s">
        <v>2024</v>
      </c>
      <c r="T358" s="113" t="s">
        <v>227</v>
      </c>
      <c r="U358" s="113" t="s">
        <v>2027</v>
      </c>
      <c r="V358" s="113" t="s">
        <v>2028</v>
      </c>
      <c r="W358" s="113" t="s">
        <v>594</v>
      </c>
      <c r="X358" s="113" t="s">
        <v>602</v>
      </c>
      <c r="Y358" s="113" t="s">
        <v>596</v>
      </c>
      <c r="Z358" s="113" t="s">
        <v>597</v>
      </c>
      <c r="AA358" s="113" t="s">
        <v>595</v>
      </c>
      <c r="AB358" s="113" t="s">
        <v>234</v>
      </c>
      <c r="AC358" s="113" t="s">
        <v>1437</v>
      </c>
      <c r="AD358" s="113" t="s">
        <v>1438</v>
      </c>
      <c r="AE358" s="113" t="s">
        <v>1439</v>
      </c>
      <c r="AF358" t="s">
        <v>3537</v>
      </c>
      <c r="AG358" s="113" t="s">
        <v>2059</v>
      </c>
      <c r="AH358" s="113" t="s">
        <v>2030</v>
      </c>
      <c r="AI358" s="113" t="s">
        <v>2031</v>
      </c>
      <c r="AJ358" s="113" t="s">
        <v>2032</v>
      </c>
      <c r="AK358" s="113" t="s">
        <v>609</v>
      </c>
      <c r="AL358" s="113" t="s">
        <v>610</v>
      </c>
      <c r="AM358" s="113" t="s">
        <v>611</v>
      </c>
      <c r="AN358" s="113" t="s">
        <v>2070</v>
      </c>
      <c r="AO358" s="113" t="s">
        <v>2071</v>
      </c>
      <c r="AP358" s="113" t="s">
        <v>2072</v>
      </c>
      <c r="AQ358" s="113" t="s">
        <v>138</v>
      </c>
      <c r="AR358" s="137"/>
      <c r="AS358" s="53"/>
      <c r="AT358" s="53"/>
      <c r="AU358" s="53"/>
      <c r="AV358" s="53"/>
      <c r="AW358" s="137"/>
      <c r="AX358" s="137"/>
      <c r="AY358" s="137"/>
      <c r="AZ358" s="53"/>
      <c r="BA358" s="53"/>
      <c r="BB358" s="137"/>
      <c r="BC358" s="101">
        <v>2</v>
      </c>
      <c r="BD358" s="101">
        <v>101</v>
      </c>
      <c r="BG358" s="107"/>
      <c r="BI358" s="104">
        <v>35</v>
      </c>
      <c r="BJ358" s="104">
        <v>1</v>
      </c>
      <c r="BK358" s="104">
        <v>3</v>
      </c>
      <c r="BL358" s="106">
        <v>11</v>
      </c>
      <c r="BM358" s="104">
        <v>2</v>
      </c>
      <c r="BN358" s="104">
        <v>101</v>
      </c>
      <c r="BO358" s="104">
        <v>78</v>
      </c>
      <c r="BP358" s="104">
        <v>40</v>
      </c>
      <c r="BQ358" s="105">
        <v>3502009</v>
      </c>
      <c r="BR358" s="104" t="s">
        <v>3339</v>
      </c>
      <c r="BS358" s="104">
        <v>200000000</v>
      </c>
      <c r="BT358" s="103" t="str">
        <f>+VLOOKUP('EJECUCIONGASTOS ARMONIZADO'!BU358,[4]ARMONIZACION!$I$5:$N$53,6,FALSE)</f>
        <v>DESARROLLO ECONÓMICO Y PRODUCTIVO</v>
      </c>
      <c r="BU358" s="102" t="s">
        <v>388</v>
      </c>
      <c r="BV358" s="102"/>
      <c r="BY358" s="101">
        <v>2</v>
      </c>
      <c r="BZ358" s="101">
        <v>101</v>
      </c>
      <c r="CA358" t="e">
        <f>+COUNTIF([4]ARMONIZACION!$D$5:$D$53,'EJECUCIONGASTOS ARMONIZADO'!CB358)</f>
        <v>#VALUE!</v>
      </c>
      <c r="CB358" t="str">
        <f t="shared" si="55"/>
        <v>DINAMIZACIÓN Y FORTALECIMIENTO DEL ECOSISTEMA DEL EMPRENDIMIENTO E INNOVACIÓN - DESARROLLO Y FOMENTO EMPRESARIAL</v>
      </c>
      <c r="CC358">
        <f t="shared" si="56"/>
        <v>1</v>
      </c>
      <c r="CD358" t="str">
        <f t="shared" si="57"/>
        <v>21</v>
      </c>
      <c r="CE358" t="str">
        <f t="shared" si="58"/>
        <v>35 1 3 11 2 101 78 40 3502009</v>
      </c>
      <c r="CF358">
        <f t="shared" si="59"/>
        <v>6</v>
      </c>
    </row>
    <row r="359" spans="1:84" x14ac:dyDescent="0.25">
      <c r="A359" s="113">
        <v>35</v>
      </c>
      <c r="B359" s="113">
        <v>1</v>
      </c>
      <c r="C359" s="113">
        <v>3</v>
      </c>
      <c r="D359" s="113">
        <v>11</v>
      </c>
      <c r="E359" s="113">
        <v>2</v>
      </c>
      <c r="F359" s="113">
        <v>2</v>
      </c>
      <c r="G359" s="113">
        <v>78</v>
      </c>
      <c r="H359" s="113">
        <v>2</v>
      </c>
      <c r="I359" s="113">
        <v>1</v>
      </c>
      <c r="J359" s="113" t="s">
        <v>597</v>
      </c>
      <c r="K359" s="113">
        <v>0</v>
      </c>
      <c r="L359" s="113" t="s">
        <v>597</v>
      </c>
      <c r="M359" s="113">
        <v>11101</v>
      </c>
      <c r="N359" s="113" t="s">
        <v>598</v>
      </c>
      <c r="O359" s="113">
        <v>2</v>
      </c>
      <c r="P359" s="113">
        <v>2</v>
      </c>
      <c r="Q359" s="113" t="s">
        <v>2068</v>
      </c>
      <c r="R359" s="113" t="s">
        <v>2069</v>
      </c>
      <c r="S359" s="113" t="s">
        <v>2024</v>
      </c>
      <c r="T359" s="113" t="s">
        <v>227</v>
      </c>
      <c r="U359" s="113" t="s">
        <v>2027</v>
      </c>
      <c r="V359" s="113" t="s">
        <v>2028</v>
      </c>
      <c r="W359" s="113" t="s">
        <v>594</v>
      </c>
      <c r="X359" s="113" t="s">
        <v>602</v>
      </c>
      <c r="Y359" s="113" t="s">
        <v>596</v>
      </c>
      <c r="Z359" s="113" t="s">
        <v>597</v>
      </c>
      <c r="AA359" s="113" t="s">
        <v>595</v>
      </c>
      <c r="AB359" s="113" t="s">
        <v>234</v>
      </c>
      <c r="AC359" s="113" t="s">
        <v>1437</v>
      </c>
      <c r="AD359" s="113" t="s">
        <v>1438</v>
      </c>
      <c r="AE359" s="113" t="s">
        <v>1439</v>
      </c>
      <c r="AF359" t="s">
        <v>3537</v>
      </c>
      <c r="AG359" s="113" t="s">
        <v>2059</v>
      </c>
      <c r="AH359" s="113" t="s">
        <v>2030</v>
      </c>
      <c r="AI359" s="113" t="s">
        <v>2031</v>
      </c>
      <c r="AJ359" s="113" t="s">
        <v>2032</v>
      </c>
      <c r="AK359" s="113" t="s">
        <v>609</v>
      </c>
      <c r="AL359" s="113" t="s">
        <v>610</v>
      </c>
      <c r="AM359" s="113" t="s">
        <v>611</v>
      </c>
      <c r="AN359" s="113" t="s">
        <v>2070</v>
      </c>
      <c r="AO359" s="113" t="s">
        <v>2071</v>
      </c>
      <c r="AP359" s="113" t="s">
        <v>2072</v>
      </c>
      <c r="AQ359" s="113" t="s">
        <v>138</v>
      </c>
      <c r="AR359" s="137"/>
      <c r="AS359" s="53"/>
      <c r="AT359" s="53"/>
      <c r="AU359" s="53"/>
      <c r="AV359" s="53"/>
      <c r="AW359" s="137"/>
      <c r="AX359" s="137"/>
      <c r="AY359" s="137"/>
      <c r="AZ359" s="53"/>
      <c r="BA359" s="53"/>
      <c r="BB359" s="137"/>
      <c r="BC359" s="101">
        <v>2</v>
      </c>
      <c r="BD359" s="101">
        <v>201</v>
      </c>
      <c r="BG359" s="107"/>
      <c r="BI359" s="104">
        <v>35</v>
      </c>
      <c r="BJ359" s="104">
        <v>1</v>
      </c>
      <c r="BK359" s="104">
        <v>3</v>
      </c>
      <c r="BL359" s="106">
        <v>11</v>
      </c>
      <c r="BM359" s="104">
        <v>2</v>
      </c>
      <c r="BN359" s="108">
        <v>201</v>
      </c>
      <c r="BO359" s="108">
        <v>33</v>
      </c>
      <c r="BP359" s="108">
        <v>40</v>
      </c>
      <c r="BQ359" s="140">
        <v>2301030</v>
      </c>
      <c r="BR359" s="108" t="s">
        <v>3349</v>
      </c>
      <c r="BS359" s="108">
        <v>74000000</v>
      </c>
      <c r="BT359" s="103" t="str">
        <f>+VLOOKUP('EJECUCIONGASTOS ARMONIZADO'!BU359,[4]ARMONIZACION!$I$5:$N$53,6,FALSE)</f>
        <v>DESARROLLO ECONÓMICO Y PRODUCTIVO</v>
      </c>
      <c r="BU359" s="102" t="s">
        <v>397</v>
      </c>
      <c r="BV359" s="102"/>
      <c r="BY359" s="101">
        <v>2</v>
      </c>
      <c r="BZ359" s="101">
        <v>201</v>
      </c>
      <c r="CA359" t="e">
        <f>+COUNTIF([4]ARMONIZACION!$D$5:$D$53,'EJECUCIONGASTOS ARMONIZADO'!CB359)</f>
        <v>#VALUE!</v>
      </c>
      <c r="CB359" t="str">
        <f t="shared" si="55"/>
        <v>DINAMIZACIÓN Y FORTALECIMIENTO DEL ECOSISTEMA DEL EMPRENDIMIENTO E INNOVACIÓN - ECOSISTEMA T.I.</v>
      </c>
      <c r="CC359">
        <f t="shared" si="56"/>
        <v>2</v>
      </c>
      <c r="CD359" t="str">
        <f t="shared" si="57"/>
        <v>22</v>
      </c>
      <c r="CE359" t="str">
        <f t="shared" si="58"/>
        <v>35 1 3 11 2 201 33 40 2301030</v>
      </c>
      <c r="CF359">
        <f t="shared" si="59"/>
        <v>5</v>
      </c>
    </row>
    <row r="360" spans="1:84" x14ac:dyDescent="0.25">
      <c r="A360">
        <v>35</v>
      </c>
      <c r="B360">
        <v>1</v>
      </c>
      <c r="C360">
        <v>3</v>
      </c>
      <c r="D360" s="99">
        <v>11</v>
      </c>
      <c r="E360">
        <v>2</v>
      </c>
      <c r="F360">
        <v>2</v>
      </c>
      <c r="G360">
        <v>78</v>
      </c>
      <c r="H360">
        <v>2</v>
      </c>
      <c r="I360" s="95" t="s">
        <v>596</v>
      </c>
      <c r="J360" s="95" t="s">
        <v>597</v>
      </c>
      <c r="K360" s="95">
        <v>0</v>
      </c>
      <c r="L360" s="95" t="s">
        <v>597</v>
      </c>
      <c r="M360">
        <v>11101</v>
      </c>
      <c r="N360" s="95" t="s">
        <v>598</v>
      </c>
      <c r="O360" s="95">
        <v>2</v>
      </c>
      <c r="P360" s="95">
        <v>2</v>
      </c>
      <c r="Q360" s="95" t="s">
        <v>2068</v>
      </c>
      <c r="R360" t="s">
        <v>2069</v>
      </c>
      <c r="S360" s="95" t="s">
        <v>2024</v>
      </c>
      <c r="T360" s="95" t="s">
        <v>227</v>
      </c>
      <c r="U360" s="95" t="s">
        <v>2027</v>
      </c>
      <c r="V360" s="95" t="s">
        <v>2028</v>
      </c>
      <c r="W360" s="95" t="s">
        <v>594</v>
      </c>
      <c r="X360" s="95" t="s">
        <v>602</v>
      </c>
      <c r="Y360" s="95" t="s">
        <v>596</v>
      </c>
      <c r="Z360" s="95" t="s">
        <v>597</v>
      </c>
      <c r="AA360" s="95" t="s">
        <v>595</v>
      </c>
      <c r="AB360" s="95" t="s">
        <v>234</v>
      </c>
      <c r="AC360" s="95" t="s">
        <v>1437</v>
      </c>
      <c r="AD360" s="95" t="s">
        <v>1438</v>
      </c>
      <c r="AE360" s="95" t="s">
        <v>1439</v>
      </c>
      <c r="AF360" t="s">
        <v>3537</v>
      </c>
      <c r="AG360" t="s">
        <v>2059</v>
      </c>
      <c r="AH360" s="95" t="s">
        <v>2030</v>
      </c>
      <c r="AI360" s="95" t="s">
        <v>2031</v>
      </c>
      <c r="AJ360" s="95" t="s">
        <v>2032</v>
      </c>
      <c r="AK360" s="95" t="s">
        <v>609</v>
      </c>
      <c r="AL360" s="95" t="s">
        <v>610</v>
      </c>
      <c r="AM360" s="95" t="s">
        <v>611</v>
      </c>
      <c r="AN360" t="s">
        <v>2070</v>
      </c>
      <c r="AO360" t="s">
        <v>2071</v>
      </c>
      <c r="AP360" s="95" t="s">
        <v>2072</v>
      </c>
      <c r="AQ360" t="s">
        <v>138</v>
      </c>
      <c r="AR360" s="135"/>
      <c r="AS360" s="136"/>
      <c r="AT360" s="136"/>
      <c r="AU360" s="136"/>
      <c r="AV360" s="136"/>
      <c r="AW360" s="135">
        <v>150000000</v>
      </c>
      <c r="BB360" s="64">
        <f>AW360</f>
        <v>150000000</v>
      </c>
      <c r="BC360" s="101">
        <v>2</v>
      </c>
      <c r="BD360" s="101">
        <v>201</v>
      </c>
      <c r="BG360" s="107" t="e">
        <f>+SUMIF('[4]CDP - NO CANCELAR '!$A$2:$A$152,R360,'[4]CDP - NO CANCELAR '!$Q$2:$Q$152)</f>
        <v>#VALUE!</v>
      </c>
      <c r="BI360" s="104">
        <v>35</v>
      </c>
      <c r="BJ360" s="104">
        <v>1</v>
      </c>
      <c r="BK360" s="104">
        <v>3</v>
      </c>
      <c r="BL360" s="106">
        <v>11</v>
      </c>
      <c r="BM360" s="104">
        <v>2</v>
      </c>
      <c r="BN360" s="104">
        <v>201</v>
      </c>
      <c r="BO360" s="104">
        <v>33</v>
      </c>
      <c r="BP360" s="104">
        <v>40</v>
      </c>
      <c r="BQ360" s="105">
        <v>2301030</v>
      </c>
      <c r="BR360" s="104" t="s">
        <v>3349</v>
      </c>
      <c r="BS360" s="104">
        <f>+BB360</f>
        <v>150000000</v>
      </c>
      <c r="BT360" s="103" t="str">
        <f>+VLOOKUP('EJECUCIONGASTOS ARMONIZADO'!BU360,[4]ARMONIZACION!$I$5:$N$53,6,FALSE)</f>
        <v>DESARROLLO ECONÓMICO Y PRODUCTIVO</v>
      </c>
      <c r="BU360" s="102" t="s">
        <v>397</v>
      </c>
      <c r="BV360" s="102"/>
      <c r="BY360" s="101">
        <v>2</v>
      </c>
      <c r="BZ360" s="101">
        <v>201</v>
      </c>
      <c r="CA360" t="e">
        <f>+COUNTIF([4]ARMONIZACION!$D$5:$D$53,'EJECUCIONGASTOS ARMONIZADO'!CB360)</f>
        <v>#VALUE!</v>
      </c>
      <c r="CB360" t="str">
        <f t="shared" si="55"/>
        <v>DINAMIZACIÓN Y FORTALECIMIENTO DEL ECOSISTEMA DEL EMPRENDIMIENTO E INNOVACIÓN - ECOSISTEMA T.I.</v>
      </c>
      <c r="CC360">
        <f t="shared" si="56"/>
        <v>2</v>
      </c>
      <c r="CD360" t="str">
        <f t="shared" si="57"/>
        <v>22</v>
      </c>
      <c r="CE360" t="str">
        <f t="shared" si="58"/>
        <v>35 1 3 11 2 201 33 40 2301030</v>
      </c>
      <c r="CF360">
        <f t="shared" si="59"/>
        <v>5</v>
      </c>
    </row>
    <row r="361" spans="1:84" ht="15" customHeight="1" x14ac:dyDescent="0.25">
      <c r="A361">
        <v>35</v>
      </c>
      <c r="B361">
        <v>1</v>
      </c>
      <c r="C361">
        <v>3</v>
      </c>
      <c r="D361" s="99">
        <v>11</v>
      </c>
      <c r="E361">
        <v>2</v>
      </c>
      <c r="F361">
        <v>3</v>
      </c>
      <c r="G361">
        <v>53</v>
      </c>
      <c r="H361">
        <v>0</v>
      </c>
      <c r="I361">
        <v>1</v>
      </c>
      <c r="J361" t="s">
        <v>597</v>
      </c>
      <c r="K361">
        <v>0</v>
      </c>
      <c r="L361" t="s">
        <v>597</v>
      </c>
      <c r="M361">
        <v>11101</v>
      </c>
      <c r="N361" t="s">
        <v>598</v>
      </c>
      <c r="O361">
        <v>0</v>
      </c>
      <c r="P361">
        <v>0</v>
      </c>
      <c r="Q361" t="s">
        <v>2073</v>
      </c>
      <c r="R361" t="s">
        <v>2074</v>
      </c>
      <c r="S361" t="s">
        <v>2024</v>
      </c>
      <c r="T361" t="s">
        <v>227</v>
      </c>
      <c r="U361" t="s">
        <v>2027</v>
      </c>
      <c r="V361" t="s">
        <v>2028</v>
      </c>
      <c r="W361" t="s">
        <v>594</v>
      </c>
      <c r="X361" t="s">
        <v>602</v>
      </c>
      <c r="Y361" t="s">
        <v>596</v>
      </c>
      <c r="Z361" t="s">
        <v>597</v>
      </c>
      <c r="AA361" t="s">
        <v>595</v>
      </c>
      <c r="AB361" t="s">
        <v>234</v>
      </c>
      <c r="AC361" t="s">
        <v>1437</v>
      </c>
      <c r="AD361" t="s">
        <v>1438</v>
      </c>
      <c r="AE361" t="s">
        <v>1910</v>
      </c>
      <c r="AF361" t="s">
        <v>245</v>
      </c>
      <c r="AG361" t="s">
        <v>2075</v>
      </c>
      <c r="AH361" t="s">
        <v>2076</v>
      </c>
      <c r="AI361" t="s">
        <v>2077</v>
      </c>
      <c r="AJ361" t="s">
        <v>2078</v>
      </c>
      <c r="AK361" t="s">
        <v>609</v>
      </c>
      <c r="AL361" t="s">
        <v>610</v>
      </c>
      <c r="AM361" t="s">
        <v>611</v>
      </c>
      <c r="AN361" t="s">
        <v>2079</v>
      </c>
      <c r="AO361" t="s">
        <v>834</v>
      </c>
      <c r="AP361" t="s">
        <v>2080</v>
      </c>
      <c r="AQ361" t="s">
        <v>140</v>
      </c>
      <c r="AR361" s="64">
        <v>650571300</v>
      </c>
      <c r="AS361" s="64">
        <v>0</v>
      </c>
      <c r="AT361" s="64">
        <v>0</v>
      </c>
      <c r="AU361" s="64">
        <v>984486400</v>
      </c>
      <c r="AV361" s="64">
        <v>0</v>
      </c>
      <c r="AW361" s="64">
        <v>1635057700</v>
      </c>
      <c r="AX361" s="64">
        <v>650571300</v>
      </c>
      <c r="AY361" s="64">
        <v>650571300</v>
      </c>
      <c r="AZ361" s="64">
        <v>64320168</v>
      </c>
      <c r="BA361" s="64">
        <v>64320168</v>
      </c>
      <c r="BB361" s="64">
        <v>984486400</v>
      </c>
      <c r="BC361" s="101">
        <v>2</v>
      </c>
      <c r="BD361" s="101">
        <v>401</v>
      </c>
      <c r="BE361" s="64">
        <v>0</v>
      </c>
      <c r="BF361" t="s">
        <v>615</v>
      </c>
      <c r="BG361" s="107" t="e">
        <f>+SUMIF('[4]CDP - NO CANCELAR '!$A$2:$A$152,R361,'[4]CDP - NO CANCELAR '!$Q$2:$Q$152)</f>
        <v>#VALUE!</v>
      </c>
      <c r="BH361" s="64">
        <v>650571300</v>
      </c>
      <c r="BI361" s="104">
        <v>35</v>
      </c>
      <c r="BJ361" s="104">
        <v>1</v>
      </c>
      <c r="BK361" s="104">
        <v>3</v>
      </c>
      <c r="BL361" s="106">
        <v>11</v>
      </c>
      <c r="BM361" s="104">
        <v>2</v>
      </c>
      <c r="BN361" s="104">
        <v>401</v>
      </c>
      <c r="BO361" s="104">
        <v>53</v>
      </c>
      <c r="BP361" s="104">
        <v>40</v>
      </c>
      <c r="BQ361" s="105">
        <v>3502112</v>
      </c>
      <c r="BR361" s="104" t="s">
        <v>3354</v>
      </c>
      <c r="BS361" s="104">
        <f>+BB361</f>
        <v>984486400</v>
      </c>
      <c r="BT361" s="103" t="str">
        <f>+VLOOKUP('EJECUCIONGASTOS ARMONIZADO'!BU361,[4]ARMONIZACION!$I$5:$N$53,6,FALSE)</f>
        <v>DESARROLLO ECONÓMICO Y PRODUCTIVO</v>
      </c>
      <c r="BU361" s="102" t="s">
        <v>413</v>
      </c>
      <c r="BV361" s="102"/>
      <c r="BY361" s="101">
        <v>2</v>
      </c>
      <c r="BZ361" s="101">
        <v>401</v>
      </c>
      <c r="CA361" t="e">
        <f>+COUNTIF([4]ARMONIZACION!$D$5:$D$53,'EJECUCIONGASTOS ARMONIZADO'!CB361)</f>
        <v>#VALUE!</v>
      </c>
      <c r="CB361" t="str">
        <f t="shared" si="55"/>
        <v>FORTALECIMIENTO DEL ECOSISTEMA DE COMPETITIVIDAD - TURISMO</v>
      </c>
      <c r="CC361">
        <f t="shared" si="56"/>
        <v>4</v>
      </c>
      <c r="CD361" t="str">
        <f t="shared" si="57"/>
        <v>24</v>
      </c>
      <c r="CE361" t="str">
        <f t="shared" si="58"/>
        <v>35 1 3 11 2 401 53 40 3502112</v>
      </c>
      <c r="CF361">
        <f t="shared" si="59"/>
        <v>1</v>
      </c>
    </row>
    <row r="362" spans="1:84" ht="15" customHeight="1" x14ac:dyDescent="0.25">
      <c r="A362">
        <v>35</v>
      </c>
      <c r="B362">
        <v>1</v>
      </c>
      <c r="C362">
        <v>3</v>
      </c>
      <c r="D362" s="99">
        <v>11</v>
      </c>
      <c r="E362">
        <v>2</v>
      </c>
      <c r="F362">
        <v>3</v>
      </c>
      <c r="G362">
        <v>53</v>
      </c>
      <c r="H362">
        <v>1</v>
      </c>
      <c r="I362">
        <v>1</v>
      </c>
      <c r="J362" t="s">
        <v>597</v>
      </c>
      <c r="K362">
        <v>0</v>
      </c>
      <c r="L362" t="s">
        <v>597</v>
      </c>
      <c r="M362">
        <v>11101</v>
      </c>
      <c r="N362" t="s">
        <v>598</v>
      </c>
      <c r="O362">
        <v>1</v>
      </c>
      <c r="P362">
        <v>1</v>
      </c>
      <c r="Q362" t="s">
        <v>2081</v>
      </c>
      <c r="R362" t="s">
        <v>2082</v>
      </c>
      <c r="S362" t="s">
        <v>2024</v>
      </c>
      <c r="T362" t="s">
        <v>227</v>
      </c>
      <c r="U362" t="s">
        <v>2027</v>
      </c>
      <c r="V362" t="s">
        <v>2028</v>
      </c>
      <c r="W362" t="s">
        <v>594</v>
      </c>
      <c r="X362" t="s">
        <v>602</v>
      </c>
      <c r="Y362" t="s">
        <v>596</v>
      </c>
      <c r="Z362" t="s">
        <v>597</v>
      </c>
      <c r="AA362" t="s">
        <v>595</v>
      </c>
      <c r="AB362" t="s">
        <v>234</v>
      </c>
      <c r="AC362" t="s">
        <v>1437</v>
      </c>
      <c r="AD362" t="s">
        <v>1438</v>
      </c>
      <c r="AE362" t="s">
        <v>1910</v>
      </c>
      <c r="AF362" t="s">
        <v>245</v>
      </c>
      <c r="AG362" t="s">
        <v>2075</v>
      </c>
      <c r="AH362" t="s">
        <v>2076</v>
      </c>
      <c r="AI362" t="s">
        <v>2077</v>
      </c>
      <c r="AJ362" t="s">
        <v>2078</v>
      </c>
      <c r="AK362" t="s">
        <v>609</v>
      </c>
      <c r="AL362" t="s">
        <v>610</v>
      </c>
      <c r="AM362" t="s">
        <v>611</v>
      </c>
      <c r="AN362" t="s">
        <v>2083</v>
      </c>
      <c r="AO362" t="s">
        <v>2084</v>
      </c>
      <c r="AP362" t="s">
        <v>2085</v>
      </c>
      <c r="AQ362" t="s">
        <v>140</v>
      </c>
      <c r="AR362" s="64">
        <v>2892571300</v>
      </c>
      <c r="AS362" s="64">
        <v>0</v>
      </c>
      <c r="AT362" s="64">
        <v>0</v>
      </c>
      <c r="AU362" s="64">
        <v>241930000</v>
      </c>
      <c r="AV362" s="64">
        <v>0</v>
      </c>
      <c r="AW362" s="64">
        <v>3134501300</v>
      </c>
      <c r="AX362" s="64">
        <v>3134501300</v>
      </c>
      <c r="AY362" s="64">
        <v>3134501300</v>
      </c>
      <c r="AZ362" s="64">
        <v>2592000000</v>
      </c>
      <c r="BA362" s="64">
        <v>2592000000</v>
      </c>
      <c r="BB362" s="64">
        <v>0</v>
      </c>
      <c r="BC362" s="101">
        <v>2</v>
      </c>
      <c r="BD362" s="101">
        <v>401</v>
      </c>
      <c r="BE362" s="64">
        <v>0</v>
      </c>
      <c r="BF362" t="s">
        <v>615</v>
      </c>
      <c r="BG362" s="107" t="e">
        <f>+SUMIF('[4]CDP - NO CANCELAR '!$A$2:$A$152,R362,'[4]CDP - NO CANCELAR '!$Q$2:$Q$152)</f>
        <v>#VALUE!</v>
      </c>
      <c r="BH362" s="64">
        <v>3134501300</v>
      </c>
      <c r="BI362" s="104">
        <f>+A362</f>
        <v>35</v>
      </c>
      <c r="BJ362" s="104">
        <f>+B362</f>
        <v>1</v>
      </c>
      <c r="BK362" s="104">
        <f>+C362</f>
        <v>3</v>
      </c>
      <c r="BL362" s="106">
        <f>+D362</f>
        <v>11</v>
      </c>
      <c r="BM362" s="104">
        <f>+VALUE(VLOOKUP(BT362,'[4]ESTRUCTURA PDM'!$D$1:$J$48,7,FALSE))</f>
        <v>2</v>
      </c>
      <c r="BN362" s="104">
        <f>IFERROR(VALUE(CONCATENATE((VLOOKUP(BU362,'[4]ESTRUCTURA PDM'!$E$1:$L$48,7,FALSE)),0,(VLOOKUP(BV362,'[4]ESTRUCTURA PDM'!$F$1:$L$48,7,FALSE)))),)</f>
        <v>0</v>
      </c>
      <c r="BO362" s="104">
        <f>+G362</f>
        <v>53</v>
      </c>
      <c r="BP362" s="104"/>
      <c r="BQ362" s="105"/>
      <c r="BR362" s="104"/>
      <c r="BS362" s="104">
        <f>+BB362</f>
        <v>0</v>
      </c>
      <c r="BT362" s="103" t="str">
        <f>+VLOOKUP('EJECUCIONGASTOS ARMONIZADO'!BU362,[4]ARMONIZACION!$I$5:$N$53,6,FALSE)</f>
        <v>DESARROLLO ECONÓMICO Y PRODUCTIVO</v>
      </c>
      <c r="BU362" s="102" t="s">
        <v>413</v>
      </c>
      <c r="BV362" s="102"/>
      <c r="BY362" s="101">
        <v>2</v>
      </c>
      <c r="BZ362" s="101">
        <v>0</v>
      </c>
      <c r="CA362" t="e">
        <f>+COUNTIF([4]ARMONIZACION!$D$5:$D$53,'EJECUCIONGASTOS ARMONIZADO'!CB362)</f>
        <v>#VALUE!</v>
      </c>
      <c r="CB362" t="str">
        <f t="shared" si="55"/>
        <v>FORTALECIMIENTO DEL ECOSISTEMA DE COMPETITIVIDAD - TURISMO</v>
      </c>
      <c r="CC362">
        <f t="shared" si="56"/>
        <v>0</v>
      </c>
      <c r="CD362" t="str">
        <f t="shared" si="57"/>
        <v>20</v>
      </c>
      <c r="CE362" t="str">
        <f t="shared" si="58"/>
        <v xml:space="preserve">35 1 3 11 2 0 53  </v>
      </c>
      <c r="CF362">
        <f t="shared" si="59"/>
        <v>1</v>
      </c>
    </row>
    <row r="363" spans="1:84" x14ac:dyDescent="0.25">
      <c r="A363">
        <v>35</v>
      </c>
      <c r="B363">
        <v>1</v>
      </c>
      <c r="C363">
        <v>3</v>
      </c>
      <c r="D363" s="99">
        <v>11</v>
      </c>
      <c r="E363">
        <v>2</v>
      </c>
      <c r="F363">
        <v>3</v>
      </c>
      <c r="G363">
        <v>78</v>
      </c>
      <c r="H363">
        <v>0</v>
      </c>
      <c r="I363">
        <v>1</v>
      </c>
      <c r="J363" t="s">
        <v>597</v>
      </c>
      <c r="K363">
        <v>0</v>
      </c>
      <c r="L363" t="s">
        <v>597</v>
      </c>
      <c r="M363">
        <v>11101</v>
      </c>
      <c r="N363" t="s">
        <v>598</v>
      </c>
      <c r="O363">
        <v>0</v>
      </c>
      <c r="P363">
        <v>0</v>
      </c>
      <c r="Q363" t="s">
        <v>2086</v>
      </c>
      <c r="R363" t="s">
        <v>2087</v>
      </c>
      <c r="S363" t="s">
        <v>2024</v>
      </c>
      <c r="T363" t="s">
        <v>227</v>
      </c>
      <c r="U363" t="s">
        <v>2027</v>
      </c>
      <c r="V363" t="s">
        <v>2028</v>
      </c>
      <c r="W363" t="s">
        <v>594</v>
      </c>
      <c r="X363" t="s">
        <v>602</v>
      </c>
      <c r="Y363" t="s">
        <v>596</v>
      </c>
      <c r="Z363" t="s">
        <v>597</v>
      </c>
      <c r="AA363" t="s">
        <v>595</v>
      </c>
      <c r="AB363" t="s">
        <v>234</v>
      </c>
      <c r="AC363" t="s">
        <v>1437</v>
      </c>
      <c r="AD363" t="s">
        <v>1438</v>
      </c>
      <c r="AE363" t="s">
        <v>1910</v>
      </c>
      <c r="AF363" t="s">
        <v>245</v>
      </c>
      <c r="AG363" t="s">
        <v>2088</v>
      </c>
      <c r="AH363" t="s">
        <v>2030</v>
      </c>
      <c r="AI363" t="s">
        <v>2031</v>
      </c>
      <c r="AJ363" t="s">
        <v>2032</v>
      </c>
      <c r="AK363" t="s">
        <v>609</v>
      </c>
      <c r="AL363" t="s">
        <v>610</v>
      </c>
      <c r="AM363" t="s">
        <v>611</v>
      </c>
      <c r="AN363" t="s">
        <v>2065</v>
      </c>
      <c r="AO363" t="s">
        <v>2066</v>
      </c>
      <c r="AP363" t="s">
        <v>2089</v>
      </c>
      <c r="AQ363" t="s">
        <v>138</v>
      </c>
      <c r="AR363" s="64">
        <v>104000000</v>
      </c>
      <c r="AS363" s="64">
        <v>0</v>
      </c>
      <c r="AT363" s="64">
        <v>0</v>
      </c>
      <c r="AU363" s="64">
        <v>0</v>
      </c>
      <c r="AV363" s="64">
        <v>89000000</v>
      </c>
      <c r="AW363" s="64">
        <v>15000000</v>
      </c>
      <c r="AX363" s="64">
        <v>0</v>
      </c>
      <c r="AY363" s="64">
        <v>0</v>
      </c>
      <c r="AZ363" s="64">
        <v>0</v>
      </c>
      <c r="BA363" s="64">
        <v>0</v>
      </c>
      <c r="BB363" s="64">
        <v>15000000</v>
      </c>
      <c r="BC363" s="101">
        <v>2</v>
      </c>
      <c r="BD363" s="101">
        <v>101</v>
      </c>
      <c r="BE363" s="64">
        <v>0</v>
      </c>
      <c r="BF363" t="s">
        <v>615</v>
      </c>
      <c r="BG363" s="107" t="e">
        <f>+SUMIF('[4]CDP - NO CANCELAR '!$A$2:$A$152,R363,'[4]CDP - NO CANCELAR '!$Q$2:$Q$152)</f>
        <v>#VALUE!</v>
      </c>
      <c r="BH363" s="64">
        <v>0</v>
      </c>
      <c r="BI363" s="104">
        <v>35</v>
      </c>
      <c r="BJ363" s="104">
        <v>1</v>
      </c>
      <c r="BK363" s="104">
        <v>3</v>
      </c>
      <c r="BL363" s="106">
        <v>11</v>
      </c>
      <c r="BM363" s="104">
        <v>2</v>
      </c>
      <c r="BN363" s="104">
        <v>101</v>
      </c>
      <c r="BO363" s="104">
        <v>78</v>
      </c>
      <c r="BP363" s="104">
        <v>40</v>
      </c>
      <c r="BQ363" s="105">
        <v>3502017</v>
      </c>
      <c r="BR363" s="104" t="s">
        <v>3339</v>
      </c>
      <c r="BS363" s="104">
        <f>+BB363</f>
        <v>15000000</v>
      </c>
      <c r="BT363" s="103" t="str">
        <f>+VLOOKUP('EJECUCIONGASTOS ARMONIZADO'!BU363,[4]ARMONIZACION!$I$5:$N$53,6,FALSE)</f>
        <v>DESARROLLO ECONÓMICO Y PRODUCTIVO</v>
      </c>
      <c r="BU363" s="102" t="s">
        <v>388</v>
      </c>
      <c r="BV363" s="102"/>
      <c r="BY363" s="101">
        <v>2</v>
      </c>
      <c r="BZ363" s="101">
        <v>101</v>
      </c>
      <c r="CA363" t="e">
        <f>+COUNTIF([4]ARMONIZACION!$D$5:$D$53,'EJECUCIONGASTOS ARMONIZADO'!CB363)</f>
        <v>#VALUE!</v>
      </c>
      <c r="CB363" t="str">
        <f t="shared" si="55"/>
        <v>FORTALECIMIENTO DEL ECOSISTEMA DE COMPETITIVIDAD - DESARROLLO Y FOMENTO EMPRESARIAL</v>
      </c>
      <c r="CC363">
        <f t="shared" si="56"/>
        <v>1</v>
      </c>
      <c r="CD363" t="str">
        <f t="shared" si="57"/>
        <v>21</v>
      </c>
      <c r="CE363" t="str">
        <f t="shared" si="58"/>
        <v>35 1 3 11 2 101 78 40 3502017</v>
      </c>
      <c r="CF363">
        <f t="shared" si="59"/>
        <v>3</v>
      </c>
    </row>
    <row r="364" spans="1:84" x14ac:dyDescent="0.25">
      <c r="A364">
        <v>35</v>
      </c>
      <c r="B364">
        <v>1</v>
      </c>
      <c r="C364">
        <v>3</v>
      </c>
      <c r="D364" s="99">
        <v>11</v>
      </c>
      <c r="E364">
        <v>2</v>
      </c>
      <c r="F364">
        <v>3</v>
      </c>
      <c r="G364">
        <v>78</v>
      </c>
      <c r="H364">
        <v>1</v>
      </c>
      <c r="I364">
        <v>1</v>
      </c>
      <c r="J364" t="s">
        <v>597</v>
      </c>
      <c r="K364">
        <v>0</v>
      </c>
      <c r="L364" t="s">
        <v>597</v>
      </c>
      <c r="M364">
        <v>11101</v>
      </c>
      <c r="N364" t="s">
        <v>598</v>
      </c>
      <c r="O364">
        <v>1</v>
      </c>
      <c r="P364">
        <v>1</v>
      </c>
      <c r="Q364" t="s">
        <v>2090</v>
      </c>
      <c r="R364" t="s">
        <v>2091</v>
      </c>
      <c r="S364" t="s">
        <v>2024</v>
      </c>
      <c r="T364" t="s">
        <v>227</v>
      </c>
      <c r="U364" t="s">
        <v>2027</v>
      </c>
      <c r="V364" t="s">
        <v>2028</v>
      </c>
      <c r="W364" t="s">
        <v>594</v>
      </c>
      <c r="X364" t="s">
        <v>602</v>
      </c>
      <c r="Y364" t="s">
        <v>596</v>
      </c>
      <c r="Z364" t="s">
        <v>597</v>
      </c>
      <c r="AA364" t="s">
        <v>595</v>
      </c>
      <c r="AB364" t="s">
        <v>234</v>
      </c>
      <c r="AC364" t="s">
        <v>1437</v>
      </c>
      <c r="AD364" t="s">
        <v>1438</v>
      </c>
      <c r="AE364" t="s">
        <v>1910</v>
      </c>
      <c r="AF364" t="s">
        <v>245</v>
      </c>
      <c r="AG364" t="s">
        <v>2088</v>
      </c>
      <c r="AH364" t="s">
        <v>2030</v>
      </c>
      <c r="AI364" t="s">
        <v>2031</v>
      </c>
      <c r="AJ364" t="s">
        <v>2032</v>
      </c>
      <c r="AK364" t="s">
        <v>609</v>
      </c>
      <c r="AL364" t="s">
        <v>610</v>
      </c>
      <c r="AM364" t="s">
        <v>611</v>
      </c>
      <c r="AN364" t="s">
        <v>2092</v>
      </c>
      <c r="AO364" t="s">
        <v>2093</v>
      </c>
      <c r="AP364" t="s">
        <v>2094</v>
      </c>
      <c r="AQ364" t="s">
        <v>138</v>
      </c>
      <c r="AR364" s="64">
        <v>200000000</v>
      </c>
      <c r="AS364" s="64">
        <v>0</v>
      </c>
      <c r="AT364" s="64">
        <v>0</v>
      </c>
      <c r="AU364" s="64">
        <v>0</v>
      </c>
      <c r="AV364" s="64">
        <v>50000000</v>
      </c>
      <c r="AW364" s="64">
        <v>150000000</v>
      </c>
      <c r="AX364" s="64">
        <v>0</v>
      </c>
      <c r="AY364" s="64">
        <v>0</v>
      </c>
      <c r="AZ364" s="64">
        <v>0</v>
      </c>
      <c r="BA364" s="64">
        <v>0</v>
      </c>
      <c r="BB364" s="64">
        <v>150000000</v>
      </c>
      <c r="BC364" s="101">
        <v>2</v>
      </c>
      <c r="BD364" s="101">
        <v>101</v>
      </c>
      <c r="BE364" s="64">
        <v>0</v>
      </c>
      <c r="BF364" t="s">
        <v>615</v>
      </c>
      <c r="BG364" s="107" t="e">
        <f>+SUMIF('[4]CDP - NO CANCELAR '!$A$2:$A$152,R364,'[4]CDP - NO CANCELAR '!$Q$2:$Q$152)</f>
        <v>#VALUE!</v>
      </c>
      <c r="BH364" s="64">
        <v>0</v>
      </c>
      <c r="BI364" s="104">
        <v>35</v>
      </c>
      <c r="BJ364" s="104">
        <v>1</v>
      </c>
      <c r="BK364" s="104">
        <v>3</v>
      </c>
      <c r="BL364" s="106">
        <v>11</v>
      </c>
      <c r="BM364" s="104">
        <v>2</v>
      </c>
      <c r="BN364" s="104">
        <v>101</v>
      </c>
      <c r="BO364" s="104">
        <v>78</v>
      </c>
      <c r="BP364" s="104">
        <v>40</v>
      </c>
      <c r="BQ364" s="105">
        <v>3502012</v>
      </c>
      <c r="BR364" s="104" t="s">
        <v>3339</v>
      </c>
      <c r="BS364" s="104">
        <f>+BB364</f>
        <v>150000000</v>
      </c>
      <c r="BT364" s="103" t="str">
        <f>+VLOOKUP('EJECUCIONGASTOS ARMONIZADO'!BU364,[4]ARMONIZACION!$I$5:$N$53,6,FALSE)</f>
        <v>DESARROLLO ECONÓMICO Y PRODUCTIVO</v>
      </c>
      <c r="BU364" s="102" t="s">
        <v>388</v>
      </c>
      <c r="BV364" s="102"/>
      <c r="BY364" s="101">
        <v>2</v>
      </c>
      <c r="BZ364" s="101">
        <v>101</v>
      </c>
      <c r="CA364" t="e">
        <f>+COUNTIF([4]ARMONIZACION!$D$5:$D$53,'EJECUCIONGASTOS ARMONIZADO'!CB364)</f>
        <v>#VALUE!</v>
      </c>
      <c r="CB364" t="str">
        <f t="shared" si="55"/>
        <v>FORTALECIMIENTO DEL ECOSISTEMA DE COMPETITIVIDAD - DESARROLLO Y FOMENTO EMPRESARIAL</v>
      </c>
      <c r="CC364">
        <f t="shared" si="56"/>
        <v>1</v>
      </c>
      <c r="CD364" t="str">
        <f t="shared" si="57"/>
        <v>21</v>
      </c>
      <c r="CE364" t="str">
        <f t="shared" si="58"/>
        <v>35 1 3 11 2 101 78 40 3502012</v>
      </c>
      <c r="CF364">
        <f t="shared" si="59"/>
        <v>5</v>
      </c>
    </row>
    <row r="365" spans="1:84" x14ac:dyDescent="0.25">
      <c r="A365">
        <v>35</v>
      </c>
      <c r="B365">
        <v>1</v>
      </c>
      <c r="C365">
        <v>3</v>
      </c>
      <c r="D365" s="99">
        <v>11</v>
      </c>
      <c r="E365">
        <v>2</v>
      </c>
      <c r="F365">
        <v>3</v>
      </c>
      <c r="G365">
        <v>78</v>
      </c>
      <c r="H365">
        <v>2</v>
      </c>
      <c r="I365">
        <v>1</v>
      </c>
      <c r="J365" t="s">
        <v>597</v>
      </c>
      <c r="K365">
        <v>0</v>
      </c>
      <c r="L365" t="s">
        <v>597</v>
      </c>
      <c r="M365">
        <v>11101</v>
      </c>
      <c r="N365" t="s">
        <v>598</v>
      </c>
      <c r="O365">
        <v>2</v>
      </c>
      <c r="P365">
        <v>2</v>
      </c>
      <c r="Q365" t="s">
        <v>2095</v>
      </c>
      <c r="R365" t="s">
        <v>2096</v>
      </c>
      <c r="S365" t="s">
        <v>2024</v>
      </c>
      <c r="T365" t="s">
        <v>227</v>
      </c>
      <c r="U365" t="s">
        <v>2027</v>
      </c>
      <c r="V365" t="s">
        <v>2028</v>
      </c>
      <c r="W365" t="s">
        <v>594</v>
      </c>
      <c r="X365" t="s">
        <v>602</v>
      </c>
      <c r="Y365" t="s">
        <v>596</v>
      </c>
      <c r="Z365" t="s">
        <v>597</v>
      </c>
      <c r="AA365" t="s">
        <v>595</v>
      </c>
      <c r="AB365" t="s">
        <v>234</v>
      </c>
      <c r="AC365" t="s">
        <v>1437</v>
      </c>
      <c r="AD365" t="s">
        <v>1438</v>
      </c>
      <c r="AE365" t="s">
        <v>1910</v>
      </c>
      <c r="AF365" t="s">
        <v>245</v>
      </c>
      <c r="AG365" t="s">
        <v>2088</v>
      </c>
      <c r="AH365" t="s">
        <v>2030</v>
      </c>
      <c r="AI365" t="s">
        <v>2031</v>
      </c>
      <c r="AJ365" t="s">
        <v>2032</v>
      </c>
      <c r="AK365" t="s">
        <v>609</v>
      </c>
      <c r="AL365" t="s">
        <v>610</v>
      </c>
      <c r="AM365" t="s">
        <v>611</v>
      </c>
      <c r="AN365" t="s">
        <v>2097</v>
      </c>
      <c r="AO365" t="s">
        <v>2098</v>
      </c>
      <c r="AP365" t="s">
        <v>2099</v>
      </c>
      <c r="AQ365" t="s">
        <v>138</v>
      </c>
      <c r="AR365" s="64">
        <v>138360000</v>
      </c>
      <c r="AS365" s="64">
        <v>0</v>
      </c>
      <c r="AT365" s="64">
        <v>0</v>
      </c>
      <c r="AU365" s="64">
        <v>0</v>
      </c>
      <c r="AV365" s="64">
        <v>38360000</v>
      </c>
      <c r="AW365" s="64">
        <v>100000000</v>
      </c>
      <c r="AX365" s="64">
        <v>0</v>
      </c>
      <c r="AY365" s="64">
        <v>0</v>
      </c>
      <c r="AZ365" s="64">
        <v>0</v>
      </c>
      <c r="BA365" s="64">
        <v>0</v>
      </c>
      <c r="BB365" s="64">
        <v>100000000</v>
      </c>
      <c r="BC365" s="101">
        <v>2</v>
      </c>
      <c r="BD365" s="101">
        <v>101</v>
      </c>
      <c r="BE365" s="64">
        <v>0</v>
      </c>
      <c r="BF365" t="s">
        <v>615</v>
      </c>
      <c r="BG365" s="107" t="e">
        <f>+SUMIF('[4]CDP - NO CANCELAR '!$A$2:$A$152,R365,'[4]CDP - NO CANCELAR '!$Q$2:$Q$152)</f>
        <v>#VALUE!</v>
      </c>
      <c r="BH365" s="64">
        <v>0</v>
      </c>
      <c r="BI365" s="104">
        <v>35</v>
      </c>
      <c r="BJ365" s="104">
        <v>1</v>
      </c>
      <c r="BK365" s="104">
        <v>3</v>
      </c>
      <c r="BL365" s="106">
        <v>11</v>
      </c>
      <c r="BM365" s="104">
        <v>2</v>
      </c>
      <c r="BN365" s="104">
        <v>101</v>
      </c>
      <c r="BO365" s="104">
        <v>78</v>
      </c>
      <c r="BP365" s="104">
        <v>40</v>
      </c>
      <c r="BQ365" s="105">
        <v>3502111</v>
      </c>
      <c r="BR365" s="104" t="s">
        <v>3339</v>
      </c>
      <c r="BS365" s="104">
        <v>100000000</v>
      </c>
      <c r="BT365" s="103" t="str">
        <f>+VLOOKUP('EJECUCIONGASTOS ARMONIZADO'!BU365,[4]ARMONIZACION!$I$5:$N$53,6,FALSE)</f>
        <v>DESARROLLO ECONÓMICO Y PRODUCTIVO</v>
      </c>
      <c r="BU365" s="102" t="s">
        <v>388</v>
      </c>
      <c r="BV365" s="102"/>
      <c r="BY365" s="101">
        <v>2</v>
      </c>
      <c r="BZ365" s="101">
        <v>101</v>
      </c>
      <c r="CA365" t="e">
        <f>+COUNTIF([4]ARMONIZACION!$D$5:$D$53,'EJECUCIONGASTOS ARMONIZADO'!CB365)</f>
        <v>#VALUE!</v>
      </c>
      <c r="CB365" t="str">
        <f t="shared" si="55"/>
        <v>FORTALECIMIENTO DEL ECOSISTEMA DE COMPETITIVIDAD - DESARROLLO Y FOMENTO EMPRESARIAL</v>
      </c>
      <c r="CC365">
        <f t="shared" si="56"/>
        <v>1</v>
      </c>
      <c r="CD365" t="str">
        <f t="shared" si="57"/>
        <v>21</v>
      </c>
      <c r="CE365" t="str">
        <f t="shared" si="58"/>
        <v>35 1 3 11 2 101 78 40 3502111</v>
      </c>
      <c r="CF365">
        <f t="shared" si="59"/>
        <v>1</v>
      </c>
    </row>
    <row r="366" spans="1:84" x14ac:dyDescent="0.25">
      <c r="A366">
        <v>35</v>
      </c>
      <c r="B366">
        <v>1</v>
      </c>
      <c r="C366">
        <v>3</v>
      </c>
      <c r="D366" s="99">
        <v>11</v>
      </c>
      <c r="E366">
        <v>2</v>
      </c>
      <c r="F366">
        <v>3</v>
      </c>
      <c r="G366">
        <v>78</v>
      </c>
      <c r="H366">
        <v>3</v>
      </c>
      <c r="I366">
        <v>1</v>
      </c>
      <c r="J366" t="s">
        <v>597</v>
      </c>
      <c r="K366">
        <v>0</v>
      </c>
      <c r="L366" t="s">
        <v>597</v>
      </c>
      <c r="M366">
        <v>11101</v>
      </c>
      <c r="N366" t="s">
        <v>598</v>
      </c>
      <c r="O366">
        <v>3</v>
      </c>
      <c r="P366">
        <v>3</v>
      </c>
      <c r="Q366" t="s">
        <v>2100</v>
      </c>
      <c r="R366" t="s">
        <v>2101</v>
      </c>
      <c r="S366" t="s">
        <v>2024</v>
      </c>
      <c r="T366" t="s">
        <v>227</v>
      </c>
      <c r="U366" t="s">
        <v>2027</v>
      </c>
      <c r="V366" t="s">
        <v>2028</v>
      </c>
      <c r="W366" t="s">
        <v>594</v>
      </c>
      <c r="X366" t="s">
        <v>602</v>
      </c>
      <c r="Y366" t="s">
        <v>596</v>
      </c>
      <c r="Z366" t="s">
        <v>597</v>
      </c>
      <c r="AA366" t="s">
        <v>595</v>
      </c>
      <c r="AB366" t="s">
        <v>234</v>
      </c>
      <c r="AC366" t="s">
        <v>1437</v>
      </c>
      <c r="AD366" t="s">
        <v>1438</v>
      </c>
      <c r="AE366" t="s">
        <v>1910</v>
      </c>
      <c r="AF366" t="s">
        <v>245</v>
      </c>
      <c r="AG366" t="s">
        <v>2088</v>
      </c>
      <c r="AH366" t="s">
        <v>2030</v>
      </c>
      <c r="AI366" t="s">
        <v>2031</v>
      </c>
      <c r="AJ366" t="s">
        <v>2032</v>
      </c>
      <c r="AK366" t="s">
        <v>609</v>
      </c>
      <c r="AL366" t="s">
        <v>610</v>
      </c>
      <c r="AM366" t="s">
        <v>611</v>
      </c>
      <c r="AN366" t="s">
        <v>2033</v>
      </c>
      <c r="AO366" t="s">
        <v>2034</v>
      </c>
      <c r="AP366" t="s">
        <v>2102</v>
      </c>
      <c r="AQ366" t="s">
        <v>138</v>
      </c>
      <c r="AR366" s="64">
        <v>64570000</v>
      </c>
      <c r="AS366" s="64">
        <v>0</v>
      </c>
      <c r="AT366" s="64">
        <v>0</v>
      </c>
      <c r="AU366" s="64">
        <v>0</v>
      </c>
      <c r="AV366" s="64">
        <v>64570000</v>
      </c>
      <c r="AW366" s="64">
        <v>0</v>
      </c>
      <c r="AX366" s="64">
        <v>0</v>
      </c>
      <c r="AY366" s="64">
        <v>0</v>
      </c>
      <c r="AZ366" s="64">
        <v>0</v>
      </c>
      <c r="BA366" s="64">
        <v>0</v>
      </c>
      <c r="BB366" s="64">
        <v>0</v>
      </c>
      <c r="BC366" s="101">
        <v>2</v>
      </c>
      <c r="BD366" s="101">
        <v>101</v>
      </c>
      <c r="BE366" s="64">
        <v>0</v>
      </c>
      <c r="BF366" t="s">
        <v>615</v>
      </c>
      <c r="BG366" s="107" t="e">
        <f>+SUMIF('[4]CDP - NO CANCELAR '!$A$2:$A$152,R366,'[4]CDP - NO CANCELAR '!$Q$2:$Q$152)</f>
        <v>#VALUE!</v>
      </c>
      <c r="BH366" s="64">
        <v>0</v>
      </c>
      <c r="BI366" s="104">
        <f>+A366</f>
        <v>35</v>
      </c>
      <c r="BJ366" s="104">
        <f>+B366</f>
        <v>1</v>
      </c>
      <c r="BK366" s="104">
        <f>+C366</f>
        <v>3</v>
      </c>
      <c r="BL366" s="106">
        <f>+D366</f>
        <v>11</v>
      </c>
      <c r="BM366" s="104">
        <f>+VALUE(VLOOKUP(BT366,'[4]ESTRUCTURA PDM'!$D$1:$J$48,7,FALSE))</f>
        <v>2</v>
      </c>
      <c r="BN366" s="104">
        <f>IFERROR(VALUE(CONCATENATE((VLOOKUP(BU366,'[4]ESTRUCTURA PDM'!$E$1:$L$48,7,FALSE)),0,(VLOOKUP(BV366,'[4]ESTRUCTURA PDM'!$F$1:$L$48,7,FALSE)))),)</f>
        <v>0</v>
      </c>
      <c r="BO366" s="104">
        <f>+G366</f>
        <v>78</v>
      </c>
      <c r="BP366" s="104"/>
      <c r="BQ366" s="105"/>
      <c r="BR366" s="104"/>
      <c r="BS366" s="104">
        <f>+BB366</f>
        <v>0</v>
      </c>
      <c r="BT366" s="103" t="str">
        <f>+VLOOKUP('EJECUCIONGASTOS ARMONIZADO'!BU366,[4]ARMONIZACION!$I$5:$N$53,6,FALSE)</f>
        <v>DESARROLLO ECONÓMICO Y PRODUCTIVO</v>
      </c>
      <c r="BU366" s="102" t="s">
        <v>388</v>
      </c>
      <c r="BV366" s="102"/>
      <c r="BY366" s="101">
        <v>2</v>
      </c>
      <c r="BZ366" s="101">
        <v>0</v>
      </c>
      <c r="CA366" t="e">
        <f>+COUNTIF([4]ARMONIZACION!$D$5:$D$53,'EJECUCIONGASTOS ARMONIZADO'!CB366)</f>
        <v>#VALUE!</v>
      </c>
      <c r="CB366" t="str">
        <f t="shared" si="55"/>
        <v>FORTALECIMIENTO DEL ECOSISTEMA DE COMPETITIVIDAD - DESARROLLO Y FOMENTO EMPRESARIAL</v>
      </c>
      <c r="CC366">
        <f t="shared" si="56"/>
        <v>0</v>
      </c>
      <c r="CD366" t="str">
        <f t="shared" si="57"/>
        <v>20</v>
      </c>
      <c r="CE366" t="str">
        <f t="shared" si="58"/>
        <v xml:space="preserve">35 1 3 11 2 0 78  </v>
      </c>
      <c r="CF366">
        <f t="shared" si="59"/>
        <v>3</v>
      </c>
    </row>
    <row r="367" spans="1:84" x14ac:dyDescent="0.25">
      <c r="A367" s="138">
        <v>35</v>
      </c>
      <c r="B367" s="138">
        <v>1</v>
      </c>
      <c r="C367" s="138">
        <v>3</v>
      </c>
      <c r="D367" s="114">
        <v>11</v>
      </c>
      <c r="E367" s="138">
        <v>2</v>
      </c>
      <c r="F367" s="138">
        <v>4</v>
      </c>
      <c r="G367" s="138">
        <v>78</v>
      </c>
      <c r="H367" s="138">
        <v>0</v>
      </c>
      <c r="I367" s="138">
        <v>1</v>
      </c>
      <c r="J367" s="138" t="s">
        <v>597</v>
      </c>
      <c r="K367" s="138">
        <v>0</v>
      </c>
      <c r="L367" s="138" t="s">
        <v>597</v>
      </c>
      <c r="M367" s="138">
        <v>11101</v>
      </c>
      <c r="N367" s="138" t="s">
        <v>598</v>
      </c>
      <c r="O367" s="138">
        <v>0</v>
      </c>
      <c r="P367" s="138">
        <v>0</v>
      </c>
      <c r="Q367" s="138" t="s">
        <v>2103</v>
      </c>
      <c r="R367" s="138" t="s">
        <v>2104</v>
      </c>
      <c r="S367" s="138" t="s">
        <v>2024</v>
      </c>
      <c r="T367" s="138" t="s">
        <v>227</v>
      </c>
      <c r="U367" s="138" t="s">
        <v>2027</v>
      </c>
      <c r="V367" s="138" t="s">
        <v>2028</v>
      </c>
      <c r="W367" s="138" t="s">
        <v>594</v>
      </c>
      <c r="X367" s="138" t="s">
        <v>602</v>
      </c>
      <c r="Y367" s="138" t="s">
        <v>596</v>
      </c>
      <c r="Z367" s="138" t="s">
        <v>597</v>
      </c>
      <c r="AA367" s="138" t="s">
        <v>595</v>
      </c>
      <c r="AB367" s="138" t="s">
        <v>234</v>
      </c>
      <c r="AC367" s="138" t="s">
        <v>1437</v>
      </c>
      <c r="AD367" s="138" t="s">
        <v>1438</v>
      </c>
      <c r="AE367" s="138" t="s">
        <v>2105</v>
      </c>
      <c r="AF367" s="138" t="s">
        <v>3538</v>
      </c>
      <c r="AG367" s="138" t="s">
        <v>2107</v>
      </c>
      <c r="AH367" s="138" t="s">
        <v>2030</v>
      </c>
      <c r="AI367" s="138" t="s">
        <v>2031</v>
      </c>
      <c r="AJ367" s="138" t="s">
        <v>2032</v>
      </c>
      <c r="AK367" s="138" t="s">
        <v>609</v>
      </c>
      <c r="AL367" s="138" t="s">
        <v>610</v>
      </c>
      <c r="AM367" s="138" t="s">
        <v>611</v>
      </c>
      <c r="AN367" s="138" t="s">
        <v>2060</v>
      </c>
      <c r="AO367" s="138" t="s">
        <v>2061</v>
      </c>
      <c r="AP367" s="138" t="s">
        <v>2108</v>
      </c>
      <c r="AQ367" s="138" t="s">
        <v>138</v>
      </c>
      <c r="AR367" s="137">
        <v>300000000</v>
      </c>
      <c r="AS367" s="138">
        <v>0</v>
      </c>
      <c r="AT367" s="138">
        <v>0</v>
      </c>
      <c r="AU367" s="138">
        <v>0</v>
      </c>
      <c r="AV367" s="138">
        <v>0</v>
      </c>
      <c r="AW367" s="137">
        <v>150000000</v>
      </c>
      <c r="AX367" s="137">
        <v>0</v>
      </c>
      <c r="AY367" s="137">
        <v>0</v>
      </c>
      <c r="AZ367" s="138">
        <v>0</v>
      </c>
      <c r="BA367" s="138">
        <v>0</v>
      </c>
      <c r="BB367" s="137">
        <v>300000000</v>
      </c>
      <c r="BC367" s="101">
        <v>2</v>
      </c>
      <c r="BD367" s="101">
        <v>101</v>
      </c>
      <c r="BE367" s="64">
        <v>0</v>
      </c>
      <c r="BF367" t="s">
        <v>615</v>
      </c>
      <c r="BG367" s="107" t="e">
        <f>+SUMIF('[4]CDP - NO CANCELAR '!$A$2:$A$152,R367,'[4]CDP - NO CANCELAR '!$Q$2:$Q$152)</f>
        <v>#VALUE!</v>
      </c>
      <c r="BH367" s="64">
        <v>0</v>
      </c>
      <c r="BI367" s="104">
        <v>35</v>
      </c>
      <c r="BJ367" s="104">
        <v>1</v>
      </c>
      <c r="BK367" s="104">
        <v>3</v>
      </c>
      <c r="BL367" s="106">
        <v>11</v>
      </c>
      <c r="BM367" s="104">
        <v>2</v>
      </c>
      <c r="BN367" s="104">
        <v>101</v>
      </c>
      <c r="BO367" s="104">
        <v>78</v>
      </c>
      <c r="BP367" s="104">
        <v>40</v>
      </c>
      <c r="BQ367" s="105">
        <v>3502009</v>
      </c>
      <c r="BR367" s="104" t="s">
        <v>3339</v>
      </c>
      <c r="BS367" s="104">
        <v>76000000</v>
      </c>
      <c r="BT367" s="103" t="str">
        <f>+VLOOKUP('EJECUCIONGASTOS ARMONIZADO'!BU367,[4]ARMONIZACION!$I$5:$N$53,6,FALSE)</f>
        <v>DESARROLLO ECONÓMICO Y PRODUCTIVO</v>
      </c>
      <c r="BU367" s="102" t="s">
        <v>388</v>
      </c>
      <c r="BV367" s="102"/>
      <c r="BY367" s="101">
        <v>2</v>
      </c>
      <c r="BZ367" s="101">
        <v>101</v>
      </c>
      <c r="CA367" t="e">
        <f>+COUNTIF([4]ARMONIZACION!$D$5:$D$53,'EJECUCIONGASTOS ARMONIZADO'!CB367)</f>
        <v>#VALUE!</v>
      </c>
      <c r="CB367" t="str">
        <f t="shared" si="55"/>
        <v>PROMOCIÓN DE PROYECTOS QUE MEJORAN LA CONECTIVIDAD E INFRAESTRUCTURA DE LA CIUDAD - DESARROLLO Y FOMENTO EMPRESARIAL</v>
      </c>
      <c r="CC367">
        <f t="shared" si="56"/>
        <v>1</v>
      </c>
      <c r="CD367" t="str">
        <f t="shared" si="57"/>
        <v>21</v>
      </c>
      <c r="CE367" t="str">
        <f t="shared" si="58"/>
        <v>35 1 3 11 2 101 78 40 3502009</v>
      </c>
      <c r="CF367">
        <f t="shared" si="59"/>
        <v>6</v>
      </c>
    </row>
    <row r="368" spans="1:84" x14ac:dyDescent="0.25">
      <c r="A368" s="113">
        <v>35</v>
      </c>
      <c r="B368" s="113">
        <v>1</v>
      </c>
      <c r="C368" s="113">
        <v>3</v>
      </c>
      <c r="D368" s="113">
        <v>11</v>
      </c>
      <c r="E368" s="113">
        <v>2</v>
      </c>
      <c r="F368" s="113">
        <v>4</v>
      </c>
      <c r="G368" s="113">
        <v>78</v>
      </c>
      <c r="H368" s="113">
        <v>0</v>
      </c>
      <c r="I368" s="113">
        <v>1</v>
      </c>
      <c r="J368" s="113" t="s">
        <v>597</v>
      </c>
      <c r="K368" s="113">
        <v>0</v>
      </c>
      <c r="L368" s="113" t="s">
        <v>597</v>
      </c>
      <c r="M368" s="113">
        <v>11101</v>
      </c>
      <c r="N368" s="113" t="s">
        <v>598</v>
      </c>
      <c r="O368" s="113">
        <v>0</v>
      </c>
      <c r="P368" s="113">
        <v>0</v>
      </c>
      <c r="Q368" s="113" t="s">
        <v>2103</v>
      </c>
      <c r="R368" s="113" t="s">
        <v>2104</v>
      </c>
      <c r="S368" s="113" t="s">
        <v>2024</v>
      </c>
      <c r="T368" s="113" t="s">
        <v>227</v>
      </c>
      <c r="U368" s="113" t="s">
        <v>2027</v>
      </c>
      <c r="V368" s="113" t="s">
        <v>2028</v>
      </c>
      <c r="W368" s="113" t="s">
        <v>594</v>
      </c>
      <c r="X368" s="113" t="s">
        <v>602</v>
      </c>
      <c r="Y368" s="113" t="s">
        <v>596</v>
      </c>
      <c r="Z368" s="113" t="s">
        <v>597</v>
      </c>
      <c r="AA368" s="113" t="s">
        <v>595</v>
      </c>
      <c r="AB368" s="113" t="s">
        <v>234</v>
      </c>
      <c r="AC368" s="113" t="s">
        <v>1437</v>
      </c>
      <c r="AD368" s="113" t="s">
        <v>1438</v>
      </c>
      <c r="AE368" s="113" t="s">
        <v>2105</v>
      </c>
      <c r="AF368" s="113" t="s">
        <v>3538</v>
      </c>
      <c r="AG368" s="113" t="s">
        <v>2107</v>
      </c>
      <c r="AH368" s="113" t="s">
        <v>2030</v>
      </c>
      <c r="AI368" s="113" t="s">
        <v>2031</v>
      </c>
      <c r="AJ368" s="113" t="s">
        <v>2032</v>
      </c>
      <c r="AK368" s="113" t="s">
        <v>609</v>
      </c>
      <c r="AL368" s="113" t="s">
        <v>610</v>
      </c>
      <c r="AM368" s="113" t="s">
        <v>611</v>
      </c>
      <c r="AN368" s="113" t="s">
        <v>2060</v>
      </c>
      <c r="AO368" s="113" t="s">
        <v>2061</v>
      </c>
      <c r="AP368" s="113" t="s">
        <v>2108</v>
      </c>
      <c r="AQ368" s="113" t="s">
        <v>138</v>
      </c>
      <c r="AR368" s="137"/>
      <c r="AS368" s="138"/>
      <c r="AT368" s="138"/>
      <c r="AU368" s="138"/>
      <c r="AV368" s="138"/>
      <c r="AW368" s="137"/>
      <c r="AX368" s="137"/>
      <c r="AY368" s="137"/>
      <c r="AZ368" s="138"/>
      <c r="BA368" s="138"/>
      <c r="BB368" s="137"/>
      <c r="BC368" s="101">
        <v>2</v>
      </c>
      <c r="BD368" s="101">
        <v>101</v>
      </c>
      <c r="BG368" s="107"/>
      <c r="BI368" s="104">
        <v>35</v>
      </c>
      <c r="BJ368" s="104">
        <v>1</v>
      </c>
      <c r="BK368" s="104">
        <v>3</v>
      </c>
      <c r="BL368" s="106">
        <v>11</v>
      </c>
      <c r="BM368" s="104">
        <v>2</v>
      </c>
      <c r="BN368" s="104">
        <v>101</v>
      </c>
      <c r="BO368" s="104">
        <v>78</v>
      </c>
      <c r="BP368" s="104">
        <v>40</v>
      </c>
      <c r="BQ368" s="105">
        <v>3502017</v>
      </c>
      <c r="BR368" s="104" t="s">
        <v>3339</v>
      </c>
      <c r="BS368" s="104">
        <v>74000000</v>
      </c>
      <c r="BT368" s="103" t="str">
        <f>+VLOOKUP('EJECUCIONGASTOS ARMONIZADO'!BU368,[4]ARMONIZACION!$I$5:$N$53,6,FALSE)</f>
        <v>DESARROLLO ECONÓMICO Y PRODUCTIVO</v>
      </c>
      <c r="BU368" s="102" t="s">
        <v>388</v>
      </c>
      <c r="BV368" s="102"/>
      <c r="BY368" s="101">
        <v>2</v>
      </c>
      <c r="BZ368" s="101">
        <v>101</v>
      </c>
      <c r="CA368" t="e">
        <f>+COUNTIF([4]ARMONIZACION!$D$5:$D$53,'EJECUCIONGASTOS ARMONIZADO'!CB368)</f>
        <v>#VALUE!</v>
      </c>
      <c r="CB368" t="str">
        <f t="shared" si="55"/>
        <v>PROMOCIÓN DE PROYECTOS QUE MEJORAN LA CONECTIVIDAD E INFRAESTRUCTURA DE LA CIUDAD - DESARROLLO Y FOMENTO EMPRESARIAL</v>
      </c>
      <c r="CC368">
        <f t="shared" si="56"/>
        <v>1</v>
      </c>
      <c r="CD368" t="str">
        <f t="shared" si="57"/>
        <v>21</v>
      </c>
      <c r="CE368" t="str">
        <f t="shared" si="58"/>
        <v>35 1 3 11 2 101 78 40 3502017</v>
      </c>
      <c r="CF368">
        <f t="shared" si="59"/>
        <v>3</v>
      </c>
    </row>
    <row r="369" spans="1:84" x14ac:dyDescent="0.25">
      <c r="A369" s="113">
        <v>35</v>
      </c>
      <c r="B369" s="113">
        <v>1</v>
      </c>
      <c r="C369" s="113">
        <v>3</v>
      </c>
      <c r="D369" s="113">
        <v>11</v>
      </c>
      <c r="E369" s="113">
        <v>2</v>
      </c>
      <c r="F369" s="113">
        <v>4</v>
      </c>
      <c r="G369" s="113">
        <v>78</v>
      </c>
      <c r="H369" s="113">
        <v>0</v>
      </c>
      <c r="I369" s="113">
        <v>1</v>
      </c>
      <c r="J369" s="113" t="s">
        <v>597</v>
      </c>
      <c r="K369" s="113">
        <v>0</v>
      </c>
      <c r="L369" s="113" t="s">
        <v>597</v>
      </c>
      <c r="M369" s="113">
        <v>11101</v>
      </c>
      <c r="N369" s="113" t="s">
        <v>598</v>
      </c>
      <c r="O369" s="113">
        <v>0</v>
      </c>
      <c r="P369" s="113">
        <v>0</v>
      </c>
      <c r="Q369" s="113" t="s">
        <v>2103</v>
      </c>
      <c r="R369" s="113" t="s">
        <v>2104</v>
      </c>
      <c r="S369" s="113" t="s">
        <v>2024</v>
      </c>
      <c r="T369" s="113" t="s">
        <v>227</v>
      </c>
      <c r="U369" s="113" t="s">
        <v>2027</v>
      </c>
      <c r="V369" s="113" t="s">
        <v>2028</v>
      </c>
      <c r="W369" s="113" t="s">
        <v>594</v>
      </c>
      <c r="X369" s="113" t="s">
        <v>602</v>
      </c>
      <c r="Y369" s="113" t="s">
        <v>596</v>
      </c>
      <c r="Z369" s="113" t="s">
        <v>597</v>
      </c>
      <c r="AA369" s="113" t="s">
        <v>595</v>
      </c>
      <c r="AB369" s="113" t="s">
        <v>234</v>
      </c>
      <c r="AC369" s="113" t="s">
        <v>1437</v>
      </c>
      <c r="AD369" s="113" t="s">
        <v>1438</v>
      </c>
      <c r="AE369" s="113" t="s">
        <v>2105</v>
      </c>
      <c r="AF369" s="113" t="s">
        <v>3538</v>
      </c>
      <c r="AG369" s="113" t="s">
        <v>2107</v>
      </c>
      <c r="AH369" s="113" t="s">
        <v>2030</v>
      </c>
      <c r="AI369" s="113" t="s">
        <v>2031</v>
      </c>
      <c r="AJ369" s="113" t="s">
        <v>2032</v>
      </c>
      <c r="AK369" s="113" t="s">
        <v>609</v>
      </c>
      <c r="AL369" s="113" t="s">
        <v>610</v>
      </c>
      <c r="AM369" s="113" t="s">
        <v>611</v>
      </c>
      <c r="AN369" s="113" t="s">
        <v>2060</v>
      </c>
      <c r="AO369" s="113" t="s">
        <v>2061</v>
      </c>
      <c r="AP369" s="113" t="s">
        <v>2108</v>
      </c>
      <c r="AQ369" s="113" t="s">
        <v>138</v>
      </c>
      <c r="AR369" s="137"/>
      <c r="AS369" s="138"/>
      <c r="AT369" s="138"/>
      <c r="AU369" s="138"/>
      <c r="AV369" s="138"/>
      <c r="AW369" s="137"/>
      <c r="AX369" s="137"/>
      <c r="AY369" s="137"/>
      <c r="AZ369" s="138"/>
      <c r="BA369" s="138"/>
      <c r="BB369" s="137"/>
      <c r="BC369" s="101">
        <v>2</v>
      </c>
      <c r="BD369" s="101">
        <v>201</v>
      </c>
      <c r="BG369" s="107"/>
      <c r="BI369" s="104">
        <v>35</v>
      </c>
      <c r="BJ369" s="104">
        <v>1</v>
      </c>
      <c r="BK369" s="104">
        <v>3</v>
      </c>
      <c r="BL369" s="106">
        <v>11</v>
      </c>
      <c r="BM369" s="104">
        <v>2</v>
      </c>
      <c r="BN369" s="108">
        <v>201</v>
      </c>
      <c r="BO369" s="108">
        <v>33</v>
      </c>
      <c r="BP369" s="108">
        <v>40</v>
      </c>
      <c r="BQ369" s="140">
        <v>2301004</v>
      </c>
      <c r="BR369" s="108" t="s">
        <v>3349</v>
      </c>
      <c r="BS369" s="108">
        <v>150000000</v>
      </c>
      <c r="BT369" s="103" t="str">
        <f>+VLOOKUP('EJECUCIONGASTOS ARMONIZADO'!BU369,[4]ARMONIZACION!$I$5:$N$53,6,FALSE)</f>
        <v>DESARROLLO ECONÓMICO Y PRODUCTIVO</v>
      </c>
      <c r="BU369" s="102" t="s">
        <v>397</v>
      </c>
      <c r="BV369" s="102"/>
      <c r="BY369" s="101">
        <v>2</v>
      </c>
      <c r="BZ369" s="101">
        <v>201</v>
      </c>
      <c r="CA369" t="e">
        <f>+COUNTIF([4]ARMONIZACION!$D$5:$D$53,'EJECUCIONGASTOS ARMONIZADO'!CB369)</f>
        <v>#VALUE!</v>
      </c>
      <c r="CB369" t="str">
        <f t="shared" si="55"/>
        <v>PROMOCIÓN DE PROYECTOS QUE MEJORAN LA CONECTIVIDAD E INFRAESTRUCTURA DE LA CIUDAD - ECOSISTEMA T.I.</v>
      </c>
      <c r="CC369">
        <f t="shared" si="56"/>
        <v>2</v>
      </c>
      <c r="CD369" t="str">
        <f t="shared" si="57"/>
        <v>22</v>
      </c>
      <c r="CE369" t="str">
        <f t="shared" si="58"/>
        <v>35 1 3 11 2 201 33 40 2301004</v>
      </c>
      <c r="CF369">
        <f t="shared" si="59"/>
        <v>1</v>
      </c>
    </row>
    <row r="370" spans="1:84" x14ac:dyDescent="0.25">
      <c r="A370" s="95">
        <v>35</v>
      </c>
      <c r="B370" s="95">
        <v>1</v>
      </c>
      <c r="C370" s="95">
        <v>3</v>
      </c>
      <c r="D370" s="99">
        <v>11</v>
      </c>
      <c r="E370" s="95">
        <v>2</v>
      </c>
      <c r="F370" s="95">
        <v>4</v>
      </c>
      <c r="G370" s="95">
        <v>78</v>
      </c>
      <c r="H370" s="95">
        <v>0</v>
      </c>
      <c r="I370" s="95" t="s">
        <v>596</v>
      </c>
      <c r="J370" s="95" t="s">
        <v>597</v>
      </c>
      <c r="K370" s="95">
        <v>0</v>
      </c>
      <c r="L370" s="95" t="s">
        <v>597</v>
      </c>
      <c r="M370" s="95">
        <v>11101</v>
      </c>
      <c r="N370" s="95" t="s">
        <v>598</v>
      </c>
      <c r="O370" s="95">
        <v>0</v>
      </c>
      <c r="P370" s="95">
        <v>0</v>
      </c>
      <c r="Q370" s="95" t="s">
        <v>2103</v>
      </c>
      <c r="R370" s="95" t="s">
        <v>2104</v>
      </c>
      <c r="S370" s="95" t="s">
        <v>2024</v>
      </c>
      <c r="T370" s="95" t="s">
        <v>227</v>
      </c>
      <c r="U370" s="95" t="s">
        <v>2027</v>
      </c>
      <c r="V370" s="95" t="s">
        <v>2028</v>
      </c>
      <c r="W370" s="95" t="s">
        <v>594</v>
      </c>
      <c r="X370" s="95" t="s">
        <v>602</v>
      </c>
      <c r="Y370" s="95" t="s">
        <v>596</v>
      </c>
      <c r="Z370" s="95" t="s">
        <v>597</v>
      </c>
      <c r="AA370" s="95" t="s">
        <v>595</v>
      </c>
      <c r="AB370" s="95" t="s">
        <v>234</v>
      </c>
      <c r="AC370" s="95" t="s">
        <v>1437</v>
      </c>
      <c r="AD370" s="95" t="s">
        <v>1438</v>
      </c>
      <c r="AE370" s="95" t="s">
        <v>2105</v>
      </c>
      <c r="AF370" s="95" t="s">
        <v>3538</v>
      </c>
      <c r="AG370" s="95" t="s">
        <v>2107</v>
      </c>
      <c r="AH370" s="95" t="s">
        <v>2030</v>
      </c>
      <c r="AI370" s="95" t="s">
        <v>2031</v>
      </c>
      <c r="AJ370" s="95" t="s">
        <v>2032</v>
      </c>
      <c r="AK370" s="95" t="s">
        <v>609</v>
      </c>
      <c r="AL370" s="95" t="s">
        <v>610</v>
      </c>
      <c r="AM370" s="95" t="s">
        <v>611</v>
      </c>
      <c r="AN370" s="95" t="s">
        <v>2060</v>
      </c>
      <c r="AO370" s="95" t="s">
        <v>2061</v>
      </c>
      <c r="AP370" s="95" t="s">
        <v>2108</v>
      </c>
      <c r="AQ370" s="95" t="s">
        <v>138</v>
      </c>
      <c r="AR370" s="135"/>
      <c r="AS370" s="136"/>
      <c r="AT370" s="136"/>
      <c r="AU370" s="136"/>
      <c r="AV370" s="136"/>
      <c r="AW370" s="135">
        <v>150000000</v>
      </c>
      <c r="BC370" s="101">
        <v>2</v>
      </c>
      <c r="BD370" s="101">
        <v>101</v>
      </c>
      <c r="BG370" s="107" t="e">
        <f>+SUMIF('[4]CDP - NO CANCELAR '!$A$2:$A$152,R370,'[4]CDP - NO CANCELAR '!$Q$2:$Q$152)</f>
        <v>#VALUE!</v>
      </c>
      <c r="BI370" s="104">
        <v>35</v>
      </c>
      <c r="BJ370" s="104">
        <v>1</v>
      </c>
      <c r="BK370" s="104">
        <v>3</v>
      </c>
      <c r="BL370" s="106">
        <v>11</v>
      </c>
      <c r="BM370" s="104">
        <v>2</v>
      </c>
      <c r="BN370" s="104"/>
      <c r="BO370" s="104">
        <v>33</v>
      </c>
      <c r="BP370" s="104"/>
      <c r="BQ370" s="105"/>
      <c r="BR370" s="104"/>
      <c r="BS370" s="104"/>
      <c r="BT370" s="103" t="str">
        <f>+VLOOKUP('EJECUCIONGASTOS ARMONIZADO'!BU370,[4]ARMONIZACION!$I$5:$N$53,6,FALSE)</f>
        <v>DESARROLLO ECONÓMICO Y PRODUCTIVO</v>
      </c>
      <c r="BU370" s="102" t="s">
        <v>397</v>
      </c>
      <c r="BV370" s="102"/>
      <c r="BY370" s="101">
        <v>2</v>
      </c>
      <c r="BZ370" s="101"/>
      <c r="CA370" t="e">
        <f>+COUNTIF([4]ARMONIZACION!$D$5:$D$53,'EJECUCIONGASTOS ARMONIZADO'!CB370)</f>
        <v>#VALUE!</v>
      </c>
      <c r="CB370" t="str">
        <f t="shared" si="55"/>
        <v>PROMOCIÓN DE PROYECTOS QUE MEJORAN LA CONECTIVIDAD E INFRAESTRUCTURA DE LA CIUDAD - ECOSISTEMA T.I.</v>
      </c>
      <c r="CC370">
        <f t="shared" si="56"/>
        <v>0</v>
      </c>
      <c r="CD370" t="str">
        <f t="shared" si="57"/>
        <v>20</v>
      </c>
      <c r="CE370" t="str">
        <f t="shared" si="58"/>
        <v xml:space="preserve">35 1 3 11 2  33  </v>
      </c>
      <c r="CF370">
        <f t="shared" si="59"/>
        <v>1</v>
      </c>
    </row>
    <row r="371" spans="1:84" x14ac:dyDescent="0.25">
      <c r="A371" s="138">
        <v>35</v>
      </c>
      <c r="B371" s="138">
        <v>1</v>
      </c>
      <c r="C371" s="138">
        <v>3</v>
      </c>
      <c r="D371" s="114">
        <v>11</v>
      </c>
      <c r="E371" s="138">
        <v>2</v>
      </c>
      <c r="F371" s="138">
        <v>5</v>
      </c>
      <c r="G371" s="138">
        <v>78</v>
      </c>
      <c r="H371" s="138">
        <v>0</v>
      </c>
      <c r="I371" s="138">
        <v>1</v>
      </c>
      <c r="J371" s="138" t="s">
        <v>597</v>
      </c>
      <c r="K371" s="138">
        <v>0</v>
      </c>
      <c r="L371" s="138" t="s">
        <v>597</v>
      </c>
      <c r="M371" s="138">
        <v>11101</v>
      </c>
      <c r="N371" s="138" t="s">
        <v>598</v>
      </c>
      <c r="O371" s="138">
        <v>0</v>
      </c>
      <c r="P371" s="138">
        <v>0</v>
      </c>
      <c r="Q371" s="138" t="s">
        <v>2109</v>
      </c>
      <c r="R371" s="138" t="s">
        <v>2110</v>
      </c>
      <c r="S371" s="138" t="s">
        <v>2024</v>
      </c>
      <c r="T371" s="138" t="s">
        <v>227</v>
      </c>
      <c r="U371" s="138" t="s">
        <v>2027</v>
      </c>
      <c r="V371" s="138" t="s">
        <v>2028</v>
      </c>
      <c r="W371" s="138" t="s">
        <v>594</v>
      </c>
      <c r="X371" s="138" t="s">
        <v>602</v>
      </c>
      <c r="Y371" s="138" t="s">
        <v>596</v>
      </c>
      <c r="Z371" s="138" t="s">
        <v>597</v>
      </c>
      <c r="AA371" s="138" t="s">
        <v>595</v>
      </c>
      <c r="AB371" s="138" t="s">
        <v>234</v>
      </c>
      <c r="AC371" s="138" t="s">
        <v>1437</v>
      </c>
      <c r="AD371" s="138" t="s">
        <v>1438</v>
      </c>
      <c r="AE371" s="138" t="s">
        <v>2111</v>
      </c>
      <c r="AF371" s="139" t="s">
        <v>3539</v>
      </c>
      <c r="AG371" s="138" t="s">
        <v>2113</v>
      </c>
      <c r="AH371" s="138" t="s">
        <v>2030</v>
      </c>
      <c r="AI371" s="138" t="s">
        <v>2031</v>
      </c>
      <c r="AJ371" s="138" t="s">
        <v>2032</v>
      </c>
      <c r="AK371" s="138" t="s">
        <v>609</v>
      </c>
      <c r="AL371" s="138" t="s">
        <v>610</v>
      </c>
      <c r="AM371" s="138" t="s">
        <v>611</v>
      </c>
      <c r="AN371" s="138" t="s">
        <v>2114</v>
      </c>
      <c r="AO371" s="138" t="s">
        <v>2115</v>
      </c>
      <c r="AP371" s="138" t="s">
        <v>2116</v>
      </c>
      <c r="AQ371" s="138" t="s">
        <v>138</v>
      </c>
      <c r="AR371" s="53">
        <v>1601624000</v>
      </c>
      <c r="AS371" s="138">
        <v>0</v>
      </c>
      <c r="AT371" s="138">
        <v>0</v>
      </c>
      <c r="AU371" s="138">
        <v>389200000</v>
      </c>
      <c r="AV371" s="138">
        <v>801824000</v>
      </c>
      <c r="AW371" s="137">
        <v>1034724669</v>
      </c>
      <c r="AX371" s="137">
        <v>40000000</v>
      </c>
      <c r="AY371" s="137">
        <v>40000000</v>
      </c>
      <c r="AZ371" s="53">
        <v>5000000</v>
      </c>
      <c r="BA371" s="53">
        <v>5000000</v>
      </c>
      <c r="BB371" s="137">
        <v>1149000000</v>
      </c>
      <c r="BC371" s="101">
        <v>2</v>
      </c>
      <c r="BD371" s="101">
        <v>101</v>
      </c>
      <c r="BE371" s="64">
        <v>0</v>
      </c>
      <c r="BF371" t="s">
        <v>615</v>
      </c>
      <c r="BG371" s="107" t="e">
        <f>+SUMIF('[4]CDP - NO CANCELAR '!$A$2:$A$152,R371,'[4]CDP - NO CANCELAR '!$Q$2:$Q$152)</f>
        <v>#VALUE!</v>
      </c>
      <c r="BH371" s="64">
        <v>61000000</v>
      </c>
      <c r="BI371" s="104">
        <v>35</v>
      </c>
      <c r="BJ371" s="104">
        <v>1</v>
      </c>
      <c r="BK371" s="104">
        <v>3</v>
      </c>
      <c r="BL371" s="106">
        <v>11</v>
      </c>
      <c r="BM371" s="104">
        <v>2</v>
      </c>
      <c r="BN371" s="104">
        <v>101</v>
      </c>
      <c r="BO371" s="104">
        <v>78</v>
      </c>
      <c r="BP371" s="104">
        <v>40</v>
      </c>
      <c r="BQ371" s="105">
        <v>3502012</v>
      </c>
      <c r="BR371" s="104" t="s">
        <v>3339</v>
      </c>
      <c r="BS371" s="104">
        <v>328724669</v>
      </c>
      <c r="BT371" s="103" t="str">
        <f>+VLOOKUP('EJECUCIONGASTOS ARMONIZADO'!BU371,[4]ARMONIZACION!$I$5:$N$53,6,FALSE)</f>
        <v>DESARROLLO ECONÓMICO Y PRODUCTIVO</v>
      </c>
      <c r="BU371" s="102" t="s">
        <v>388</v>
      </c>
      <c r="BV371" s="102"/>
      <c r="BY371" s="101">
        <v>2</v>
      </c>
      <c r="BZ371" s="101">
        <v>101</v>
      </c>
      <c r="CA371" t="e">
        <f>+COUNTIF([4]ARMONIZACION!$D$5:$D$53,'EJECUCIONGASTOS ARMONIZADO'!CB371)</f>
        <v>#VALUE!</v>
      </c>
      <c r="CB371" t="str">
        <f t="shared" si="55"/>
        <v>PROMOCIÓN DEL EMPLEO E INCLUSIÓN LABORAL - DESARROLLO Y FOMENTO EMPRESARIAL</v>
      </c>
      <c r="CC371">
        <f t="shared" si="56"/>
        <v>1</v>
      </c>
      <c r="CD371" t="str">
        <f t="shared" si="57"/>
        <v>21</v>
      </c>
      <c r="CE371" t="str">
        <f t="shared" si="58"/>
        <v>35 1 3 11 2 101 78 40 3502012</v>
      </c>
      <c r="CF371">
        <f t="shared" si="59"/>
        <v>5</v>
      </c>
    </row>
    <row r="372" spans="1:84" x14ac:dyDescent="0.25">
      <c r="A372" s="113">
        <v>35</v>
      </c>
      <c r="B372" s="113">
        <v>1</v>
      </c>
      <c r="C372" s="113">
        <v>3</v>
      </c>
      <c r="D372" s="113">
        <v>11</v>
      </c>
      <c r="E372" s="113">
        <v>2</v>
      </c>
      <c r="F372" s="113">
        <v>5</v>
      </c>
      <c r="G372" s="113">
        <v>78</v>
      </c>
      <c r="H372" s="113">
        <v>0</v>
      </c>
      <c r="I372" s="113">
        <v>1</v>
      </c>
      <c r="J372" s="113" t="s">
        <v>597</v>
      </c>
      <c r="K372" s="113">
        <v>0</v>
      </c>
      <c r="L372" s="113" t="s">
        <v>597</v>
      </c>
      <c r="M372" s="113">
        <v>11101</v>
      </c>
      <c r="N372" s="113" t="s">
        <v>598</v>
      </c>
      <c r="O372" s="113">
        <v>0</v>
      </c>
      <c r="P372" s="113">
        <v>0</v>
      </c>
      <c r="Q372" s="113" t="s">
        <v>2109</v>
      </c>
      <c r="R372" s="113" t="s">
        <v>2110</v>
      </c>
      <c r="S372" s="113" t="s">
        <v>2024</v>
      </c>
      <c r="T372" s="113" t="s">
        <v>227</v>
      </c>
      <c r="U372" s="113" t="s">
        <v>2027</v>
      </c>
      <c r="V372" s="113" t="s">
        <v>2028</v>
      </c>
      <c r="W372" s="113" t="s">
        <v>594</v>
      </c>
      <c r="X372" s="113" t="s">
        <v>602</v>
      </c>
      <c r="Y372" s="113" t="s">
        <v>596</v>
      </c>
      <c r="Z372" s="113" t="s">
        <v>597</v>
      </c>
      <c r="AA372" s="113" t="s">
        <v>595</v>
      </c>
      <c r="AB372" s="113" t="s">
        <v>234</v>
      </c>
      <c r="AC372" s="113" t="s">
        <v>1437</v>
      </c>
      <c r="AD372" s="113" t="s">
        <v>1438</v>
      </c>
      <c r="AE372" s="113" t="s">
        <v>2111</v>
      </c>
      <c r="AF372" s="139" t="s">
        <v>3539</v>
      </c>
      <c r="AG372" s="113" t="s">
        <v>2113</v>
      </c>
      <c r="AH372" s="113" t="s">
        <v>2030</v>
      </c>
      <c r="AI372" s="113" t="s">
        <v>2031</v>
      </c>
      <c r="AJ372" s="113" t="s">
        <v>2032</v>
      </c>
      <c r="AK372" s="113" t="s">
        <v>609</v>
      </c>
      <c r="AL372" s="113" t="s">
        <v>610</v>
      </c>
      <c r="AM372" s="113" t="s">
        <v>611</v>
      </c>
      <c r="AN372" s="113" t="s">
        <v>2114</v>
      </c>
      <c r="AO372" s="113" t="s">
        <v>2115</v>
      </c>
      <c r="AP372" s="113" t="s">
        <v>2116</v>
      </c>
      <c r="AQ372" s="113" t="s">
        <v>138</v>
      </c>
      <c r="AR372" s="53"/>
      <c r="AS372" s="138"/>
      <c r="AT372" s="138"/>
      <c r="AU372" s="138"/>
      <c r="AV372" s="138"/>
      <c r="AW372" s="137"/>
      <c r="AX372" s="137"/>
      <c r="AY372" s="137"/>
      <c r="AZ372" s="53"/>
      <c r="BA372" s="53"/>
      <c r="BB372" s="137"/>
      <c r="BC372" s="101">
        <v>2</v>
      </c>
      <c r="BD372" s="101">
        <v>101</v>
      </c>
      <c r="BG372" s="107"/>
      <c r="BI372" s="104">
        <v>35</v>
      </c>
      <c r="BJ372" s="104">
        <v>1</v>
      </c>
      <c r="BK372" s="104">
        <v>3</v>
      </c>
      <c r="BL372" s="106">
        <v>11</v>
      </c>
      <c r="BM372" s="104">
        <v>2</v>
      </c>
      <c r="BN372" s="104">
        <v>101</v>
      </c>
      <c r="BO372" s="104">
        <v>78</v>
      </c>
      <c r="BP372" s="104">
        <v>40</v>
      </c>
      <c r="BQ372" s="105">
        <v>3502011</v>
      </c>
      <c r="BR372" s="104" t="s">
        <v>3339</v>
      </c>
      <c r="BS372" s="104">
        <v>666000000</v>
      </c>
      <c r="BT372" s="103" t="str">
        <f>+VLOOKUP('EJECUCIONGASTOS ARMONIZADO'!BU372,[4]ARMONIZACION!$I$5:$N$53,6,FALSE)</f>
        <v>DESARROLLO ECONÓMICO Y PRODUCTIVO</v>
      </c>
      <c r="BU372" s="102" t="s">
        <v>388</v>
      </c>
      <c r="BV372" s="102"/>
      <c r="BY372" s="101">
        <v>2</v>
      </c>
      <c r="BZ372" s="101">
        <v>101</v>
      </c>
      <c r="CA372" t="e">
        <f>+COUNTIF([4]ARMONIZACION!$D$5:$D$53,'EJECUCIONGASTOS ARMONIZADO'!CB372)</f>
        <v>#VALUE!</v>
      </c>
      <c r="CB372" t="str">
        <f t="shared" si="55"/>
        <v>PROMOCIÓN DEL EMPLEO E INCLUSIÓN LABORAL - DESARROLLO Y FOMENTO EMPRESARIAL</v>
      </c>
      <c r="CC372">
        <f t="shared" si="56"/>
        <v>1</v>
      </c>
      <c r="CD372" t="str">
        <f t="shared" si="57"/>
        <v>21</v>
      </c>
      <c r="CE372" t="str">
        <f t="shared" si="58"/>
        <v>35 1 3 11 2 101 78 40 3502011</v>
      </c>
      <c r="CF372">
        <f t="shared" si="59"/>
        <v>1</v>
      </c>
    </row>
    <row r="373" spans="1:84" x14ac:dyDescent="0.25">
      <c r="A373" s="113">
        <v>35</v>
      </c>
      <c r="B373" s="113">
        <v>1</v>
      </c>
      <c r="C373" s="113">
        <v>3</v>
      </c>
      <c r="D373" s="113">
        <v>11</v>
      </c>
      <c r="E373" s="113">
        <v>2</v>
      </c>
      <c r="F373" s="113">
        <v>5</v>
      </c>
      <c r="G373" s="113">
        <v>78</v>
      </c>
      <c r="H373" s="113">
        <v>0</v>
      </c>
      <c r="I373" s="113">
        <v>1</v>
      </c>
      <c r="J373" s="113" t="s">
        <v>597</v>
      </c>
      <c r="K373" s="113">
        <v>0</v>
      </c>
      <c r="L373" s="113" t="s">
        <v>597</v>
      </c>
      <c r="M373" s="113">
        <v>11101</v>
      </c>
      <c r="N373" s="113" t="s">
        <v>598</v>
      </c>
      <c r="O373" s="113">
        <v>0</v>
      </c>
      <c r="P373" s="113">
        <v>0</v>
      </c>
      <c r="Q373" s="113" t="s">
        <v>2109</v>
      </c>
      <c r="R373" s="113" t="s">
        <v>2110</v>
      </c>
      <c r="S373" s="113" t="s">
        <v>2024</v>
      </c>
      <c r="T373" s="113" t="s">
        <v>227</v>
      </c>
      <c r="U373" s="113" t="s">
        <v>2027</v>
      </c>
      <c r="V373" s="113" t="s">
        <v>2028</v>
      </c>
      <c r="W373" s="113" t="s">
        <v>594</v>
      </c>
      <c r="X373" s="113" t="s">
        <v>602</v>
      </c>
      <c r="Y373" s="113" t="s">
        <v>596</v>
      </c>
      <c r="Z373" s="113" t="s">
        <v>597</v>
      </c>
      <c r="AA373" s="113" t="s">
        <v>595</v>
      </c>
      <c r="AB373" s="113" t="s">
        <v>234</v>
      </c>
      <c r="AC373" s="113" t="s">
        <v>1437</v>
      </c>
      <c r="AD373" s="113" t="s">
        <v>1438</v>
      </c>
      <c r="AE373" s="113" t="s">
        <v>2111</v>
      </c>
      <c r="AF373" s="139" t="s">
        <v>3539</v>
      </c>
      <c r="AG373" s="113" t="s">
        <v>2113</v>
      </c>
      <c r="AH373" s="113" t="s">
        <v>2030</v>
      </c>
      <c r="AI373" s="113" t="s">
        <v>2031</v>
      </c>
      <c r="AJ373" s="113" t="s">
        <v>2032</v>
      </c>
      <c r="AK373" s="113" t="s">
        <v>609</v>
      </c>
      <c r="AL373" s="113" t="s">
        <v>610</v>
      </c>
      <c r="AM373" s="113" t="s">
        <v>611</v>
      </c>
      <c r="AN373" s="113" t="s">
        <v>2114</v>
      </c>
      <c r="AO373" s="113" t="s">
        <v>2115</v>
      </c>
      <c r="AP373" s="113" t="s">
        <v>2116</v>
      </c>
      <c r="AQ373" s="113" t="s">
        <v>138</v>
      </c>
      <c r="AR373" s="53"/>
      <c r="AS373" s="138"/>
      <c r="AT373" s="138"/>
      <c r="AU373" s="138"/>
      <c r="AV373" s="138"/>
      <c r="AW373" s="137"/>
      <c r="AX373" s="137"/>
      <c r="AY373" s="137"/>
      <c r="AZ373" s="53"/>
      <c r="BA373" s="53"/>
      <c r="BB373" s="137"/>
      <c r="BC373" s="101">
        <v>2</v>
      </c>
      <c r="BD373" s="101">
        <v>101</v>
      </c>
      <c r="BG373" s="107"/>
      <c r="BI373" s="104">
        <v>35</v>
      </c>
      <c r="BJ373" s="104">
        <v>1</v>
      </c>
      <c r="BK373" s="104">
        <v>3</v>
      </c>
      <c r="BL373" s="106">
        <v>11</v>
      </c>
      <c r="BM373" s="104">
        <v>2</v>
      </c>
      <c r="BN373" s="104">
        <v>101</v>
      </c>
      <c r="BO373" s="104">
        <v>78</v>
      </c>
      <c r="BP373" s="104"/>
      <c r="BQ373" s="105">
        <v>3502017</v>
      </c>
      <c r="BR373" s="104" t="s">
        <v>3339</v>
      </c>
      <c r="BS373" s="104">
        <v>100000000</v>
      </c>
      <c r="BT373" s="103" t="str">
        <f>+VLOOKUP('EJECUCIONGASTOS ARMONIZADO'!BU373,[4]ARMONIZACION!$I$5:$N$53,6,FALSE)</f>
        <v>DESARROLLO ECONÓMICO Y PRODUCTIVO</v>
      </c>
      <c r="BU373" s="102" t="s">
        <v>388</v>
      </c>
      <c r="BV373" s="102"/>
      <c r="BY373" s="101">
        <v>2</v>
      </c>
      <c r="BZ373" s="101">
        <v>101</v>
      </c>
      <c r="CA373" t="e">
        <f>+COUNTIF([4]ARMONIZACION!$D$5:$D$53,'EJECUCIONGASTOS ARMONIZADO'!CB373)</f>
        <v>#VALUE!</v>
      </c>
      <c r="CB373" t="str">
        <f t="shared" si="55"/>
        <v>PROMOCIÓN DEL EMPLEO E INCLUSIÓN LABORAL - DESARROLLO Y FOMENTO EMPRESARIAL</v>
      </c>
      <c r="CC373">
        <f t="shared" si="56"/>
        <v>1</v>
      </c>
      <c r="CD373" t="str">
        <f t="shared" si="57"/>
        <v>21</v>
      </c>
      <c r="CE373" t="str">
        <f t="shared" si="58"/>
        <v>35 1 3 11 2 101 78  3502017</v>
      </c>
      <c r="CF373">
        <f t="shared" si="59"/>
        <v>1</v>
      </c>
    </row>
    <row r="374" spans="1:84" x14ac:dyDescent="0.25">
      <c r="A374" s="113">
        <v>35</v>
      </c>
      <c r="B374" s="113">
        <v>1</v>
      </c>
      <c r="C374" s="113">
        <v>3</v>
      </c>
      <c r="D374" s="113">
        <v>11</v>
      </c>
      <c r="E374" s="113">
        <v>2</v>
      </c>
      <c r="F374" s="113">
        <v>5</v>
      </c>
      <c r="G374" s="113">
        <v>78</v>
      </c>
      <c r="H374" s="113">
        <v>0</v>
      </c>
      <c r="I374" s="113">
        <v>1</v>
      </c>
      <c r="J374" s="113" t="s">
        <v>597</v>
      </c>
      <c r="K374" s="113">
        <v>0</v>
      </c>
      <c r="L374" s="113" t="s">
        <v>597</v>
      </c>
      <c r="M374" s="113">
        <v>11101</v>
      </c>
      <c r="N374" s="113" t="s">
        <v>598</v>
      </c>
      <c r="O374" s="113">
        <v>0</v>
      </c>
      <c r="P374" s="113">
        <v>0</v>
      </c>
      <c r="Q374" s="113" t="s">
        <v>2109</v>
      </c>
      <c r="R374" s="113" t="s">
        <v>2110</v>
      </c>
      <c r="S374" s="113" t="s">
        <v>2024</v>
      </c>
      <c r="T374" s="113" t="s">
        <v>227</v>
      </c>
      <c r="U374" s="113" t="s">
        <v>2027</v>
      </c>
      <c r="V374" s="113" t="s">
        <v>2028</v>
      </c>
      <c r="W374" s="113" t="s">
        <v>594</v>
      </c>
      <c r="X374" s="113" t="s">
        <v>602</v>
      </c>
      <c r="Y374" s="113" t="s">
        <v>596</v>
      </c>
      <c r="Z374" s="113" t="s">
        <v>597</v>
      </c>
      <c r="AA374" s="113" t="s">
        <v>595</v>
      </c>
      <c r="AB374" s="113" t="s">
        <v>234</v>
      </c>
      <c r="AC374" s="113" t="s">
        <v>1437</v>
      </c>
      <c r="AD374" s="113" t="s">
        <v>1438</v>
      </c>
      <c r="AE374" s="113" t="s">
        <v>2111</v>
      </c>
      <c r="AF374" s="139" t="s">
        <v>3539</v>
      </c>
      <c r="AG374" s="113" t="s">
        <v>2113</v>
      </c>
      <c r="AH374" s="113" t="s">
        <v>2030</v>
      </c>
      <c r="AI374" s="113" t="s">
        <v>2031</v>
      </c>
      <c r="AJ374" s="113" t="s">
        <v>2032</v>
      </c>
      <c r="AK374" s="113" t="s">
        <v>609</v>
      </c>
      <c r="AL374" s="113" t="s">
        <v>610</v>
      </c>
      <c r="AM374" s="113" t="s">
        <v>611</v>
      </c>
      <c r="AN374" s="113" t="s">
        <v>2114</v>
      </c>
      <c r="AO374" s="113" t="s">
        <v>2115</v>
      </c>
      <c r="AP374" s="113" t="s">
        <v>2116</v>
      </c>
      <c r="AQ374" s="113" t="s">
        <v>138</v>
      </c>
      <c r="AR374" s="53"/>
      <c r="AS374" s="138"/>
      <c r="AT374" s="138"/>
      <c r="AU374" s="138"/>
      <c r="AV374" s="138"/>
      <c r="AW374" s="137"/>
      <c r="AX374" s="137"/>
      <c r="AY374" s="137"/>
      <c r="AZ374" s="53"/>
      <c r="BA374" s="53"/>
      <c r="BB374" s="137"/>
      <c r="BC374" s="101">
        <v>2</v>
      </c>
      <c r="BD374" s="101">
        <v>201</v>
      </c>
      <c r="BG374" s="107"/>
      <c r="BI374" s="104">
        <v>35</v>
      </c>
      <c r="BJ374" s="104">
        <v>1</v>
      </c>
      <c r="BK374" s="104">
        <v>3</v>
      </c>
      <c r="BL374" s="106">
        <v>11</v>
      </c>
      <c r="BM374" s="104">
        <v>2</v>
      </c>
      <c r="BN374" s="104">
        <v>201</v>
      </c>
      <c r="BO374" s="104">
        <v>33</v>
      </c>
      <c r="BP374" s="104">
        <v>40</v>
      </c>
      <c r="BQ374" s="105">
        <v>2301030</v>
      </c>
      <c r="BR374" s="104" t="s">
        <v>3349</v>
      </c>
      <c r="BS374" s="104">
        <v>54275331</v>
      </c>
      <c r="BT374" s="103" t="str">
        <f>+VLOOKUP('EJECUCIONGASTOS ARMONIZADO'!BU374,[4]ARMONIZACION!$I$5:$N$53,6,FALSE)</f>
        <v>DESARROLLO ECONÓMICO Y PRODUCTIVO</v>
      </c>
      <c r="BU374" s="102" t="s">
        <v>397</v>
      </c>
      <c r="BV374" s="102"/>
      <c r="BY374" s="101">
        <v>2</v>
      </c>
      <c r="BZ374" s="101">
        <v>201</v>
      </c>
      <c r="CA374" t="e">
        <f>+COUNTIF([4]ARMONIZACION!$D$5:$D$53,'EJECUCIONGASTOS ARMONIZADO'!CB374)</f>
        <v>#VALUE!</v>
      </c>
      <c r="CB374" t="str">
        <f t="shared" si="55"/>
        <v>PROMOCIÓN DEL EMPLEO E INCLUSIÓN LABORAL - ECOSISTEMA T.I.</v>
      </c>
      <c r="CC374">
        <f t="shared" si="56"/>
        <v>2</v>
      </c>
      <c r="CD374" t="str">
        <f t="shared" si="57"/>
        <v>22</v>
      </c>
      <c r="CE374" t="str">
        <f t="shared" si="58"/>
        <v>35 1 3 11 2 201 33 40 2301030</v>
      </c>
      <c r="CF374">
        <f t="shared" si="59"/>
        <v>5</v>
      </c>
    </row>
    <row r="375" spans="1:84" x14ac:dyDescent="0.25">
      <c r="A375" s="95">
        <v>35</v>
      </c>
      <c r="B375" s="95">
        <v>1</v>
      </c>
      <c r="C375" s="95">
        <v>3</v>
      </c>
      <c r="D375" s="99">
        <v>11</v>
      </c>
      <c r="E375" s="95">
        <v>2</v>
      </c>
      <c r="F375" s="95">
        <v>5</v>
      </c>
      <c r="G375" s="95">
        <v>78</v>
      </c>
      <c r="H375" s="95">
        <v>0</v>
      </c>
      <c r="I375" s="95" t="s">
        <v>596</v>
      </c>
      <c r="J375" s="95" t="s">
        <v>597</v>
      </c>
      <c r="K375" s="95">
        <v>0</v>
      </c>
      <c r="L375" s="95" t="s">
        <v>597</v>
      </c>
      <c r="M375" s="95">
        <v>11101</v>
      </c>
      <c r="N375" s="95" t="s">
        <v>598</v>
      </c>
      <c r="O375" s="95">
        <v>0</v>
      </c>
      <c r="P375" s="95">
        <v>0</v>
      </c>
      <c r="Q375" s="95" t="s">
        <v>2109</v>
      </c>
      <c r="R375" s="95" t="s">
        <v>2110</v>
      </c>
      <c r="S375" s="95" t="s">
        <v>2024</v>
      </c>
      <c r="T375" s="95" t="s">
        <v>227</v>
      </c>
      <c r="U375" s="95" t="s">
        <v>2027</v>
      </c>
      <c r="V375" s="95" t="s">
        <v>2028</v>
      </c>
      <c r="W375" s="95" t="s">
        <v>594</v>
      </c>
      <c r="X375" s="95" t="s">
        <v>602</v>
      </c>
      <c r="Y375" s="95" t="s">
        <v>596</v>
      </c>
      <c r="Z375" s="95" t="s">
        <v>597</v>
      </c>
      <c r="AA375" s="95" t="s">
        <v>595</v>
      </c>
      <c r="AB375" s="95" t="s">
        <v>234</v>
      </c>
      <c r="AC375" s="95" t="s">
        <v>1437</v>
      </c>
      <c r="AD375" s="95" t="s">
        <v>1438</v>
      </c>
      <c r="AE375" s="95" t="s">
        <v>2111</v>
      </c>
      <c r="AF375" s="95" t="s">
        <v>3539</v>
      </c>
      <c r="AG375" s="95" t="s">
        <v>2113</v>
      </c>
      <c r="AH375" s="95" t="s">
        <v>2030</v>
      </c>
      <c r="AI375" s="95" t="s">
        <v>2031</v>
      </c>
      <c r="AJ375" s="95" t="s">
        <v>2032</v>
      </c>
      <c r="AK375" s="95" t="s">
        <v>609</v>
      </c>
      <c r="AL375" s="95" t="s">
        <v>610</v>
      </c>
      <c r="AM375" s="95" t="s">
        <v>611</v>
      </c>
      <c r="AN375" s="95" t="s">
        <v>2114</v>
      </c>
      <c r="AO375" s="95" t="s">
        <v>2115</v>
      </c>
      <c r="AP375" s="95" t="s">
        <v>2116</v>
      </c>
      <c r="AQ375" s="95" t="s">
        <v>138</v>
      </c>
      <c r="AR375" s="135"/>
      <c r="AS375" s="136"/>
      <c r="AT375" s="136"/>
      <c r="AU375" s="136"/>
      <c r="AV375" s="136"/>
      <c r="AW375" s="135">
        <v>154275331</v>
      </c>
      <c r="BC375" s="101">
        <v>2</v>
      </c>
      <c r="BD375" s="101">
        <v>201</v>
      </c>
      <c r="BG375" s="107" t="e">
        <f>+SUMIF('[4]CDP - NO CANCELAR '!$A$2:$A$152,R375,'[4]CDP - NO CANCELAR '!$Q$2:$Q$152)</f>
        <v>#VALUE!</v>
      </c>
      <c r="BI375" s="104">
        <f>+A375</f>
        <v>35</v>
      </c>
      <c r="BJ375" s="104">
        <f>+B375</f>
        <v>1</v>
      </c>
      <c r="BK375" s="104">
        <f>+C375</f>
        <v>3</v>
      </c>
      <c r="BL375" s="106">
        <f>+D375</f>
        <v>11</v>
      </c>
      <c r="BM375" s="104">
        <f>+VALUE(VLOOKUP(BT375,'[4]ESTRUCTURA PDM'!$D$1:$J$48,7,FALSE))</f>
        <v>2</v>
      </c>
      <c r="BN375" s="104">
        <f>IFERROR(VALUE(CONCATENATE((VLOOKUP(BU375,'[4]ESTRUCTURA PDM'!$E$1:$L$48,7,FALSE)),0,(VLOOKUP(BV375,'[4]ESTRUCTURA PDM'!$F$1:$L$48,7,FALSE)))),)</f>
        <v>0</v>
      </c>
      <c r="BO375" s="104">
        <f>+G375</f>
        <v>78</v>
      </c>
      <c r="BP375" s="104"/>
      <c r="BQ375" s="105"/>
      <c r="BR375" s="104"/>
      <c r="BS375" s="104">
        <f>+BB375</f>
        <v>0</v>
      </c>
      <c r="BT375" s="103" t="str">
        <f>+VLOOKUP('EJECUCIONGASTOS ARMONIZADO'!BU375,[4]ARMONIZACION!$I$5:$N$53,6,FALSE)</f>
        <v>DESARROLLO ECONÓMICO Y PRODUCTIVO</v>
      </c>
      <c r="BU375" s="102" t="s">
        <v>397</v>
      </c>
      <c r="BV375" s="102"/>
      <c r="BY375" s="101">
        <v>2</v>
      </c>
      <c r="BZ375" s="101">
        <v>0</v>
      </c>
      <c r="CA375" t="e">
        <f>+COUNTIF([4]ARMONIZACION!$D$5:$D$53,'EJECUCIONGASTOS ARMONIZADO'!CB375)</f>
        <v>#VALUE!</v>
      </c>
      <c r="CB375" t="str">
        <f t="shared" si="55"/>
        <v>PROMOCIÓN DEL EMPLEO E INCLUSIÓN LABORAL - ECOSISTEMA T.I.</v>
      </c>
      <c r="CC375">
        <f t="shared" si="56"/>
        <v>0</v>
      </c>
      <c r="CD375" t="str">
        <f t="shared" si="57"/>
        <v>20</v>
      </c>
      <c r="CE375" t="str">
        <f t="shared" si="58"/>
        <v xml:space="preserve">35 1 3 11 2 0 78  </v>
      </c>
      <c r="CF375">
        <f t="shared" si="59"/>
        <v>3</v>
      </c>
    </row>
    <row r="376" spans="1:84" ht="15" customHeight="1" x14ac:dyDescent="0.25">
      <c r="A376">
        <v>36</v>
      </c>
      <c r="B376">
        <v>1</v>
      </c>
      <c r="C376">
        <v>3</v>
      </c>
      <c r="D376" s="99">
        <v>11</v>
      </c>
      <c r="E376">
        <v>1</v>
      </c>
      <c r="F376">
        <v>5</v>
      </c>
      <c r="G376">
        <v>34</v>
      </c>
      <c r="H376">
        <v>0</v>
      </c>
      <c r="I376">
        <v>1</v>
      </c>
      <c r="J376" t="s">
        <v>597</v>
      </c>
      <c r="K376">
        <v>0</v>
      </c>
      <c r="L376" t="s">
        <v>597</v>
      </c>
      <c r="M376">
        <v>11101</v>
      </c>
      <c r="N376" t="s">
        <v>598</v>
      </c>
      <c r="O376">
        <v>0</v>
      </c>
      <c r="P376">
        <v>0</v>
      </c>
      <c r="Q376" t="s">
        <v>2118</v>
      </c>
      <c r="R376" t="s">
        <v>2119</v>
      </c>
      <c r="S376" t="s">
        <v>2117</v>
      </c>
      <c r="T376" t="s">
        <v>228</v>
      </c>
      <c r="U376" t="s">
        <v>2120</v>
      </c>
      <c r="V376" t="s">
        <v>2121</v>
      </c>
      <c r="W376" t="s">
        <v>594</v>
      </c>
      <c r="X376" t="s">
        <v>602</v>
      </c>
      <c r="Y376" t="s">
        <v>596</v>
      </c>
      <c r="Z376" t="s">
        <v>597</v>
      </c>
      <c r="AA376" t="s">
        <v>595</v>
      </c>
      <c r="AB376" t="s">
        <v>234</v>
      </c>
      <c r="AC376" t="s">
        <v>797</v>
      </c>
      <c r="AD376" t="s">
        <v>239</v>
      </c>
      <c r="AE376" t="s">
        <v>2122</v>
      </c>
      <c r="AF376" t="s">
        <v>3534</v>
      </c>
      <c r="AG376" t="s">
        <v>2124</v>
      </c>
      <c r="AH376" t="s">
        <v>2125</v>
      </c>
      <c r="AI376" t="s">
        <v>2126</v>
      </c>
      <c r="AJ376" t="s">
        <v>2127</v>
      </c>
      <c r="AK376" t="s">
        <v>609</v>
      </c>
      <c r="AL376" t="s">
        <v>610</v>
      </c>
      <c r="AM376" t="s">
        <v>611</v>
      </c>
      <c r="AN376" t="s">
        <v>2128</v>
      </c>
      <c r="AO376" t="s">
        <v>2129</v>
      </c>
      <c r="AP376" t="s">
        <v>2130</v>
      </c>
      <c r="AQ376" t="s">
        <v>141</v>
      </c>
      <c r="AR376" s="64">
        <v>2810000000</v>
      </c>
      <c r="AS376" s="64">
        <v>0</v>
      </c>
      <c r="AT376" s="64">
        <v>0</v>
      </c>
      <c r="AU376" s="64">
        <v>1384000000</v>
      </c>
      <c r="AV376" s="64">
        <v>777371306</v>
      </c>
      <c r="AW376" s="64">
        <v>3416628694</v>
      </c>
      <c r="AX376" s="66">
        <v>2419097535</v>
      </c>
      <c r="AY376" s="64">
        <v>2002208973</v>
      </c>
      <c r="AZ376" s="64">
        <v>909093728</v>
      </c>
      <c r="BA376" s="64">
        <v>701193728</v>
      </c>
      <c r="BB376" s="66">
        <v>997531159</v>
      </c>
      <c r="BC376" s="101">
        <v>1</v>
      </c>
      <c r="BD376" s="101">
        <v>403</v>
      </c>
      <c r="BE376" s="64">
        <v>416888562</v>
      </c>
      <c r="BF376" t="s">
        <v>615</v>
      </c>
      <c r="BG376" s="107" t="e">
        <f>+SUMIF('[4]CDP - NO CANCELAR '!$A$2:$A$152,R376,'[4]CDP - NO CANCELAR '!$Q$2:$Q$152)</f>
        <v>#VALUE!</v>
      </c>
      <c r="BH376" s="64">
        <v>3071497536</v>
      </c>
      <c r="BI376" s="104">
        <v>36</v>
      </c>
      <c r="BJ376" s="104">
        <v>1</v>
      </c>
      <c r="BK376" s="104">
        <v>3</v>
      </c>
      <c r="BL376" s="106">
        <v>11</v>
      </c>
      <c r="BM376" s="104">
        <v>1</v>
      </c>
      <c r="BN376" s="104">
        <v>403</v>
      </c>
      <c r="BO376" s="104">
        <v>34</v>
      </c>
      <c r="BP376" s="104">
        <v>40</v>
      </c>
      <c r="BQ376" s="105">
        <v>4301037</v>
      </c>
      <c r="BR376" s="104" t="s">
        <v>3372</v>
      </c>
      <c r="BS376" s="104">
        <f>+BB376</f>
        <v>997531159</v>
      </c>
      <c r="BT376" s="103" t="str">
        <f>+VLOOKUP('EJECUCIONGASTOS ARMONIZADO'!BU376,[4]ARMONIZACION!$I$5:$N$53,6,FALSE)</f>
        <v>DESARROLLO HUMANO Y SOCIAL</v>
      </c>
      <c r="BU376" s="102" t="s">
        <v>360</v>
      </c>
      <c r="BV376" s="102"/>
      <c r="BW376" t="s">
        <v>3571</v>
      </c>
      <c r="BX376" t="s">
        <v>3575</v>
      </c>
      <c r="BY376" s="101">
        <v>1</v>
      </c>
      <c r="BZ376" s="101">
        <v>403</v>
      </c>
      <c r="CA376" t="e">
        <f>+COUNTIF([4]ARMONIZACION!$D$5:$D$53,'EJECUCIONGASTOS ARMONIZADO'!CB376)</f>
        <v>#VALUE!</v>
      </c>
      <c r="CB376" t="str">
        <f t="shared" si="55"/>
        <v>DEPORTE Y RECREACIÓN PARA EL DESARROLLO INDIVIDUAL DE LOS INDIVIDUOS PARA LA CONVIVENCIA Y LA COHESIÓN SOCIAL - DEPORTE, RECREACIÓN Y ACTIVIDAD FÍSICA</v>
      </c>
      <c r="CC376">
        <f t="shared" si="56"/>
        <v>4</v>
      </c>
      <c r="CD376" t="str">
        <f t="shared" si="57"/>
        <v>14</v>
      </c>
      <c r="CE376" t="str">
        <f t="shared" si="58"/>
        <v>36 1 3 11 1 403 34 40 4301037</v>
      </c>
      <c r="CF376">
        <f t="shared" si="59"/>
        <v>1</v>
      </c>
    </row>
    <row r="377" spans="1:84" ht="15" customHeight="1" x14ac:dyDescent="0.25">
      <c r="A377" s="53">
        <v>36</v>
      </c>
      <c r="B377" s="53">
        <v>1</v>
      </c>
      <c r="C377" s="53">
        <v>3</v>
      </c>
      <c r="D377" s="114">
        <v>11</v>
      </c>
      <c r="E377" s="53">
        <v>1</v>
      </c>
      <c r="F377" s="53">
        <v>5</v>
      </c>
      <c r="G377" s="53">
        <v>35</v>
      </c>
      <c r="H377" s="53">
        <v>0</v>
      </c>
      <c r="I377" s="53">
        <v>1</v>
      </c>
      <c r="J377" s="53" t="s">
        <v>597</v>
      </c>
      <c r="K377" s="53">
        <v>0</v>
      </c>
      <c r="L377" s="53" t="s">
        <v>597</v>
      </c>
      <c r="M377" s="53">
        <v>11101</v>
      </c>
      <c r="N377" s="53" t="s">
        <v>598</v>
      </c>
      <c r="O377" s="53">
        <v>0</v>
      </c>
      <c r="P377" s="53">
        <v>0</v>
      </c>
      <c r="Q377" s="53" t="s">
        <v>2131</v>
      </c>
      <c r="R377" s="53" t="s">
        <v>2132</v>
      </c>
      <c r="S377" s="53" t="s">
        <v>2117</v>
      </c>
      <c r="T377" s="53" t="s">
        <v>228</v>
      </c>
      <c r="U377" s="53" t="s">
        <v>2120</v>
      </c>
      <c r="V377" s="53" t="s">
        <v>2121</v>
      </c>
      <c r="W377" s="53" t="s">
        <v>594</v>
      </c>
      <c r="X377" s="53" t="s">
        <v>602</v>
      </c>
      <c r="Y377" s="53" t="s">
        <v>596</v>
      </c>
      <c r="Z377" s="53" t="s">
        <v>597</v>
      </c>
      <c r="AA377" s="53" t="s">
        <v>595</v>
      </c>
      <c r="AB377" s="53" t="s">
        <v>234</v>
      </c>
      <c r="AC377" s="53" t="s">
        <v>797</v>
      </c>
      <c r="AD377" s="53" t="s">
        <v>239</v>
      </c>
      <c r="AE377" s="53" t="s">
        <v>2122</v>
      </c>
      <c r="AF377" s="53" t="s">
        <v>3534</v>
      </c>
      <c r="AG377" s="53" t="s">
        <v>2133</v>
      </c>
      <c r="AH377" s="53" t="s">
        <v>2134</v>
      </c>
      <c r="AI377" s="53" t="s">
        <v>2135</v>
      </c>
      <c r="AJ377" s="53" t="s">
        <v>2136</v>
      </c>
      <c r="AK377" s="53" t="s">
        <v>609</v>
      </c>
      <c r="AL377" s="53" t="s">
        <v>610</v>
      </c>
      <c r="AM377" s="53" t="s">
        <v>611</v>
      </c>
      <c r="AN377" s="53" t="s">
        <v>2137</v>
      </c>
      <c r="AO377" s="53" t="s">
        <v>2138</v>
      </c>
      <c r="AP377" s="53" t="s">
        <v>2139</v>
      </c>
      <c r="AQ377" s="53" t="s">
        <v>142</v>
      </c>
      <c r="AR377" s="94">
        <v>6402107019</v>
      </c>
      <c r="AS377" s="53">
        <v>0</v>
      </c>
      <c r="AT377" s="53">
        <v>0</v>
      </c>
      <c r="AU377" s="53">
        <v>0</v>
      </c>
      <c r="AV377" s="53">
        <v>3311679270</v>
      </c>
      <c r="AW377" s="94">
        <v>3090427749</v>
      </c>
      <c r="AX377" s="94">
        <v>92401304</v>
      </c>
      <c r="AY377" s="94">
        <v>1401304</v>
      </c>
      <c r="AZ377" s="53">
        <v>1401304</v>
      </c>
      <c r="BA377" s="53">
        <v>1401304</v>
      </c>
      <c r="BB377" s="94">
        <v>2998026445</v>
      </c>
      <c r="BC377" s="101">
        <v>1</v>
      </c>
      <c r="BD377" s="101">
        <v>401</v>
      </c>
      <c r="BE377" s="64">
        <v>91000000</v>
      </c>
      <c r="BF377" t="s">
        <v>615</v>
      </c>
      <c r="BG377" s="107" t="e">
        <f>+SUMIF('[4]CDP - NO CANCELAR '!$A$2:$A$152,R377,'[4]CDP - NO CANCELAR '!$Q$2:$Q$152)</f>
        <v>#VALUE!</v>
      </c>
      <c r="BH377" s="64">
        <v>1103401304</v>
      </c>
      <c r="BI377" s="104">
        <v>36</v>
      </c>
      <c r="BJ377" s="104">
        <v>1</v>
      </c>
      <c r="BK377" s="104">
        <v>3</v>
      </c>
      <c r="BL377" s="106">
        <v>11</v>
      </c>
      <c r="BM377" s="104">
        <v>1</v>
      </c>
      <c r="BN377" s="104">
        <v>401</v>
      </c>
      <c r="BO377" s="104">
        <v>35</v>
      </c>
      <c r="BP377" s="104">
        <v>40</v>
      </c>
      <c r="BQ377" s="105">
        <v>4301015</v>
      </c>
      <c r="BR377" s="104" t="s">
        <v>3366</v>
      </c>
      <c r="BS377" s="104">
        <v>2811000000</v>
      </c>
      <c r="BT377" s="103" t="str">
        <f>+VLOOKUP('EJECUCIONGASTOS ARMONIZADO'!BU377,[4]ARMONIZACION!$I$5:$N$53,6,FALSE)</f>
        <v>DESARROLLO HUMANO Y SOCIAL</v>
      </c>
      <c r="BU377" s="102" t="s">
        <v>360</v>
      </c>
      <c r="BV377" s="102"/>
      <c r="BY377" s="101">
        <v>1</v>
      </c>
      <c r="BZ377" s="101">
        <v>401</v>
      </c>
      <c r="CA377" t="e">
        <f>+COUNTIF([4]ARMONIZACION!$D$5:$D$53,'EJECUCIONGASTOS ARMONIZADO'!CB377)</f>
        <v>#VALUE!</v>
      </c>
      <c r="CB377" t="str">
        <f t="shared" si="55"/>
        <v>DEPORTE Y RECREACIÓN PARA EL DESARROLLO INDIVIDUAL DE LOS INDIVIDUOS PARA LA CONVIVENCIA Y LA COHESIÓN SOCIAL - DEPORTE, RECREACIÓN Y ACTIVIDAD FÍSICA</v>
      </c>
      <c r="CC377">
        <f t="shared" si="56"/>
        <v>4</v>
      </c>
      <c r="CD377" t="str">
        <f t="shared" si="57"/>
        <v>14</v>
      </c>
      <c r="CE377" t="str">
        <f t="shared" si="58"/>
        <v>36 1 3 11 1 401 35 40 4301015</v>
      </c>
      <c r="CF377">
        <f t="shared" si="59"/>
        <v>3</v>
      </c>
    </row>
    <row r="378" spans="1:84" ht="15" customHeight="1" x14ac:dyDescent="0.25">
      <c r="A378" s="113">
        <v>36</v>
      </c>
      <c r="B378" s="113">
        <v>1</v>
      </c>
      <c r="C378" s="113">
        <v>3</v>
      </c>
      <c r="D378" s="113">
        <v>11</v>
      </c>
      <c r="E378" s="113">
        <v>1</v>
      </c>
      <c r="F378" s="113">
        <v>5</v>
      </c>
      <c r="G378" s="113">
        <v>35</v>
      </c>
      <c r="H378" s="113">
        <v>0</v>
      </c>
      <c r="I378" s="113">
        <v>1</v>
      </c>
      <c r="J378" s="113" t="s">
        <v>597</v>
      </c>
      <c r="K378" s="113">
        <v>0</v>
      </c>
      <c r="L378" s="113" t="s">
        <v>597</v>
      </c>
      <c r="M378" s="113">
        <v>11101</v>
      </c>
      <c r="N378" s="113" t="s">
        <v>598</v>
      </c>
      <c r="O378" s="113">
        <v>0</v>
      </c>
      <c r="P378" s="113">
        <v>0</v>
      </c>
      <c r="Q378" s="113" t="s">
        <v>2131</v>
      </c>
      <c r="R378" s="113" t="s">
        <v>2132</v>
      </c>
      <c r="S378" s="113" t="s">
        <v>2117</v>
      </c>
      <c r="T378" s="113" t="s">
        <v>228</v>
      </c>
      <c r="U378" s="113" t="s">
        <v>2120</v>
      </c>
      <c r="V378" s="113" t="s">
        <v>2121</v>
      </c>
      <c r="W378" s="113" t="s">
        <v>594</v>
      </c>
      <c r="X378" s="113" t="s">
        <v>602</v>
      </c>
      <c r="Y378" s="113" t="s">
        <v>596</v>
      </c>
      <c r="Z378" s="113" t="s">
        <v>597</v>
      </c>
      <c r="AA378" s="113" t="s">
        <v>595</v>
      </c>
      <c r="AB378" s="113" t="s">
        <v>234</v>
      </c>
      <c r="AC378" s="113" t="s">
        <v>797</v>
      </c>
      <c r="AD378" s="113" t="s">
        <v>239</v>
      </c>
      <c r="AE378" s="113" t="s">
        <v>2122</v>
      </c>
      <c r="AF378" s="113" t="s">
        <v>3534</v>
      </c>
      <c r="AG378" s="113" t="s">
        <v>2133</v>
      </c>
      <c r="AH378" s="113" t="s">
        <v>2134</v>
      </c>
      <c r="AI378" s="113" t="s">
        <v>2135</v>
      </c>
      <c r="AJ378" s="113" t="s">
        <v>2136</v>
      </c>
      <c r="AK378" s="113" t="s">
        <v>609</v>
      </c>
      <c r="AL378" s="113" t="s">
        <v>610</v>
      </c>
      <c r="AM378" s="113" t="s">
        <v>611</v>
      </c>
      <c r="AN378" s="113" t="s">
        <v>2137</v>
      </c>
      <c r="AO378" s="113" t="s">
        <v>2138</v>
      </c>
      <c r="AP378" s="113" t="s">
        <v>2139</v>
      </c>
      <c r="AQ378" s="113" t="s">
        <v>142</v>
      </c>
      <c r="AR378" s="94"/>
      <c r="AS378" s="53"/>
      <c r="AT378" s="53"/>
      <c r="AU378" s="53"/>
      <c r="AV378" s="53"/>
      <c r="AW378" s="94"/>
      <c r="AX378" s="94"/>
      <c r="AY378" s="94"/>
      <c r="AZ378" s="53"/>
      <c r="BA378" s="53"/>
      <c r="BB378" s="94"/>
      <c r="BC378" s="101">
        <v>1</v>
      </c>
      <c r="BD378" s="101">
        <v>401</v>
      </c>
      <c r="BG378" s="107"/>
      <c r="BI378" s="104">
        <v>36</v>
      </c>
      <c r="BJ378" s="104">
        <v>1</v>
      </c>
      <c r="BK378" s="104">
        <v>3</v>
      </c>
      <c r="BL378" s="106">
        <v>11</v>
      </c>
      <c r="BM378" s="104">
        <v>1</v>
      </c>
      <c r="BN378" s="104">
        <v>401</v>
      </c>
      <c r="BO378" s="104">
        <v>35</v>
      </c>
      <c r="BP378" s="104">
        <v>40</v>
      </c>
      <c r="BQ378" s="105">
        <v>4301003</v>
      </c>
      <c r="BR378" s="104" t="s">
        <v>3366</v>
      </c>
      <c r="BS378" s="104">
        <v>187026445</v>
      </c>
      <c r="BT378" s="103" t="str">
        <f>+VLOOKUP('EJECUCIONGASTOS ARMONIZADO'!BU378,[4]ARMONIZACION!$I$5:$N$53,6,FALSE)</f>
        <v>DESARROLLO HUMANO Y SOCIAL</v>
      </c>
      <c r="BU378" s="102" t="s">
        <v>360</v>
      </c>
      <c r="BV378" s="102"/>
      <c r="BY378" s="101">
        <v>1</v>
      </c>
      <c r="BZ378" s="101">
        <v>401</v>
      </c>
      <c r="CA378" t="e">
        <f>+COUNTIF([4]ARMONIZACION!$D$5:$D$53,'EJECUCIONGASTOS ARMONIZADO'!CB378)</f>
        <v>#VALUE!</v>
      </c>
      <c r="CB378" t="str">
        <f t="shared" si="55"/>
        <v>DEPORTE Y RECREACIÓN PARA EL DESARROLLO INDIVIDUAL DE LOS INDIVIDUOS PARA LA CONVIVENCIA Y LA COHESIÓN SOCIAL - DEPORTE, RECREACIÓN Y ACTIVIDAD FÍSICA</v>
      </c>
      <c r="CC378">
        <f t="shared" si="56"/>
        <v>4</v>
      </c>
      <c r="CD378" t="str">
        <f t="shared" si="57"/>
        <v>14</v>
      </c>
      <c r="CE378" t="str">
        <f t="shared" si="58"/>
        <v>36 1 3 11 1 401 35 40 4301003</v>
      </c>
      <c r="CF378">
        <f t="shared" si="59"/>
        <v>2</v>
      </c>
    </row>
    <row r="379" spans="1:84" ht="15" customHeight="1" x14ac:dyDescent="0.25">
      <c r="A379">
        <v>36</v>
      </c>
      <c r="B379">
        <v>1</v>
      </c>
      <c r="C379">
        <v>3</v>
      </c>
      <c r="D379" s="99">
        <v>11</v>
      </c>
      <c r="E379">
        <v>1</v>
      </c>
      <c r="F379">
        <v>5</v>
      </c>
      <c r="G379">
        <v>35</v>
      </c>
      <c r="H379">
        <v>1</v>
      </c>
      <c r="I379">
        <v>1</v>
      </c>
      <c r="J379" t="s">
        <v>597</v>
      </c>
      <c r="K379">
        <v>0</v>
      </c>
      <c r="L379" t="s">
        <v>597</v>
      </c>
      <c r="M379">
        <v>11101</v>
      </c>
      <c r="N379" t="s">
        <v>598</v>
      </c>
      <c r="O379">
        <v>1</v>
      </c>
      <c r="P379">
        <v>1</v>
      </c>
      <c r="Q379" t="s">
        <v>2140</v>
      </c>
      <c r="R379" t="s">
        <v>2141</v>
      </c>
      <c r="S379" t="s">
        <v>2117</v>
      </c>
      <c r="T379" t="s">
        <v>228</v>
      </c>
      <c r="U379" t="s">
        <v>2120</v>
      </c>
      <c r="V379" t="s">
        <v>2121</v>
      </c>
      <c r="W379" t="s">
        <v>594</v>
      </c>
      <c r="X379" t="s">
        <v>602</v>
      </c>
      <c r="Y379" t="s">
        <v>596</v>
      </c>
      <c r="Z379" t="s">
        <v>597</v>
      </c>
      <c r="AA379" t="s">
        <v>595</v>
      </c>
      <c r="AB379" t="s">
        <v>234</v>
      </c>
      <c r="AC379" t="s">
        <v>797</v>
      </c>
      <c r="AD379" t="s">
        <v>239</v>
      </c>
      <c r="AE379" t="s">
        <v>2122</v>
      </c>
      <c r="AF379" s="134" t="s">
        <v>3534</v>
      </c>
      <c r="AG379" t="s">
        <v>2133</v>
      </c>
      <c r="AH379" t="s">
        <v>2134</v>
      </c>
      <c r="AI379" t="s">
        <v>2135</v>
      </c>
      <c r="AJ379" t="s">
        <v>2136</v>
      </c>
      <c r="AK379" t="s">
        <v>609</v>
      </c>
      <c r="AL379" t="s">
        <v>610</v>
      </c>
      <c r="AM379" t="s">
        <v>611</v>
      </c>
      <c r="AN379" t="s">
        <v>2142</v>
      </c>
      <c r="AO379" t="s">
        <v>2143</v>
      </c>
      <c r="AP379" t="s">
        <v>2144</v>
      </c>
      <c r="AQ379" t="s">
        <v>142</v>
      </c>
      <c r="AR379" s="64">
        <v>400000000</v>
      </c>
      <c r="AS379" s="64">
        <v>0</v>
      </c>
      <c r="AT379" s="64">
        <v>0</v>
      </c>
      <c r="AU379" s="64">
        <v>0</v>
      </c>
      <c r="AV379" s="64">
        <v>0</v>
      </c>
      <c r="AW379" s="64">
        <v>400000000</v>
      </c>
      <c r="AX379" s="66">
        <v>348088981</v>
      </c>
      <c r="AY379" s="64">
        <v>156088981</v>
      </c>
      <c r="AZ379" s="64">
        <v>0</v>
      </c>
      <c r="BA379" s="64">
        <v>0</v>
      </c>
      <c r="BB379" s="66">
        <v>51911019</v>
      </c>
      <c r="BC379" s="101">
        <v>1</v>
      </c>
      <c r="BD379" s="101">
        <v>401</v>
      </c>
      <c r="BE379" s="64">
        <v>192000000</v>
      </c>
      <c r="BF379" t="s">
        <v>615</v>
      </c>
      <c r="BG379" s="107" t="e">
        <f>+SUMIF('[4]CDP - NO CANCELAR '!$A$2:$A$152,R379,'[4]CDP - NO CANCELAR '!$Q$2:$Q$152)</f>
        <v>#VALUE!</v>
      </c>
      <c r="BH379" s="64">
        <v>192000000</v>
      </c>
      <c r="BI379" s="104">
        <v>36</v>
      </c>
      <c r="BJ379" s="104">
        <v>1</v>
      </c>
      <c r="BK379" s="104">
        <v>3</v>
      </c>
      <c r="BL379" s="106">
        <v>11</v>
      </c>
      <c r="BM379" s="104">
        <v>1</v>
      </c>
      <c r="BN379" s="104">
        <v>401</v>
      </c>
      <c r="BO379" s="104">
        <v>35</v>
      </c>
      <c r="BP379" s="104">
        <v>40</v>
      </c>
      <c r="BQ379" s="105">
        <v>4301003</v>
      </c>
      <c r="BR379" s="104" t="s">
        <v>3366</v>
      </c>
      <c r="BS379" s="104">
        <v>30673555</v>
      </c>
      <c r="BT379" s="103" t="str">
        <f>+VLOOKUP('EJECUCIONGASTOS ARMONIZADO'!BU379,[4]ARMONIZACION!$I$5:$N$53,6,FALSE)</f>
        <v>DESARROLLO HUMANO Y SOCIAL</v>
      </c>
      <c r="BU379" s="102" t="s">
        <v>360</v>
      </c>
      <c r="BV379" s="102"/>
      <c r="BW379" t="s">
        <v>3571</v>
      </c>
      <c r="BX379" t="s">
        <v>3575</v>
      </c>
      <c r="BY379" s="101">
        <v>1</v>
      </c>
      <c r="BZ379" s="101">
        <v>401</v>
      </c>
      <c r="CA379" t="e">
        <f>+COUNTIF([4]ARMONIZACION!$D$5:$D$53,'EJECUCIONGASTOS ARMONIZADO'!CB379)</f>
        <v>#VALUE!</v>
      </c>
      <c r="CB379" t="str">
        <f t="shared" si="55"/>
        <v>DEPORTE Y RECREACIÓN PARA EL DESARROLLO INDIVIDUAL DE LOS INDIVIDUOS PARA LA CONVIVENCIA Y LA COHESIÓN SOCIAL - DEPORTE, RECREACIÓN Y ACTIVIDAD FÍSICA</v>
      </c>
      <c r="CC379">
        <f t="shared" si="56"/>
        <v>4</v>
      </c>
      <c r="CD379" t="str">
        <f t="shared" si="57"/>
        <v>14</v>
      </c>
      <c r="CE379" t="str">
        <f t="shared" si="58"/>
        <v>36 1 3 11 1 401 35 40 4301003</v>
      </c>
      <c r="CF379">
        <f t="shared" si="59"/>
        <v>2</v>
      </c>
    </row>
    <row r="380" spans="1:84" ht="15" customHeight="1" x14ac:dyDescent="0.25">
      <c r="A380" s="132">
        <v>36</v>
      </c>
      <c r="B380" s="132">
        <v>1</v>
      </c>
      <c r="C380" s="132">
        <v>3</v>
      </c>
      <c r="D380" s="132">
        <v>11</v>
      </c>
      <c r="E380" s="132">
        <v>1</v>
      </c>
      <c r="F380" s="132">
        <v>5</v>
      </c>
      <c r="G380" s="132">
        <v>35</v>
      </c>
      <c r="H380" s="132">
        <v>1</v>
      </c>
      <c r="I380" s="132">
        <v>1</v>
      </c>
      <c r="J380" s="132" t="s">
        <v>597</v>
      </c>
      <c r="K380" s="132">
        <v>0</v>
      </c>
      <c r="L380" s="132" t="s">
        <v>597</v>
      </c>
      <c r="M380" s="132">
        <v>11101</v>
      </c>
      <c r="N380" s="132" t="s">
        <v>598</v>
      </c>
      <c r="O380" s="132">
        <v>1</v>
      </c>
      <c r="P380" s="132">
        <v>1</v>
      </c>
      <c r="Q380" s="132" t="s">
        <v>2140</v>
      </c>
      <c r="R380" s="132" t="s">
        <v>2141</v>
      </c>
      <c r="S380" s="132" t="s">
        <v>2117</v>
      </c>
      <c r="T380" s="132" t="s">
        <v>228</v>
      </c>
      <c r="U380" s="132" t="s">
        <v>2120</v>
      </c>
      <c r="V380" s="132" t="s">
        <v>2121</v>
      </c>
      <c r="W380" s="132" t="s">
        <v>594</v>
      </c>
      <c r="X380" s="132" t="s">
        <v>602</v>
      </c>
      <c r="Y380" s="132" t="s">
        <v>596</v>
      </c>
      <c r="Z380" s="132" t="s">
        <v>597</v>
      </c>
      <c r="AA380" s="132" t="s">
        <v>595</v>
      </c>
      <c r="AB380" s="132" t="s">
        <v>234</v>
      </c>
      <c r="AC380" s="132" t="s">
        <v>797</v>
      </c>
      <c r="AD380" s="132" t="s">
        <v>239</v>
      </c>
      <c r="AE380" s="132" t="s">
        <v>2122</v>
      </c>
      <c r="AF380" s="133" t="s">
        <v>3534</v>
      </c>
      <c r="AG380" s="132" t="s">
        <v>2133</v>
      </c>
      <c r="AH380" s="132" t="s">
        <v>2134</v>
      </c>
      <c r="AI380" s="132" t="s">
        <v>2135</v>
      </c>
      <c r="AJ380" s="132" t="s">
        <v>2136</v>
      </c>
      <c r="AK380" s="132" t="s">
        <v>609</v>
      </c>
      <c r="AL380" s="132" t="s">
        <v>610</v>
      </c>
      <c r="AM380" s="132" t="s">
        <v>611</v>
      </c>
      <c r="AN380" s="132" t="s">
        <v>2142</v>
      </c>
      <c r="AO380" s="132" t="s">
        <v>2143</v>
      </c>
      <c r="AP380" s="132" t="s">
        <v>2144</v>
      </c>
      <c r="AQ380" s="132" t="s">
        <v>142</v>
      </c>
      <c r="AX380" s="66"/>
      <c r="BB380" s="66"/>
      <c r="BC380" s="101">
        <v>1</v>
      </c>
      <c r="BD380" s="101">
        <v>401</v>
      </c>
      <c r="BG380" s="107"/>
      <c r="BI380" s="104">
        <v>36</v>
      </c>
      <c r="BJ380" s="104">
        <v>1</v>
      </c>
      <c r="BK380" s="104">
        <v>3</v>
      </c>
      <c r="BL380" s="106">
        <v>11</v>
      </c>
      <c r="BM380" s="104">
        <v>1</v>
      </c>
      <c r="BN380" s="104">
        <v>401</v>
      </c>
      <c r="BO380" s="104">
        <v>35</v>
      </c>
      <c r="BP380" s="104">
        <v>40</v>
      </c>
      <c r="BQ380" s="105">
        <v>4301015</v>
      </c>
      <c r="BR380" s="104" t="s">
        <v>3366</v>
      </c>
      <c r="BS380" s="104">
        <v>21237464</v>
      </c>
      <c r="BT380" s="103" t="str">
        <f>+VLOOKUP('EJECUCIONGASTOS ARMONIZADO'!BU380,[4]ARMONIZACION!$I$5:$N$53,6,FALSE)</f>
        <v>DESARROLLO HUMANO Y SOCIAL</v>
      </c>
      <c r="BU380" s="102" t="s">
        <v>360</v>
      </c>
      <c r="BV380" s="102"/>
      <c r="BY380" s="101">
        <v>1</v>
      </c>
      <c r="BZ380" s="101">
        <v>401</v>
      </c>
      <c r="CA380" t="e">
        <f>+COUNTIF([4]ARMONIZACION!$D$5:$D$53,'EJECUCIONGASTOS ARMONIZADO'!CB380)</f>
        <v>#VALUE!</v>
      </c>
      <c r="CB380" t="str">
        <f t="shared" si="55"/>
        <v>DEPORTE Y RECREACIÓN PARA EL DESARROLLO INDIVIDUAL DE LOS INDIVIDUOS PARA LA CONVIVENCIA Y LA COHESIÓN SOCIAL - DEPORTE, RECREACIÓN Y ACTIVIDAD FÍSICA</v>
      </c>
      <c r="CC380">
        <f t="shared" si="56"/>
        <v>4</v>
      </c>
      <c r="CD380" t="str">
        <f t="shared" si="57"/>
        <v>14</v>
      </c>
      <c r="CE380" t="str">
        <f t="shared" si="58"/>
        <v>36 1 3 11 1 401 35 40 4301015</v>
      </c>
      <c r="CF380">
        <f t="shared" si="59"/>
        <v>3</v>
      </c>
    </row>
    <row r="381" spans="1:84" ht="15" customHeight="1" x14ac:dyDescent="0.25">
      <c r="A381">
        <v>36</v>
      </c>
      <c r="B381">
        <v>1</v>
      </c>
      <c r="C381">
        <v>3</v>
      </c>
      <c r="D381" s="99">
        <v>11</v>
      </c>
      <c r="E381">
        <v>1</v>
      </c>
      <c r="F381">
        <v>5</v>
      </c>
      <c r="G381">
        <v>35</v>
      </c>
      <c r="H381">
        <v>2</v>
      </c>
      <c r="I381">
        <v>1</v>
      </c>
      <c r="J381" t="s">
        <v>597</v>
      </c>
      <c r="K381">
        <v>0</v>
      </c>
      <c r="L381" t="s">
        <v>597</v>
      </c>
      <c r="M381">
        <v>11101</v>
      </c>
      <c r="N381" t="s">
        <v>598</v>
      </c>
      <c r="O381">
        <v>2</v>
      </c>
      <c r="P381">
        <v>2</v>
      </c>
      <c r="Q381" t="s">
        <v>2145</v>
      </c>
      <c r="R381" t="s">
        <v>2146</v>
      </c>
      <c r="S381" t="s">
        <v>2117</v>
      </c>
      <c r="T381" t="s">
        <v>228</v>
      </c>
      <c r="U381" t="s">
        <v>2120</v>
      </c>
      <c r="V381" t="s">
        <v>2121</v>
      </c>
      <c r="W381" t="s">
        <v>594</v>
      </c>
      <c r="X381" t="s">
        <v>602</v>
      </c>
      <c r="Y381" t="s">
        <v>596</v>
      </c>
      <c r="Z381" t="s">
        <v>597</v>
      </c>
      <c r="AA381" t="s">
        <v>595</v>
      </c>
      <c r="AB381" t="s">
        <v>234</v>
      </c>
      <c r="AC381" t="s">
        <v>797</v>
      </c>
      <c r="AD381" t="s">
        <v>239</v>
      </c>
      <c r="AE381" t="s">
        <v>2122</v>
      </c>
      <c r="AF381" t="s">
        <v>3534</v>
      </c>
      <c r="AG381" t="s">
        <v>2133</v>
      </c>
      <c r="AH381" t="s">
        <v>2134</v>
      </c>
      <c r="AI381" t="s">
        <v>2135</v>
      </c>
      <c r="AJ381" t="s">
        <v>2136</v>
      </c>
      <c r="AK381" t="s">
        <v>609</v>
      </c>
      <c r="AL381" t="s">
        <v>610</v>
      </c>
      <c r="AM381" t="s">
        <v>611</v>
      </c>
      <c r="AN381" t="s">
        <v>2147</v>
      </c>
      <c r="AO381" t="s">
        <v>2148</v>
      </c>
      <c r="AP381" t="s">
        <v>2149</v>
      </c>
      <c r="AQ381" t="s">
        <v>142</v>
      </c>
      <c r="AR381" s="64">
        <v>1850000000</v>
      </c>
      <c r="AS381" s="64">
        <v>0</v>
      </c>
      <c r="AT381" s="64">
        <v>0</v>
      </c>
      <c r="AU381" s="64">
        <v>0</v>
      </c>
      <c r="AV381" s="64">
        <v>0</v>
      </c>
      <c r="AW381" s="64">
        <v>1850000000</v>
      </c>
      <c r="AX381" s="64">
        <v>589848511</v>
      </c>
      <c r="AY381" s="64">
        <v>589848511</v>
      </c>
      <c r="AZ381" s="64">
        <v>201002480</v>
      </c>
      <c r="BA381" s="64">
        <v>161449549</v>
      </c>
      <c r="BB381" s="64">
        <v>1260151489</v>
      </c>
      <c r="BC381" s="101">
        <v>1</v>
      </c>
      <c r="BD381" s="101">
        <v>401</v>
      </c>
      <c r="BE381" s="64">
        <v>0</v>
      </c>
      <c r="BF381" t="s">
        <v>615</v>
      </c>
      <c r="BG381" s="107" t="e">
        <f>+SUMIF('[4]CDP - NO CANCELAR '!$A$2:$A$152,R381,'[4]CDP - NO CANCELAR '!$Q$2:$Q$152)</f>
        <v>#VALUE!</v>
      </c>
      <c r="BH381" s="64">
        <v>631381845</v>
      </c>
      <c r="BI381" s="104">
        <v>36</v>
      </c>
      <c r="BJ381" s="104">
        <v>1</v>
      </c>
      <c r="BK381" s="104">
        <v>3</v>
      </c>
      <c r="BL381" s="106">
        <v>11</v>
      </c>
      <c r="BM381" s="104">
        <v>1</v>
      </c>
      <c r="BN381" s="104">
        <v>401</v>
      </c>
      <c r="BO381" s="104">
        <v>35</v>
      </c>
      <c r="BP381" s="104">
        <v>40</v>
      </c>
      <c r="BQ381" s="105">
        <v>4301015</v>
      </c>
      <c r="BR381" s="104" t="s">
        <v>3366</v>
      </c>
      <c r="BS381" s="104">
        <f t="shared" ref="BS381:BS392" si="62">+BB381</f>
        <v>1260151489</v>
      </c>
      <c r="BT381" s="103" t="str">
        <f>+VLOOKUP('EJECUCIONGASTOS ARMONIZADO'!BU381,[4]ARMONIZACION!$I$5:$N$53,6,FALSE)</f>
        <v>DESARROLLO HUMANO Y SOCIAL</v>
      </c>
      <c r="BU381" s="102" t="s">
        <v>360</v>
      </c>
      <c r="BV381" s="102"/>
      <c r="BY381" s="101">
        <v>1</v>
      </c>
      <c r="BZ381" s="101">
        <v>401</v>
      </c>
      <c r="CA381" t="e">
        <f>+COUNTIF([4]ARMONIZACION!$D$5:$D$53,'EJECUCIONGASTOS ARMONIZADO'!CB381)</f>
        <v>#VALUE!</v>
      </c>
      <c r="CB381" t="str">
        <f t="shared" si="55"/>
        <v>DEPORTE Y RECREACIÓN PARA EL DESARROLLO INDIVIDUAL DE LOS INDIVIDUOS PARA LA CONVIVENCIA Y LA COHESIÓN SOCIAL - DEPORTE, RECREACIÓN Y ACTIVIDAD FÍSICA</v>
      </c>
      <c r="CC381">
        <f t="shared" si="56"/>
        <v>4</v>
      </c>
      <c r="CD381" t="str">
        <f t="shared" si="57"/>
        <v>14</v>
      </c>
      <c r="CE381" t="str">
        <f t="shared" si="58"/>
        <v>36 1 3 11 1 401 35 40 4301015</v>
      </c>
      <c r="CF381">
        <f t="shared" si="59"/>
        <v>3</v>
      </c>
    </row>
    <row r="382" spans="1:84" ht="15" customHeight="1" x14ac:dyDescent="0.25">
      <c r="A382">
        <v>36</v>
      </c>
      <c r="B382">
        <v>1</v>
      </c>
      <c r="C382">
        <v>3</v>
      </c>
      <c r="D382" s="99">
        <v>22</v>
      </c>
      <c r="E382">
        <v>1</v>
      </c>
      <c r="F382">
        <v>5</v>
      </c>
      <c r="G382">
        <v>34</v>
      </c>
      <c r="H382">
        <v>0</v>
      </c>
      <c r="I382">
        <v>2</v>
      </c>
      <c r="J382" t="s">
        <v>235</v>
      </c>
      <c r="K382" t="s">
        <v>2117</v>
      </c>
      <c r="L382" t="s">
        <v>228</v>
      </c>
      <c r="M382">
        <v>12106</v>
      </c>
      <c r="N382" t="s">
        <v>2150</v>
      </c>
      <c r="O382">
        <v>0</v>
      </c>
      <c r="P382">
        <v>0</v>
      </c>
      <c r="Q382" t="s">
        <v>2151</v>
      </c>
      <c r="R382" t="s">
        <v>2152</v>
      </c>
      <c r="S382" t="s">
        <v>2117</v>
      </c>
      <c r="T382" t="s">
        <v>228</v>
      </c>
      <c r="U382" t="s">
        <v>2120</v>
      </c>
      <c r="V382" t="s">
        <v>2121</v>
      </c>
      <c r="W382" t="s">
        <v>594</v>
      </c>
      <c r="X382" t="s">
        <v>602</v>
      </c>
      <c r="Y382" t="s">
        <v>696</v>
      </c>
      <c r="Z382" t="s">
        <v>235</v>
      </c>
      <c r="AA382" t="s">
        <v>695</v>
      </c>
      <c r="AB382" t="s">
        <v>235</v>
      </c>
      <c r="AC382" t="s">
        <v>797</v>
      </c>
      <c r="AD382" t="s">
        <v>239</v>
      </c>
      <c r="AE382" t="s">
        <v>2122</v>
      </c>
      <c r="AF382" t="s">
        <v>3534</v>
      </c>
      <c r="AG382" t="s">
        <v>2124</v>
      </c>
      <c r="AH382" t="s">
        <v>2125</v>
      </c>
      <c r="AI382" t="s">
        <v>2126</v>
      </c>
      <c r="AJ382" t="s">
        <v>2127</v>
      </c>
      <c r="AK382" t="s">
        <v>609</v>
      </c>
      <c r="AL382" t="s">
        <v>610</v>
      </c>
      <c r="AM382" t="s">
        <v>611</v>
      </c>
      <c r="AN382" t="s">
        <v>2128</v>
      </c>
      <c r="AO382" t="s">
        <v>2129</v>
      </c>
      <c r="AP382" t="s">
        <v>2153</v>
      </c>
      <c r="AQ382" t="s">
        <v>143</v>
      </c>
      <c r="AR382" s="64">
        <v>900000000</v>
      </c>
      <c r="AS382" s="64">
        <v>0</v>
      </c>
      <c r="AT382" s="64">
        <v>0</v>
      </c>
      <c r="AU382" s="64">
        <v>0</v>
      </c>
      <c r="AV382" s="64">
        <v>436551726</v>
      </c>
      <c r="AW382" s="64">
        <v>463448274</v>
      </c>
      <c r="AX382" s="64">
        <v>27922480</v>
      </c>
      <c r="AY382" s="64">
        <v>27922480</v>
      </c>
      <c r="AZ382" s="64">
        <v>0</v>
      </c>
      <c r="BA382" s="64">
        <v>0</v>
      </c>
      <c r="BB382" s="64">
        <v>435525794</v>
      </c>
      <c r="BC382" s="101">
        <v>1</v>
      </c>
      <c r="BD382" s="101">
        <v>402</v>
      </c>
      <c r="BE382" s="64">
        <v>0</v>
      </c>
      <c r="BF382" t="s">
        <v>615</v>
      </c>
      <c r="BG382" s="107" t="e">
        <f>+SUMIF('[4]CDP - NO CANCELAR '!$A$2:$A$152,R382,'[4]CDP - NO CANCELAR '!$Q$2:$Q$152)</f>
        <v>#VALUE!</v>
      </c>
      <c r="BH382" s="64">
        <v>27922480</v>
      </c>
      <c r="BI382" s="104">
        <v>36</v>
      </c>
      <c r="BJ382" s="104">
        <v>1</v>
      </c>
      <c r="BK382" s="104">
        <v>3</v>
      </c>
      <c r="BL382" s="106">
        <v>22</v>
      </c>
      <c r="BM382" s="104">
        <v>1</v>
      </c>
      <c r="BN382" s="104">
        <v>402</v>
      </c>
      <c r="BO382" s="104">
        <v>34</v>
      </c>
      <c r="BP382" s="104">
        <v>40</v>
      </c>
      <c r="BQ382" s="105">
        <v>4301037</v>
      </c>
      <c r="BR382" s="104" t="s">
        <v>3385</v>
      </c>
      <c r="BS382" s="104">
        <f t="shared" si="62"/>
        <v>435525794</v>
      </c>
      <c r="BT382" s="103" t="str">
        <f>+VLOOKUP('EJECUCIONGASTOS ARMONIZADO'!BU382,[4]ARMONIZACION!$I$5:$N$53,6,FALSE)</f>
        <v>DESARROLLO HUMANO Y SOCIAL</v>
      </c>
      <c r="BU382" s="102" t="s">
        <v>360</v>
      </c>
      <c r="BV382" s="102"/>
      <c r="BY382" s="101">
        <v>1</v>
      </c>
      <c r="BZ382" s="101">
        <v>402</v>
      </c>
      <c r="CA382" t="e">
        <f>+COUNTIF([4]ARMONIZACION!$D$5:$D$53,'EJECUCIONGASTOS ARMONIZADO'!CB382)</f>
        <v>#VALUE!</v>
      </c>
      <c r="CB382" t="str">
        <f t="shared" si="55"/>
        <v>DEPORTE Y RECREACIÓN PARA EL DESARROLLO INDIVIDUAL DE LOS INDIVIDUOS PARA LA CONVIVENCIA Y LA COHESIÓN SOCIAL - DEPORTE, RECREACIÓN Y ACTIVIDAD FÍSICA</v>
      </c>
      <c r="CC382">
        <f t="shared" si="56"/>
        <v>4</v>
      </c>
      <c r="CD382" t="str">
        <f t="shared" si="57"/>
        <v>14</v>
      </c>
      <c r="CE382" t="str">
        <f t="shared" si="58"/>
        <v>36 1 3 22 1 402 34 40 4301037</v>
      </c>
      <c r="CF382">
        <f t="shared" si="59"/>
        <v>1</v>
      </c>
    </row>
    <row r="383" spans="1:84" ht="15" customHeight="1" x14ac:dyDescent="0.25">
      <c r="A383">
        <v>36</v>
      </c>
      <c r="B383">
        <v>1</v>
      </c>
      <c r="C383">
        <v>3</v>
      </c>
      <c r="D383" s="99">
        <v>22</v>
      </c>
      <c r="E383">
        <v>1</v>
      </c>
      <c r="F383">
        <v>5</v>
      </c>
      <c r="G383">
        <v>34</v>
      </c>
      <c r="H383">
        <v>1</v>
      </c>
      <c r="I383">
        <v>2</v>
      </c>
      <c r="J383" t="s">
        <v>235</v>
      </c>
      <c r="K383" t="s">
        <v>2117</v>
      </c>
      <c r="L383" t="s">
        <v>228</v>
      </c>
      <c r="M383">
        <v>13204</v>
      </c>
      <c r="N383" t="s">
        <v>2154</v>
      </c>
      <c r="O383">
        <v>1</v>
      </c>
      <c r="P383">
        <v>1</v>
      </c>
      <c r="Q383" t="s">
        <v>2155</v>
      </c>
      <c r="R383" t="s">
        <v>2156</v>
      </c>
      <c r="S383" t="s">
        <v>2117</v>
      </c>
      <c r="T383" t="s">
        <v>228</v>
      </c>
      <c r="U383" t="s">
        <v>2120</v>
      </c>
      <c r="V383" t="s">
        <v>2121</v>
      </c>
      <c r="W383" t="s">
        <v>594</v>
      </c>
      <c r="X383" t="s">
        <v>602</v>
      </c>
      <c r="Y383" t="s">
        <v>696</v>
      </c>
      <c r="Z383" t="s">
        <v>235</v>
      </c>
      <c r="AA383" t="s">
        <v>695</v>
      </c>
      <c r="AB383" t="s">
        <v>235</v>
      </c>
      <c r="AC383" t="s">
        <v>797</v>
      </c>
      <c r="AD383" t="s">
        <v>239</v>
      </c>
      <c r="AE383" t="s">
        <v>2122</v>
      </c>
      <c r="AF383" t="s">
        <v>3534</v>
      </c>
      <c r="AG383" t="s">
        <v>2124</v>
      </c>
      <c r="AH383" t="s">
        <v>2125</v>
      </c>
      <c r="AI383" t="s">
        <v>2126</v>
      </c>
      <c r="AJ383" t="s">
        <v>2127</v>
      </c>
      <c r="AK383" t="s">
        <v>609</v>
      </c>
      <c r="AL383" t="s">
        <v>610</v>
      </c>
      <c r="AM383" t="s">
        <v>611</v>
      </c>
      <c r="AN383" t="s">
        <v>2128</v>
      </c>
      <c r="AO383" t="s">
        <v>2129</v>
      </c>
      <c r="AP383" t="s">
        <v>2157</v>
      </c>
      <c r="AQ383" t="s">
        <v>144</v>
      </c>
      <c r="AR383" s="64">
        <v>329400000</v>
      </c>
      <c r="AS383" s="64">
        <v>0</v>
      </c>
      <c r="AT383" s="64">
        <v>0</v>
      </c>
      <c r="AU383" s="64">
        <v>0</v>
      </c>
      <c r="AV383" s="64">
        <v>0</v>
      </c>
      <c r="AW383" s="64">
        <v>329400000</v>
      </c>
      <c r="AX383" s="64">
        <v>199145999</v>
      </c>
      <c r="AY383" s="64">
        <v>178845999</v>
      </c>
      <c r="AZ383" s="64">
        <v>13959999</v>
      </c>
      <c r="BA383" s="64">
        <v>9899999</v>
      </c>
      <c r="BB383" s="64">
        <v>130254001</v>
      </c>
      <c r="BC383" s="101">
        <v>1</v>
      </c>
      <c r="BD383" s="101">
        <v>402</v>
      </c>
      <c r="BE383" s="64">
        <v>20300000</v>
      </c>
      <c r="BF383" t="s">
        <v>615</v>
      </c>
      <c r="BG383" s="107" t="e">
        <f>+SUMIF('[4]CDP - NO CANCELAR '!$A$2:$A$152,R383,'[4]CDP - NO CANCELAR '!$Q$2:$Q$152)</f>
        <v>#VALUE!</v>
      </c>
      <c r="BH383" s="64">
        <v>232000000</v>
      </c>
      <c r="BI383" s="104">
        <v>36</v>
      </c>
      <c r="BJ383" s="104">
        <v>1</v>
      </c>
      <c r="BK383" s="104">
        <v>3</v>
      </c>
      <c r="BL383" s="106">
        <v>22</v>
      </c>
      <c r="BM383" s="104">
        <v>1</v>
      </c>
      <c r="BN383" s="104">
        <v>402</v>
      </c>
      <c r="BO383" s="104">
        <v>34</v>
      </c>
      <c r="BP383" s="104">
        <v>41</v>
      </c>
      <c r="BQ383" s="105">
        <v>4301037</v>
      </c>
      <c r="BR383" s="104" t="s">
        <v>3387</v>
      </c>
      <c r="BS383" s="104">
        <f t="shared" si="62"/>
        <v>130254001</v>
      </c>
      <c r="BT383" s="103" t="str">
        <f>+VLOOKUP('EJECUCIONGASTOS ARMONIZADO'!BU383,[4]ARMONIZACION!$I$5:$N$53,6,FALSE)</f>
        <v>DESARROLLO HUMANO Y SOCIAL</v>
      </c>
      <c r="BU383" s="102" t="s">
        <v>360</v>
      </c>
      <c r="BV383" s="102"/>
      <c r="BY383" s="101">
        <v>1</v>
      </c>
      <c r="BZ383" s="101">
        <v>402</v>
      </c>
      <c r="CA383" t="e">
        <f>+COUNTIF([4]ARMONIZACION!$D$5:$D$53,'EJECUCIONGASTOS ARMONIZADO'!CB383)</f>
        <v>#VALUE!</v>
      </c>
      <c r="CB383" t="str">
        <f t="shared" si="55"/>
        <v>DEPORTE Y RECREACIÓN PARA EL DESARROLLO INDIVIDUAL DE LOS INDIVIDUOS PARA LA CONVIVENCIA Y LA COHESIÓN SOCIAL - DEPORTE, RECREACIÓN Y ACTIVIDAD FÍSICA</v>
      </c>
      <c r="CC383">
        <f t="shared" si="56"/>
        <v>4</v>
      </c>
      <c r="CD383" t="str">
        <f t="shared" si="57"/>
        <v>14</v>
      </c>
      <c r="CE383" t="str">
        <f t="shared" si="58"/>
        <v>36 1 3 22 1 402 34 41 4301037</v>
      </c>
      <c r="CF383">
        <f t="shared" si="59"/>
        <v>1</v>
      </c>
    </row>
    <row r="384" spans="1:84" ht="15" customHeight="1" x14ac:dyDescent="0.25">
      <c r="A384">
        <v>36</v>
      </c>
      <c r="B384">
        <v>1</v>
      </c>
      <c r="C384">
        <v>3</v>
      </c>
      <c r="D384" s="99">
        <v>22</v>
      </c>
      <c r="E384">
        <v>1</v>
      </c>
      <c r="F384">
        <v>5</v>
      </c>
      <c r="G384">
        <v>34</v>
      </c>
      <c r="H384">
        <v>2</v>
      </c>
      <c r="I384">
        <v>2</v>
      </c>
      <c r="J384" t="s">
        <v>235</v>
      </c>
      <c r="K384" t="s">
        <v>2117</v>
      </c>
      <c r="L384" t="s">
        <v>228</v>
      </c>
      <c r="M384">
        <v>22329</v>
      </c>
      <c r="N384" t="s">
        <v>2158</v>
      </c>
      <c r="O384">
        <v>2</v>
      </c>
      <c r="P384">
        <v>2</v>
      </c>
      <c r="Q384" t="s">
        <v>2159</v>
      </c>
      <c r="R384" t="s">
        <v>2160</v>
      </c>
      <c r="S384" t="s">
        <v>2117</v>
      </c>
      <c r="T384" t="s">
        <v>228</v>
      </c>
      <c r="U384" t="s">
        <v>2120</v>
      </c>
      <c r="V384" t="s">
        <v>2121</v>
      </c>
      <c r="W384" t="s">
        <v>594</v>
      </c>
      <c r="X384" t="s">
        <v>602</v>
      </c>
      <c r="Y384" t="s">
        <v>696</v>
      </c>
      <c r="Z384" t="s">
        <v>235</v>
      </c>
      <c r="AA384" t="s">
        <v>695</v>
      </c>
      <c r="AB384" t="s">
        <v>235</v>
      </c>
      <c r="AC384" t="s">
        <v>797</v>
      </c>
      <c r="AD384" t="s">
        <v>239</v>
      </c>
      <c r="AE384" t="s">
        <v>2122</v>
      </c>
      <c r="AF384" t="s">
        <v>3534</v>
      </c>
      <c r="AG384" t="s">
        <v>2124</v>
      </c>
      <c r="AH384" t="s">
        <v>2125</v>
      </c>
      <c r="AI384" t="s">
        <v>2126</v>
      </c>
      <c r="AJ384" t="s">
        <v>2127</v>
      </c>
      <c r="AK384" t="s">
        <v>609</v>
      </c>
      <c r="AL384" t="s">
        <v>610</v>
      </c>
      <c r="AM384" t="s">
        <v>611</v>
      </c>
      <c r="AN384" t="s">
        <v>2142</v>
      </c>
      <c r="AO384" t="s">
        <v>2143</v>
      </c>
      <c r="AP384" t="s">
        <v>2161</v>
      </c>
      <c r="AQ384" t="s">
        <v>145</v>
      </c>
      <c r="AR384" s="64">
        <v>4500000</v>
      </c>
      <c r="AS384" s="64">
        <v>0</v>
      </c>
      <c r="AT384" s="64">
        <v>0</v>
      </c>
      <c r="AU384" s="64">
        <v>0</v>
      </c>
      <c r="AV384" s="64">
        <v>4500000</v>
      </c>
      <c r="AW384" s="64">
        <v>0</v>
      </c>
      <c r="AX384" s="64">
        <v>0</v>
      </c>
      <c r="AY384" s="64">
        <v>0</v>
      </c>
      <c r="AZ384" s="64">
        <v>0</v>
      </c>
      <c r="BA384" s="64">
        <v>0</v>
      </c>
      <c r="BB384" s="64">
        <v>0</v>
      </c>
      <c r="BC384" s="101">
        <v>1</v>
      </c>
      <c r="BD384" s="101">
        <v>402</v>
      </c>
      <c r="BE384" s="64">
        <v>0</v>
      </c>
      <c r="BF384" t="s">
        <v>615</v>
      </c>
      <c r="BG384" s="107" t="e">
        <f>+SUMIF('[4]CDP - NO CANCELAR '!$A$2:$A$152,R384,'[4]CDP - NO CANCELAR '!$Q$2:$Q$152)</f>
        <v>#VALUE!</v>
      </c>
      <c r="BH384" s="64">
        <v>0</v>
      </c>
      <c r="BI384" s="104">
        <f t="shared" ref="BI384:BL385" si="63">+A384</f>
        <v>36</v>
      </c>
      <c r="BJ384" s="104">
        <f t="shared" si="63"/>
        <v>1</v>
      </c>
      <c r="BK384" s="104">
        <f t="shared" si="63"/>
        <v>3</v>
      </c>
      <c r="BL384" s="106">
        <f t="shared" si="63"/>
        <v>22</v>
      </c>
      <c r="BM384" s="104">
        <f>+VALUE(VLOOKUP(BT384,'[4]ESTRUCTURA PDM'!$D$1:$J$48,7,FALSE))</f>
        <v>1</v>
      </c>
      <c r="BN384" s="104">
        <f>IFERROR(VALUE(CONCATENATE((VLOOKUP(BU384,'[4]ESTRUCTURA PDM'!$E$1:$L$48,7,FALSE)),0,(VLOOKUP(BV384,'[4]ESTRUCTURA PDM'!$F$1:$L$48,7,FALSE)))),)</f>
        <v>0</v>
      </c>
      <c r="BO384" s="104">
        <f>+G384</f>
        <v>34</v>
      </c>
      <c r="BP384" s="104"/>
      <c r="BQ384" s="105"/>
      <c r="BR384" s="104"/>
      <c r="BS384" s="104">
        <f t="shared" si="62"/>
        <v>0</v>
      </c>
      <c r="BT384" s="103" t="str">
        <f>+VLOOKUP('EJECUCIONGASTOS ARMONIZADO'!BU384,[4]ARMONIZACION!$I$5:$N$53,6,FALSE)</f>
        <v>DESARROLLO HUMANO Y SOCIAL</v>
      </c>
      <c r="BU384" s="102" t="s">
        <v>360</v>
      </c>
      <c r="BV384" s="102"/>
      <c r="BY384" s="101">
        <v>1</v>
      </c>
      <c r="BZ384" s="101">
        <v>0</v>
      </c>
      <c r="CA384" t="e">
        <f>+COUNTIF([4]ARMONIZACION!$D$5:$D$53,'EJECUCIONGASTOS ARMONIZADO'!CB384)</f>
        <v>#VALUE!</v>
      </c>
      <c r="CB384" t="str">
        <f t="shared" si="55"/>
        <v>DEPORTE Y RECREACIÓN PARA EL DESARROLLO INDIVIDUAL DE LOS INDIVIDUOS PARA LA CONVIVENCIA Y LA COHESIÓN SOCIAL - DEPORTE, RECREACIÓN Y ACTIVIDAD FÍSICA</v>
      </c>
      <c r="CC384">
        <f t="shared" si="56"/>
        <v>0</v>
      </c>
      <c r="CD384" t="str">
        <f t="shared" si="57"/>
        <v>10</v>
      </c>
      <c r="CE384" t="str">
        <f t="shared" si="58"/>
        <v xml:space="preserve">36 1 3 22 1 0 34  </v>
      </c>
      <c r="CF384">
        <f t="shared" si="59"/>
        <v>1</v>
      </c>
    </row>
    <row r="385" spans="1:84" ht="15" customHeight="1" x14ac:dyDescent="0.25">
      <c r="A385">
        <v>36</v>
      </c>
      <c r="B385">
        <v>1</v>
      </c>
      <c r="C385">
        <v>3</v>
      </c>
      <c r="D385" s="99">
        <v>22</v>
      </c>
      <c r="E385">
        <v>1</v>
      </c>
      <c r="F385">
        <v>5</v>
      </c>
      <c r="G385">
        <v>35</v>
      </c>
      <c r="H385">
        <v>0</v>
      </c>
      <c r="I385">
        <v>2</v>
      </c>
      <c r="J385" t="s">
        <v>235</v>
      </c>
      <c r="K385" t="s">
        <v>2117</v>
      </c>
      <c r="L385" t="s">
        <v>228</v>
      </c>
      <c r="M385">
        <v>11206</v>
      </c>
      <c r="N385" t="s">
        <v>2162</v>
      </c>
      <c r="O385">
        <v>0</v>
      </c>
      <c r="P385">
        <v>0</v>
      </c>
      <c r="Q385" t="s">
        <v>2163</v>
      </c>
      <c r="R385" t="s">
        <v>2164</v>
      </c>
      <c r="S385" t="s">
        <v>2117</v>
      </c>
      <c r="T385" t="s">
        <v>228</v>
      </c>
      <c r="U385" t="s">
        <v>2120</v>
      </c>
      <c r="V385" t="s">
        <v>2121</v>
      </c>
      <c r="W385" t="s">
        <v>594</v>
      </c>
      <c r="X385" t="s">
        <v>602</v>
      </c>
      <c r="Y385" t="s">
        <v>696</v>
      </c>
      <c r="Z385" t="s">
        <v>235</v>
      </c>
      <c r="AA385" t="s">
        <v>695</v>
      </c>
      <c r="AB385" t="s">
        <v>235</v>
      </c>
      <c r="AC385" t="s">
        <v>797</v>
      </c>
      <c r="AD385" t="s">
        <v>239</v>
      </c>
      <c r="AE385" t="s">
        <v>2122</v>
      </c>
      <c r="AF385" t="s">
        <v>3534</v>
      </c>
      <c r="AG385" t="s">
        <v>2133</v>
      </c>
      <c r="AH385" t="s">
        <v>2134</v>
      </c>
      <c r="AI385" t="s">
        <v>2135</v>
      </c>
      <c r="AJ385" t="s">
        <v>2136</v>
      </c>
      <c r="AK385" t="s">
        <v>609</v>
      </c>
      <c r="AL385" t="s">
        <v>610</v>
      </c>
      <c r="AM385" t="s">
        <v>611</v>
      </c>
      <c r="AN385" t="s">
        <v>2147</v>
      </c>
      <c r="AO385" t="s">
        <v>2148</v>
      </c>
      <c r="AP385" t="s">
        <v>2165</v>
      </c>
      <c r="AQ385" t="s">
        <v>147</v>
      </c>
      <c r="AR385" s="64">
        <v>1141735310</v>
      </c>
      <c r="AS385" s="64">
        <v>0</v>
      </c>
      <c r="AT385" s="64">
        <v>0</v>
      </c>
      <c r="AU385" s="64">
        <v>0</v>
      </c>
      <c r="AV385" s="64">
        <v>0</v>
      </c>
      <c r="AW385" s="64">
        <v>1141735310</v>
      </c>
      <c r="AX385" s="64">
        <v>1141735309.5</v>
      </c>
      <c r="AY385" s="64">
        <v>1141735309.5</v>
      </c>
      <c r="AZ385" s="64">
        <v>330373127</v>
      </c>
      <c r="BA385" s="64">
        <v>330373127</v>
      </c>
      <c r="BB385" s="64">
        <v>0.5</v>
      </c>
      <c r="BC385" s="101">
        <v>1</v>
      </c>
      <c r="BD385" s="101">
        <v>401</v>
      </c>
      <c r="BE385" s="64">
        <v>0</v>
      </c>
      <c r="BF385" t="s">
        <v>615</v>
      </c>
      <c r="BG385" s="107" t="e">
        <f>+SUMIF('[4]CDP - NO CANCELAR '!$A$2:$A$152,R385,'[4]CDP - NO CANCELAR '!$Q$2:$Q$152)</f>
        <v>#VALUE!</v>
      </c>
      <c r="BH385" s="64">
        <v>1141735309.5</v>
      </c>
      <c r="BI385" s="104">
        <f t="shared" si="63"/>
        <v>36</v>
      </c>
      <c r="BJ385" s="104">
        <f t="shared" si="63"/>
        <v>1</v>
      </c>
      <c r="BK385" s="104">
        <f t="shared" si="63"/>
        <v>3</v>
      </c>
      <c r="BL385" s="106">
        <f t="shared" si="63"/>
        <v>22</v>
      </c>
      <c r="BM385" s="104">
        <f>+VALUE(VLOOKUP(BT385,'[4]ESTRUCTURA PDM'!$D$1:$J$48,7,FALSE))</f>
        <v>1</v>
      </c>
      <c r="BN385" s="104">
        <v>401</v>
      </c>
      <c r="BO385" s="104">
        <f>+G385</f>
        <v>35</v>
      </c>
      <c r="BP385" s="104">
        <v>40</v>
      </c>
      <c r="BQ385" s="105">
        <v>4301003</v>
      </c>
      <c r="BR385" s="104" t="s">
        <v>3374</v>
      </c>
      <c r="BS385" s="104">
        <f t="shared" si="62"/>
        <v>0.5</v>
      </c>
      <c r="BT385" s="103" t="str">
        <f>+VLOOKUP('EJECUCIONGASTOS ARMONIZADO'!BU385,[4]ARMONIZACION!$I$5:$N$53,6,FALSE)</f>
        <v>DESARROLLO HUMANO Y SOCIAL</v>
      </c>
      <c r="BU385" s="102" t="s">
        <v>360</v>
      </c>
      <c r="BV385" s="102"/>
      <c r="BY385" s="101">
        <v>1</v>
      </c>
      <c r="BZ385" s="101">
        <v>401</v>
      </c>
      <c r="CA385" t="e">
        <f>+COUNTIF([4]ARMONIZACION!$D$5:$D$53,'EJECUCIONGASTOS ARMONIZADO'!CB385)</f>
        <v>#VALUE!</v>
      </c>
      <c r="CB385" t="str">
        <f t="shared" si="55"/>
        <v>DEPORTE Y RECREACIÓN PARA EL DESARROLLO INDIVIDUAL DE LOS INDIVIDUOS PARA LA CONVIVENCIA Y LA COHESIÓN SOCIAL - DEPORTE, RECREACIÓN Y ACTIVIDAD FÍSICA</v>
      </c>
      <c r="CC385">
        <f t="shared" si="56"/>
        <v>4</v>
      </c>
      <c r="CD385" t="str">
        <f t="shared" si="57"/>
        <v>14</v>
      </c>
      <c r="CE385" t="str">
        <f t="shared" si="58"/>
        <v>36 1 3 22 1 401 35 40 4301003</v>
      </c>
      <c r="CF385">
        <f t="shared" si="59"/>
        <v>1</v>
      </c>
    </row>
    <row r="386" spans="1:84" ht="15" customHeight="1" x14ac:dyDescent="0.25">
      <c r="A386">
        <v>36</v>
      </c>
      <c r="B386">
        <v>1</v>
      </c>
      <c r="C386">
        <v>3</v>
      </c>
      <c r="D386" s="99">
        <v>22</v>
      </c>
      <c r="E386">
        <v>1</v>
      </c>
      <c r="F386">
        <v>5</v>
      </c>
      <c r="G386">
        <v>35</v>
      </c>
      <c r="H386">
        <v>1</v>
      </c>
      <c r="I386">
        <v>2</v>
      </c>
      <c r="J386" t="s">
        <v>235</v>
      </c>
      <c r="K386" t="s">
        <v>2117</v>
      </c>
      <c r="L386" t="s">
        <v>228</v>
      </c>
      <c r="M386">
        <v>12106</v>
      </c>
      <c r="N386" t="s">
        <v>2150</v>
      </c>
      <c r="O386">
        <v>1</v>
      </c>
      <c r="P386">
        <v>1</v>
      </c>
      <c r="Q386" t="s">
        <v>2166</v>
      </c>
      <c r="R386" t="s">
        <v>2167</v>
      </c>
      <c r="S386" t="s">
        <v>2117</v>
      </c>
      <c r="T386" t="s">
        <v>228</v>
      </c>
      <c r="U386" t="s">
        <v>2120</v>
      </c>
      <c r="V386" t="s">
        <v>2121</v>
      </c>
      <c r="W386" t="s">
        <v>594</v>
      </c>
      <c r="X386" t="s">
        <v>602</v>
      </c>
      <c r="Y386" t="s">
        <v>696</v>
      </c>
      <c r="Z386" t="s">
        <v>235</v>
      </c>
      <c r="AA386" t="s">
        <v>695</v>
      </c>
      <c r="AB386" t="s">
        <v>235</v>
      </c>
      <c r="AC386" t="s">
        <v>797</v>
      </c>
      <c r="AD386" t="s">
        <v>239</v>
      </c>
      <c r="AE386" t="s">
        <v>2122</v>
      </c>
      <c r="AF386" t="s">
        <v>3534</v>
      </c>
      <c r="AG386" t="s">
        <v>2133</v>
      </c>
      <c r="AH386" t="s">
        <v>2134</v>
      </c>
      <c r="AI386" t="s">
        <v>2135</v>
      </c>
      <c r="AJ386" t="s">
        <v>2136</v>
      </c>
      <c r="AK386" t="s">
        <v>609</v>
      </c>
      <c r="AL386" t="s">
        <v>610</v>
      </c>
      <c r="AM386" t="s">
        <v>611</v>
      </c>
      <c r="AN386" t="s">
        <v>2142</v>
      </c>
      <c r="AO386" t="s">
        <v>2143</v>
      </c>
      <c r="AP386" t="s">
        <v>2168</v>
      </c>
      <c r="AQ386" t="s">
        <v>148</v>
      </c>
      <c r="AR386" s="64">
        <v>803376064</v>
      </c>
      <c r="AS386" s="64">
        <v>0</v>
      </c>
      <c r="AT386" s="64">
        <v>0</v>
      </c>
      <c r="AU386" s="64">
        <v>288440386</v>
      </c>
      <c r="AV386" s="64">
        <v>199454700</v>
      </c>
      <c r="AW386" s="64">
        <v>892361750</v>
      </c>
      <c r="AX386" s="66">
        <v>834985259</v>
      </c>
      <c r="AY386" s="64">
        <v>431609195</v>
      </c>
      <c r="AZ386" s="64">
        <v>0</v>
      </c>
      <c r="BA386" s="64">
        <v>0</v>
      </c>
      <c r="BB386" s="66">
        <v>57376491</v>
      </c>
      <c r="BC386" s="101">
        <v>1</v>
      </c>
      <c r="BD386" s="101">
        <v>401</v>
      </c>
      <c r="BE386" s="64">
        <v>403376064</v>
      </c>
      <c r="BF386" t="s">
        <v>615</v>
      </c>
      <c r="BG386" s="107" t="e">
        <f>+SUMIF('[4]CDP - NO CANCELAR '!$A$2:$A$152,R386,'[4]CDP - NO CANCELAR '!$Q$2:$Q$152)</f>
        <v>#VALUE!</v>
      </c>
      <c r="BH386" s="64">
        <v>573085509</v>
      </c>
      <c r="BI386" s="104">
        <v>36</v>
      </c>
      <c r="BJ386" s="104">
        <v>1</v>
      </c>
      <c r="BK386" s="104">
        <v>3</v>
      </c>
      <c r="BL386" s="106">
        <v>22</v>
      </c>
      <c r="BM386" s="104">
        <v>1</v>
      </c>
      <c r="BN386" s="104">
        <v>401</v>
      </c>
      <c r="BO386" s="104">
        <v>35</v>
      </c>
      <c r="BP386" s="104">
        <v>41</v>
      </c>
      <c r="BQ386" s="105">
        <v>4301017</v>
      </c>
      <c r="BR386" s="104" t="s">
        <v>3374</v>
      </c>
      <c r="BS386" s="104">
        <f t="shared" si="62"/>
        <v>57376491</v>
      </c>
      <c r="BT386" s="103" t="str">
        <f>+VLOOKUP('EJECUCIONGASTOS ARMONIZADO'!BU386,[4]ARMONIZACION!$I$5:$N$53,6,FALSE)</f>
        <v>DESARROLLO HUMANO Y SOCIAL</v>
      </c>
      <c r="BU386" s="102" t="s">
        <v>360</v>
      </c>
      <c r="BV386" s="102"/>
      <c r="BW386" t="s">
        <v>3571</v>
      </c>
      <c r="BX386" t="s">
        <v>3575</v>
      </c>
      <c r="BY386" s="101">
        <v>1</v>
      </c>
      <c r="BZ386" s="101">
        <v>401</v>
      </c>
      <c r="CA386" t="e">
        <f>+COUNTIF([4]ARMONIZACION!$D$5:$D$53,'EJECUCIONGASTOS ARMONIZADO'!CB386)</f>
        <v>#VALUE!</v>
      </c>
      <c r="CB386" t="str">
        <f t="shared" si="55"/>
        <v>DEPORTE Y RECREACIÓN PARA EL DESARROLLO INDIVIDUAL DE LOS INDIVIDUOS PARA LA CONVIVENCIA Y LA COHESIÓN SOCIAL - DEPORTE, RECREACIÓN Y ACTIVIDAD FÍSICA</v>
      </c>
      <c r="CC386">
        <f t="shared" si="56"/>
        <v>4</v>
      </c>
      <c r="CD386" t="str">
        <f t="shared" si="57"/>
        <v>14</v>
      </c>
      <c r="CE386" t="str">
        <f t="shared" si="58"/>
        <v>36 1 3 22 1 401 35 41 4301017</v>
      </c>
      <c r="CF386">
        <f t="shared" si="59"/>
        <v>2</v>
      </c>
    </row>
    <row r="387" spans="1:84" ht="15" customHeight="1" x14ac:dyDescent="0.25">
      <c r="A387">
        <v>36</v>
      </c>
      <c r="B387">
        <v>1</v>
      </c>
      <c r="C387">
        <v>3</v>
      </c>
      <c r="D387" s="99">
        <v>22</v>
      </c>
      <c r="E387">
        <v>1</v>
      </c>
      <c r="F387">
        <v>5</v>
      </c>
      <c r="G387">
        <v>35</v>
      </c>
      <c r="H387">
        <v>2</v>
      </c>
      <c r="I387">
        <v>2</v>
      </c>
      <c r="J387" t="s">
        <v>235</v>
      </c>
      <c r="K387" t="s">
        <v>2117</v>
      </c>
      <c r="L387" t="s">
        <v>228</v>
      </c>
      <c r="M387">
        <v>12113</v>
      </c>
      <c r="N387" t="s">
        <v>2169</v>
      </c>
      <c r="O387">
        <v>2</v>
      </c>
      <c r="P387">
        <v>2</v>
      </c>
      <c r="Q387" t="s">
        <v>2170</v>
      </c>
      <c r="R387" t="s">
        <v>2171</v>
      </c>
      <c r="S387" t="s">
        <v>2117</v>
      </c>
      <c r="T387" t="s">
        <v>228</v>
      </c>
      <c r="U387" t="s">
        <v>2120</v>
      </c>
      <c r="V387" t="s">
        <v>2121</v>
      </c>
      <c r="W387" t="s">
        <v>594</v>
      </c>
      <c r="X387" t="s">
        <v>602</v>
      </c>
      <c r="Y387" t="s">
        <v>696</v>
      </c>
      <c r="Z387" t="s">
        <v>235</v>
      </c>
      <c r="AA387" t="s">
        <v>695</v>
      </c>
      <c r="AB387" t="s">
        <v>235</v>
      </c>
      <c r="AC387" t="s">
        <v>797</v>
      </c>
      <c r="AD387" t="s">
        <v>239</v>
      </c>
      <c r="AE387" t="s">
        <v>2122</v>
      </c>
      <c r="AF387" t="s">
        <v>3534</v>
      </c>
      <c r="AG387" t="s">
        <v>2133</v>
      </c>
      <c r="AH387" t="s">
        <v>2134</v>
      </c>
      <c r="AI387" t="s">
        <v>2135</v>
      </c>
      <c r="AJ387" t="s">
        <v>2136</v>
      </c>
      <c r="AK387" t="s">
        <v>609</v>
      </c>
      <c r="AL387" t="s">
        <v>610</v>
      </c>
      <c r="AM387" t="s">
        <v>611</v>
      </c>
      <c r="AN387" t="s">
        <v>2142</v>
      </c>
      <c r="AO387" t="s">
        <v>2143</v>
      </c>
      <c r="AP387" t="s">
        <v>2172</v>
      </c>
      <c r="AQ387" t="s">
        <v>149</v>
      </c>
      <c r="AR387" s="64">
        <v>14661199</v>
      </c>
      <c r="AS387" s="64">
        <v>0</v>
      </c>
      <c r="AT387" s="64">
        <v>0</v>
      </c>
      <c r="AU387" s="64">
        <v>0</v>
      </c>
      <c r="AV387" s="64">
        <v>0</v>
      </c>
      <c r="AW387" s="64">
        <v>14661199</v>
      </c>
      <c r="AX387" s="64">
        <v>0</v>
      </c>
      <c r="AY387" s="64">
        <v>0</v>
      </c>
      <c r="AZ387" s="64">
        <v>0</v>
      </c>
      <c r="BA387" s="64">
        <v>0</v>
      </c>
      <c r="BB387" s="64">
        <v>14661199</v>
      </c>
      <c r="BC387" s="101">
        <v>1</v>
      </c>
      <c r="BD387" s="101">
        <v>401</v>
      </c>
      <c r="BE387" s="64">
        <v>0</v>
      </c>
      <c r="BF387" t="s">
        <v>615</v>
      </c>
      <c r="BG387" s="107" t="e">
        <f>+SUMIF('[4]CDP - NO CANCELAR '!$A$2:$A$152,R387,'[4]CDP - NO CANCELAR '!$Q$2:$Q$152)</f>
        <v>#VALUE!</v>
      </c>
      <c r="BH387" s="64">
        <v>0</v>
      </c>
      <c r="BI387" s="104">
        <v>36</v>
      </c>
      <c r="BJ387" s="104">
        <v>1</v>
      </c>
      <c r="BK387" s="104">
        <v>3</v>
      </c>
      <c r="BL387" s="106">
        <v>22</v>
      </c>
      <c r="BM387" s="104">
        <v>1</v>
      </c>
      <c r="BN387" s="104">
        <v>401</v>
      </c>
      <c r="BO387" s="104">
        <v>35</v>
      </c>
      <c r="BP387" s="104">
        <v>42</v>
      </c>
      <c r="BQ387" s="105">
        <v>4301017</v>
      </c>
      <c r="BR387" s="104" t="s">
        <v>3377</v>
      </c>
      <c r="BS387" s="104">
        <f t="shared" si="62"/>
        <v>14661199</v>
      </c>
      <c r="BT387" s="103" t="str">
        <f>+VLOOKUP('EJECUCIONGASTOS ARMONIZADO'!BU387,[4]ARMONIZACION!$I$5:$N$53,6,FALSE)</f>
        <v>DESARROLLO HUMANO Y SOCIAL</v>
      </c>
      <c r="BU387" s="102" t="s">
        <v>360</v>
      </c>
      <c r="BV387" s="102"/>
      <c r="BY387" s="101">
        <v>1</v>
      </c>
      <c r="BZ387" s="101">
        <v>401</v>
      </c>
      <c r="CA387" t="e">
        <f>+COUNTIF([4]ARMONIZACION!$D$5:$D$53,'EJECUCIONGASTOS ARMONIZADO'!CB387)</f>
        <v>#VALUE!</v>
      </c>
      <c r="CB387" t="str">
        <f t="shared" ref="CB387:CB450" si="64">+CONCATENATE(AF387," - ",BU387)</f>
        <v>DEPORTE Y RECREACIÓN PARA EL DESARROLLO INDIVIDUAL DE LOS INDIVIDUOS PARA LA CONVIVENCIA Y LA COHESIÓN SOCIAL - DEPORTE, RECREACIÓN Y ACTIVIDAD FÍSICA</v>
      </c>
      <c r="CC387">
        <f t="shared" ref="CC387:CC426" si="65">_xlfn.NUMBERVALUE(MID(BN387,1,1))</f>
        <v>4</v>
      </c>
      <c r="CD387" t="str">
        <f t="shared" ref="CD387:CD450" si="66">+CONCATENATE(BM387,CC387)</f>
        <v>14</v>
      </c>
      <c r="CE387" t="str">
        <f t="shared" ref="CE387:CE450" si="67">+CONCATENATE(BI387," ",BJ387," ",BK387," ",BL387," ",BM387," ",BN387," ",BO387," ",BP387," ",BQ387)</f>
        <v>36 1 3 22 1 401 35 42 4301017</v>
      </c>
      <c r="CF387">
        <f t="shared" ref="CF387:CF450" si="68">+COUNTIF($CE$3:$CE$583,CE387)</f>
        <v>1</v>
      </c>
    </row>
    <row r="388" spans="1:84" ht="15" customHeight="1" x14ac:dyDescent="0.25">
      <c r="A388">
        <v>36</v>
      </c>
      <c r="B388">
        <v>1</v>
      </c>
      <c r="C388">
        <v>3</v>
      </c>
      <c r="D388" s="99">
        <v>22</v>
      </c>
      <c r="E388">
        <v>1</v>
      </c>
      <c r="F388">
        <v>5</v>
      </c>
      <c r="G388">
        <v>35</v>
      </c>
      <c r="H388">
        <v>3</v>
      </c>
      <c r="I388">
        <v>2</v>
      </c>
      <c r="J388" t="s">
        <v>235</v>
      </c>
      <c r="K388" t="s">
        <v>2117</v>
      </c>
      <c r="L388" t="s">
        <v>228</v>
      </c>
      <c r="M388">
        <v>22306</v>
      </c>
      <c r="N388" t="s">
        <v>2173</v>
      </c>
      <c r="O388">
        <v>3</v>
      </c>
      <c r="P388">
        <v>3</v>
      </c>
      <c r="Q388" t="s">
        <v>2174</v>
      </c>
      <c r="R388" t="s">
        <v>2175</v>
      </c>
      <c r="S388" t="s">
        <v>2117</v>
      </c>
      <c r="T388" t="s">
        <v>228</v>
      </c>
      <c r="U388" t="s">
        <v>2120</v>
      </c>
      <c r="V388" t="s">
        <v>2121</v>
      </c>
      <c r="W388" t="s">
        <v>594</v>
      </c>
      <c r="X388" t="s">
        <v>602</v>
      </c>
      <c r="Y388" t="s">
        <v>696</v>
      </c>
      <c r="Z388" t="s">
        <v>235</v>
      </c>
      <c r="AA388" t="s">
        <v>695</v>
      </c>
      <c r="AB388" t="s">
        <v>235</v>
      </c>
      <c r="AC388" t="s">
        <v>797</v>
      </c>
      <c r="AD388" t="s">
        <v>239</v>
      </c>
      <c r="AE388" t="s">
        <v>2122</v>
      </c>
      <c r="AF388" t="s">
        <v>3534</v>
      </c>
      <c r="AG388" t="s">
        <v>2133</v>
      </c>
      <c r="AH388" t="s">
        <v>2134</v>
      </c>
      <c r="AI388" t="s">
        <v>2135</v>
      </c>
      <c r="AJ388" t="s">
        <v>2136</v>
      </c>
      <c r="AK388" t="s">
        <v>609</v>
      </c>
      <c r="AL388" t="s">
        <v>610</v>
      </c>
      <c r="AM388" t="s">
        <v>611</v>
      </c>
      <c r="AN388" t="s">
        <v>2142</v>
      </c>
      <c r="AO388" t="s">
        <v>2143</v>
      </c>
      <c r="AP388" t="s">
        <v>2176</v>
      </c>
      <c r="AQ388" t="s">
        <v>150</v>
      </c>
      <c r="AR388" s="64">
        <v>100000</v>
      </c>
      <c r="AS388" s="64">
        <v>0</v>
      </c>
      <c r="AT388" s="64">
        <v>0</v>
      </c>
      <c r="AU388" s="64">
        <v>0</v>
      </c>
      <c r="AV388" s="64">
        <v>0</v>
      </c>
      <c r="AW388" s="64">
        <v>100000</v>
      </c>
      <c r="AX388" s="64">
        <v>0</v>
      </c>
      <c r="AY388" s="64">
        <v>0</v>
      </c>
      <c r="AZ388" s="64">
        <v>0</v>
      </c>
      <c r="BA388" s="64">
        <v>0</v>
      </c>
      <c r="BB388" s="64">
        <v>100000</v>
      </c>
      <c r="BC388" s="101">
        <v>1</v>
      </c>
      <c r="BD388" s="101">
        <v>401</v>
      </c>
      <c r="BE388" s="64">
        <v>0</v>
      </c>
      <c r="BF388" t="s">
        <v>615</v>
      </c>
      <c r="BG388" s="107" t="e">
        <f>+SUMIF('[4]CDP - NO CANCELAR '!$A$2:$A$152,R388,'[4]CDP - NO CANCELAR '!$Q$2:$Q$152)</f>
        <v>#VALUE!</v>
      </c>
      <c r="BH388" s="64">
        <v>0</v>
      </c>
      <c r="BI388" s="104">
        <v>36</v>
      </c>
      <c r="BJ388" s="104">
        <v>1</v>
      </c>
      <c r="BK388" s="104">
        <v>3</v>
      </c>
      <c r="BL388" s="106">
        <v>22</v>
      </c>
      <c r="BM388" s="104">
        <v>1</v>
      </c>
      <c r="BN388" s="104">
        <v>401</v>
      </c>
      <c r="BO388" s="104">
        <v>35</v>
      </c>
      <c r="BP388" s="104">
        <v>43</v>
      </c>
      <c r="BQ388" s="105">
        <v>4301017</v>
      </c>
      <c r="BR388" s="104" t="s">
        <v>3379</v>
      </c>
      <c r="BS388" s="104">
        <f t="shared" si="62"/>
        <v>100000</v>
      </c>
      <c r="BT388" s="103" t="str">
        <f>+VLOOKUP('EJECUCIONGASTOS ARMONIZADO'!BU388,[4]ARMONIZACION!$I$5:$N$53,6,FALSE)</f>
        <v>DESARROLLO HUMANO Y SOCIAL</v>
      </c>
      <c r="BU388" s="102" t="s">
        <v>360</v>
      </c>
      <c r="BV388" s="102"/>
      <c r="BY388" s="101">
        <v>1</v>
      </c>
      <c r="BZ388" s="101">
        <v>401</v>
      </c>
      <c r="CA388" t="e">
        <f>+COUNTIF([4]ARMONIZACION!$D$5:$D$53,'EJECUCIONGASTOS ARMONIZADO'!CB388)</f>
        <v>#VALUE!</v>
      </c>
      <c r="CB388" t="str">
        <f t="shared" si="64"/>
        <v>DEPORTE Y RECREACIÓN PARA EL DESARROLLO INDIVIDUAL DE LOS INDIVIDUOS PARA LA CONVIVENCIA Y LA COHESIÓN SOCIAL - DEPORTE, RECREACIÓN Y ACTIVIDAD FÍSICA</v>
      </c>
      <c r="CC388">
        <f t="shared" si="65"/>
        <v>4</v>
      </c>
      <c r="CD388" t="str">
        <f t="shared" si="66"/>
        <v>14</v>
      </c>
      <c r="CE388" t="str">
        <f t="shared" si="67"/>
        <v>36 1 3 22 1 401 35 43 4301017</v>
      </c>
      <c r="CF388">
        <f t="shared" si="68"/>
        <v>1</v>
      </c>
    </row>
    <row r="389" spans="1:84" ht="15" customHeight="1" x14ac:dyDescent="0.25">
      <c r="A389">
        <v>36</v>
      </c>
      <c r="B389">
        <v>1</v>
      </c>
      <c r="C389">
        <v>3</v>
      </c>
      <c r="D389" s="99">
        <v>22</v>
      </c>
      <c r="E389">
        <v>1</v>
      </c>
      <c r="F389">
        <v>5</v>
      </c>
      <c r="G389">
        <v>35</v>
      </c>
      <c r="H389">
        <v>4</v>
      </c>
      <c r="I389">
        <v>2</v>
      </c>
      <c r="J389" t="s">
        <v>235</v>
      </c>
      <c r="K389" t="s">
        <v>2117</v>
      </c>
      <c r="L389" t="s">
        <v>228</v>
      </c>
      <c r="M389">
        <v>22323</v>
      </c>
      <c r="N389" t="s">
        <v>2177</v>
      </c>
      <c r="O389">
        <v>4</v>
      </c>
      <c r="P389">
        <v>4</v>
      </c>
      <c r="Q389" t="s">
        <v>2178</v>
      </c>
      <c r="R389" t="s">
        <v>2179</v>
      </c>
      <c r="S389" t="s">
        <v>2117</v>
      </c>
      <c r="T389" t="s">
        <v>228</v>
      </c>
      <c r="U389" t="s">
        <v>2120</v>
      </c>
      <c r="V389" t="s">
        <v>2121</v>
      </c>
      <c r="W389" t="s">
        <v>594</v>
      </c>
      <c r="X389" t="s">
        <v>602</v>
      </c>
      <c r="Y389" t="s">
        <v>696</v>
      </c>
      <c r="Z389" t="s">
        <v>235</v>
      </c>
      <c r="AA389" t="s">
        <v>695</v>
      </c>
      <c r="AB389" t="s">
        <v>235</v>
      </c>
      <c r="AC389" t="s">
        <v>797</v>
      </c>
      <c r="AD389" t="s">
        <v>239</v>
      </c>
      <c r="AE389" t="s">
        <v>2122</v>
      </c>
      <c r="AF389" t="s">
        <v>3534</v>
      </c>
      <c r="AG389" t="s">
        <v>2133</v>
      </c>
      <c r="AH389" t="s">
        <v>2134</v>
      </c>
      <c r="AI389" t="s">
        <v>2135</v>
      </c>
      <c r="AJ389" t="s">
        <v>2136</v>
      </c>
      <c r="AK389" t="s">
        <v>609</v>
      </c>
      <c r="AL389" t="s">
        <v>610</v>
      </c>
      <c r="AM389" t="s">
        <v>611</v>
      </c>
      <c r="AN389" t="s">
        <v>2142</v>
      </c>
      <c r="AO389" t="s">
        <v>2143</v>
      </c>
      <c r="AP389" t="s">
        <v>2180</v>
      </c>
      <c r="AQ389" t="s">
        <v>151</v>
      </c>
      <c r="AR389" s="64">
        <v>11000000</v>
      </c>
      <c r="AS389" s="64">
        <v>0</v>
      </c>
      <c r="AT389" s="64">
        <v>0</v>
      </c>
      <c r="AU389" s="64">
        <v>0</v>
      </c>
      <c r="AV389" s="64">
        <v>0</v>
      </c>
      <c r="AW389" s="64">
        <v>11000000</v>
      </c>
      <c r="AX389" s="64">
        <v>0</v>
      </c>
      <c r="AY389" s="64">
        <v>0</v>
      </c>
      <c r="AZ389" s="64">
        <v>0</v>
      </c>
      <c r="BA389" s="64">
        <v>0</v>
      </c>
      <c r="BB389" s="64">
        <v>11000000</v>
      </c>
      <c r="BC389" s="101">
        <v>1</v>
      </c>
      <c r="BD389" s="101">
        <v>401</v>
      </c>
      <c r="BE389" s="64">
        <v>0</v>
      </c>
      <c r="BF389" t="s">
        <v>615</v>
      </c>
      <c r="BG389" s="107" t="e">
        <f>+SUMIF('[4]CDP - NO CANCELAR '!$A$2:$A$152,R389,'[4]CDP - NO CANCELAR '!$Q$2:$Q$152)</f>
        <v>#VALUE!</v>
      </c>
      <c r="BH389" s="64">
        <v>0</v>
      </c>
      <c r="BI389" s="104">
        <v>36</v>
      </c>
      <c r="BJ389" s="104">
        <v>1</v>
      </c>
      <c r="BK389" s="104">
        <v>3</v>
      </c>
      <c r="BL389" s="106">
        <v>22</v>
      </c>
      <c r="BM389" s="104">
        <v>1</v>
      </c>
      <c r="BN389" s="104">
        <v>401</v>
      </c>
      <c r="BO389" s="104">
        <v>35</v>
      </c>
      <c r="BP389" s="104">
        <v>44</v>
      </c>
      <c r="BQ389" s="105">
        <v>4301017</v>
      </c>
      <c r="BR389" s="104" t="s">
        <v>3381</v>
      </c>
      <c r="BS389" s="104">
        <f t="shared" si="62"/>
        <v>11000000</v>
      </c>
      <c r="BT389" s="103" t="str">
        <f>+VLOOKUP('EJECUCIONGASTOS ARMONIZADO'!BU389,[4]ARMONIZACION!$I$5:$N$53,6,FALSE)</f>
        <v>DESARROLLO HUMANO Y SOCIAL</v>
      </c>
      <c r="BU389" s="102" t="s">
        <v>360</v>
      </c>
      <c r="BV389" s="102"/>
      <c r="BY389" s="101">
        <v>1</v>
      </c>
      <c r="BZ389" s="101">
        <v>401</v>
      </c>
      <c r="CA389" t="e">
        <f>+COUNTIF([4]ARMONIZACION!$D$5:$D$53,'EJECUCIONGASTOS ARMONIZADO'!CB389)</f>
        <v>#VALUE!</v>
      </c>
      <c r="CB389" t="str">
        <f t="shared" si="64"/>
        <v>DEPORTE Y RECREACIÓN PARA EL DESARROLLO INDIVIDUAL DE LOS INDIVIDUOS PARA LA CONVIVENCIA Y LA COHESIÓN SOCIAL - DEPORTE, RECREACIÓN Y ACTIVIDAD FÍSICA</v>
      </c>
      <c r="CC389">
        <f t="shared" si="65"/>
        <v>4</v>
      </c>
      <c r="CD389" t="str">
        <f t="shared" si="66"/>
        <v>14</v>
      </c>
      <c r="CE389" t="str">
        <f t="shared" si="67"/>
        <v>36 1 3 22 1 401 35 44 4301017</v>
      </c>
      <c r="CF389">
        <f t="shared" si="68"/>
        <v>1</v>
      </c>
    </row>
    <row r="390" spans="1:84" ht="15" customHeight="1" x14ac:dyDescent="0.25">
      <c r="A390">
        <v>36</v>
      </c>
      <c r="B390">
        <v>1</v>
      </c>
      <c r="C390">
        <v>3</v>
      </c>
      <c r="D390" s="99">
        <v>33</v>
      </c>
      <c r="E390">
        <v>1</v>
      </c>
      <c r="F390">
        <v>5</v>
      </c>
      <c r="G390">
        <v>34</v>
      </c>
      <c r="H390">
        <v>0</v>
      </c>
      <c r="I390">
        <v>3</v>
      </c>
      <c r="J390" t="s">
        <v>236</v>
      </c>
      <c r="K390" t="s">
        <v>2117</v>
      </c>
      <c r="L390" t="s">
        <v>228</v>
      </c>
      <c r="M390">
        <v>13161</v>
      </c>
      <c r="N390" t="s">
        <v>2181</v>
      </c>
      <c r="O390">
        <v>0</v>
      </c>
      <c r="P390">
        <v>0</v>
      </c>
      <c r="Q390" t="s">
        <v>2182</v>
      </c>
      <c r="R390" t="s">
        <v>2183</v>
      </c>
      <c r="S390" t="s">
        <v>2117</v>
      </c>
      <c r="T390" t="s">
        <v>228</v>
      </c>
      <c r="U390" t="s">
        <v>2120</v>
      </c>
      <c r="V390" t="s">
        <v>2121</v>
      </c>
      <c r="W390" t="s">
        <v>594</v>
      </c>
      <c r="X390" t="s">
        <v>602</v>
      </c>
      <c r="Y390" t="s">
        <v>594</v>
      </c>
      <c r="Z390" t="s">
        <v>236</v>
      </c>
      <c r="AA390" t="s">
        <v>1180</v>
      </c>
      <c r="AB390" t="s">
        <v>1181</v>
      </c>
      <c r="AC390" t="s">
        <v>797</v>
      </c>
      <c r="AD390" t="s">
        <v>239</v>
      </c>
      <c r="AE390" t="s">
        <v>2122</v>
      </c>
      <c r="AF390" t="s">
        <v>3534</v>
      </c>
      <c r="AG390" t="s">
        <v>2124</v>
      </c>
      <c r="AH390" t="s">
        <v>2125</v>
      </c>
      <c r="AI390" t="s">
        <v>2126</v>
      </c>
      <c r="AJ390" t="s">
        <v>2127</v>
      </c>
      <c r="AK390" t="s">
        <v>609</v>
      </c>
      <c r="AL390" t="s">
        <v>610</v>
      </c>
      <c r="AM390" t="s">
        <v>611</v>
      </c>
      <c r="AN390" t="s">
        <v>2128</v>
      </c>
      <c r="AO390" t="s">
        <v>2129</v>
      </c>
      <c r="AP390" t="s">
        <v>2184</v>
      </c>
      <c r="AQ390" t="s">
        <v>152</v>
      </c>
      <c r="AR390" s="64">
        <v>1677380853</v>
      </c>
      <c r="AS390" s="64">
        <v>0</v>
      </c>
      <c r="AT390" s="64">
        <v>0</v>
      </c>
      <c r="AU390" s="64">
        <v>0</v>
      </c>
      <c r="AV390" s="64">
        <v>0</v>
      </c>
      <c r="AW390" s="64">
        <v>1677380853</v>
      </c>
      <c r="AX390" s="66">
        <v>1676620000</v>
      </c>
      <c r="AY390" s="64">
        <v>673486000</v>
      </c>
      <c r="AZ390" s="64">
        <v>130163330</v>
      </c>
      <c r="BA390" s="64">
        <v>118659997</v>
      </c>
      <c r="BB390" s="66">
        <v>760853</v>
      </c>
      <c r="BC390" s="101">
        <v>1</v>
      </c>
      <c r="BD390" s="101">
        <v>403</v>
      </c>
      <c r="BE390" s="64">
        <v>1003134000</v>
      </c>
      <c r="BF390" t="s">
        <v>615</v>
      </c>
      <c r="BG390" s="107" t="e">
        <f>+SUMIF('[4]CDP - NO CANCELAR '!$A$2:$A$152,R390,'[4]CDP - NO CANCELAR '!$Q$2:$Q$152)</f>
        <v>#VALUE!</v>
      </c>
      <c r="BH390" s="64">
        <v>1676620000</v>
      </c>
      <c r="BI390" s="104">
        <v>36</v>
      </c>
      <c r="BJ390" s="104">
        <v>1</v>
      </c>
      <c r="BK390" s="104">
        <v>3</v>
      </c>
      <c r="BL390" s="106">
        <v>33</v>
      </c>
      <c r="BM390" s="104">
        <v>1</v>
      </c>
      <c r="BN390" s="104">
        <v>403</v>
      </c>
      <c r="BO390" s="104">
        <v>34</v>
      </c>
      <c r="BP390" s="104">
        <v>40</v>
      </c>
      <c r="BQ390" s="105">
        <v>4301037</v>
      </c>
      <c r="BR390" s="104" t="s">
        <v>3391</v>
      </c>
      <c r="BS390" s="104">
        <f t="shared" si="62"/>
        <v>760853</v>
      </c>
      <c r="BT390" s="103" t="str">
        <f>+VLOOKUP('EJECUCIONGASTOS ARMONIZADO'!BU390,[4]ARMONIZACION!$I$5:$N$53,6,FALSE)</f>
        <v>DESARROLLO HUMANO Y SOCIAL</v>
      </c>
      <c r="BU390" s="102" t="s">
        <v>360</v>
      </c>
      <c r="BV390" s="102"/>
      <c r="BW390" t="s">
        <v>3571</v>
      </c>
      <c r="BY390" s="101">
        <v>1</v>
      </c>
      <c r="BZ390" s="101">
        <v>403</v>
      </c>
      <c r="CA390" t="e">
        <f>+COUNTIF([4]ARMONIZACION!$D$5:$D$53,'EJECUCIONGASTOS ARMONIZADO'!CB390)</f>
        <v>#VALUE!</v>
      </c>
      <c r="CB390" t="str">
        <f t="shared" si="64"/>
        <v>DEPORTE Y RECREACIÓN PARA EL DESARROLLO INDIVIDUAL DE LOS INDIVIDUOS PARA LA CONVIVENCIA Y LA COHESIÓN SOCIAL - DEPORTE, RECREACIÓN Y ACTIVIDAD FÍSICA</v>
      </c>
      <c r="CC390">
        <f t="shared" si="65"/>
        <v>4</v>
      </c>
      <c r="CD390" t="str">
        <f t="shared" si="66"/>
        <v>14</v>
      </c>
      <c r="CE390" t="str">
        <f t="shared" si="67"/>
        <v>36 1 3 33 1 403 34 40 4301037</v>
      </c>
      <c r="CF390">
        <f t="shared" si="68"/>
        <v>1</v>
      </c>
    </row>
    <row r="391" spans="1:84" ht="15" customHeight="1" x14ac:dyDescent="0.25">
      <c r="A391">
        <v>36</v>
      </c>
      <c r="B391">
        <v>1</v>
      </c>
      <c r="C391">
        <v>3</v>
      </c>
      <c r="D391" s="99">
        <v>81</v>
      </c>
      <c r="E391">
        <v>1</v>
      </c>
      <c r="F391">
        <v>5</v>
      </c>
      <c r="G391">
        <v>35</v>
      </c>
      <c r="H391">
        <v>0</v>
      </c>
      <c r="I391">
        <v>1</v>
      </c>
      <c r="J391" t="s">
        <v>597</v>
      </c>
      <c r="K391">
        <v>0</v>
      </c>
      <c r="L391" t="s">
        <v>597</v>
      </c>
      <c r="M391">
        <v>25101</v>
      </c>
      <c r="N391" t="s">
        <v>947</v>
      </c>
      <c r="O391">
        <v>0</v>
      </c>
      <c r="P391">
        <v>0</v>
      </c>
      <c r="Q391" t="s">
        <v>2185</v>
      </c>
      <c r="R391" t="s">
        <v>2186</v>
      </c>
      <c r="S391" t="s">
        <v>2117</v>
      </c>
      <c r="T391" t="s">
        <v>228</v>
      </c>
      <c r="U391" t="s">
        <v>2120</v>
      </c>
      <c r="V391" t="s">
        <v>2121</v>
      </c>
      <c r="W391" t="s">
        <v>594</v>
      </c>
      <c r="X391" t="s">
        <v>602</v>
      </c>
      <c r="Y391" t="s">
        <v>596</v>
      </c>
      <c r="Z391" t="s">
        <v>597</v>
      </c>
      <c r="AA391" t="s">
        <v>946</v>
      </c>
      <c r="AB391" t="s">
        <v>950</v>
      </c>
      <c r="AC391" t="s">
        <v>797</v>
      </c>
      <c r="AD391" t="s">
        <v>239</v>
      </c>
      <c r="AE391" t="s">
        <v>2122</v>
      </c>
      <c r="AF391" t="s">
        <v>3534</v>
      </c>
      <c r="AG391" t="s">
        <v>2133</v>
      </c>
      <c r="AH391" t="s">
        <v>2134</v>
      </c>
      <c r="AI391" t="s">
        <v>2135</v>
      </c>
      <c r="AJ391" t="s">
        <v>2136</v>
      </c>
      <c r="AK391" t="s">
        <v>609</v>
      </c>
      <c r="AL391" t="s">
        <v>610</v>
      </c>
      <c r="AM391" t="s">
        <v>611</v>
      </c>
      <c r="AN391" t="s">
        <v>2137</v>
      </c>
      <c r="AO391" t="s">
        <v>2138</v>
      </c>
      <c r="AP391" t="s">
        <v>2187</v>
      </c>
      <c r="AQ391" t="s">
        <v>142</v>
      </c>
      <c r="AR391" s="64">
        <v>3000000000</v>
      </c>
      <c r="AS391" s="64">
        <v>0</v>
      </c>
      <c r="AT391" s="64">
        <v>0</v>
      </c>
      <c r="AU391" s="64">
        <v>0</v>
      </c>
      <c r="AV391" s="64">
        <v>0</v>
      </c>
      <c r="AW391" s="64">
        <v>3000000000</v>
      </c>
      <c r="AX391" s="64">
        <v>2900000000</v>
      </c>
      <c r="AY391" s="64">
        <v>0</v>
      </c>
      <c r="AZ391" s="64">
        <v>0</v>
      </c>
      <c r="BA391" s="64">
        <v>0</v>
      </c>
      <c r="BB391" s="64">
        <v>100000000</v>
      </c>
      <c r="BC391" s="101">
        <v>1</v>
      </c>
      <c r="BD391" s="101">
        <v>401</v>
      </c>
      <c r="BE391" s="64">
        <v>2900000000</v>
      </c>
      <c r="BF391" t="s">
        <v>615</v>
      </c>
      <c r="BG391" s="107" t="e">
        <f>+SUMIF('[4]CDP - NO CANCELAR '!$A$2:$A$152,R391,'[4]CDP - NO CANCELAR '!$Q$2:$Q$152)</f>
        <v>#VALUE!</v>
      </c>
      <c r="BH391" s="64">
        <v>2900000000</v>
      </c>
      <c r="BI391" s="104">
        <v>36</v>
      </c>
      <c r="BJ391" s="104">
        <v>1</v>
      </c>
      <c r="BK391" s="104">
        <v>3</v>
      </c>
      <c r="BL391" s="106">
        <v>81</v>
      </c>
      <c r="BM391" s="104">
        <v>1</v>
      </c>
      <c r="BN391" s="104">
        <v>401</v>
      </c>
      <c r="BO391" s="104">
        <v>35</v>
      </c>
      <c r="BP391" s="104">
        <v>40</v>
      </c>
      <c r="BQ391" s="105">
        <v>4301017</v>
      </c>
      <c r="BR391" s="104" t="s">
        <v>3366</v>
      </c>
      <c r="BS391" s="104">
        <f t="shared" si="62"/>
        <v>100000000</v>
      </c>
      <c r="BT391" s="103" t="str">
        <f>+VLOOKUP('EJECUCIONGASTOS ARMONIZADO'!BU391,[4]ARMONIZACION!$I$5:$N$53,6,FALSE)</f>
        <v>DESARROLLO HUMANO Y SOCIAL</v>
      </c>
      <c r="BU391" s="102" t="s">
        <v>360</v>
      </c>
      <c r="BV391" s="102"/>
      <c r="BY391" s="101">
        <v>1</v>
      </c>
      <c r="BZ391" s="101">
        <v>401</v>
      </c>
      <c r="CA391" t="e">
        <f>+COUNTIF([4]ARMONIZACION!$D$5:$D$53,'EJECUCIONGASTOS ARMONIZADO'!CB391)</f>
        <v>#VALUE!</v>
      </c>
      <c r="CB391" t="str">
        <f t="shared" si="64"/>
        <v>DEPORTE Y RECREACIÓN PARA EL DESARROLLO INDIVIDUAL DE LOS INDIVIDUOS PARA LA CONVIVENCIA Y LA COHESIÓN SOCIAL - DEPORTE, RECREACIÓN Y ACTIVIDAD FÍSICA</v>
      </c>
      <c r="CC391">
        <f t="shared" si="65"/>
        <v>4</v>
      </c>
      <c r="CD391" t="str">
        <f t="shared" si="66"/>
        <v>14</v>
      </c>
      <c r="CE391" t="str">
        <f t="shared" si="67"/>
        <v>36 1 3 81 1 401 35 40 4301017</v>
      </c>
      <c r="CF391">
        <f t="shared" si="68"/>
        <v>2</v>
      </c>
    </row>
    <row r="392" spans="1:84" ht="15" customHeight="1" x14ac:dyDescent="0.25">
      <c r="A392">
        <v>36</v>
      </c>
      <c r="B392">
        <v>1</v>
      </c>
      <c r="C392">
        <v>3</v>
      </c>
      <c r="D392" s="99">
        <v>81</v>
      </c>
      <c r="E392">
        <v>1</v>
      </c>
      <c r="F392">
        <v>5</v>
      </c>
      <c r="G392">
        <v>35</v>
      </c>
      <c r="H392">
        <v>1</v>
      </c>
      <c r="I392">
        <v>1</v>
      </c>
      <c r="J392" t="s">
        <v>597</v>
      </c>
      <c r="K392">
        <v>0</v>
      </c>
      <c r="L392" t="s">
        <v>597</v>
      </c>
      <c r="M392">
        <v>25101</v>
      </c>
      <c r="N392" t="s">
        <v>947</v>
      </c>
      <c r="O392">
        <v>1</v>
      </c>
      <c r="P392">
        <v>1</v>
      </c>
      <c r="Q392" t="s">
        <v>2188</v>
      </c>
      <c r="R392" t="s">
        <v>2189</v>
      </c>
      <c r="S392" t="s">
        <v>2117</v>
      </c>
      <c r="T392" t="s">
        <v>228</v>
      </c>
      <c r="U392" t="s">
        <v>2120</v>
      </c>
      <c r="V392" t="s">
        <v>2121</v>
      </c>
      <c r="W392" t="s">
        <v>594</v>
      </c>
      <c r="X392" t="s">
        <v>602</v>
      </c>
      <c r="Y392" t="s">
        <v>596</v>
      </c>
      <c r="Z392" t="s">
        <v>597</v>
      </c>
      <c r="AA392" t="s">
        <v>946</v>
      </c>
      <c r="AB392" t="s">
        <v>950</v>
      </c>
      <c r="AC392" t="s">
        <v>797</v>
      </c>
      <c r="AD392" t="s">
        <v>239</v>
      </c>
      <c r="AE392" t="s">
        <v>2122</v>
      </c>
      <c r="AF392" t="s">
        <v>3534</v>
      </c>
      <c r="AG392" t="s">
        <v>2133</v>
      </c>
      <c r="AH392" t="s">
        <v>2134</v>
      </c>
      <c r="AI392" t="s">
        <v>2135</v>
      </c>
      <c r="AJ392" t="s">
        <v>2136</v>
      </c>
      <c r="AK392" t="s">
        <v>609</v>
      </c>
      <c r="AL392" t="s">
        <v>610</v>
      </c>
      <c r="AM392" t="s">
        <v>611</v>
      </c>
      <c r="AN392" t="s">
        <v>2137</v>
      </c>
      <c r="AO392" t="s">
        <v>2138</v>
      </c>
      <c r="AP392" t="s">
        <v>2190</v>
      </c>
      <c r="AQ392" t="s">
        <v>153</v>
      </c>
      <c r="AR392" s="64">
        <v>0</v>
      </c>
      <c r="AS392" s="64">
        <v>2000000000</v>
      </c>
      <c r="AT392" s="64">
        <v>0</v>
      </c>
      <c r="AU392" s="64">
        <v>0</v>
      </c>
      <c r="AV392" s="64">
        <v>0</v>
      </c>
      <c r="AW392" s="64">
        <v>2000000000</v>
      </c>
      <c r="AX392" s="64">
        <v>1480000000</v>
      </c>
      <c r="AY392" s="64">
        <v>0</v>
      </c>
      <c r="AZ392" s="64">
        <v>0</v>
      </c>
      <c r="BA392" s="64">
        <v>0</v>
      </c>
      <c r="BB392" s="64">
        <v>520000000</v>
      </c>
      <c r="BC392" s="101">
        <v>1</v>
      </c>
      <c r="BD392" s="101">
        <v>401</v>
      </c>
      <c r="BE392" s="64">
        <v>1480000000</v>
      </c>
      <c r="BF392" t="s">
        <v>615</v>
      </c>
      <c r="BG392" s="107" t="e">
        <f>+SUMIF('[4]CDP - NO CANCELAR '!$A$2:$A$152,R392,'[4]CDP - NO CANCELAR '!$Q$2:$Q$152)</f>
        <v>#VALUE!</v>
      </c>
      <c r="BH392" s="64">
        <v>1492000000</v>
      </c>
      <c r="BI392" s="104">
        <v>36</v>
      </c>
      <c r="BJ392" s="104">
        <v>1</v>
      </c>
      <c r="BK392" s="104">
        <v>3</v>
      </c>
      <c r="BL392" s="106">
        <v>81</v>
      </c>
      <c r="BM392" s="104">
        <v>1</v>
      </c>
      <c r="BN392" s="104">
        <v>401</v>
      </c>
      <c r="BO392" s="104">
        <v>35</v>
      </c>
      <c r="BP392" s="104">
        <v>40</v>
      </c>
      <c r="BQ392" s="105">
        <v>4301017</v>
      </c>
      <c r="BR392" s="104" t="s">
        <v>3366</v>
      </c>
      <c r="BS392" s="104">
        <f t="shared" si="62"/>
        <v>520000000</v>
      </c>
      <c r="BT392" s="103" t="str">
        <f>+VLOOKUP('EJECUCIONGASTOS ARMONIZADO'!BU392,[4]ARMONIZACION!$I$5:$N$53,6,FALSE)</f>
        <v>DESARROLLO HUMANO Y SOCIAL</v>
      </c>
      <c r="BU392" s="102" t="s">
        <v>360</v>
      </c>
      <c r="BV392" s="102"/>
      <c r="BY392" s="101">
        <v>1</v>
      </c>
      <c r="BZ392" s="101">
        <v>401</v>
      </c>
      <c r="CA392" t="e">
        <f>+COUNTIF([4]ARMONIZACION!$D$5:$D$53,'EJECUCIONGASTOS ARMONIZADO'!CB392)</f>
        <v>#VALUE!</v>
      </c>
      <c r="CB392" t="str">
        <f t="shared" si="64"/>
        <v>DEPORTE Y RECREACIÓN PARA EL DESARROLLO INDIVIDUAL DE LOS INDIVIDUOS PARA LA CONVIVENCIA Y LA COHESIÓN SOCIAL - DEPORTE, RECREACIÓN Y ACTIVIDAD FÍSICA</v>
      </c>
      <c r="CC392">
        <f t="shared" si="65"/>
        <v>4</v>
      </c>
      <c r="CD392" t="str">
        <f t="shared" si="66"/>
        <v>14</v>
      </c>
      <c r="CE392" t="str">
        <f t="shared" si="67"/>
        <v>36 1 3 81 1 401 35 40 4301017</v>
      </c>
      <c r="CF392">
        <f t="shared" si="68"/>
        <v>2</v>
      </c>
    </row>
    <row r="393" spans="1:84" ht="15" customHeight="1" x14ac:dyDescent="0.25">
      <c r="A393">
        <v>36</v>
      </c>
      <c r="B393">
        <v>1</v>
      </c>
      <c r="C393">
        <v>3</v>
      </c>
      <c r="D393" s="99">
        <v>82</v>
      </c>
      <c r="E393">
        <v>1</v>
      </c>
      <c r="F393">
        <v>5</v>
      </c>
      <c r="G393">
        <v>34</v>
      </c>
      <c r="H393">
        <v>0</v>
      </c>
      <c r="I393">
        <v>2</v>
      </c>
      <c r="J393" t="s">
        <v>235</v>
      </c>
      <c r="K393" t="s">
        <v>2117</v>
      </c>
      <c r="L393" t="s">
        <v>228</v>
      </c>
      <c r="M393">
        <v>25323</v>
      </c>
      <c r="N393" t="s">
        <v>2191</v>
      </c>
      <c r="O393">
        <v>0</v>
      </c>
      <c r="P393">
        <v>0</v>
      </c>
      <c r="Q393" t="s">
        <v>2192</v>
      </c>
      <c r="R393" t="s">
        <v>2193</v>
      </c>
      <c r="S393" t="s">
        <v>2117</v>
      </c>
      <c r="T393" t="s">
        <v>228</v>
      </c>
      <c r="U393" t="s">
        <v>2120</v>
      </c>
      <c r="V393" t="s">
        <v>2121</v>
      </c>
      <c r="W393" t="s">
        <v>594</v>
      </c>
      <c r="X393" t="s">
        <v>602</v>
      </c>
      <c r="Y393" t="s">
        <v>696</v>
      </c>
      <c r="Z393" t="s">
        <v>235</v>
      </c>
      <c r="AA393" t="s">
        <v>725</v>
      </c>
      <c r="AB393" t="s">
        <v>729</v>
      </c>
      <c r="AC393" t="s">
        <v>797</v>
      </c>
      <c r="AD393" t="s">
        <v>239</v>
      </c>
      <c r="AE393" t="s">
        <v>2122</v>
      </c>
      <c r="AF393" t="s">
        <v>3534</v>
      </c>
      <c r="AG393" t="s">
        <v>2124</v>
      </c>
      <c r="AH393" t="s">
        <v>2125</v>
      </c>
      <c r="AI393" t="s">
        <v>2126</v>
      </c>
      <c r="AJ393" t="s">
        <v>2127</v>
      </c>
      <c r="AK393" t="s">
        <v>609</v>
      </c>
      <c r="AL393" t="s">
        <v>610</v>
      </c>
      <c r="AM393" t="s">
        <v>611</v>
      </c>
      <c r="AN393" t="s">
        <v>2128</v>
      </c>
      <c r="AO393" t="s">
        <v>2129</v>
      </c>
      <c r="AP393" t="s">
        <v>2194</v>
      </c>
      <c r="AQ393" t="s">
        <v>154</v>
      </c>
      <c r="AR393" s="64">
        <v>170315486</v>
      </c>
      <c r="AS393" s="64">
        <v>0</v>
      </c>
      <c r="AT393" s="64">
        <v>0</v>
      </c>
      <c r="AU393" s="64">
        <v>0</v>
      </c>
      <c r="AV393" s="64">
        <v>0</v>
      </c>
      <c r="AW393" s="64">
        <v>170315486</v>
      </c>
      <c r="AX393" s="64">
        <v>0</v>
      </c>
      <c r="AY393" s="64">
        <v>0</v>
      </c>
      <c r="AZ393" s="64">
        <v>0</v>
      </c>
      <c r="BA393" s="64">
        <v>0</v>
      </c>
      <c r="BB393" s="64">
        <v>170315486</v>
      </c>
      <c r="BC393" s="101">
        <v>1</v>
      </c>
      <c r="BD393" s="101">
        <v>403</v>
      </c>
      <c r="BE393" s="64">
        <v>0</v>
      </c>
      <c r="BF393" t="s">
        <v>615</v>
      </c>
      <c r="BG393" s="107" t="e">
        <f>+SUMIF('[4]CDP - NO CANCELAR '!$A$2:$A$152,R393,'[4]CDP - NO CANCELAR '!$Q$2:$Q$152)</f>
        <v>#VALUE!</v>
      </c>
      <c r="BH393" s="64">
        <v>0</v>
      </c>
      <c r="BI393" s="104">
        <v>36</v>
      </c>
      <c r="BJ393" s="104">
        <v>1</v>
      </c>
      <c r="BK393" s="104">
        <v>3</v>
      </c>
      <c r="BL393" s="106">
        <v>82</v>
      </c>
      <c r="BM393" s="104">
        <v>1</v>
      </c>
      <c r="BN393" s="104">
        <v>403</v>
      </c>
      <c r="BO393" s="104">
        <v>34</v>
      </c>
      <c r="BP393" s="104">
        <v>40</v>
      </c>
      <c r="BQ393" s="105">
        <v>4301037</v>
      </c>
      <c r="BR393" s="104" t="s">
        <v>3397</v>
      </c>
      <c r="BS393" s="104">
        <v>170315486</v>
      </c>
      <c r="BT393" s="103" t="str">
        <f>+VLOOKUP('EJECUCIONGASTOS ARMONIZADO'!BU393,[4]ARMONIZACION!$I$5:$N$53,6,FALSE)</f>
        <v>DESARROLLO HUMANO Y SOCIAL</v>
      </c>
      <c r="BU393" s="102" t="s">
        <v>360</v>
      </c>
      <c r="BV393" s="102"/>
      <c r="BY393" s="101">
        <v>1</v>
      </c>
      <c r="BZ393" s="101">
        <v>403</v>
      </c>
      <c r="CA393" t="e">
        <f>+COUNTIF([4]ARMONIZACION!$D$5:$D$53,'EJECUCIONGASTOS ARMONIZADO'!CB393)</f>
        <v>#VALUE!</v>
      </c>
      <c r="CB393" t="str">
        <f t="shared" si="64"/>
        <v>DEPORTE Y RECREACIÓN PARA EL DESARROLLO INDIVIDUAL DE LOS INDIVIDUOS PARA LA CONVIVENCIA Y LA COHESIÓN SOCIAL - DEPORTE, RECREACIÓN Y ACTIVIDAD FÍSICA</v>
      </c>
      <c r="CC393">
        <f t="shared" si="65"/>
        <v>4</v>
      </c>
      <c r="CD393" t="str">
        <f t="shared" si="66"/>
        <v>14</v>
      </c>
      <c r="CE393" t="str">
        <f t="shared" si="67"/>
        <v>36 1 3 82 1 403 34 40 4301037</v>
      </c>
      <c r="CF393">
        <f t="shared" si="68"/>
        <v>3</v>
      </c>
    </row>
    <row r="394" spans="1:84" ht="15" customHeight="1" x14ac:dyDescent="0.25">
      <c r="A394">
        <v>36</v>
      </c>
      <c r="B394">
        <v>1</v>
      </c>
      <c r="C394">
        <v>3</v>
      </c>
      <c r="D394" s="99">
        <v>82</v>
      </c>
      <c r="E394">
        <v>1</v>
      </c>
      <c r="F394">
        <v>5</v>
      </c>
      <c r="G394">
        <v>35</v>
      </c>
      <c r="H394">
        <v>2</v>
      </c>
      <c r="I394">
        <v>2</v>
      </c>
      <c r="J394" t="s">
        <v>235</v>
      </c>
      <c r="K394" t="s">
        <v>2117</v>
      </c>
      <c r="L394" t="s">
        <v>228</v>
      </c>
      <c r="M394">
        <v>25305</v>
      </c>
      <c r="N394" t="s">
        <v>2195</v>
      </c>
      <c r="O394">
        <v>2</v>
      </c>
      <c r="P394">
        <v>2</v>
      </c>
      <c r="Q394" t="s">
        <v>2196</v>
      </c>
      <c r="R394" t="s">
        <v>2197</v>
      </c>
      <c r="S394" t="s">
        <v>2117</v>
      </c>
      <c r="T394" t="s">
        <v>228</v>
      </c>
      <c r="U394" t="s">
        <v>2120</v>
      </c>
      <c r="V394" t="s">
        <v>2121</v>
      </c>
      <c r="W394" t="s">
        <v>594</v>
      </c>
      <c r="X394" t="s">
        <v>602</v>
      </c>
      <c r="Y394" t="s">
        <v>696</v>
      </c>
      <c r="Z394" t="s">
        <v>235</v>
      </c>
      <c r="AA394" t="s">
        <v>725</v>
      </c>
      <c r="AB394" t="s">
        <v>729</v>
      </c>
      <c r="AC394" t="s">
        <v>797</v>
      </c>
      <c r="AD394" t="s">
        <v>239</v>
      </c>
      <c r="AE394" t="s">
        <v>2122</v>
      </c>
      <c r="AF394" t="s">
        <v>3534</v>
      </c>
      <c r="AG394" t="s">
        <v>2133</v>
      </c>
      <c r="AH394" t="s">
        <v>2134</v>
      </c>
      <c r="AI394" t="s">
        <v>2135</v>
      </c>
      <c r="AJ394" t="s">
        <v>2136</v>
      </c>
      <c r="AK394" t="s">
        <v>609</v>
      </c>
      <c r="AL394" t="s">
        <v>610</v>
      </c>
      <c r="AM394" t="s">
        <v>611</v>
      </c>
      <c r="AN394" t="s">
        <v>2142</v>
      </c>
      <c r="AO394" t="s">
        <v>2143</v>
      </c>
      <c r="AP394" t="s">
        <v>2198</v>
      </c>
      <c r="AQ394" t="s">
        <v>155</v>
      </c>
      <c r="AR394" s="64">
        <v>215586496</v>
      </c>
      <c r="AS394" s="64">
        <v>3655249</v>
      </c>
      <c r="AT394" s="64">
        <v>0</v>
      </c>
      <c r="AU394" s="64">
        <v>0</v>
      </c>
      <c r="AV394" s="64">
        <v>0</v>
      </c>
      <c r="AW394" s="64">
        <v>219241745</v>
      </c>
      <c r="AX394" s="122">
        <v>200623936</v>
      </c>
      <c r="AY394" s="64">
        <v>200623936</v>
      </c>
      <c r="AZ394" s="64">
        <v>0</v>
      </c>
      <c r="BA394" s="64">
        <v>0</v>
      </c>
      <c r="BB394" s="64">
        <v>18617809</v>
      </c>
      <c r="BC394" s="101">
        <v>1</v>
      </c>
      <c r="BD394" s="101">
        <v>401</v>
      </c>
      <c r="BE394" s="64">
        <v>0</v>
      </c>
      <c r="BF394" t="s">
        <v>615</v>
      </c>
      <c r="BG394" s="107" t="e">
        <f>+SUMIF('[4]CDP - NO CANCELAR '!$A$2:$A$152,R394,'[4]CDP - NO CANCELAR '!$Q$2:$Q$152)</f>
        <v>#VALUE!</v>
      </c>
      <c r="BH394" s="64">
        <v>200623936</v>
      </c>
      <c r="BI394" s="104">
        <v>36</v>
      </c>
      <c r="BJ394" s="104">
        <v>1</v>
      </c>
      <c r="BK394" s="104">
        <v>3</v>
      </c>
      <c r="BL394" s="106">
        <v>82</v>
      </c>
      <c r="BM394" s="104">
        <v>1</v>
      </c>
      <c r="BN394" s="104">
        <v>401</v>
      </c>
      <c r="BO394" s="104">
        <v>35</v>
      </c>
      <c r="BP394" s="104">
        <v>40</v>
      </c>
      <c r="BQ394" s="105">
        <v>4301017</v>
      </c>
      <c r="BR394" s="104" t="s">
        <v>3394</v>
      </c>
      <c r="BS394" s="104">
        <f t="shared" ref="BS394:BS399" si="69">+BB394</f>
        <v>18617809</v>
      </c>
      <c r="BT394" s="103" t="str">
        <f>+VLOOKUP('EJECUCIONGASTOS ARMONIZADO'!BU394,[4]ARMONIZACION!$I$5:$N$53,6,FALSE)</f>
        <v>DESARROLLO HUMANO Y SOCIAL</v>
      </c>
      <c r="BU394" s="102" t="s">
        <v>360</v>
      </c>
      <c r="BV394" s="102"/>
      <c r="BY394" s="101">
        <v>1</v>
      </c>
      <c r="BZ394" s="101">
        <v>401</v>
      </c>
      <c r="CA394" t="e">
        <f>+COUNTIF([4]ARMONIZACION!$D$5:$D$53,'EJECUCIONGASTOS ARMONIZADO'!CB394)</f>
        <v>#VALUE!</v>
      </c>
      <c r="CB394" t="str">
        <f t="shared" si="64"/>
        <v>DEPORTE Y RECREACIÓN PARA EL DESARROLLO INDIVIDUAL DE LOS INDIVIDUOS PARA LA CONVIVENCIA Y LA COHESIÓN SOCIAL - DEPORTE, RECREACIÓN Y ACTIVIDAD FÍSICA</v>
      </c>
      <c r="CC394">
        <f t="shared" si="65"/>
        <v>4</v>
      </c>
      <c r="CD394" t="str">
        <f t="shared" si="66"/>
        <v>14</v>
      </c>
      <c r="CE394" t="str">
        <f t="shared" si="67"/>
        <v>36 1 3 82 1 401 35 40 4301017</v>
      </c>
      <c r="CF394">
        <f t="shared" si="68"/>
        <v>1</v>
      </c>
    </row>
    <row r="395" spans="1:84" ht="15" customHeight="1" x14ac:dyDescent="0.25">
      <c r="A395">
        <v>40</v>
      </c>
      <c r="B395">
        <v>1</v>
      </c>
      <c r="C395">
        <v>3</v>
      </c>
      <c r="D395" s="99">
        <v>22</v>
      </c>
      <c r="E395">
        <v>1</v>
      </c>
      <c r="F395">
        <v>3</v>
      </c>
      <c r="G395">
        <v>51</v>
      </c>
      <c r="H395">
        <v>0</v>
      </c>
      <c r="I395">
        <v>2</v>
      </c>
      <c r="J395" t="s">
        <v>235</v>
      </c>
      <c r="K395" t="s">
        <v>2199</v>
      </c>
      <c r="L395" t="s">
        <v>229</v>
      </c>
      <c r="M395">
        <v>41228</v>
      </c>
      <c r="N395" t="s">
        <v>2200</v>
      </c>
      <c r="O395">
        <v>0</v>
      </c>
      <c r="P395">
        <v>0</v>
      </c>
      <c r="Q395" t="s">
        <v>2201</v>
      </c>
      <c r="R395" t="s">
        <v>2202</v>
      </c>
      <c r="S395" t="s">
        <v>2199</v>
      </c>
      <c r="T395" t="s">
        <v>229</v>
      </c>
      <c r="U395" t="s">
        <v>2203</v>
      </c>
      <c r="V395" t="s">
        <v>2204</v>
      </c>
      <c r="W395" t="s">
        <v>594</v>
      </c>
      <c r="X395" t="s">
        <v>602</v>
      </c>
      <c r="Y395" t="s">
        <v>696</v>
      </c>
      <c r="Z395" t="s">
        <v>235</v>
      </c>
      <c r="AA395" t="s">
        <v>695</v>
      </c>
      <c r="AB395" t="s">
        <v>235</v>
      </c>
      <c r="AC395" t="s">
        <v>797</v>
      </c>
      <c r="AD395" t="s">
        <v>239</v>
      </c>
      <c r="AE395" t="s">
        <v>2205</v>
      </c>
      <c r="AF395" t="s">
        <v>240</v>
      </c>
      <c r="AG395" t="s">
        <v>2206</v>
      </c>
      <c r="AH395" t="s">
        <v>2207</v>
      </c>
      <c r="AI395" t="s">
        <v>2208</v>
      </c>
      <c r="AJ395" t="s">
        <v>2209</v>
      </c>
      <c r="AK395" t="s">
        <v>609</v>
      </c>
      <c r="AL395" t="s">
        <v>610</v>
      </c>
      <c r="AM395" t="s">
        <v>611</v>
      </c>
      <c r="AN395" t="s">
        <v>2210</v>
      </c>
      <c r="AO395" t="s">
        <v>2211</v>
      </c>
      <c r="AP395" t="s">
        <v>2212</v>
      </c>
      <c r="AQ395" t="s">
        <v>156</v>
      </c>
      <c r="AR395" s="64">
        <v>12280709</v>
      </c>
      <c r="AS395" s="64">
        <v>0</v>
      </c>
      <c r="AT395" s="64">
        <v>0</v>
      </c>
      <c r="AU395" s="64">
        <v>0</v>
      </c>
      <c r="AV395" s="64">
        <v>0</v>
      </c>
      <c r="AW395" s="64">
        <v>12280709</v>
      </c>
      <c r="AX395" s="64">
        <v>12280709</v>
      </c>
      <c r="AY395" s="64">
        <v>0</v>
      </c>
      <c r="AZ395" s="64">
        <v>0</v>
      </c>
      <c r="BA395" s="64">
        <v>0</v>
      </c>
      <c r="BB395" s="64">
        <v>0</v>
      </c>
      <c r="BC395" s="109">
        <v>1</v>
      </c>
      <c r="BD395" s="109">
        <v>203</v>
      </c>
      <c r="BE395" s="64">
        <v>12280709</v>
      </c>
      <c r="BF395" t="s">
        <v>615</v>
      </c>
      <c r="BG395" s="107" t="e">
        <f>+SUMIF('[4]CDP - NO CANCELAR '!$A$2:$A$152,R395,'[4]CDP - NO CANCELAR '!$Q$2:$Q$152)</f>
        <v>#VALUE!</v>
      </c>
      <c r="BH395" s="64">
        <v>12280709</v>
      </c>
      <c r="BI395" s="104">
        <f t="shared" ref="BI395:BL396" si="70">+A395</f>
        <v>40</v>
      </c>
      <c r="BJ395" s="104">
        <f t="shared" si="70"/>
        <v>1</v>
      </c>
      <c r="BK395" s="104">
        <f t="shared" si="70"/>
        <v>3</v>
      </c>
      <c r="BL395" s="106">
        <f t="shared" si="70"/>
        <v>22</v>
      </c>
      <c r="BM395" s="104">
        <f>+VALUE(VLOOKUP(BT395,'[4]ESTRUCTURA PDM'!$D$1:$J$48,7,FALSE))</f>
        <v>1</v>
      </c>
      <c r="BN395" s="104">
        <f>IFERROR(VALUE(CONCATENATE((VLOOKUP(BU395,'[4]ESTRUCTURA PDM'!$E$1:$L$48,7,FALSE)),0,(VLOOKUP(BV395,'[4]ESTRUCTURA PDM'!$F$1:$L$48,7,FALSE)))),)</f>
        <v>0</v>
      </c>
      <c r="BO395" s="104">
        <f>+G395</f>
        <v>51</v>
      </c>
      <c r="BP395" s="104"/>
      <c r="BQ395" s="105"/>
      <c r="BR395" s="104"/>
      <c r="BS395" s="104">
        <f t="shared" si="69"/>
        <v>0</v>
      </c>
      <c r="BT395" s="103" t="str">
        <f>+VLOOKUP('EJECUCIONGASTOS ARMONIZADO'!BU395,[4]ARMONIZACION!$I$5:$N$53,6,FALSE)</f>
        <v>DESARROLLO HUMANO Y SOCIAL</v>
      </c>
      <c r="BU395" s="102" t="s">
        <v>329</v>
      </c>
      <c r="BV395" s="102"/>
      <c r="BY395" s="101">
        <v>1</v>
      </c>
      <c r="BZ395" s="101">
        <v>0</v>
      </c>
      <c r="CA395" t="e">
        <f>+COUNTIF([4]ARMONIZACION!$D$5:$D$53,'EJECUCIONGASTOS ARMONIZADO'!CB395)</f>
        <v>#VALUE!</v>
      </c>
      <c r="CB395" t="str">
        <f t="shared" si="64"/>
        <v>VIDA SALUDABLE - SALUD Y BIENESTAR</v>
      </c>
      <c r="CC395">
        <f t="shared" si="65"/>
        <v>0</v>
      </c>
      <c r="CD395" t="str">
        <f t="shared" si="66"/>
        <v>10</v>
      </c>
      <c r="CE395" t="str">
        <f t="shared" si="67"/>
        <v xml:space="preserve">40 1 3 22 1 0 51  </v>
      </c>
      <c r="CF395">
        <f t="shared" si="68"/>
        <v>2</v>
      </c>
    </row>
    <row r="396" spans="1:84" ht="15" customHeight="1" x14ac:dyDescent="0.25">
      <c r="A396">
        <v>40</v>
      </c>
      <c r="B396">
        <v>1</v>
      </c>
      <c r="C396">
        <v>3</v>
      </c>
      <c r="D396" s="99">
        <v>22</v>
      </c>
      <c r="E396">
        <v>1</v>
      </c>
      <c r="F396">
        <v>3</v>
      </c>
      <c r="G396">
        <v>51</v>
      </c>
      <c r="H396">
        <v>1</v>
      </c>
      <c r="I396">
        <v>2</v>
      </c>
      <c r="J396" t="s">
        <v>235</v>
      </c>
      <c r="K396" t="s">
        <v>2199</v>
      </c>
      <c r="L396" t="s">
        <v>229</v>
      </c>
      <c r="M396">
        <v>41229</v>
      </c>
      <c r="N396" t="s">
        <v>2213</v>
      </c>
      <c r="O396">
        <v>1</v>
      </c>
      <c r="P396">
        <v>1</v>
      </c>
      <c r="Q396" t="s">
        <v>2214</v>
      </c>
      <c r="R396" t="s">
        <v>2215</v>
      </c>
      <c r="S396" t="s">
        <v>2199</v>
      </c>
      <c r="T396" t="s">
        <v>229</v>
      </c>
      <c r="U396" t="s">
        <v>2203</v>
      </c>
      <c r="V396" t="s">
        <v>2204</v>
      </c>
      <c r="W396" t="s">
        <v>594</v>
      </c>
      <c r="X396" t="s">
        <v>602</v>
      </c>
      <c r="Y396" t="s">
        <v>696</v>
      </c>
      <c r="Z396" t="s">
        <v>235</v>
      </c>
      <c r="AA396" t="s">
        <v>695</v>
      </c>
      <c r="AB396" t="s">
        <v>235</v>
      </c>
      <c r="AC396" t="s">
        <v>797</v>
      </c>
      <c r="AD396" t="s">
        <v>239</v>
      </c>
      <c r="AE396" t="s">
        <v>2205</v>
      </c>
      <c r="AF396" t="s">
        <v>240</v>
      </c>
      <c r="AG396" t="s">
        <v>2206</v>
      </c>
      <c r="AH396" t="s">
        <v>2207</v>
      </c>
      <c r="AI396" t="s">
        <v>2208</v>
      </c>
      <c r="AJ396" t="s">
        <v>2209</v>
      </c>
      <c r="AK396" t="s">
        <v>609</v>
      </c>
      <c r="AL396" t="s">
        <v>610</v>
      </c>
      <c r="AM396" t="s">
        <v>611</v>
      </c>
      <c r="AN396" t="s">
        <v>2210</v>
      </c>
      <c r="AO396" t="s">
        <v>2211</v>
      </c>
      <c r="AP396" t="s">
        <v>2216</v>
      </c>
      <c r="AQ396" t="s">
        <v>157</v>
      </c>
      <c r="AR396" s="64">
        <v>5480379</v>
      </c>
      <c r="AS396" s="64">
        <v>0</v>
      </c>
      <c r="AT396" s="64">
        <v>0</v>
      </c>
      <c r="AU396" s="64">
        <v>0</v>
      </c>
      <c r="AV396" s="64">
        <v>0</v>
      </c>
      <c r="AW396" s="64">
        <v>5480379</v>
      </c>
      <c r="AX396" s="64">
        <v>5480379</v>
      </c>
      <c r="AY396" s="64">
        <v>0</v>
      </c>
      <c r="AZ396" s="64">
        <v>0</v>
      </c>
      <c r="BA396" s="64">
        <v>0</v>
      </c>
      <c r="BB396" s="64">
        <v>0</v>
      </c>
      <c r="BC396" s="109">
        <v>1</v>
      </c>
      <c r="BD396" s="109">
        <v>203</v>
      </c>
      <c r="BE396" s="64">
        <v>5480379</v>
      </c>
      <c r="BF396" t="s">
        <v>615</v>
      </c>
      <c r="BG396" s="107" t="e">
        <f>+SUMIF('[4]CDP - NO CANCELAR '!$A$2:$A$152,R396,'[4]CDP - NO CANCELAR '!$Q$2:$Q$152)</f>
        <v>#VALUE!</v>
      </c>
      <c r="BH396" s="64">
        <v>5480379</v>
      </c>
      <c r="BI396" s="104">
        <f t="shared" si="70"/>
        <v>40</v>
      </c>
      <c r="BJ396" s="104">
        <f t="shared" si="70"/>
        <v>1</v>
      </c>
      <c r="BK396" s="104">
        <f t="shared" si="70"/>
        <v>3</v>
      </c>
      <c r="BL396" s="106">
        <f t="shared" si="70"/>
        <v>22</v>
      </c>
      <c r="BM396" s="104">
        <f>+VALUE(VLOOKUP(BT396,'[4]ESTRUCTURA PDM'!$D$1:$J$48,7,FALSE))</f>
        <v>1</v>
      </c>
      <c r="BN396" s="104">
        <f>IFERROR(VALUE(CONCATENATE((VLOOKUP(BU396,'[4]ESTRUCTURA PDM'!$E$1:$L$48,7,FALSE)),0,(VLOOKUP(BV396,'[4]ESTRUCTURA PDM'!$F$1:$L$48,7,FALSE)))),)</f>
        <v>0</v>
      </c>
      <c r="BO396" s="104">
        <f>+G396</f>
        <v>51</v>
      </c>
      <c r="BP396" s="104"/>
      <c r="BQ396" s="105"/>
      <c r="BR396" s="104"/>
      <c r="BS396" s="104">
        <f t="shared" si="69"/>
        <v>0</v>
      </c>
      <c r="BT396" s="103" t="str">
        <f>+VLOOKUP('EJECUCIONGASTOS ARMONIZADO'!BU396,[4]ARMONIZACION!$I$5:$N$53,6,FALSE)</f>
        <v>DESARROLLO HUMANO Y SOCIAL</v>
      </c>
      <c r="BU396" s="102" t="s">
        <v>329</v>
      </c>
      <c r="BV396" s="102"/>
      <c r="BY396" s="101">
        <v>1</v>
      </c>
      <c r="BZ396" s="101">
        <v>0</v>
      </c>
      <c r="CA396" t="e">
        <f>+COUNTIF([4]ARMONIZACION!$D$5:$D$53,'EJECUCIONGASTOS ARMONIZADO'!CB396)</f>
        <v>#VALUE!</v>
      </c>
      <c r="CB396" t="str">
        <f t="shared" si="64"/>
        <v>VIDA SALUDABLE - SALUD Y BIENESTAR</v>
      </c>
      <c r="CC396">
        <f t="shared" si="65"/>
        <v>0</v>
      </c>
      <c r="CD396" t="str">
        <f t="shared" si="66"/>
        <v>10</v>
      </c>
      <c r="CE396" t="str">
        <f t="shared" si="67"/>
        <v xml:space="preserve">40 1 3 22 1 0 51  </v>
      </c>
      <c r="CF396">
        <f t="shared" si="68"/>
        <v>2</v>
      </c>
    </row>
    <row r="397" spans="1:84" ht="15" customHeight="1" x14ac:dyDescent="0.25">
      <c r="A397">
        <v>40</v>
      </c>
      <c r="B397">
        <v>1</v>
      </c>
      <c r="C397">
        <v>3</v>
      </c>
      <c r="D397" s="99">
        <v>22</v>
      </c>
      <c r="E397">
        <v>1</v>
      </c>
      <c r="F397">
        <v>3</v>
      </c>
      <c r="G397">
        <v>51</v>
      </c>
      <c r="H397">
        <v>2</v>
      </c>
      <c r="I397">
        <v>2</v>
      </c>
      <c r="J397" t="s">
        <v>235</v>
      </c>
      <c r="K397" t="s">
        <v>2199</v>
      </c>
      <c r="L397" t="s">
        <v>229</v>
      </c>
      <c r="M397">
        <v>41143</v>
      </c>
      <c r="N397" t="s">
        <v>2217</v>
      </c>
      <c r="O397">
        <v>2</v>
      </c>
      <c r="P397">
        <v>2</v>
      </c>
      <c r="Q397" t="s">
        <v>2218</v>
      </c>
      <c r="R397" t="s">
        <v>2219</v>
      </c>
      <c r="S397" t="s">
        <v>2199</v>
      </c>
      <c r="T397" t="s">
        <v>229</v>
      </c>
      <c r="U397" t="s">
        <v>2203</v>
      </c>
      <c r="V397" t="s">
        <v>2204</v>
      </c>
      <c r="W397" t="s">
        <v>594</v>
      </c>
      <c r="X397" t="s">
        <v>602</v>
      </c>
      <c r="Y397" t="s">
        <v>696</v>
      </c>
      <c r="Z397" t="s">
        <v>235</v>
      </c>
      <c r="AA397" t="s">
        <v>695</v>
      </c>
      <c r="AB397" t="s">
        <v>235</v>
      </c>
      <c r="AC397" t="s">
        <v>797</v>
      </c>
      <c r="AD397" t="s">
        <v>239</v>
      </c>
      <c r="AE397" t="s">
        <v>2205</v>
      </c>
      <c r="AF397" t="s">
        <v>240</v>
      </c>
      <c r="AG397" t="s">
        <v>2206</v>
      </c>
      <c r="AH397" t="s">
        <v>2207</v>
      </c>
      <c r="AI397" t="s">
        <v>2208</v>
      </c>
      <c r="AJ397" t="s">
        <v>2209</v>
      </c>
      <c r="AK397" t="s">
        <v>609</v>
      </c>
      <c r="AL397" t="s">
        <v>610</v>
      </c>
      <c r="AM397" t="s">
        <v>611</v>
      </c>
      <c r="AN397" t="s">
        <v>2210</v>
      </c>
      <c r="AO397" t="s">
        <v>2211</v>
      </c>
      <c r="AP397" t="s">
        <v>2220</v>
      </c>
      <c r="AQ397" t="s">
        <v>158</v>
      </c>
      <c r="AR397" s="64">
        <v>96006870863</v>
      </c>
      <c r="AS397" s="64">
        <v>10849538849</v>
      </c>
      <c r="AT397" s="64">
        <v>0</v>
      </c>
      <c r="AU397" s="64">
        <v>0</v>
      </c>
      <c r="AV397" s="64">
        <v>0</v>
      </c>
      <c r="AW397" s="64">
        <v>106856409712</v>
      </c>
      <c r="AX397" s="64">
        <v>42751941155.32</v>
      </c>
      <c r="AY397" s="64">
        <v>42751941155.32</v>
      </c>
      <c r="AZ397" s="64">
        <v>42751941155.32</v>
      </c>
      <c r="BA397" s="64">
        <v>42751941155.32</v>
      </c>
      <c r="BB397" s="64">
        <v>64104468556.68</v>
      </c>
      <c r="BC397" s="101">
        <v>1</v>
      </c>
      <c r="BD397" s="101">
        <v>203</v>
      </c>
      <c r="BE397" s="64">
        <v>0</v>
      </c>
      <c r="BF397" t="s">
        <v>615</v>
      </c>
      <c r="BG397" s="107" t="e">
        <f>+SUMIF('[4]CDP - NO CANCELAR '!$A$2:$A$152,R397,'[4]CDP - NO CANCELAR '!$Q$2:$Q$152)</f>
        <v>#VALUE!</v>
      </c>
      <c r="BH397" s="64">
        <v>96006870863</v>
      </c>
      <c r="BI397" s="104">
        <v>40</v>
      </c>
      <c r="BJ397" s="104">
        <v>1</v>
      </c>
      <c r="BK397" s="104">
        <v>3</v>
      </c>
      <c r="BL397" s="106">
        <v>22</v>
      </c>
      <c r="BM397" s="104">
        <v>1</v>
      </c>
      <c r="BN397" s="104">
        <v>203</v>
      </c>
      <c r="BO397" s="104">
        <v>51</v>
      </c>
      <c r="BP397" s="104">
        <v>42</v>
      </c>
      <c r="BQ397" s="105" t="s">
        <v>2210</v>
      </c>
      <c r="BR397" s="104" t="s">
        <v>3407</v>
      </c>
      <c r="BS397" s="104">
        <f t="shared" si="69"/>
        <v>64104468556.68</v>
      </c>
      <c r="BT397" s="103" t="str">
        <f>+VLOOKUP('EJECUCIONGASTOS ARMONIZADO'!BU397,[4]ARMONIZACION!$I$5:$N$53,6,FALSE)</f>
        <v>DESARROLLO HUMANO Y SOCIAL</v>
      </c>
      <c r="BU397" s="102" t="s">
        <v>329</v>
      </c>
      <c r="BV397" s="102"/>
      <c r="BY397" s="101">
        <v>1</v>
      </c>
      <c r="BZ397" s="101">
        <v>203</v>
      </c>
      <c r="CA397" t="e">
        <f>+COUNTIF([4]ARMONIZACION!$D$5:$D$53,'EJECUCIONGASTOS ARMONIZADO'!CB397)</f>
        <v>#VALUE!</v>
      </c>
      <c r="CB397" t="str">
        <f t="shared" si="64"/>
        <v>VIDA SALUDABLE - SALUD Y BIENESTAR</v>
      </c>
      <c r="CC397">
        <f t="shared" si="65"/>
        <v>2</v>
      </c>
      <c r="CD397" t="str">
        <f t="shared" si="66"/>
        <v>12</v>
      </c>
      <c r="CE397" t="str">
        <f t="shared" si="67"/>
        <v>40 1 3 22 1 203 51 42 1906004</v>
      </c>
      <c r="CF397">
        <f t="shared" si="68"/>
        <v>1</v>
      </c>
    </row>
    <row r="398" spans="1:84" ht="15" customHeight="1" x14ac:dyDescent="0.25">
      <c r="A398">
        <v>40</v>
      </c>
      <c r="B398">
        <v>1</v>
      </c>
      <c r="C398">
        <v>3</v>
      </c>
      <c r="D398" s="99">
        <v>22</v>
      </c>
      <c r="E398">
        <v>1</v>
      </c>
      <c r="F398">
        <v>3</v>
      </c>
      <c r="G398">
        <v>51</v>
      </c>
      <c r="H398">
        <v>3</v>
      </c>
      <c r="I398">
        <v>2</v>
      </c>
      <c r="J398" t="s">
        <v>235</v>
      </c>
      <c r="K398" t="s">
        <v>2199</v>
      </c>
      <c r="L398" t="s">
        <v>229</v>
      </c>
      <c r="M398">
        <v>41145</v>
      </c>
      <c r="N398" t="s">
        <v>2221</v>
      </c>
      <c r="O398">
        <v>3</v>
      </c>
      <c r="P398">
        <v>3</v>
      </c>
      <c r="Q398" t="s">
        <v>2222</v>
      </c>
      <c r="R398" t="s">
        <v>2223</v>
      </c>
      <c r="S398" t="s">
        <v>2199</v>
      </c>
      <c r="T398" t="s">
        <v>229</v>
      </c>
      <c r="U398" t="s">
        <v>2203</v>
      </c>
      <c r="V398" t="s">
        <v>2204</v>
      </c>
      <c r="W398" t="s">
        <v>594</v>
      </c>
      <c r="X398" t="s">
        <v>602</v>
      </c>
      <c r="Y398" t="s">
        <v>696</v>
      </c>
      <c r="Z398" t="s">
        <v>235</v>
      </c>
      <c r="AA398" t="s">
        <v>695</v>
      </c>
      <c r="AB398" t="s">
        <v>235</v>
      </c>
      <c r="AC398" t="s">
        <v>797</v>
      </c>
      <c r="AD398" t="s">
        <v>239</v>
      </c>
      <c r="AE398" t="s">
        <v>2205</v>
      </c>
      <c r="AF398" t="s">
        <v>240</v>
      </c>
      <c r="AG398" t="s">
        <v>2206</v>
      </c>
      <c r="AH398" t="s">
        <v>2207</v>
      </c>
      <c r="AI398" t="s">
        <v>2208</v>
      </c>
      <c r="AJ398" t="s">
        <v>2209</v>
      </c>
      <c r="AK398" t="s">
        <v>609</v>
      </c>
      <c r="AL398" t="s">
        <v>610</v>
      </c>
      <c r="AM398" t="s">
        <v>611</v>
      </c>
      <c r="AN398" t="s">
        <v>2210</v>
      </c>
      <c r="AO398" t="s">
        <v>2211</v>
      </c>
      <c r="AP398" t="s">
        <v>2224</v>
      </c>
      <c r="AQ398" t="s">
        <v>159</v>
      </c>
      <c r="AR398" s="64">
        <v>672820454</v>
      </c>
      <c r="AS398" s="64">
        <v>89275108</v>
      </c>
      <c r="AT398" s="64">
        <v>0</v>
      </c>
      <c r="AU398" s="64">
        <v>0</v>
      </c>
      <c r="AV398" s="64">
        <v>0</v>
      </c>
      <c r="AW398" s="64">
        <v>762095562</v>
      </c>
      <c r="AX398" s="64">
        <v>672820454</v>
      </c>
      <c r="AY398" s="64">
        <v>0</v>
      </c>
      <c r="AZ398" s="64">
        <v>0</v>
      </c>
      <c r="BA398" s="64">
        <v>0</v>
      </c>
      <c r="BB398" s="64">
        <v>89275108</v>
      </c>
      <c r="BC398" s="101">
        <v>1</v>
      </c>
      <c r="BD398" s="101">
        <v>203</v>
      </c>
      <c r="BE398" s="64">
        <v>672820454</v>
      </c>
      <c r="BF398" t="s">
        <v>615</v>
      </c>
      <c r="BG398" s="107" t="e">
        <f>+SUMIF('[4]CDP - NO CANCELAR '!$A$2:$A$152,R398,'[4]CDP - NO CANCELAR '!$Q$2:$Q$152)</f>
        <v>#VALUE!</v>
      </c>
      <c r="BH398" s="64">
        <v>672820454</v>
      </c>
      <c r="BI398" s="104">
        <v>40</v>
      </c>
      <c r="BJ398" s="104">
        <v>1</v>
      </c>
      <c r="BK398" s="104">
        <v>3</v>
      </c>
      <c r="BL398" s="106">
        <v>22</v>
      </c>
      <c r="BM398" s="104">
        <v>1</v>
      </c>
      <c r="BN398" s="104">
        <v>203</v>
      </c>
      <c r="BO398" s="104">
        <v>51</v>
      </c>
      <c r="BP398" s="104">
        <v>43</v>
      </c>
      <c r="BQ398" s="105" t="s">
        <v>2210</v>
      </c>
      <c r="BR398" s="104" t="s">
        <v>3409</v>
      </c>
      <c r="BS398" s="104">
        <f t="shared" si="69"/>
        <v>89275108</v>
      </c>
      <c r="BT398" s="103" t="str">
        <f>+VLOOKUP('EJECUCIONGASTOS ARMONIZADO'!BU398,[4]ARMONIZACION!$I$5:$N$53,6,FALSE)</f>
        <v>DESARROLLO HUMANO Y SOCIAL</v>
      </c>
      <c r="BU398" s="102" t="s">
        <v>329</v>
      </c>
      <c r="BV398" s="102"/>
      <c r="BY398" s="101">
        <v>1</v>
      </c>
      <c r="BZ398" s="101">
        <v>203</v>
      </c>
      <c r="CA398" t="e">
        <f>+COUNTIF([4]ARMONIZACION!$D$5:$D$53,'EJECUCIONGASTOS ARMONIZADO'!CB398)</f>
        <v>#VALUE!</v>
      </c>
      <c r="CB398" t="str">
        <f t="shared" si="64"/>
        <v>VIDA SALUDABLE - SALUD Y BIENESTAR</v>
      </c>
      <c r="CC398">
        <f t="shared" si="65"/>
        <v>2</v>
      </c>
      <c r="CD398" t="str">
        <f t="shared" si="66"/>
        <v>12</v>
      </c>
      <c r="CE398" t="str">
        <f t="shared" si="67"/>
        <v>40 1 3 22 1 203 51 43 1906004</v>
      </c>
      <c r="CF398">
        <f t="shared" si="68"/>
        <v>1</v>
      </c>
    </row>
    <row r="399" spans="1:84" ht="15" customHeight="1" x14ac:dyDescent="0.25">
      <c r="A399">
        <v>40</v>
      </c>
      <c r="B399">
        <v>1</v>
      </c>
      <c r="C399">
        <v>3</v>
      </c>
      <c r="D399" s="99">
        <v>22</v>
      </c>
      <c r="E399">
        <v>1</v>
      </c>
      <c r="F399">
        <v>3</v>
      </c>
      <c r="G399">
        <v>51</v>
      </c>
      <c r="H399">
        <v>4</v>
      </c>
      <c r="I399">
        <v>2</v>
      </c>
      <c r="J399" t="s">
        <v>235</v>
      </c>
      <c r="K399" t="s">
        <v>2199</v>
      </c>
      <c r="L399" t="s">
        <v>229</v>
      </c>
      <c r="M399">
        <v>41151</v>
      </c>
      <c r="N399" t="s">
        <v>2225</v>
      </c>
      <c r="O399">
        <v>4</v>
      </c>
      <c r="P399">
        <v>4</v>
      </c>
      <c r="Q399" t="s">
        <v>2226</v>
      </c>
      <c r="R399" t="s">
        <v>2227</v>
      </c>
      <c r="S399" t="s">
        <v>2199</v>
      </c>
      <c r="T399" t="s">
        <v>229</v>
      </c>
      <c r="U399" t="s">
        <v>2203</v>
      </c>
      <c r="V399" t="s">
        <v>2204</v>
      </c>
      <c r="W399" t="s">
        <v>594</v>
      </c>
      <c r="X399" t="s">
        <v>602</v>
      </c>
      <c r="Y399" t="s">
        <v>696</v>
      </c>
      <c r="Z399" t="s">
        <v>235</v>
      </c>
      <c r="AA399" t="s">
        <v>695</v>
      </c>
      <c r="AB399" t="s">
        <v>235</v>
      </c>
      <c r="AC399" t="s">
        <v>797</v>
      </c>
      <c r="AD399" t="s">
        <v>239</v>
      </c>
      <c r="AE399" t="s">
        <v>2205</v>
      </c>
      <c r="AF399" t="s">
        <v>240</v>
      </c>
      <c r="AG399" t="s">
        <v>2206</v>
      </c>
      <c r="AH399" t="s">
        <v>2207</v>
      </c>
      <c r="AI399" t="s">
        <v>2208</v>
      </c>
      <c r="AJ399" t="s">
        <v>2209</v>
      </c>
      <c r="AK399" t="s">
        <v>609</v>
      </c>
      <c r="AL399" t="s">
        <v>610</v>
      </c>
      <c r="AM399" t="s">
        <v>611</v>
      </c>
      <c r="AN399" t="s">
        <v>2210</v>
      </c>
      <c r="AO399" t="s">
        <v>2211</v>
      </c>
      <c r="AP399" t="s">
        <v>2228</v>
      </c>
      <c r="AQ399" t="s">
        <v>160</v>
      </c>
      <c r="AR399" s="64">
        <v>19742066758</v>
      </c>
      <c r="AS399" s="64">
        <v>367000886.63999999</v>
      </c>
      <c r="AT399" s="64">
        <v>0</v>
      </c>
      <c r="AU399" s="64">
        <v>0</v>
      </c>
      <c r="AV399" s="64">
        <v>0</v>
      </c>
      <c r="AW399" s="64">
        <v>20109067644.639999</v>
      </c>
      <c r="AX399" s="64">
        <v>8005894534.2600002</v>
      </c>
      <c r="AY399" s="64">
        <v>8005894534.2600002</v>
      </c>
      <c r="AZ399" s="64">
        <v>8005894534.2600002</v>
      </c>
      <c r="BA399" s="64">
        <v>8005894534.2600002</v>
      </c>
      <c r="BB399" s="64">
        <v>12103173110.379999</v>
      </c>
      <c r="BC399" s="101">
        <v>1</v>
      </c>
      <c r="BD399" s="101">
        <v>203</v>
      </c>
      <c r="BE399" s="64">
        <v>0</v>
      </c>
      <c r="BF399" t="s">
        <v>615</v>
      </c>
      <c r="BG399" s="107" t="e">
        <f>+SUMIF('[4]CDP - NO CANCELAR '!$A$2:$A$152,R399,'[4]CDP - NO CANCELAR '!$Q$2:$Q$152)</f>
        <v>#VALUE!</v>
      </c>
      <c r="BH399" s="64">
        <v>19742066758</v>
      </c>
      <c r="BI399" s="104">
        <v>40</v>
      </c>
      <c r="BJ399" s="104">
        <v>1</v>
      </c>
      <c r="BK399" s="104">
        <v>3</v>
      </c>
      <c r="BL399" s="106">
        <v>22</v>
      </c>
      <c r="BM399" s="104">
        <v>1</v>
      </c>
      <c r="BN399" s="104">
        <v>203</v>
      </c>
      <c r="BO399" s="104">
        <v>51</v>
      </c>
      <c r="BP399" s="104">
        <v>44</v>
      </c>
      <c r="BQ399" s="105" t="s">
        <v>2210</v>
      </c>
      <c r="BR399" s="104" t="s">
        <v>3411</v>
      </c>
      <c r="BS399" s="104">
        <f t="shared" si="69"/>
        <v>12103173110.379999</v>
      </c>
      <c r="BT399" s="103" t="str">
        <f>+VLOOKUP('EJECUCIONGASTOS ARMONIZADO'!BU399,[4]ARMONIZACION!$I$5:$N$53,6,FALSE)</f>
        <v>DESARROLLO HUMANO Y SOCIAL</v>
      </c>
      <c r="BU399" s="102" t="s">
        <v>329</v>
      </c>
      <c r="BV399" s="102"/>
      <c r="BY399" s="101">
        <v>1</v>
      </c>
      <c r="BZ399" s="101">
        <v>203</v>
      </c>
      <c r="CA399" t="e">
        <f>+COUNTIF([4]ARMONIZACION!$D$5:$D$53,'EJECUCIONGASTOS ARMONIZADO'!CB399)</f>
        <v>#VALUE!</v>
      </c>
      <c r="CB399" t="str">
        <f t="shared" si="64"/>
        <v>VIDA SALUDABLE - SALUD Y BIENESTAR</v>
      </c>
      <c r="CC399">
        <f t="shared" si="65"/>
        <v>2</v>
      </c>
      <c r="CD399" t="str">
        <f t="shared" si="66"/>
        <v>12</v>
      </c>
      <c r="CE399" t="str">
        <f t="shared" si="67"/>
        <v>40 1 3 22 1 203 51 44 1906004</v>
      </c>
      <c r="CF399">
        <f t="shared" si="68"/>
        <v>1</v>
      </c>
    </row>
    <row r="400" spans="1:84" ht="15" customHeight="1" x14ac:dyDescent="0.25">
      <c r="A400">
        <v>40</v>
      </c>
      <c r="B400">
        <v>1</v>
      </c>
      <c r="C400">
        <v>3</v>
      </c>
      <c r="D400" s="99">
        <v>22</v>
      </c>
      <c r="E400">
        <v>1</v>
      </c>
      <c r="F400">
        <v>3</v>
      </c>
      <c r="G400">
        <v>51</v>
      </c>
      <c r="H400">
        <v>5</v>
      </c>
      <c r="I400">
        <v>2</v>
      </c>
      <c r="J400" t="s">
        <v>235</v>
      </c>
      <c r="K400" t="s">
        <v>2199</v>
      </c>
      <c r="L400" t="s">
        <v>229</v>
      </c>
      <c r="M400">
        <v>41162</v>
      </c>
      <c r="N400" t="s">
        <v>2229</v>
      </c>
      <c r="O400">
        <v>5</v>
      </c>
      <c r="P400">
        <v>5</v>
      </c>
      <c r="Q400" t="s">
        <v>2230</v>
      </c>
      <c r="R400" t="s">
        <v>2231</v>
      </c>
      <c r="S400" t="s">
        <v>2199</v>
      </c>
      <c r="T400" t="s">
        <v>229</v>
      </c>
      <c r="U400" t="s">
        <v>2203</v>
      </c>
      <c r="V400" t="s">
        <v>2204</v>
      </c>
      <c r="W400" t="s">
        <v>594</v>
      </c>
      <c r="X400" t="s">
        <v>602</v>
      </c>
      <c r="Y400" t="s">
        <v>696</v>
      </c>
      <c r="Z400" t="s">
        <v>235</v>
      </c>
      <c r="AA400" t="s">
        <v>695</v>
      </c>
      <c r="AB400" t="s">
        <v>235</v>
      </c>
      <c r="AC400" t="s">
        <v>797</v>
      </c>
      <c r="AD400" t="s">
        <v>239</v>
      </c>
      <c r="AE400" t="s">
        <v>2205</v>
      </c>
      <c r="AF400" t="s">
        <v>240</v>
      </c>
      <c r="AG400" t="s">
        <v>2206</v>
      </c>
      <c r="AH400" t="s">
        <v>2207</v>
      </c>
      <c r="AI400" t="s">
        <v>2208</v>
      </c>
      <c r="AJ400" t="s">
        <v>2209</v>
      </c>
      <c r="AK400" t="s">
        <v>609</v>
      </c>
      <c r="AL400" t="s">
        <v>610</v>
      </c>
      <c r="AM400" t="s">
        <v>611</v>
      </c>
      <c r="AN400" t="s">
        <v>2210</v>
      </c>
      <c r="AO400" t="s">
        <v>2211</v>
      </c>
      <c r="AP400" t="s">
        <v>2232</v>
      </c>
      <c r="AQ400" t="s">
        <v>161</v>
      </c>
      <c r="AR400" s="64">
        <v>2364401358</v>
      </c>
      <c r="AS400" s="64">
        <v>214689468</v>
      </c>
      <c r="AT400" s="64">
        <v>0</v>
      </c>
      <c r="AU400" s="64">
        <v>0</v>
      </c>
      <c r="AV400" s="64">
        <v>0</v>
      </c>
      <c r="AW400" s="64">
        <v>2579090826</v>
      </c>
      <c r="AX400" s="64">
        <v>1087042139.6800001</v>
      </c>
      <c r="AY400" s="64">
        <v>1087042139.6800001</v>
      </c>
      <c r="AZ400" s="64">
        <v>1087042139.6800001</v>
      </c>
      <c r="BA400" s="64">
        <v>1087042139.6800001</v>
      </c>
      <c r="BB400" s="64">
        <v>1492048686.3199999</v>
      </c>
      <c r="BC400" s="101">
        <v>1</v>
      </c>
      <c r="BD400" s="101">
        <v>203</v>
      </c>
      <c r="BE400" s="64">
        <v>0</v>
      </c>
      <c r="BF400" t="s">
        <v>615</v>
      </c>
      <c r="BG400" s="107" t="e">
        <f>+SUMIF('[4]CDP - NO CANCELAR '!$A$2:$A$152,R400,'[4]CDP - NO CANCELAR '!$Q$2:$Q$152)</f>
        <v>#VALUE!</v>
      </c>
      <c r="BH400" s="64">
        <v>2364401358</v>
      </c>
      <c r="BI400" s="104">
        <v>40</v>
      </c>
      <c r="BJ400" s="104">
        <v>1</v>
      </c>
      <c r="BK400" s="104">
        <v>3</v>
      </c>
      <c r="BL400" s="106">
        <v>22</v>
      </c>
      <c r="BM400" s="104">
        <v>1</v>
      </c>
      <c r="BN400" s="104">
        <v>203</v>
      </c>
      <c r="BO400" s="104">
        <v>51</v>
      </c>
      <c r="BP400" s="104">
        <v>45</v>
      </c>
      <c r="BQ400" s="105" t="s">
        <v>2210</v>
      </c>
      <c r="BR400" s="104" t="s">
        <v>3413</v>
      </c>
      <c r="BS400" s="104">
        <v>1492048686.3199999</v>
      </c>
      <c r="BT400" s="103" t="str">
        <f>+VLOOKUP('EJECUCIONGASTOS ARMONIZADO'!BU400,[4]ARMONIZACION!$I$5:$N$53,6,FALSE)</f>
        <v>DESARROLLO HUMANO Y SOCIAL</v>
      </c>
      <c r="BU400" s="102" t="s">
        <v>329</v>
      </c>
      <c r="BV400" s="102"/>
      <c r="BY400" s="101">
        <v>1</v>
      </c>
      <c r="BZ400" s="101">
        <v>203</v>
      </c>
      <c r="CA400" t="e">
        <f>+COUNTIF([4]ARMONIZACION!$D$5:$D$53,'EJECUCIONGASTOS ARMONIZADO'!CB400)</f>
        <v>#VALUE!</v>
      </c>
      <c r="CB400" t="str">
        <f t="shared" si="64"/>
        <v>VIDA SALUDABLE - SALUD Y BIENESTAR</v>
      </c>
      <c r="CC400">
        <f t="shared" si="65"/>
        <v>2</v>
      </c>
      <c r="CD400" t="str">
        <f t="shared" si="66"/>
        <v>12</v>
      </c>
      <c r="CE400" t="str">
        <f t="shared" si="67"/>
        <v>40 1 3 22 1 203 51 45 1906004</v>
      </c>
      <c r="CF400">
        <f t="shared" si="68"/>
        <v>1</v>
      </c>
    </row>
    <row r="401" spans="1:84" ht="15" customHeight="1" x14ac:dyDescent="0.25">
      <c r="A401">
        <v>40</v>
      </c>
      <c r="B401">
        <v>1</v>
      </c>
      <c r="C401">
        <v>3</v>
      </c>
      <c r="D401" s="99">
        <v>22</v>
      </c>
      <c r="E401">
        <v>1</v>
      </c>
      <c r="F401">
        <v>3</v>
      </c>
      <c r="G401">
        <v>51</v>
      </c>
      <c r="H401">
        <v>6</v>
      </c>
      <c r="I401">
        <v>2</v>
      </c>
      <c r="J401" t="s">
        <v>235</v>
      </c>
      <c r="K401" t="s">
        <v>2199</v>
      </c>
      <c r="L401" t="s">
        <v>229</v>
      </c>
      <c r="M401">
        <v>41163</v>
      </c>
      <c r="N401" t="s">
        <v>2233</v>
      </c>
      <c r="O401">
        <v>6</v>
      </c>
      <c r="P401">
        <v>6</v>
      </c>
      <c r="Q401" t="s">
        <v>2234</v>
      </c>
      <c r="R401" t="s">
        <v>2235</v>
      </c>
      <c r="S401" t="s">
        <v>2199</v>
      </c>
      <c r="T401" t="s">
        <v>229</v>
      </c>
      <c r="U401" t="s">
        <v>2203</v>
      </c>
      <c r="V401" t="s">
        <v>2204</v>
      </c>
      <c r="W401" t="s">
        <v>594</v>
      </c>
      <c r="X401" t="s">
        <v>602</v>
      </c>
      <c r="Y401" t="s">
        <v>696</v>
      </c>
      <c r="Z401" t="s">
        <v>235</v>
      </c>
      <c r="AA401" t="s">
        <v>695</v>
      </c>
      <c r="AB401" t="s">
        <v>235</v>
      </c>
      <c r="AC401" t="s">
        <v>797</v>
      </c>
      <c r="AD401" t="s">
        <v>239</v>
      </c>
      <c r="AE401" t="s">
        <v>2205</v>
      </c>
      <c r="AF401" t="s">
        <v>240</v>
      </c>
      <c r="AG401" t="s">
        <v>2206</v>
      </c>
      <c r="AH401" t="s">
        <v>2207</v>
      </c>
      <c r="AI401" t="s">
        <v>2208</v>
      </c>
      <c r="AJ401" t="s">
        <v>2209</v>
      </c>
      <c r="AK401" t="s">
        <v>609</v>
      </c>
      <c r="AL401" t="s">
        <v>610</v>
      </c>
      <c r="AM401" t="s">
        <v>611</v>
      </c>
      <c r="AN401" t="s">
        <v>2210</v>
      </c>
      <c r="AO401" t="s">
        <v>2211</v>
      </c>
      <c r="AP401" t="s">
        <v>2236</v>
      </c>
      <c r="AQ401" t="s">
        <v>162</v>
      </c>
      <c r="AR401" s="64">
        <v>1204518976</v>
      </c>
      <c r="AS401" s="64">
        <v>124103570</v>
      </c>
      <c r="AT401" s="64">
        <v>0</v>
      </c>
      <c r="AU401" s="64">
        <v>0</v>
      </c>
      <c r="AV401" s="64">
        <v>0</v>
      </c>
      <c r="AW401" s="64">
        <v>1328622546</v>
      </c>
      <c r="AX401" s="64">
        <v>804289661.02999997</v>
      </c>
      <c r="AY401" s="64">
        <v>804289661.02999997</v>
      </c>
      <c r="AZ401" s="64">
        <v>804289661.02999997</v>
      </c>
      <c r="BA401" s="64">
        <v>804289661.02999997</v>
      </c>
      <c r="BB401" s="64">
        <v>524332884.97000003</v>
      </c>
      <c r="BC401" s="101">
        <v>1</v>
      </c>
      <c r="BD401" s="101">
        <v>203</v>
      </c>
      <c r="BE401" s="64">
        <v>0</v>
      </c>
      <c r="BF401" t="s">
        <v>615</v>
      </c>
      <c r="BG401" s="107" t="e">
        <f>+SUMIF('[4]CDP - NO CANCELAR '!$A$2:$A$152,R401,'[4]CDP - NO CANCELAR '!$Q$2:$Q$152)</f>
        <v>#VALUE!</v>
      </c>
      <c r="BH401" s="64">
        <v>1204518976</v>
      </c>
      <c r="BI401" s="104">
        <v>40</v>
      </c>
      <c r="BJ401" s="104">
        <v>1</v>
      </c>
      <c r="BK401" s="104">
        <v>3</v>
      </c>
      <c r="BL401" s="106">
        <v>22</v>
      </c>
      <c r="BM401" s="104">
        <v>1</v>
      </c>
      <c r="BN401" s="104">
        <v>203</v>
      </c>
      <c r="BO401" s="104">
        <v>51</v>
      </c>
      <c r="BP401" s="104">
        <v>46</v>
      </c>
      <c r="BQ401" s="105" t="s">
        <v>2210</v>
      </c>
      <c r="BR401" s="104" t="s">
        <v>3415</v>
      </c>
      <c r="BS401" s="104">
        <v>524332884.97000003</v>
      </c>
      <c r="BT401" s="103" t="str">
        <f>+VLOOKUP('EJECUCIONGASTOS ARMONIZADO'!BU401,[4]ARMONIZACION!$I$5:$N$53,6,FALSE)</f>
        <v>DESARROLLO HUMANO Y SOCIAL</v>
      </c>
      <c r="BU401" s="102" t="s">
        <v>329</v>
      </c>
      <c r="BV401" s="102"/>
      <c r="BY401" s="101">
        <v>1</v>
      </c>
      <c r="BZ401" s="101">
        <v>203</v>
      </c>
      <c r="CA401" t="e">
        <f>+COUNTIF([4]ARMONIZACION!$D$5:$D$53,'EJECUCIONGASTOS ARMONIZADO'!CB401)</f>
        <v>#VALUE!</v>
      </c>
      <c r="CB401" t="str">
        <f t="shared" si="64"/>
        <v>VIDA SALUDABLE - SALUD Y BIENESTAR</v>
      </c>
      <c r="CC401">
        <f t="shared" si="65"/>
        <v>2</v>
      </c>
      <c r="CD401" t="str">
        <f t="shared" si="66"/>
        <v>12</v>
      </c>
      <c r="CE401" t="str">
        <f t="shared" si="67"/>
        <v>40 1 3 22 1 203 51 46 1906004</v>
      </c>
      <c r="CF401">
        <f t="shared" si="68"/>
        <v>1</v>
      </c>
    </row>
    <row r="402" spans="1:84" ht="15" customHeight="1" x14ac:dyDescent="0.25">
      <c r="A402">
        <v>40</v>
      </c>
      <c r="B402">
        <v>1</v>
      </c>
      <c r="C402">
        <v>3</v>
      </c>
      <c r="D402" s="99">
        <v>22</v>
      </c>
      <c r="E402">
        <v>1</v>
      </c>
      <c r="F402">
        <v>3</v>
      </c>
      <c r="G402">
        <v>51</v>
      </c>
      <c r="H402">
        <v>7</v>
      </c>
      <c r="I402">
        <v>2</v>
      </c>
      <c r="J402" t="s">
        <v>235</v>
      </c>
      <c r="K402" t="s">
        <v>2199</v>
      </c>
      <c r="L402" t="s">
        <v>229</v>
      </c>
      <c r="M402">
        <v>41140</v>
      </c>
      <c r="N402" t="s">
        <v>2237</v>
      </c>
      <c r="O402">
        <v>7</v>
      </c>
      <c r="P402">
        <v>7</v>
      </c>
      <c r="Q402" t="s">
        <v>2238</v>
      </c>
      <c r="R402" t="s">
        <v>2239</v>
      </c>
      <c r="S402" t="s">
        <v>2199</v>
      </c>
      <c r="T402" t="s">
        <v>229</v>
      </c>
      <c r="U402" t="s">
        <v>2203</v>
      </c>
      <c r="V402" t="s">
        <v>2204</v>
      </c>
      <c r="W402" t="s">
        <v>594</v>
      </c>
      <c r="X402" t="s">
        <v>602</v>
      </c>
      <c r="Y402" t="s">
        <v>696</v>
      </c>
      <c r="Z402" t="s">
        <v>235</v>
      </c>
      <c r="AA402" t="s">
        <v>695</v>
      </c>
      <c r="AB402" t="s">
        <v>235</v>
      </c>
      <c r="AC402" t="s">
        <v>797</v>
      </c>
      <c r="AD402" t="s">
        <v>239</v>
      </c>
      <c r="AE402" t="s">
        <v>2205</v>
      </c>
      <c r="AF402" t="s">
        <v>240</v>
      </c>
      <c r="AG402" t="s">
        <v>2206</v>
      </c>
      <c r="AH402" t="s">
        <v>2207</v>
      </c>
      <c r="AI402" t="s">
        <v>2208</v>
      </c>
      <c r="AJ402" t="s">
        <v>2209</v>
      </c>
      <c r="AK402" t="s">
        <v>609</v>
      </c>
      <c r="AL402" t="s">
        <v>610</v>
      </c>
      <c r="AM402" t="s">
        <v>611</v>
      </c>
      <c r="AN402" t="s">
        <v>2210</v>
      </c>
      <c r="AO402" t="s">
        <v>2211</v>
      </c>
      <c r="AP402" t="s">
        <v>2240</v>
      </c>
      <c r="AQ402" t="s">
        <v>163</v>
      </c>
      <c r="AR402" s="64">
        <v>4588204621</v>
      </c>
      <c r="AS402" s="64">
        <v>459215020</v>
      </c>
      <c r="AT402" s="64">
        <v>0</v>
      </c>
      <c r="AU402" s="64">
        <v>0</v>
      </c>
      <c r="AV402" s="64">
        <v>0</v>
      </c>
      <c r="AW402" s="64">
        <v>5047419641</v>
      </c>
      <c r="AX402" s="64">
        <v>1977435650.0799999</v>
      </c>
      <c r="AY402" s="64">
        <v>1977435650.0799999</v>
      </c>
      <c r="AZ402" s="64">
        <v>1977435650.0799999</v>
      </c>
      <c r="BA402" s="64">
        <v>1977435650.0799999</v>
      </c>
      <c r="BB402" s="64">
        <v>3069983990.9200001</v>
      </c>
      <c r="BC402" s="101">
        <v>1</v>
      </c>
      <c r="BD402" s="101">
        <v>203</v>
      </c>
      <c r="BE402" s="64">
        <v>0</v>
      </c>
      <c r="BF402" t="s">
        <v>615</v>
      </c>
      <c r="BG402" s="107" t="e">
        <f>+SUMIF('[4]CDP - NO CANCELAR '!$A$2:$A$152,R402,'[4]CDP - NO CANCELAR '!$Q$2:$Q$152)</f>
        <v>#VALUE!</v>
      </c>
      <c r="BH402" s="64">
        <v>4588204621</v>
      </c>
      <c r="BI402" s="104">
        <v>40</v>
      </c>
      <c r="BJ402" s="104">
        <v>1</v>
      </c>
      <c r="BK402" s="104">
        <v>3</v>
      </c>
      <c r="BL402" s="106">
        <v>22</v>
      </c>
      <c r="BM402" s="104">
        <v>1</v>
      </c>
      <c r="BN402" s="104">
        <v>203</v>
      </c>
      <c r="BO402" s="104">
        <v>51</v>
      </c>
      <c r="BP402" s="104">
        <v>47</v>
      </c>
      <c r="BQ402" s="105" t="s">
        <v>2210</v>
      </c>
      <c r="BR402" s="104" t="s">
        <v>3417</v>
      </c>
      <c r="BS402" s="104">
        <f t="shared" ref="BS402:BS420" si="71">+BB402</f>
        <v>3069983990.9200001</v>
      </c>
      <c r="BT402" s="103" t="str">
        <f>+VLOOKUP('EJECUCIONGASTOS ARMONIZADO'!BU402,[4]ARMONIZACION!$I$5:$N$53,6,FALSE)</f>
        <v>DESARROLLO HUMANO Y SOCIAL</v>
      </c>
      <c r="BU402" s="102" t="s">
        <v>329</v>
      </c>
      <c r="BV402" s="102"/>
      <c r="BY402" s="101">
        <v>1</v>
      </c>
      <c r="BZ402" s="101">
        <v>203</v>
      </c>
      <c r="CA402" t="e">
        <f>+COUNTIF([4]ARMONIZACION!$D$5:$D$53,'EJECUCIONGASTOS ARMONIZADO'!CB402)</f>
        <v>#VALUE!</v>
      </c>
      <c r="CB402" t="str">
        <f t="shared" si="64"/>
        <v>VIDA SALUDABLE - SALUD Y BIENESTAR</v>
      </c>
      <c r="CC402">
        <f t="shared" si="65"/>
        <v>2</v>
      </c>
      <c r="CD402" t="str">
        <f t="shared" si="66"/>
        <v>12</v>
      </c>
      <c r="CE402" t="str">
        <f t="shared" si="67"/>
        <v>40 1 3 22 1 203 51 47 1906004</v>
      </c>
      <c r="CF402">
        <f t="shared" si="68"/>
        <v>1</v>
      </c>
    </row>
    <row r="403" spans="1:84" ht="15" customHeight="1" x14ac:dyDescent="0.25">
      <c r="A403">
        <v>40</v>
      </c>
      <c r="B403">
        <v>1</v>
      </c>
      <c r="C403">
        <v>3</v>
      </c>
      <c r="D403" s="99">
        <v>22</v>
      </c>
      <c r="E403">
        <v>1</v>
      </c>
      <c r="F403">
        <v>3</v>
      </c>
      <c r="G403">
        <v>51</v>
      </c>
      <c r="H403">
        <v>8</v>
      </c>
      <c r="I403">
        <v>2</v>
      </c>
      <c r="J403" t="s">
        <v>235</v>
      </c>
      <c r="K403" t="s">
        <v>2199</v>
      </c>
      <c r="L403" t="s">
        <v>229</v>
      </c>
      <c r="M403">
        <v>41227</v>
      </c>
      <c r="N403" t="s">
        <v>2241</v>
      </c>
      <c r="O403">
        <v>8</v>
      </c>
      <c r="P403">
        <v>8</v>
      </c>
      <c r="Q403" t="s">
        <v>2242</v>
      </c>
      <c r="R403" t="s">
        <v>2243</v>
      </c>
      <c r="S403" t="s">
        <v>2199</v>
      </c>
      <c r="T403" t="s">
        <v>229</v>
      </c>
      <c r="U403" t="s">
        <v>2203</v>
      </c>
      <c r="V403" t="s">
        <v>2204</v>
      </c>
      <c r="W403" t="s">
        <v>594</v>
      </c>
      <c r="X403" t="s">
        <v>602</v>
      </c>
      <c r="Y403" t="s">
        <v>696</v>
      </c>
      <c r="Z403" t="s">
        <v>235</v>
      </c>
      <c r="AA403" t="s">
        <v>695</v>
      </c>
      <c r="AB403" t="s">
        <v>235</v>
      </c>
      <c r="AC403" t="s">
        <v>797</v>
      </c>
      <c r="AD403" t="s">
        <v>239</v>
      </c>
      <c r="AE403" t="s">
        <v>2205</v>
      </c>
      <c r="AF403" t="s">
        <v>240</v>
      </c>
      <c r="AG403" t="s">
        <v>2206</v>
      </c>
      <c r="AH403" t="s">
        <v>2207</v>
      </c>
      <c r="AI403" t="s">
        <v>2208</v>
      </c>
      <c r="AJ403" t="s">
        <v>2209</v>
      </c>
      <c r="AK403" t="s">
        <v>609</v>
      </c>
      <c r="AL403" t="s">
        <v>610</v>
      </c>
      <c r="AM403" t="s">
        <v>611</v>
      </c>
      <c r="AN403" t="s">
        <v>2210</v>
      </c>
      <c r="AO403" t="s">
        <v>2211</v>
      </c>
      <c r="AP403" t="s">
        <v>2244</v>
      </c>
      <c r="AQ403" t="s">
        <v>164</v>
      </c>
      <c r="AR403" s="64">
        <v>12456000</v>
      </c>
      <c r="AS403" s="64">
        <v>0</v>
      </c>
      <c r="AT403" s="64">
        <v>0</v>
      </c>
      <c r="AU403" s="64">
        <v>0</v>
      </c>
      <c r="AV403" s="64">
        <v>0</v>
      </c>
      <c r="AW403" s="64">
        <v>12456000</v>
      </c>
      <c r="AX403" s="64">
        <v>0</v>
      </c>
      <c r="AY403" s="64">
        <v>0</v>
      </c>
      <c r="AZ403" s="64">
        <v>0</v>
      </c>
      <c r="BA403" s="64">
        <v>0</v>
      </c>
      <c r="BB403" s="64">
        <v>12456000</v>
      </c>
      <c r="BC403" s="101">
        <v>1</v>
      </c>
      <c r="BD403" s="101">
        <v>203</v>
      </c>
      <c r="BE403" s="64">
        <v>0</v>
      </c>
      <c r="BF403" t="s">
        <v>615</v>
      </c>
      <c r="BG403" s="107" t="e">
        <f>+SUMIF('[4]CDP - NO CANCELAR '!$A$2:$A$152,R403,'[4]CDP - NO CANCELAR '!$Q$2:$Q$152)</f>
        <v>#VALUE!</v>
      </c>
      <c r="BH403" s="64">
        <v>0</v>
      </c>
      <c r="BI403" s="104">
        <v>40</v>
      </c>
      <c r="BJ403" s="104">
        <v>1</v>
      </c>
      <c r="BK403" s="104">
        <v>3</v>
      </c>
      <c r="BL403" s="106">
        <v>22</v>
      </c>
      <c r="BM403" s="104">
        <v>1</v>
      </c>
      <c r="BN403" s="104">
        <v>203</v>
      </c>
      <c r="BO403" s="104">
        <v>51</v>
      </c>
      <c r="BP403" s="104">
        <v>48</v>
      </c>
      <c r="BQ403" s="105" t="s">
        <v>2210</v>
      </c>
      <c r="BR403" s="104" t="s">
        <v>3419</v>
      </c>
      <c r="BS403" s="104">
        <f t="shared" si="71"/>
        <v>12456000</v>
      </c>
      <c r="BT403" s="103" t="str">
        <f>+VLOOKUP('EJECUCIONGASTOS ARMONIZADO'!BU403,[4]ARMONIZACION!$I$5:$N$53,6,FALSE)</f>
        <v>DESARROLLO HUMANO Y SOCIAL</v>
      </c>
      <c r="BU403" s="102" t="s">
        <v>329</v>
      </c>
      <c r="BV403" s="102"/>
      <c r="BY403" s="101">
        <v>1</v>
      </c>
      <c r="BZ403" s="101">
        <v>203</v>
      </c>
      <c r="CA403" t="e">
        <f>+COUNTIF([4]ARMONIZACION!$D$5:$D$53,'EJECUCIONGASTOS ARMONIZADO'!CB403)</f>
        <v>#VALUE!</v>
      </c>
      <c r="CB403" t="str">
        <f t="shared" si="64"/>
        <v>VIDA SALUDABLE - SALUD Y BIENESTAR</v>
      </c>
      <c r="CC403">
        <f t="shared" si="65"/>
        <v>2</v>
      </c>
      <c r="CD403" t="str">
        <f t="shared" si="66"/>
        <v>12</v>
      </c>
      <c r="CE403" t="str">
        <f t="shared" si="67"/>
        <v>40 1 3 22 1 203 51 48 1906004</v>
      </c>
      <c r="CF403">
        <f t="shared" si="68"/>
        <v>1</v>
      </c>
    </row>
    <row r="404" spans="1:84" ht="15" customHeight="1" x14ac:dyDescent="0.25">
      <c r="A404">
        <v>40</v>
      </c>
      <c r="B404">
        <v>1</v>
      </c>
      <c r="C404">
        <v>3</v>
      </c>
      <c r="D404" s="99">
        <v>33</v>
      </c>
      <c r="E404">
        <v>1</v>
      </c>
      <c r="F404">
        <v>3</v>
      </c>
      <c r="G404">
        <v>51</v>
      </c>
      <c r="H404">
        <v>0</v>
      </c>
      <c r="I404">
        <v>3</v>
      </c>
      <c r="J404" t="s">
        <v>236</v>
      </c>
      <c r="K404" t="s">
        <v>2199</v>
      </c>
      <c r="L404" t="s">
        <v>229</v>
      </c>
      <c r="M404">
        <v>41131</v>
      </c>
      <c r="N404" t="s">
        <v>2245</v>
      </c>
      <c r="O404">
        <v>0</v>
      </c>
      <c r="P404">
        <v>0</v>
      </c>
      <c r="Q404" t="s">
        <v>2246</v>
      </c>
      <c r="R404" t="s">
        <v>2247</v>
      </c>
      <c r="S404" t="s">
        <v>2199</v>
      </c>
      <c r="T404" t="s">
        <v>229</v>
      </c>
      <c r="U404" t="s">
        <v>2203</v>
      </c>
      <c r="V404" t="s">
        <v>2204</v>
      </c>
      <c r="W404" t="s">
        <v>594</v>
      </c>
      <c r="X404" t="s">
        <v>602</v>
      </c>
      <c r="Y404" t="s">
        <v>594</v>
      </c>
      <c r="Z404" t="s">
        <v>236</v>
      </c>
      <c r="AA404" t="s">
        <v>1180</v>
      </c>
      <c r="AB404" t="s">
        <v>1181</v>
      </c>
      <c r="AC404" t="s">
        <v>797</v>
      </c>
      <c r="AD404" t="s">
        <v>239</v>
      </c>
      <c r="AE404" t="s">
        <v>2205</v>
      </c>
      <c r="AF404" t="s">
        <v>240</v>
      </c>
      <c r="AG404" t="s">
        <v>2206</v>
      </c>
      <c r="AH404" t="s">
        <v>2207</v>
      </c>
      <c r="AI404" t="s">
        <v>2208</v>
      </c>
      <c r="AJ404" t="s">
        <v>2209</v>
      </c>
      <c r="AK404" t="s">
        <v>609</v>
      </c>
      <c r="AL404" t="s">
        <v>610</v>
      </c>
      <c r="AM404" t="s">
        <v>611</v>
      </c>
      <c r="AN404" t="s">
        <v>2210</v>
      </c>
      <c r="AO404" t="s">
        <v>2211</v>
      </c>
      <c r="AP404" t="s">
        <v>2248</v>
      </c>
      <c r="AQ404" t="s">
        <v>165</v>
      </c>
      <c r="AR404" s="64">
        <v>45552608030</v>
      </c>
      <c r="AS404" s="64">
        <v>3009924832</v>
      </c>
      <c r="AT404" s="64">
        <v>0</v>
      </c>
      <c r="AU404" s="64">
        <v>0</v>
      </c>
      <c r="AV404" s="64">
        <v>0</v>
      </c>
      <c r="AW404" s="64">
        <v>48562532862</v>
      </c>
      <c r="AX404" s="64">
        <v>23725850873.869999</v>
      </c>
      <c r="AY404" s="64">
        <v>23725850873.869999</v>
      </c>
      <c r="AZ404" s="64">
        <v>23725850873.869999</v>
      </c>
      <c r="BA404" s="64">
        <v>23725850873.869999</v>
      </c>
      <c r="BB404" s="64">
        <v>24836681988.130001</v>
      </c>
      <c r="BC404" s="101">
        <v>1</v>
      </c>
      <c r="BD404" s="101">
        <v>203</v>
      </c>
      <c r="BE404" s="64">
        <v>0</v>
      </c>
      <c r="BF404" t="s">
        <v>615</v>
      </c>
      <c r="BG404" s="107" t="e">
        <f>+SUMIF('[4]CDP - NO CANCELAR '!$A$2:$A$152,R404,'[4]CDP - NO CANCELAR '!$Q$2:$Q$152)</f>
        <v>#VALUE!</v>
      </c>
      <c r="BH404" s="64">
        <v>45552608030</v>
      </c>
      <c r="BI404" s="104">
        <v>40</v>
      </c>
      <c r="BJ404" s="104">
        <v>1</v>
      </c>
      <c r="BK404" s="104">
        <v>3</v>
      </c>
      <c r="BL404" s="106">
        <v>33</v>
      </c>
      <c r="BM404" s="104">
        <v>1</v>
      </c>
      <c r="BN404" s="104">
        <v>203</v>
      </c>
      <c r="BO404" s="104">
        <v>51</v>
      </c>
      <c r="BP404" s="104">
        <v>40</v>
      </c>
      <c r="BQ404" s="105" t="s">
        <v>2210</v>
      </c>
      <c r="BR404" s="104" t="s">
        <v>3421</v>
      </c>
      <c r="BS404" s="104">
        <f t="shared" si="71"/>
        <v>24836681988.130001</v>
      </c>
      <c r="BT404" s="103" t="str">
        <f>+VLOOKUP('EJECUCIONGASTOS ARMONIZADO'!BU404,[4]ARMONIZACION!$I$5:$N$53,6,FALSE)</f>
        <v>DESARROLLO HUMANO Y SOCIAL</v>
      </c>
      <c r="BU404" s="102" t="s">
        <v>329</v>
      </c>
      <c r="BV404" s="102"/>
      <c r="BY404" s="101">
        <v>1</v>
      </c>
      <c r="BZ404" s="101">
        <v>203</v>
      </c>
      <c r="CA404" t="e">
        <f>+COUNTIF([4]ARMONIZACION!$D$5:$D$53,'EJECUCIONGASTOS ARMONIZADO'!CB404)</f>
        <v>#VALUE!</v>
      </c>
      <c r="CB404" t="str">
        <f t="shared" si="64"/>
        <v>VIDA SALUDABLE - SALUD Y BIENESTAR</v>
      </c>
      <c r="CC404">
        <f t="shared" si="65"/>
        <v>2</v>
      </c>
      <c r="CD404" t="str">
        <f t="shared" si="66"/>
        <v>12</v>
      </c>
      <c r="CE404" t="str">
        <f t="shared" si="67"/>
        <v>40 1 3 33 1 203 51 40 1906004</v>
      </c>
      <c r="CF404">
        <f t="shared" si="68"/>
        <v>1</v>
      </c>
    </row>
    <row r="405" spans="1:84" ht="15" customHeight="1" x14ac:dyDescent="0.25">
      <c r="A405">
        <v>40</v>
      </c>
      <c r="B405">
        <v>1</v>
      </c>
      <c r="C405">
        <v>3</v>
      </c>
      <c r="D405" s="99">
        <v>81</v>
      </c>
      <c r="E405">
        <v>1</v>
      </c>
      <c r="F405">
        <v>3</v>
      </c>
      <c r="G405">
        <v>51</v>
      </c>
      <c r="H405">
        <v>0</v>
      </c>
      <c r="I405">
        <v>1</v>
      </c>
      <c r="J405" t="s">
        <v>597</v>
      </c>
      <c r="K405">
        <v>0</v>
      </c>
      <c r="L405" t="s">
        <v>597</v>
      </c>
      <c r="M405">
        <v>25101</v>
      </c>
      <c r="N405" t="s">
        <v>947</v>
      </c>
      <c r="O405">
        <v>0</v>
      </c>
      <c r="P405">
        <v>0</v>
      </c>
      <c r="Q405" t="s">
        <v>2249</v>
      </c>
      <c r="R405" t="s">
        <v>2250</v>
      </c>
      <c r="S405" t="s">
        <v>2199</v>
      </c>
      <c r="T405" t="s">
        <v>229</v>
      </c>
      <c r="U405" t="s">
        <v>2203</v>
      </c>
      <c r="V405" t="s">
        <v>2204</v>
      </c>
      <c r="W405" t="s">
        <v>594</v>
      </c>
      <c r="X405" t="s">
        <v>602</v>
      </c>
      <c r="Y405" t="s">
        <v>596</v>
      </c>
      <c r="Z405" t="s">
        <v>597</v>
      </c>
      <c r="AA405" t="s">
        <v>946</v>
      </c>
      <c r="AB405" t="s">
        <v>950</v>
      </c>
      <c r="AC405" t="s">
        <v>797</v>
      </c>
      <c r="AD405" t="s">
        <v>239</v>
      </c>
      <c r="AE405" t="s">
        <v>2205</v>
      </c>
      <c r="AF405" t="s">
        <v>240</v>
      </c>
      <c r="AG405" t="s">
        <v>2206</v>
      </c>
      <c r="AH405" t="s">
        <v>2207</v>
      </c>
      <c r="AI405" t="s">
        <v>2208</v>
      </c>
      <c r="AJ405" t="s">
        <v>2209</v>
      </c>
      <c r="AK405" t="s">
        <v>609</v>
      </c>
      <c r="AL405" t="s">
        <v>610</v>
      </c>
      <c r="AM405" t="s">
        <v>611</v>
      </c>
      <c r="AN405" t="s">
        <v>2210</v>
      </c>
      <c r="AO405" t="s">
        <v>2211</v>
      </c>
      <c r="AP405" t="s">
        <v>2251</v>
      </c>
      <c r="AQ405" t="s">
        <v>166</v>
      </c>
      <c r="AR405" s="64">
        <v>58018458</v>
      </c>
      <c r="AS405" s="64">
        <v>58018458</v>
      </c>
      <c r="AT405" s="64">
        <v>0</v>
      </c>
      <c r="AU405" s="64">
        <v>0</v>
      </c>
      <c r="AV405" s="64">
        <v>0</v>
      </c>
      <c r="AW405" s="64">
        <v>116036916</v>
      </c>
      <c r="AX405" s="64">
        <v>0</v>
      </c>
      <c r="AY405" s="64">
        <v>0</v>
      </c>
      <c r="AZ405" s="64">
        <v>0</v>
      </c>
      <c r="BA405" s="64">
        <v>0</v>
      </c>
      <c r="BB405" s="64">
        <v>116036916</v>
      </c>
      <c r="BC405" s="101">
        <v>1</v>
      </c>
      <c r="BD405" s="101">
        <v>203</v>
      </c>
      <c r="BE405" s="64">
        <v>0</v>
      </c>
      <c r="BF405" t="s">
        <v>615</v>
      </c>
      <c r="BG405" s="107" t="e">
        <f>+SUMIF('[4]CDP - NO CANCELAR '!$A$2:$A$152,R405,'[4]CDP - NO CANCELAR '!$Q$2:$Q$152)</f>
        <v>#VALUE!</v>
      </c>
      <c r="BH405" s="64">
        <v>0</v>
      </c>
      <c r="BI405" s="104">
        <v>40</v>
      </c>
      <c r="BJ405" s="104">
        <v>1</v>
      </c>
      <c r="BK405" s="104">
        <v>3</v>
      </c>
      <c r="BL405" s="106">
        <v>81</v>
      </c>
      <c r="BM405" s="104">
        <v>1</v>
      </c>
      <c r="BN405" s="104">
        <v>203</v>
      </c>
      <c r="BO405" s="104">
        <v>51</v>
      </c>
      <c r="BP405" s="104">
        <v>40</v>
      </c>
      <c r="BQ405" s="105" t="s">
        <v>2210</v>
      </c>
      <c r="BR405" s="104" t="s">
        <v>3425</v>
      </c>
      <c r="BS405" s="104">
        <f t="shared" si="71"/>
        <v>116036916</v>
      </c>
      <c r="BT405" s="103" t="str">
        <f>+VLOOKUP('EJECUCIONGASTOS ARMONIZADO'!BU405,[4]ARMONIZACION!$I$5:$N$53,6,FALSE)</f>
        <v>DESARROLLO HUMANO Y SOCIAL</v>
      </c>
      <c r="BU405" s="102" t="s">
        <v>329</v>
      </c>
      <c r="BV405" s="102"/>
      <c r="BY405" s="101">
        <v>1</v>
      </c>
      <c r="BZ405" s="101">
        <v>203</v>
      </c>
      <c r="CA405" t="e">
        <f>+COUNTIF([4]ARMONIZACION!$D$5:$D$53,'EJECUCIONGASTOS ARMONIZADO'!CB405)</f>
        <v>#VALUE!</v>
      </c>
      <c r="CB405" t="str">
        <f t="shared" si="64"/>
        <v>VIDA SALUDABLE - SALUD Y BIENESTAR</v>
      </c>
      <c r="CC405">
        <f t="shared" si="65"/>
        <v>2</v>
      </c>
      <c r="CD405" t="str">
        <f t="shared" si="66"/>
        <v>12</v>
      </c>
      <c r="CE405" t="str">
        <f t="shared" si="67"/>
        <v>40 1 3 81 1 203 51 40 1906004</v>
      </c>
      <c r="CF405">
        <f t="shared" si="68"/>
        <v>1</v>
      </c>
    </row>
    <row r="406" spans="1:84" ht="15" customHeight="1" x14ac:dyDescent="0.25">
      <c r="A406">
        <v>40</v>
      </c>
      <c r="B406">
        <v>1</v>
      </c>
      <c r="C406">
        <v>3</v>
      </c>
      <c r="D406" s="99">
        <v>82</v>
      </c>
      <c r="E406">
        <v>1</v>
      </c>
      <c r="F406">
        <v>3</v>
      </c>
      <c r="G406">
        <v>51</v>
      </c>
      <c r="H406">
        <v>1</v>
      </c>
      <c r="I406">
        <v>2</v>
      </c>
      <c r="J406" t="s">
        <v>235</v>
      </c>
      <c r="K406" t="s">
        <v>2199</v>
      </c>
      <c r="L406" t="s">
        <v>229</v>
      </c>
      <c r="M406">
        <v>41266</v>
      </c>
      <c r="N406" t="s">
        <v>2252</v>
      </c>
      <c r="O406">
        <v>1</v>
      </c>
      <c r="P406">
        <v>1</v>
      </c>
      <c r="Q406" t="s">
        <v>2253</v>
      </c>
      <c r="R406" t="s">
        <v>2254</v>
      </c>
      <c r="S406" t="s">
        <v>2199</v>
      </c>
      <c r="T406" t="s">
        <v>229</v>
      </c>
      <c r="U406" t="s">
        <v>2203</v>
      </c>
      <c r="V406" t="s">
        <v>2204</v>
      </c>
      <c r="W406" t="s">
        <v>594</v>
      </c>
      <c r="X406" t="s">
        <v>602</v>
      </c>
      <c r="Y406" t="s">
        <v>696</v>
      </c>
      <c r="Z406" t="s">
        <v>235</v>
      </c>
      <c r="AA406" t="s">
        <v>725</v>
      </c>
      <c r="AB406" t="s">
        <v>729</v>
      </c>
      <c r="AC406" t="s">
        <v>797</v>
      </c>
      <c r="AD406" t="s">
        <v>239</v>
      </c>
      <c r="AE406" t="s">
        <v>2205</v>
      </c>
      <c r="AF406" t="s">
        <v>240</v>
      </c>
      <c r="AG406" t="s">
        <v>2206</v>
      </c>
      <c r="AH406" t="s">
        <v>2207</v>
      </c>
      <c r="AI406" t="s">
        <v>2208</v>
      </c>
      <c r="AJ406" t="s">
        <v>2209</v>
      </c>
      <c r="AK406" t="s">
        <v>609</v>
      </c>
      <c r="AL406" t="s">
        <v>610</v>
      </c>
      <c r="AM406" t="s">
        <v>611</v>
      </c>
      <c r="AN406" t="s">
        <v>2210</v>
      </c>
      <c r="AO406" t="s">
        <v>2211</v>
      </c>
      <c r="AP406" t="s">
        <v>2255</v>
      </c>
      <c r="AQ406" t="s">
        <v>167</v>
      </c>
      <c r="AR406" s="64">
        <v>702303698</v>
      </c>
      <c r="AS406" s="64">
        <v>0</v>
      </c>
      <c r="AT406" s="64">
        <v>0</v>
      </c>
      <c r="AU406" s="64">
        <v>0</v>
      </c>
      <c r="AV406" s="64">
        <v>0</v>
      </c>
      <c r="AW406" s="64">
        <v>702303698</v>
      </c>
      <c r="AX406" s="64">
        <v>0</v>
      </c>
      <c r="AY406" s="64">
        <v>0</v>
      </c>
      <c r="AZ406" s="64">
        <v>0</v>
      </c>
      <c r="BA406" s="64">
        <v>0</v>
      </c>
      <c r="BB406" s="64">
        <v>702303698</v>
      </c>
      <c r="BC406" s="101">
        <v>1</v>
      </c>
      <c r="BD406" s="101">
        <v>203</v>
      </c>
      <c r="BE406" s="64">
        <v>0</v>
      </c>
      <c r="BF406" t="s">
        <v>615</v>
      </c>
      <c r="BG406" s="107" t="e">
        <f>+SUMIF('[4]CDP - NO CANCELAR '!$A$2:$A$152,R406,'[4]CDP - NO CANCELAR '!$Q$2:$Q$152)</f>
        <v>#VALUE!</v>
      </c>
      <c r="BH406" s="64">
        <v>0</v>
      </c>
      <c r="BI406" s="104">
        <v>40</v>
      </c>
      <c r="BJ406" s="104">
        <v>1</v>
      </c>
      <c r="BK406" s="104">
        <v>3</v>
      </c>
      <c r="BL406" s="106">
        <v>82</v>
      </c>
      <c r="BM406" s="104">
        <v>1</v>
      </c>
      <c r="BN406" s="104">
        <v>203</v>
      </c>
      <c r="BO406" s="104">
        <v>51</v>
      </c>
      <c r="BP406" s="104">
        <v>41</v>
      </c>
      <c r="BQ406" s="105" t="s">
        <v>2210</v>
      </c>
      <c r="BR406" s="104" t="s">
        <v>3427</v>
      </c>
      <c r="BS406" s="104">
        <f t="shared" si="71"/>
        <v>702303698</v>
      </c>
      <c r="BT406" s="103" t="str">
        <f>+VLOOKUP('EJECUCIONGASTOS ARMONIZADO'!BU406,[4]ARMONIZACION!$I$5:$N$53,6,FALSE)</f>
        <v>DESARROLLO HUMANO Y SOCIAL</v>
      </c>
      <c r="BU406" s="102" t="s">
        <v>329</v>
      </c>
      <c r="BV406" s="102"/>
      <c r="BY406" s="101">
        <v>1</v>
      </c>
      <c r="BZ406" s="101">
        <v>203</v>
      </c>
      <c r="CA406" t="e">
        <f>+COUNTIF([4]ARMONIZACION!$D$5:$D$53,'EJECUCIONGASTOS ARMONIZADO'!CB406)</f>
        <v>#VALUE!</v>
      </c>
      <c r="CB406" t="str">
        <f t="shared" si="64"/>
        <v>VIDA SALUDABLE - SALUD Y BIENESTAR</v>
      </c>
      <c r="CC406">
        <f t="shared" si="65"/>
        <v>2</v>
      </c>
      <c r="CD406" t="str">
        <f t="shared" si="66"/>
        <v>12</v>
      </c>
      <c r="CE406" t="str">
        <f t="shared" si="67"/>
        <v>40 1 3 82 1 203 51 41 1906004</v>
      </c>
      <c r="CF406">
        <f t="shared" si="68"/>
        <v>1</v>
      </c>
    </row>
    <row r="407" spans="1:84" ht="15" customHeight="1" x14ac:dyDescent="0.25">
      <c r="A407">
        <v>40</v>
      </c>
      <c r="B407">
        <v>1</v>
      </c>
      <c r="C407">
        <v>3</v>
      </c>
      <c r="D407" s="99">
        <v>82</v>
      </c>
      <c r="E407">
        <v>1</v>
      </c>
      <c r="F407">
        <v>3</v>
      </c>
      <c r="G407">
        <v>51</v>
      </c>
      <c r="H407">
        <v>2</v>
      </c>
      <c r="I407">
        <v>2</v>
      </c>
      <c r="J407" t="s">
        <v>235</v>
      </c>
      <c r="K407" t="s">
        <v>2199</v>
      </c>
      <c r="L407" t="s">
        <v>229</v>
      </c>
      <c r="M407">
        <v>41267</v>
      </c>
      <c r="N407" t="s">
        <v>2256</v>
      </c>
      <c r="O407">
        <v>2</v>
      </c>
      <c r="P407">
        <v>2</v>
      </c>
      <c r="Q407" t="s">
        <v>2257</v>
      </c>
      <c r="R407" t="s">
        <v>2258</v>
      </c>
      <c r="S407" t="s">
        <v>2199</v>
      </c>
      <c r="T407" t="s">
        <v>229</v>
      </c>
      <c r="U407" t="s">
        <v>2203</v>
      </c>
      <c r="V407" t="s">
        <v>2204</v>
      </c>
      <c r="W407" t="s">
        <v>594</v>
      </c>
      <c r="X407" t="s">
        <v>602</v>
      </c>
      <c r="Y407" t="s">
        <v>696</v>
      </c>
      <c r="Z407" t="s">
        <v>235</v>
      </c>
      <c r="AA407" t="s">
        <v>725</v>
      </c>
      <c r="AB407" t="s">
        <v>729</v>
      </c>
      <c r="AC407" t="s">
        <v>797</v>
      </c>
      <c r="AD407" t="s">
        <v>239</v>
      </c>
      <c r="AE407" t="s">
        <v>2205</v>
      </c>
      <c r="AF407" t="s">
        <v>240</v>
      </c>
      <c r="AG407" t="s">
        <v>2206</v>
      </c>
      <c r="AH407" t="s">
        <v>2207</v>
      </c>
      <c r="AI407" t="s">
        <v>2208</v>
      </c>
      <c r="AJ407" t="s">
        <v>2209</v>
      </c>
      <c r="AK407" t="s">
        <v>609</v>
      </c>
      <c r="AL407" t="s">
        <v>610</v>
      </c>
      <c r="AM407" t="s">
        <v>611</v>
      </c>
      <c r="AN407" t="s">
        <v>2210</v>
      </c>
      <c r="AO407" t="s">
        <v>2211</v>
      </c>
      <c r="AP407" t="s">
        <v>2259</v>
      </c>
      <c r="AQ407" t="s">
        <v>168</v>
      </c>
      <c r="AR407" s="64">
        <v>423714193</v>
      </c>
      <c r="AS407" s="64">
        <v>0</v>
      </c>
      <c r="AT407" s="64">
        <v>0</v>
      </c>
      <c r="AU407" s="64">
        <v>0</v>
      </c>
      <c r="AV407" s="64">
        <v>384877110</v>
      </c>
      <c r="AW407" s="64">
        <v>38837083</v>
      </c>
      <c r="AX407" s="64">
        <v>0</v>
      </c>
      <c r="AY407" s="64">
        <v>0</v>
      </c>
      <c r="AZ407" s="64">
        <v>0</v>
      </c>
      <c r="BA407" s="64">
        <v>0</v>
      </c>
      <c r="BB407" s="64">
        <v>38837083</v>
      </c>
      <c r="BC407" s="101">
        <v>1</v>
      </c>
      <c r="BD407" s="101">
        <v>203</v>
      </c>
      <c r="BE407" s="64">
        <v>0</v>
      </c>
      <c r="BF407" t="s">
        <v>615</v>
      </c>
      <c r="BG407" s="107" t="e">
        <f>+SUMIF('[4]CDP - NO CANCELAR '!$A$2:$A$152,R407,'[4]CDP - NO CANCELAR '!$Q$2:$Q$152)</f>
        <v>#VALUE!</v>
      </c>
      <c r="BH407" s="64">
        <v>0</v>
      </c>
      <c r="BI407" s="104">
        <v>40</v>
      </c>
      <c r="BJ407" s="104">
        <v>1</v>
      </c>
      <c r="BK407" s="104">
        <v>3</v>
      </c>
      <c r="BL407" s="106">
        <v>82</v>
      </c>
      <c r="BM407" s="104">
        <v>1</v>
      </c>
      <c r="BN407" s="104">
        <v>203</v>
      </c>
      <c r="BO407" s="104">
        <v>51</v>
      </c>
      <c r="BP407" s="104">
        <v>42</v>
      </c>
      <c r="BQ407" s="105" t="s">
        <v>2210</v>
      </c>
      <c r="BR407" s="104" t="s">
        <v>3429</v>
      </c>
      <c r="BS407" s="104">
        <f t="shared" si="71"/>
        <v>38837083</v>
      </c>
      <c r="BT407" s="103" t="str">
        <f>+VLOOKUP('EJECUCIONGASTOS ARMONIZADO'!BU407,[4]ARMONIZACION!$I$5:$N$53,6,FALSE)</f>
        <v>DESARROLLO HUMANO Y SOCIAL</v>
      </c>
      <c r="BU407" s="102" t="s">
        <v>329</v>
      </c>
      <c r="BV407" s="102"/>
      <c r="BY407" s="101">
        <v>1</v>
      </c>
      <c r="BZ407" s="101">
        <v>203</v>
      </c>
      <c r="CA407" t="e">
        <f>+COUNTIF([4]ARMONIZACION!$D$5:$D$53,'EJECUCIONGASTOS ARMONIZADO'!CB407)</f>
        <v>#VALUE!</v>
      </c>
      <c r="CB407" t="str">
        <f t="shared" si="64"/>
        <v>VIDA SALUDABLE - SALUD Y BIENESTAR</v>
      </c>
      <c r="CC407">
        <f t="shared" si="65"/>
        <v>2</v>
      </c>
      <c r="CD407" t="str">
        <f t="shared" si="66"/>
        <v>12</v>
      </c>
      <c r="CE407" t="str">
        <f t="shared" si="67"/>
        <v>40 1 3 82 1 203 51 42 1906004</v>
      </c>
      <c r="CF407">
        <f t="shared" si="68"/>
        <v>1</v>
      </c>
    </row>
    <row r="408" spans="1:84" ht="15" customHeight="1" x14ac:dyDescent="0.25">
      <c r="A408">
        <v>40</v>
      </c>
      <c r="B408">
        <v>2</v>
      </c>
      <c r="C408">
        <v>3</v>
      </c>
      <c r="D408" s="99">
        <v>11</v>
      </c>
      <c r="E408">
        <v>1</v>
      </c>
      <c r="F408">
        <v>3</v>
      </c>
      <c r="G408">
        <v>38</v>
      </c>
      <c r="H408">
        <v>1</v>
      </c>
      <c r="I408">
        <v>1</v>
      </c>
      <c r="J408" t="s">
        <v>597</v>
      </c>
      <c r="K408">
        <v>0</v>
      </c>
      <c r="L408" t="s">
        <v>597</v>
      </c>
      <c r="M408">
        <v>11101</v>
      </c>
      <c r="N408" t="s">
        <v>598</v>
      </c>
      <c r="O408">
        <v>1</v>
      </c>
      <c r="P408">
        <v>1</v>
      </c>
      <c r="Q408" t="s">
        <v>2260</v>
      </c>
      <c r="R408" t="s">
        <v>2261</v>
      </c>
      <c r="S408" t="s">
        <v>2199</v>
      </c>
      <c r="T408" t="s">
        <v>229</v>
      </c>
      <c r="U408" t="s">
        <v>2262</v>
      </c>
      <c r="V408" t="s">
        <v>2263</v>
      </c>
      <c r="W408" t="s">
        <v>594</v>
      </c>
      <c r="X408" t="s">
        <v>602</v>
      </c>
      <c r="Y408" t="s">
        <v>596</v>
      </c>
      <c r="Z408" t="s">
        <v>597</v>
      </c>
      <c r="AA408" t="s">
        <v>595</v>
      </c>
      <c r="AB408" t="s">
        <v>234</v>
      </c>
      <c r="AC408" t="s">
        <v>797</v>
      </c>
      <c r="AD408" t="s">
        <v>239</v>
      </c>
      <c r="AE408" t="s">
        <v>2205</v>
      </c>
      <c r="AF408" t="s">
        <v>240</v>
      </c>
      <c r="AG408" t="s">
        <v>2264</v>
      </c>
      <c r="AH408" t="s">
        <v>2265</v>
      </c>
      <c r="AI408" t="s">
        <v>2266</v>
      </c>
      <c r="AJ408" t="s">
        <v>2267</v>
      </c>
      <c r="AK408" t="s">
        <v>609</v>
      </c>
      <c r="AL408" t="s">
        <v>610</v>
      </c>
      <c r="AM408" t="s">
        <v>611</v>
      </c>
      <c r="AN408" t="s">
        <v>2268</v>
      </c>
      <c r="AO408" t="s">
        <v>1031</v>
      </c>
      <c r="AP408" t="s">
        <v>2269</v>
      </c>
      <c r="AQ408" t="s">
        <v>169</v>
      </c>
      <c r="AR408" s="64">
        <v>160000000</v>
      </c>
      <c r="AS408" s="64">
        <v>0</v>
      </c>
      <c r="AT408" s="64">
        <v>0</v>
      </c>
      <c r="AU408" s="64">
        <v>0</v>
      </c>
      <c r="AV408" s="64">
        <v>0</v>
      </c>
      <c r="AW408" s="64">
        <v>160000000</v>
      </c>
      <c r="AX408" s="64">
        <v>142510648</v>
      </c>
      <c r="AY408" s="64">
        <v>142510648</v>
      </c>
      <c r="AZ408" s="64">
        <v>6143748</v>
      </c>
      <c r="BA408" s="64">
        <v>6143748</v>
      </c>
      <c r="BB408" s="64">
        <v>17489352</v>
      </c>
      <c r="BC408" s="101">
        <v>1</v>
      </c>
      <c r="BD408" s="101">
        <v>202</v>
      </c>
      <c r="BE408" s="64">
        <v>0</v>
      </c>
      <c r="BF408" t="s">
        <v>615</v>
      </c>
      <c r="BG408" s="107" t="e">
        <f>+SUMIF('[4]CDP - NO CANCELAR '!$A$2:$A$152,R408,'[4]CDP - NO CANCELAR '!$Q$2:$Q$152)</f>
        <v>#VALUE!</v>
      </c>
      <c r="BH408" s="64">
        <v>142510648</v>
      </c>
      <c r="BI408" s="104">
        <v>40</v>
      </c>
      <c r="BJ408" s="104">
        <v>2</v>
      </c>
      <c r="BK408" s="104">
        <v>3</v>
      </c>
      <c r="BL408" s="106">
        <v>11</v>
      </c>
      <c r="BM408" s="104">
        <v>1</v>
      </c>
      <c r="BN408" s="104">
        <v>202</v>
      </c>
      <c r="BO408" s="104">
        <v>38</v>
      </c>
      <c r="BP408" s="104">
        <v>41</v>
      </c>
      <c r="BQ408" s="105" t="s">
        <v>2268</v>
      </c>
      <c r="BR408" s="104" t="s">
        <v>3443</v>
      </c>
      <c r="BS408" s="104">
        <f t="shared" si="71"/>
        <v>17489352</v>
      </c>
      <c r="BT408" s="103" t="str">
        <f>+VLOOKUP('EJECUCIONGASTOS ARMONIZADO'!BU408,[4]ARMONIZACION!$I$5:$N$53,6,FALSE)</f>
        <v>DESARROLLO HUMANO Y SOCIAL</v>
      </c>
      <c r="BU408" s="102" t="s">
        <v>329</v>
      </c>
      <c r="BV408" s="102"/>
      <c r="BY408" s="101">
        <v>1</v>
      </c>
      <c r="BZ408" s="101">
        <v>202</v>
      </c>
      <c r="CA408" t="e">
        <f>+COUNTIF([4]ARMONIZACION!$D$5:$D$53,'EJECUCIONGASTOS ARMONIZADO'!CB408)</f>
        <v>#VALUE!</v>
      </c>
      <c r="CB408" t="str">
        <f t="shared" si="64"/>
        <v>VIDA SALUDABLE - SALUD Y BIENESTAR</v>
      </c>
      <c r="CC408">
        <f t="shared" si="65"/>
        <v>2</v>
      </c>
      <c r="CD408" t="str">
        <f t="shared" si="66"/>
        <v>12</v>
      </c>
      <c r="CE408" t="str">
        <f t="shared" si="67"/>
        <v>40 2 3 11 1 202 38 41 1905014</v>
      </c>
      <c r="CF408">
        <f t="shared" si="68"/>
        <v>1</v>
      </c>
    </row>
    <row r="409" spans="1:84" ht="15" customHeight="1" x14ac:dyDescent="0.25">
      <c r="A409">
        <v>40</v>
      </c>
      <c r="B409">
        <v>2</v>
      </c>
      <c r="C409">
        <v>3</v>
      </c>
      <c r="D409" s="99">
        <v>11</v>
      </c>
      <c r="E409">
        <v>1</v>
      </c>
      <c r="F409">
        <v>3</v>
      </c>
      <c r="G409">
        <v>38</v>
      </c>
      <c r="H409">
        <v>2</v>
      </c>
      <c r="I409">
        <v>1</v>
      </c>
      <c r="J409" t="s">
        <v>597</v>
      </c>
      <c r="K409">
        <v>0</v>
      </c>
      <c r="L409" t="s">
        <v>597</v>
      </c>
      <c r="M409">
        <v>11101</v>
      </c>
      <c r="N409" t="s">
        <v>598</v>
      </c>
      <c r="O409">
        <v>2</v>
      </c>
      <c r="P409">
        <v>2</v>
      </c>
      <c r="Q409" t="s">
        <v>2270</v>
      </c>
      <c r="R409" t="s">
        <v>2271</v>
      </c>
      <c r="S409" t="s">
        <v>2199</v>
      </c>
      <c r="T409" t="s">
        <v>229</v>
      </c>
      <c r="U409" t="s">
        <v>2262</v>
      </c>
      <c r="V409" t="s">
        <v>2263</v>
      </c>
      <c r="W409" t="s">
        <v>594</v>
      </c>
      <c r="X409" t="s">
        <v>602</v>
      </c>
      <c r="Y409" t="s">
        <v>596</v>
      </c>
      <c r="Z409" t="s">
        <v>597</v>
      </c>
      <c r="AA409" t="s">
        <v>595</v>
      </c>
      <c r="AB409" t="s">
        <v>234</v>
      </c>
      <c r="AC409" t="s">
        <v>797</v>
      </c>
      <c r="AD409" t="s">
        <v>239</v>
      </c>
      <c r="AE409" t="s">
        <v>2205</v>
      </c>
      <c r="AF409" t="s">
        <v>240</v>
      </c>
      <c r="AG409" t="s">
        <v>2264</v>
      </c>
      <c r="AH409" t="s">
        <v>2265</v>
      </c>
      <c r="AI409" t="s">
        <v>2266</v>
      </c>
      <c r="AJ409" t="s">
        <v>2267</v>
      </c>
      <c r="AK409" t="s">
        <v>609</v>
      </c>
      <c r="AL409" t="s">
        <v>610</v>
      </c>
      <c r="AM409" t="s">
        <v>611</v>
      </c>
      <c r="AN409" t="s">
        <v>2272</v>
      </c>
      <c r="AO409" t="s">
        <v>2273</v>
      </c>
      <c r="AP409" t="s">
        <v>2274</v>
      </c>
      <c r="AQ409" t="s">
        <v>170</v>
      </c>
      <c r="AR409" s="64">
        <v>17229123</v>
      </c>
      <c r="AS409" s="64">
        <v>0</v>
      </c>
      <c r="AT409" s="64">
        <v>0</v>
      </c>
      <c r="AU409" s="64">
        <v>0</v>
      </c>
      <c r="AV409" s="64">
        <v>0</v>
      </c>
      <c r="AW409" s="64">
        <v>17229123</v>
      </c>
      <c r="AX409" s="64">
        <v>0</v>
      </c>
      <c r="AY409" s="64">
        <v>0</v>
      </c>
      <c r="AZ409" s="64">
        <v>0</v>
      </c>
      <c r="BA409" s="64">
        <v>0</v>
      </c>
      <c r="BB409" s="64">
        <v>17229123</v>
      </c>
      <c r="BC409" s="101">
        <v>1</v>
      </c>
      <c r="BD409" s="101">
        <v>202</v>
      </c>
      <c r="BE409" s="64">
        <v>0</v>
      </c>
      <c r="BF409" t="s">
        <v>615</v>
      </c>
      <c r="BG409" s="107" t="e">
        <f>+SUMIF('[4]CDP - NO CANCELAR '!$A$2:$A$152,R409,'[4]CDP - NO CANCELAR '!$Q$2:$Q$152)</f>
        <v>#VALUE!</v>
      </c>
      <c r="BH409" s="64">
        <v>0</v>
      </c>
      <c r="BI409" s="104">
        <v>40</v>
      </c>
      <c r="BJ409" s="104">
        <v>2</v>
      </c>
      <c r="BK409" s="104">
        <v>3</v>
      </c>
      <c r="BL409" s="106">
        <v>11</v>
      </c>
      <c r="BM409" s="104">
        <v>1</v>
      </c>
      <c r="BN409" s="104">
        <v>202</v>
      </c>
      <c r="BO409" s="104">
        <v>38</v>
      </c>
      <c r="BP409" s="104">
        <v>42</v>
      </c>
      <c r="BQ409" s="105" t="s">
        <v>2272</v>
      </c>
      <c r="BR409" s="104" t="s">
        <v>3445</v>
      </c>
      <c r="BS409" s="104">
        <f t="shared" si="71"/>
        <v>17229123</v>
      </c>
      <c r="BT409" s="103" t="str">
        <f>+VLOOKUP('EJECUCIONGASTOS ARMONIZADO'!BU409,[4]ARMONIZACION!$I$5:$N$53,6,FALSE)</f>
        <v>DESARROLLO HUMANO Y SOCIAL</v>
      </c>
      <c r="BU409" s="102" t="s">
        <v>329</v>
      </c>
      <c r="BV409" s="102"/>
      <c r="BY409" s="101">
        <v>1</v>
      </c>
      <c r="BZ409" s="101">
        <v>202</v>
      </c>
      <c r="CA409" t="e">
        <f>+COUNTIF([4]ARMONIZACION!$D$5:$D$53,'EJECUCIONGASTOS ARMONIZADO'!CB409)</f>
        <v>#VALUE!</v>
      </c>
      <c r="CB409" t="str">
        <f t="shared" si="64"/>
        <v>VIDA SALUDABLE - SALUD Y BIENESTAR</v>
      </c>
      <c r="CC409">
        <f t="shared" si="65"/>
        <v>2</v>
      </c>
      <c r="CD409" t="str">
        <f t="shared" si="66"/>
        <v>12</v>
      </c>
      <c r="CE409" t="str">
        <f t="shared" si="67"/>
        <v>40 2 3 11 1 202 38 42 1905031</v>
      </c>
      <c r="CF409">
        <f t="shared" si="68"/>
        <v>1</v>
      </c>
    </row>
    <row r="410" spans="1:84" ht="15" customHeight="1" x14ac:dyDescent="0.25">
      <c r="A410">
        <v>40</v>
      </c>
      <c r="B410">
        <v>2</v>
      </c>
      <c r="C410">
        <v>3</v>
      </c>
      <c r="D410" s="99">
        <v>11</v>
      </c>
      <c r="E410">
        <v>1</v>
      </c>
      <c r="F410">
        <v>3</v>
      </c>
      <c r="G410">
        <v>38</v>
      </c>
      <c r="H410">
        <v>3</v>
      </c>
      <c r="I410">
        <v>1</v>
      </c>
      <c r="J410" t="s">
        <v>597</v>
      </c>
      <c r="K410">
        <v>0</v>
      </c>
      <c r="L410" t="s">
        <v>597</v>
      </c>
      <c r="M410">
        <v>11101</v>
      </c>
      <c r="N410" t="s">
        <v>598</v>
      </c>
      <c r="O410">
        <v>3</v>
      </c>
      <c r="P410">
        <v>3</v>
      </c>
      <c r="Q410" t="s">
        <v>2275</v>
      </c>
      <c r="R410" t="s">
        <v>2276</v>
      </c>
      <c r="S410" t="s">
        <v>2199</v>
      </c>
      <c r="T410" t="s">
        <v>229</v>
      </c>
      <c r="U410" t="s">
        <v>2262</v>
      </c>
      <c r="V410" t="s">
        <v>2263</v>
      </c>
      <c r="W410" t="s">
        <v>594</v>
      </c>
      <c r="X410" t="s">
        <v>602</v>
      </c>
      <c r="Y410" t="s">
        <v>596</v>
      </c>
      <c r="Z410" t="s">
        <v>597</v>
      </c>
      <c r="AA410" t="s">
        <v>595</v>
      </c>
      <c r="AB410" t="s">
        <v>234</v>
      </c>
      <c r="AC410" t="s">
        <v>797</v>
      </c>
      <c r="AD410" t="s">
        <v>239</v>
      </c>
      <c r="AE410" t="s">
        <v>2205</v>
      </c>
      <c r="AF410" t="s">
        <v>240</v>
      </c>
      <c r="AG410" t="s">
        <v>2264</v>
      </c>
      <c r="AH410" t="s">
        <v>2265</v>
      </c>
      <c r="AI410" t="s">
        <v>2266</v>
      </c>
      <c r="AJ410" t="s">
        <v>2267</v>
      </c>
      <c r="AK410" t="s">
        <v>609</v>
      </c>
      <c r="AL410" t="s">
        <v>610</v>
      </c>
      <c r="AM410" t="s">
        <v>611</v>
      </c>
      <c r="AN410" t="s">
        <v>2277</v>
      </c>
      <c r="AO410" t="s">
        <v>2278</v>
      </c>
      <c r="AP410" t="s">
        <v>2279</v>
      </c>
      <c r="AQ410" t="s">
        <v>171</v>
      </c>
      <c r="AR410" s="64">
        <v>273281525</v>
      </c>
      <c r="AS410" s="64">
        <v>0</v>
      </c>
      <c r="AT410" s="64">
        <v>0</v>
      </c>
      <c r="AU410" s="64">
        <v>0</v>
      </c>
      <c r="AV410" s="64">
        <v>225281525</v>
      </c>
      <c r="AW410" s="64">
        <v>48000000</v>
      </c>
      <c r="AX410" s="64">
        <v>48000000</v>
      </c>
      <c r="AY410" s="64">
        <v>48000000</v>
      </c>
      <c r="AZ410" s="64">
        <v>0</v>
      </c>
      <c r="BA410" s="64">
        <v>0</v>
      </c>
      <c r="BB410" s="64">
        <v>0</v>
      </c>
      <c r="BC410" s="101">
        <v>1</v>
      </c>
      <c r="BD410" s="101">
        <v>202</v>
      </c>
      <c r="BE410" s="64">
        <v>0</v>
      </c>
      <c r="BF410" t="s">
        <v>615</v>
      </c>
      <c r="BG410" s="107" t="e">
        <f>+SUMIF('[4]CDP - NO CANCELAR '!$A$2:$A$152,R410,'[4]CDP - NO CANCELAR '!$Q$2:$Q$152)</f>
        <v>#VALUE!</v>
      </c>
      <c r="BH410" s="64">
        <v>48000000</v>
      </c>
      <c r="BI410" s="104">
        <f t="shared" ref="BI410:BL411" si="72">+A410</f>
        <v>40</v>
      </c>
      <c r="BJ410" s="104">
        <f t="shared" si="72"/>
        <v>2</v>
      </c>
      <c r="BK410" s="104">
        <f t="shared" si="72"/>
        <v>3</v>
      </c>
      <c r="BL410" s="106">
        <f t="shared" si="72"/>
        <v>11</v>
      </c>
      <c r="BM410" s="104">
        <f>+VALUE(VLOOKUP(BT410,'[4]ESTRUCTURA PDM'!$D$1:$J$48,7,FALSE))</f>
        <v>1</v>
      </c>
      <c r="BN410" s="104">
        <f>IFERROR(VALUE(CONCATENATE((VLOOKUP(BU410,'[4]ESTRUCTURA PDM'!$E$1:$L$48,7,FALSE)),0,(VLOOKUP(BV410,'[4]ESTRUCTURA PDM'!$F$1:$L$48,7,FALSE)))),)</f>
        <v>0</v>
      </c>
      <c r="BO410" s="104">
        <f>+G410</f>
        <v>38</v>
      </c>
      <c r="BP410" s="104"/>
      <c r="BQ410" s="105"/>
      <c r="BR410" s="104"/>
      <c r="BS410" s="104">
        <f t="shared" si="71"/>
        <v>0</v>
      </c>
      <c r="BT410" s="103" t="str">
        <f>+VLOOKUP('EJECUCIONGASTOS ARMONIZADO'!BU410,[4]ARMONIZACION!$I$5:$N$53,6,FALSE)</f>
        <v>DESARROLLO HUMANO Y SOCIAL</v>
      </c>
      <c r="BU410" s="102" t="s">
        <v>329</v>
      </c>
      <c r="BV410" s="102"/>
      <c r="BY410" s="101">
        <v>1</v>
      </c>
      <c r="BZ410" s="101">
        <v>0</v>
      </c>
      <c r="CA410" t="e">
        <f>+COUNTIF([4]ARMONIZACION!$D$5:$D$53,'EJECUCIONGASTOS ARMONIZADO'!CB410)</f>
        <v>#VALUE!</v>
      </c>
      <c r="CB410" t="str">
        <f t="shared" si="64"/>
        <v>VIDA SALUDABLE - SALUD Y BIENESTAR</v>
      </c>
      <c r="CC410">
        <f t="shared" si="65"/>
        <v>0</v>
      </c>
      <c r="CD410" t="str">
        <f t="shared" si="66"/>
        <v>10</v>
      </c>
      <c r="CE410" t="str">
        <f t="shared" si="67"/>
        <v xml:space="preserve">40 2 3 11 1 0 38  </v>
      </c>
      <c r="CF410">
        <f t="shared" si="68"/>
        <v>2</v>
      </c>
    </row>
    <row r="411" spans="1:84" ht="15" customHeight="1" x14ac:dyDescent="0.25">
      <c r="A411">
        <v>40</v>
      </c>
      <c r="B411">
        <v>2</v>
      </c>
      <c r="C411">
        <v>3</v>
      </c>
      <c r="D411" s="99">
        <v>11</v>
      </c>
      <c r="E411">
        <v>1</v>
      </c>
      <c r="F411">
        <v>3</v>
      </c>
      <c r="G411">
        <v>38</v>
      </c>
      <c r="H411">
        <v>3</v>
      </c>
      <c r="I411">
        <v>1</v>
      </c>
      <c r="J411" t="s">
        <v>597</v>
      </c>
      <c r="K411">
        <v>0</v>
      </c>
      <c r="L411" t="s">
        <v>597</v>
      </c>
      <c r="M411">
        <v>11101</v>
      </c>
      <c r="N411" t="s">
        <v>598</v>
      </c>
      <c r="O411">
        <v>3</v>
      </c>
      <c r="P411">
        <v>3</v>
      </c>
      <c r="Q411" t="s">
        <v>2280</v>
      </c>
      <c r="R411" t="s">
        <v>2281</v>
      </c>
      <c r="S411" t="s">
        <v>2199</v>
      </c>
      <c r="T411" t="s">
        <v>229</v>
      </c>
      <c r="U411" t="s">
        <v>2262</v>
      </c>
      <c r="V411" t="s">
        <v>2263</v>
      </c>
      <c r="W411" t="s">
        <v>594</v>
      </c>
      <c r="X411" t="s">
        <v>602</v>
      </c>
      <c r="Y411" t="s">
        <v>596</v>
      </c>
      <c r="Z411" t="s">
        <v>597</v>
      </c>
      <c r="AA411" t="s">
        <v>595</v>
      </c>
      <c r="AB411" t="s">
        <v>234</v>
      </c>
      <c r="AC411" t="s">
        <v>797</v>
      </c>
      <c r="AD411" t="s">
        <v>239</v>
      </c>
      <c r="AE411" t="s">
        <v>2205</v>
      </c>
      <c r="AF411" t="s">
        <v>240</v>
      </c>
      <c r="AG411" t="s">
        <v>2264</v>
      </c>
      <c r="AH411" t="s">
        <v>2265</v>
      </c>
      <c r="AI411" t="s">
        <v>2266</v>
      </c>
      <c r="AJ411" t="s">
        <v>2267</v>
      </c>
      <c r="AK411" t="s">
        <v>609</v>
      </c>
      <c r="AL411" t="s">
        <v>610</v>
      </c>
      <c r="AM411" t="s">
        <v>611</v>
      </c>
      <c r="AN411" t="s">
        <v>2272</v>
      </c>
      <c r="AO411" t="s">
        <v>2273</v>
      </c>
      <c r="AP411" t="s">
        <v>2282</v>
      </c>
      <c r="AQ411" t="s">
        <v>170</v>
      </c>
      <c r="AR411" s="64">
        <v>0</v>
      </c>
      <c r="AS411" s="64">
        <v>0</v>
      </c>
      <c r="AT411" s="64">
        <v>0</v>
      </c>
      <c r="AU411" s="64">
        <v>100000000</v>
      </c>
      <c r="AV411" s="64">
        <v>0</v>
      </c>
      <c r="AW411" s="64">
        <v>100000000</v>
      </c>
      <c r="AX411" s="64">
        <v>100000000</v>
      </c>
      <c r="AY411" s="64">
        <v>100000000</v>
      </c>
      <c r="AZ411" s="64">
        <v>6097525</v>
      </c>
      <c r="BA411" s="64">
        <v>6097525</v>
      </c>
      <c r="BB411" s="64">
        <v>0</v>
      </c>
      <c r="BC411" s="101">
        <v>1</v>
      </c>
      <c r="BD411" s="101">
        <v>202</v>
      </c>
      <c r="BE411" s="64">
        <v>0</v>
      </c>
      <c r="BF411" t="s">
        <v>615</v>
      </c>
      <c r="BG411" s="107" t="e">
        <f>+SUMIF('[4]CDP - NO CANCELAR '!$A$2:$A$152,R411,'[4]CDP - NO CANCELAR '!$Q$2:$Q$152)</f>
        <v>#VALUE!</v>
      </c>
      <c r="BH411" s="64">
        <v>100000000</v>
      </c>
      <c r="BI411" s="104">
        <f t="shared" si="72"/>
        <v>40</v>
      </c>
      <c r="BJ411" s="104">
        <f t="shared" si="72"/>
        <v>2</v>
      </c>
      <c r="BK411" s="104">
        <f t="shared" si="72"/>
        <v>3</v>
      </c>
      <c r="BL411" s="106">
        <f t="shared" si="72"/>
        <v>11</v>
      </c>
      <c r="BM411" s="104">
        <f>+VALUE(VLOOKUP(BT411,'[4]ESTRUCTURA PDM'!$D$1:$J$48,7,FALSE))</f>
        <v>1</v>
      </c>
      <c r="BN411" s="104">
        <f>IFERROR(VALUE(CONCATENATE((VLOOKUP(BU411,'[4]ESTRUCTURA PDM'!$E$1:$L$48,7,FALSE)),0,(VLOOKUP(BV411,'[4]ESTRUCTURA PDM'!$F$1:$L$48,7,FALSE)))),)</f>
        <v>0</v>
      </c>
      <c r="BO411" s="104">
        <f>+G411</f>
        <v>38</v>
      </c>
      <c r="BP411" s="104"/>
      <c r="BQ411" s="105"/>
      <c r="BR411" s="104"/>
      <c r="BS411" s="104">
        <f t="shared" si="71"/>
        <v>0</v>
      </c>
      <c r="BT411" s="103" t="str">
        <f>+VLOOKUP('EJECUCIONGASTOS ARMONIZADO'!BU411,[4]ARMONIZACION!$I$5:$N$53,6,FALSE)</f>
        <v>DESARROLLO HUMANO Y SOCIAL</v>
      </c>
      <c r="BU411" s="102" t="s">
        <v>329</v>
      </c>
      <c r="BV411" s="102"/>
      <c r="BY411" s="101">
        <v>1</v>
      </c>
      <c r="BZ411" s="101">
        <v>0</v>
      </c>
      <c r="CA411" t="e">
        <f>+COUNTIF([4]ARMONIZACION!$D$5:$D$53,'EJECUCIONGASTOS ARMONIZADO'!CB411)</f>
        <v>#VALUE!</v>
      </c>
      <c r="CB411" t="str">
        <f t="shared" si="64"/>
        <v>VIDA SALUDABLE - SALUD Y BIENESTAR</v>
      </c>
      <c r="CC411">
        <f t="shared" si="65"/>
        <v>0</v>
      </c>
      <c r="CD411" t="str">
        <f t="shared" si="66"/>
        <v>10</v>
      </c>
      <c r="CE411" t="str">
        <f t="shared" si="67"/>
        <v xml:space="preserve">40 2 3 11 1 0 38  </v>
      </c>
      <c r="CF411">
        <f t="shared" si="68"/>
        <v>2</v>
      </c>
    </row>
    <row r="412" spans="1:84" ht="15" customHeight="1" x14ac:dyDescent="0.25">
      <c r="A412">
        <v>40</v>
      </c>
      <c r="B412">
        <v>2</v>
      </c>
      <c r="C412">
        <v>3</v>
      </c>
      <c r="D412" s="99">
        <v>11</v>
      </c>
      <c r="E412">
        <v>1</v>
      </c>
      <c r="F412">
        <v>3</v>
      </c>
      <c r="G412">
        <v>42</v>
      </c>
      <c r="H412">
        <v>0</v>
      </c>
      <c r="I412">
        <v>1</v>
      </c>
      <c r="J412" t="s">
        <v>597</v>
      </c>
      <c r="K412">
        <v>0</v>
      </c>
      <c r="L412" t="s">
        <v>597</v>
      </c>
      <c r="M412">
        <v>11101</v>
      </c>
      <c r="N412" t="s">
        <v>598</v>
      </c>
      <c r="O412">
        <v>0</v>
      </c>
      <c r="P412">
        <v>0</v>
      </c>
      <c r="Q412" t="s">
        <v>2283</v>
      </c>
      <c r="R412" t="s">
        <v>2284</v>
      </c>
      <c r="S412" t="s">
        <v>2199</v>
      </c>
      <c r="T412" t="s">
        <v>229</v>
      </c>
      <c r="U412" t="s">
        <v>2262</v>
      </c>
      <c r="V412" t="s">
        <v>2263</v>
      </c>
      <c r="W412" t="s">
        <v>594</v>
      </c>
      <c r="X412" t="s">
        <v>602</v>
      </c>
      <c r="Y412" t="s">
        <v>596</v>
      </c>
      <c r="Z412" t="s">
        <v>597</v>
      </c>
      <c r="AA412" t="s">
        <v>595</v>
      </c>
      <c r="AB412" t="s">
        <v>234</v>
      </c>
      <c r="AC412" t="s">
        <v>797</v>
      </c>
      <c r="AD412" t="s">
        <v>239</v>
      </c>
      <c r="AE412" t="s">
        <v>2205</v>
      </c>
      <c r="AF412" t="s">
        <v>240</v>
      </c>
      <c r="AG412" t="s">
        <v>2285</v>
      </c>
      <c r="AH412" t="s">
        <v>2286</v>
      </c>
      <c r="AI412" t="s">
        <v>2287</v>
      </c>
      <c r="AJ412" t="s">
        <v>2288</v>
      </c>
      <c r="AK412" t="s">
        <v>609</v>
      </c>
      <c r="AL412" t="s">
        <v>610</v>
      </c>
      <c r="AM412" t="s">
        <v>611</v>
      </c>
      <c r="AN412" t="s">
        <v>2289</v>
      </c>
      <c r="AO412" t="s">
        <v>2290</v>
      </c>
      <c r="AP412" t="s">
        <v>2291</v>
      </c>
      <c r="AQ412" t="s">
        <v>172</v>
      </c>
      <c r="AR412" s="64">
        <v>461601785</v>
      </c>
      <c r="AS412" s="64">
        <v>0</v>
      </c>
      <c r="AT412" s="64">
        <v>0</v>
      </c>
      <c r="AU412" s="64">
        <v>0</v>
      </c>
      <c r="AV412" s="64">
        <v>110000000</v>
      </c>
      <c r="AW412" s="64">
        <v>351601785</v>
      </c>
      <c r="AX412" s="64">
        <v>0</v>
      </c>
      <c r="AY412" s="64">
        <v>0</v>
      </c>
      <c r="AZ412" s="64">
        <v>0</v>
      </c>
      <c r="BA412" s="64">
        <v>0</v>
      </c>
      <c r="BB412" s="64">
        <v>351601785</v>
      </c>
      <c r="BC412" s="101">
        <v>1</v>
      </c>
      <c r="BD412" s="101">
        <v>202</v>
      </c>
      <c r="BE412" s="64">
        <v>0</v>
      </c>
      <c r="BF412" t="s">
        <v>615</v>
      </c>
      <c r="BG412" s="107" t="e">
        <f>+SUMIF('[4]CDP - NO CANCELAR '!$A$2:$A$152,R412,'[4]CDP - NO CANCELAR '!$Q$2:$Q$152)</f>
        <v>#VALUE!</v>
      </c>
      <c r="BH412" s="64">
        <v>351601785</v>
      </c>
      <c r="BI412" s="104">
        <v>40</v>
      </c>
      <c r="BJ412" s="104">
        <v>2</v>
      </c>
      <c r="BK412" s="104">
        <v>3</v>
      </c>
      <c r="BL412" s="106">
        <v>11</v>
      </c>
      <c r="BM412" s="104">
        <v>1</v>
      </c>
      <c r="BN412" s="104">
        <v>202</v>
      </c>
      <c r="BO412" s="104">
        <v>42</v>
      </c>
      <c r="BP412" s="104">
        <v>40</v>
      </c>
      <c r="BQ412" s="105" t="s">
        <v>2289</v>
      </c>
      <c r="BR412" s="104" t="s">
        <v>3451</v>
      </c>
      <c r="BS412" s="104">
        <f t="shared" si="71"/>
        <v>351601785</v>
      </c>
      <c r="BT412" s="103" t="str">
        <f>+VLOOKUP('EJECUCIONGASTOS ARMONIZADO'!BU412,[4]ARMONIZACION!$I$5:$N$53,6,FALSE)</f>
        <v>DESARROLLO HUMANO Y SOCIAL</v>
      </c>
      <c r="BU412" s="102" t="s">
        <v>329</v>
      </c>
      <c r="BV412" s="102"/>
      <c r="BY412" s="101">
        <v>1</v>
      </c>
      <c r="BZ412" s="101">
        <v>202</v>
      </c>
      <c r="CA412" t="e">
        <f>+COUNTIF([4]ARMONIZACION!$D$5:$D$53,'EJECUCIONGASTOS ARMONIZADO'!CB412)</f>
        <v>#VALUE!</v>
      </c>
      <c r="CB412" t="str">
        <f t="shared" si="64"/>
        <v>VIDA SALUDABLE - SALUD Y BIENESTAR</v>
      </c>
      <c r="CC412">
        <f t="shared" si="65"/>
        <v>2</v>
      </c>
      <c r="CD412" t="str">
        <f t="shared" si="66"/>
        <v>12</v>
      </c>
      <c r="CE412" t="str">
        <f t="shared" si="67"/>
        <v>40 2 3 11 1 202 42 40 1905028</v>
      </c>
      <c r="CF412">
        <f t="shared" si="68"/>
        <v>1</v>
      </c>
    </row>
    <row r="413" spans="1:84" ht="15" customHeight="1" x14ac:dyDescent="0.25">
      <c r="A413">
        <v>40</v>
      </c>
      <c r="B413">
        <v>2</v>
      </c>
      <c r="C413">
        <v>3</v>
      </c>
      <c r="D413" s="99">
        <v>11</v>
      </c>
      <c r="E413">
        <v>1</v>
      </c>
      <c r="F413">
        <v>3</v>
      </c>
      <c r="G413">
        <v>47</v>
      </c>
      <c r="H413">
        <v>0</v>
      </c>
      <c r="I413">
        <v>1</v>
      </c>
      <c r="J413" t="s">
        <v>597</v>
      </c>
      <c r="K413">
        <v>0</v>
      </c>
      <c r="L413" t="s">
        <v>597</v>
      </c>
      <c r="M413">
        <v>11101</v>
      </c>
      <c r="N413" t="s">
        <v>598</v>
      </c>
      <c r="O413">
        <v>0</v>
      </c>
      <c r="P413">
        <v>0</v>
      </c>
      <c r="Q413" t="s">
        <v>2292</v>
      </c>
      <c r="R413" t="s">
        <v>2293</v>
      </c>
      <c r="S413" t="s">
        <v>2199</v>
      </c>
      <c r="T413" t="s">
        <v>229</v>
      </c>
      <c r="U413" t="s">
        <v>2262</v>
      </c>
      <c r="V413" t="s">
        <v>2263</v>
      </c>
      <c r="W413" t="s">
        <v>594</v>
      </c>
      <c r="X413" t="s">
        <v>602</v>
      </c>
      <c r="Y413" t="s">
        <v>596</v>
      </c>
      <c r="Z413" t="s">
        <v>597</v>
      </c>
      <c r="AA413" t="s">
        <v>595</v>
      </c>
      <c r="AB413" t="s">
        <v>234</v>
      </c>
      <c r="AC413" t="s">
        <v>797</v>
      </c>
      <c r="AD413" t="s">
        <v>239</v>
      </c>
      <c r="AE413" t="s">
        <v>2205</v>
      </c>
      <c r="AF413" t="s">
        <v>240</v>
      </c>
      <c r="AG413" t="s">
        <v>2294</v>
      </c>
      <c r="AH413" t="s">
        <v>2295</v>
      </c>
      <c r="AI413" t="s">
        <v>2296</v>
      </c>
      <c r="AJ413" t="s">
        <v>2297</v>
      </c>
      <c r="AK413" t="s">
        <v>609</v>
      </c>
      <c r="AL413" t="s">
        <v>610</v>
      </c>
      <c r="AM413" t="s">
        <v>611</v>
      </c>
      <c r="AN413" t="s">
        <v>2298</v>
      </c>
      <c r="AO413" t="s">
        <v>2299</v>
      </c>
      <c r="AP413" t="s">
        <v>2300</v>
      </c>
      <c r="AQ413" t="s">
        <v>173</v>
      </c>
      <c r="AR413" s="64">
        <v>27374796</v>
      </c>
      <c r="AS413" s="64">
        <v>0</v>
      </c>
      <c r="AT413" s="64">
        <v>0</v>
      </c>
      <c r="AU413" s="64">
        <v>0</v>
      </c>
      <c r="AV413" s="64">
        <v>0</v>
      </c>
      <c r="AW413" s="64">
        <v>27374796</v>
      </c>
      <c r="AX413" s="64">
        <v>0</v>
      </c>
      <c r="AY413" s="64">
        <v>0</v>
      </c>
      <c r="AZ413" s="64">
        <v>0</v>
      </c>
      <c r="BA413" s="64">
        <v>0</v>
      </c>
      <c r="BB413" s="64">
        <v>27374796</v>
      </c>
      <c r="BC413" s="101">
        <v>1</v>
      </c>
      <c r="BD413" s="101">
        <v>202</v>
      </c>
      <c r="BE413" s="64">
        <v>0</v>
      </c>
      <c r="BF413" t="s">
        <v>615</v>
      </c>
      <c r="BG413" s="107" t="e">
        <f>+SUMIF('[4]CDP - NO CANCELAR '!$A$2:$A$152,R413,'[4]CDP - NO CANCELAR '!$Q$2:$Q$152)</f>
        <v>#VALUE!</v>
      </c>
      <c r="BH413" s="64">
        <v>0</v>
      </c>
      <c r="BI413" s="104">
        <v>40</v>
      </c>
      <c r="BJ413" s="104">
        <v>2</v>
      </c>
      <c r="BK413" s="104">
        <v>3</v>
      </c>
      <c r="BL413" s="106">
        <v>11</v>
      </c>
      <c r="BM413" s="104">
        <v>1</v>
      </c>
      <c r="BN413" s="104">
        <v>202</v>
      </c>
      <c r="BO413" s="104">
        <v>47</v>
      </c>
      <c r="BP413" s="104">
        <v>40</v>
      </c>
      <c r="BQ413" s="105" t="s">
        <v>2298</v>
      </c>
      <c r="BR413" s="104" t="s">
        <v>3445</v>
      </c>
      <c r="BS413" s="104">
        <f t="shared" si="71"/>
        <v>27374796</v>
      </c>
      <c r="BT413" s="103" t="str">
        <f>+VLOOKUP('EJECUCIONGASTOS ARMONIZADO'!BU413,[4]ARMONIZACION!$I$5:$N$53,6,FALSE)</f>
        <v>DESARROLLO HUMANO Y SOCIAL</v>
      </c>
      <c r="BU413" s="102" t="s">
        <v>329</v>
      </c>
      <c r="BV413" s="102"/>
      <c r="BY413" s="101">
        <v>1</v>
      </c>
      <c r="BZ413" s="101">
        <v>202</v>
      </c>
      <c r="CA413" t="e">
        <f>+COUNTIF([4]ARMONIZACION!$D$5:$D$53,'EJECUCIONGASTOS ARMONIZADO'!CB413)</f>
        <v>#VALUE!</v>
      </c>
      <c r="CB413" t="str">
        <f t="shared" si="64"/>
        <v>VIDA SALUDABLE - SALUD Y BIENESTAR</v>
      </c>
      <c r="CC413">
        <f t="shared" si="65"/>
        <v>2</v>
      </c>
      <c r="CD413" t="str">
        <f t="shared" si="66"/>
        <v>12</v>
      </c>
      <c r="CE413" t="str">
        <f t="shared" si="67"/>
        <v>40 2 3 11 1 202 47 40 1905019</v>
      </c>
      <c r="CF413">
        <f t="shared" si="68"/>
        <v>1</v>
      </c>
    </row>
    <row r="414" spans="1:84" ht="15" customHeight="1" x14ac:dyDescent="0.25">
      <c r="A414">
        <v>40</v>
      </c>
      <c r="B414">
        <v>2</v>
      </c>
      <c r="C414">
        <v>3</v>
      </c>
      <c r="D414" s="99">
        <v>11</v>
      </c>
      <c r="E414">
        <v>1</v>
      </c>
      <c r="F414">
        <v>3</v>
      </c>
      <c r="G414">
        <v>47</v>
      </c>
      <c r="H414">
        <v>1</v>
      </c>
      <c r="I414">
        <v>1</v>
      </c>
      <c r="J414" t="s">
        <v>597</v>
      </c>
      <c r="K414">
        <v>0</v>
      </c>
      <c r="L414" t="s">
        <v>597</v>
      </c>
      <c r="M414">
        <v>11101</v>
      </c>
      <c r="N414" t="s">
        <v>598</v>
      </c>
      <c r="O414">
        <v>1</v>
      </c>
      <c r="P414">
        <v>1</v>
      </c>
      <c r="Q414" t="s">
        <v>2301</v>
      </c>
      <c r="R414" t="s">
        <v>2302</v>
      </c>
      <c r="S414" t="s">
        <v>2199</v>
      </c>
      <c r="T414" t="s">
        <v>229</v>
      </c>
      <c r="U414" t="s">
        <v>2262</v>
      </c>
      <c r="V414" t="s">
        <v>2263</v>
      </c>
      <c r="W414" t="s">
        <v>594</v>
      </c>
      <c r="X414" t="s">
        <v>602</v>
      </c>
      <c r="Y414" t="s">
        <v>596</v>
      </c>
      <c r="Z414" t="s">
        <v>597</v>
      </c>
      <c r="AA414" t="s">
        <v>595</v>
      </c>
      <c r="AB414" t="s">
        <v>234</v>
      </c>
      <c r="AC414" t="s">
        <v>797</v>
      </c>
      <c r="AD414" t="s">
        <v>239</v>
      </c>
      <c r="AE414" t="s">
        <v>2205</v>
      </c>
      <c r="AF414" t="s">
        <v>240</v>
      </c>
      <c r="AG414" t="s">
        <v>2294</v>
      </c>
      <c r="AH414" t="s">
        <v>2295</v>
      </c>
      <c r="AI414" t="s">
        <v>2296</v>
      </c>
      <c r="AJ414" t="s">
        <v>2297</v>
      </c>
      <c r="AK414" t="s">
        <v>609</v>
      </c>
      <c r="AL414" t="s">
        <v>610</v>
      </c>
      <c r="AM414" t="s">
        <v>611</v>
      </c>
      <c r="AN414" t="s">
        <v>2268</v>
      </c>
      <c r="AO414" t="s">
        <v>1031</v>
      </c>
      <c r="AP414" t="s">
        <v>2303</v>
      </c>
      <c r="AQ414" t="s">
        <v>174</v>
      </c>
      <c r="AR414" s="64">
        <v>2625204</v>
      </c>
      <c r="AS414" s="64">
        <v>0</v>
      </c>
      <c r="AT414" s="64">
        <v>0</v>
      </c>
      <c r="AU414" s="64">
        <v>0</v>
      </c>
      <c r="AV414" s="64">
        <v>0</v>
      </c>
      <c r="AW414" s="64">
        <v>2625204</v>
      </c>
      <c r="AX414" s="64">
        <v>0</v>
      </c>
      <c r="AY414" s="64">
        <v>0</v>
      </c>
      <c r="AZ414" s="64">
        <v>0</v>
      </c>
      <c r="BA414" s="64">
        <v>0</v>
      </c>
      <c r="BB414" s="64">
        <v>2625204</v>
      </c>
      <c r="BC414" s="101">
        <v>1</v>
      </c>
      <c r="BD414" s="101">
        <v>202</v>
      </c>
      <c r="BE414" s="64">
        <v>0</v>
      </c>
      <c r="BF414" t="s">
        <v>615</v>
      </c>
      <c r="BG414" s="107" t="e">
        <f>+SUMIF('[4]CDP - NO CANCELAR '!$A$2:$A$152,R414,'[4]CDP - NO CANCELAR '!$Q$2:$Q$152)</f>
        <v>#VALUE!</v>
      </c>
      <c r="BH414" s="64">
        <v>0</v>
      </c>
      <c r="BI414" s="104">
        <v>40</v>
      </c>
      <c r="BJ414" s="104">
        <v>2</v>
      </c>
      <c r="BK414" s="104">
        <v>3</v>
      </c>
      <c r="BL414" s="106">
        <v>11</v>
      </c>
      <c r="BM414" s="104">
        <v>1</v>
      </c>
      <c r="BN414" s="104">
        <v>202</v>
      </c>
      <c r="BO414" s="104">
        <v>47</v>
      </c>
      <c r="BP414" s="104">
        <v>41</v>
      </c>
      <c r="BQ414" s="105" t="s">
        <v>2268</v>
      </c>
      <c r="BR414" s="104" t="s">
        <v>3455</v>
      </c>
      <c r="BS414" s="104">
        <f t="shared" si="71"/>
        <v>2625204</v>
      </c>
      <c r="BT414" s="103" t="str">
        <f>+VLOOKUP('EJECUCIONGASTOS ARMONIZADO'!BU414,[4]ARMONIZACION!$I$5:$N$53,6,FALSE)</f>
        <v>DESARROLLO HUMANO Y SOCIAL</v>
      </c>
      <c r="BU414" s="102" t="s">
        <v>329</v>
      </c>
      <c r="BV414" s="102"/>
      <c r="BY414" s="101">
        <v>1</v>
      </c>
      <c r="BZ414" s="101">
        <v>202</v>
      </c>
      <c r="CA414" t="e">
        <f>+COUNTIF([4]ARMONIZACION!$D$5:$D$53,'EJECUCIONGASTOS ARMONIZADO'!CB414)</f>
        <v>#VALUE!</v>
      </c>
      <c r="CB414" t="str">
        <f t="shared" si="64"/>
        <v>VIDA SALUDABLE - SALUD Y BIENESTAR</v>
      </c>
      <c r="CC414">
        <f t="shared" si="65"/>
        <v>2</v>
      </c>
      <c r="CD414" t="str">
        <f t="shared" si="66"/>
        <v>12</v>
      </c>
      <c r="CE414" t="str">
        <f t="shared" si="67"/>
        <v>40 2 3 11 1 202 47 41 1905014</v>
      </c>
      <c r="CF414">
        <f t="shared" si="68"/>
        <v>1</v>
      </c>
    </row>
    <row r="415" spans="1:84" ht="15" customHeight="1" x14ac:dyDescent="0.25">
      <c r="A415">
        <v>40</v>
      </c>
      <c r="B415">
        <v>2</v>
      </c>
      <c r="C415">
        <v>3</v>
      </c>
      <c r="D415" s="99">
        <v>11</v>
      </c>
      <c r="E415">
        <v>1</v>
      </c>
      <c r="F415">
        <v>3</v>
      </c>
      <c r="G415">
        <v>48</v>
      </c>
      <c r="H415">
        <v>0</v>
      </c>
      <c r="I415">
        <v>1</v>
      </c>
      <c r="J415" t="s">
        <v>597</v>
      </c>
      <c r="K415">
        <v>0</v>
      </c>
      <c r="L415" t="s">
        <v>597</v>
      </c>
      <c r="M415">
        <v>11101</v>
      </c>
      <c r="N415" t="s">
        <v>598</v>
      </c>
      <c r="O415">
        <v>0</v>
      </c>
      <c r="P415">
        <v>0</v>
      </c>
      <c r="Q415" t="s">
        <v>2304</v>
      </c>
      <c r="R415" t="s">
        <v>2305</v>
      </c>
      <c r="S415" t="s">
        <v>2199</v>
      </c>
      <c r="T415" t="s">
        <v>229</v>
      </c>
      <c r="U415" t="s">
        <v>2262</v>
      </c>
      <c r="V415" t="s">
        <v>2263</v>
      </c>
      <c r="W415" t="s">
        <v>594</v>
      </c>
      <c r="X415" t="s">
        <v>602</v>
      </c>
      <c r="Y415" t="s">
        <v>596</v>
      </c>
      <c r="Z415" t="s">
        <v>597</v>
      </c>
      <c r="AA415" t="s">
        <v>595</v>
      </c>
      <c r="AB415" t="s">
        <v>234</v>
      </c>
      <c r="AC415" t="s">
        <v>797</v>
      </c>
      <c r="AD415" t="s">
        <v>239</v>
      </c>
      <c r="AE415" t="s">
        <v>2205</v>
      </c>
      <c r="AF415" t="s">
        <v>240</v>
      </c>
      <c r="AG415" t="s">
        <v>2306</v>
      </c>
      <c r="AH415" t="s">
        <v>2307</v>
      </c>
      <c r="AI415" t="s">
        <v>2308</v>
      </c>
      <c r="AJ415" t="s">
        <v>2309</v>
      </c>
      <c r="AK415" t="s">
        <v>609</v>
      </c>
      <c r="AL415" t="s">
        <v>610</v>
      </c>
      <c r="AM415" t="s">
        <v>611</v>
      </c>
      <c r="AN415" t="s">
        <v>2310</v>
      </c>
      <c r="AO415" t="s">
        <v>829</v>
      </c>
      <c r="AP415" t="s">
        <v>2311</v>
      </c>
      <c r="AQ415" t="s">
        <v>175</v>
      </c>
      <c r="AR415" s="64">
        <v>120080000</v>
      </c>
      <c r="AS415" s="64">
        <v>0</v>
      </c>
      <c r="AT415" s="64">
        <v>0</v>
      </c>
      <c r="AU415" s="64">
        <v>0</v>
      </c>
      <c r="AV415" s="64">
        <v>40000000</v>
      </c>
      <c r="AW415" s="64">
        <v>80080000</v>
      </c>
      <c r="AX415" s="64">
        <v>70080000</v>
      </c>
      <c r="AY415" s="64">
        <v>70080000</v>
      </c>
      <c r="AZ415" s="64">
        <v>3479296</v>
      </c>
      <c r="BA415" s="64">
        <v>3479296</v>
      </c>
      <c r="BB415" s="64">
        <v>10000000</v>
      </c>
      <c r="BC415" s="101">
        <v>1</v>
      </c>
      <c r="BD415" s="101">
        <v>202</v>
      </c>
      <c r="BE415" s="64">
        <v>0</v>
      </c>
      <c r="BF415" t="s">
        <v>615</v>
      </c>
      <c r="BG415" s="107" t="e">
        <f>+SUMIF('[4]CDP - NO CANCELAR '!$A$2:$A$152,R415,'[4]CDP - NO CANCELAR '!$Q$2:$Q$152)</f>
        <v>#VALUE!</v>
      </c>
      <c r="BH415" s="64">
        <v>70080000</v>
      </c>
      <c r="BI415" s="104">
        <v>40</v>
      </c>
      <c r="BJ415" s="104">
        <v>2</v>
      </c>
      <c r="BK415" s="104">
        <v>3</v>
      </c>
      <c r="BL415" s="106">
        <v>11</v>
      </c>
      <c r="BM415" s="104">
        <v>1</v>
      </c>
      <c r="BN415" s="104">
        <v>202</v>
      </c>
      <c r="BO415" s="104">
        <v>48</v>
      </c>
      <c r="BP415" s="104">
        <v>40</v>
      </c>
      <c r="BQ415" s="105" t="s">
        <v>2310</v>
      </c>
      <c r="BR415" s="104" t="s">
        <v>3443</v>
      </c>
      <c r="BS415" s="104">
        <f t="shared" si="71"/>
        <v>10000000</v>
      </c>
      <c r="BT415" s="103" t="str">
        <f>+VLOOKUP('EJECUCIONGASTOS ARMONIZADO'!BU415,[4]ARMONIZACION!$I$5:$N$53,6,FALSE)</f>
        <v>DESARROLLO HUMANO Y SOCIAL</v>
      </c>
      <c r="BU415" s="102" t="s">
        <v>329</v>
      </c>
      <c r="BV415" s="102"/>
      <c r="BY415" s="101">
        <v>1</v>
      </c>
      <c r="BZ415" s="101">
        <v>202</v>
      </c>
      <c r="CA415" t="e">
        <f>+COUNTIF([4]ARMONIZACION!$D$5:$D$53,'EJECUCIONGASTOS ARMONIZADO'!CB415)</f>
        <v>#VALUE!</v>
      </c>
      <c r="CB415" t="str">
        <f t="shared" si="64"/>
        <v>VIDA SALUDABLE - SALUD Y BIENESTAR</v>
      </c>
      <c r="CC415">
        <f t="shared" si="65"/>
        <v>2</v>
      </c>
      <c r="CD415" t="str">
        <f t="shared" si="66"/>
        <v>12</v>
      </c>
      <c r="CE415" t="str">
        <f t="shared" si="67"/>
        <v>40 2 3 11 1 202 48 40 1905036</v>
      </c>
      <c r="CF415">
        <f t="shared" si="68"/>
        <v>1</v>
      </c>
    </row>
    <row r="416" spans="1:84" ht="15" customHeight="1" x14ac:dyDescent="0.25">
      <c r="A416">
        <v>40</v>
      </c>
      <c r="B416">
        <v>2</v>
      </c>
      <c r="C416">
        <v>3</v>
      </c>
      <c r="D416" s="99">
        <v>11</v>
      </c>
      <c r="E416">
        <v>1</v>
      </c>
      <c r="F416">
        <v>3</v>
      </c>
      <c r="G416">
        <v>49</v>
      </c>
      <c r="H416">
        <v>0</v>
      </c>
      <c r="I416">
        <v>1</v>
      </c>
      <c r="J416" t="s">
        <v>597</v>
      </c>
      <c r="K416">
        <v>0</v>
      </c>
      <c r="L416" t="s">
        <v>597</v>
      </c>
      <c r="M416">
        <v>11101</v>
      </c>
      <c r="N416" t="s">
        <v>598</v>
      </c>
      <c r="O416">
        <v>0</v>
      </c>
      <c r="P416">
        <v>0</v>
      </c>
      <c r="Q416" t="s">
        <v>2312</v>
      </c>
      <c r="R416" t="s">
        <v>2313</v>
      </c>
      <c r="S416" t="s">
        <v>2199</v>
      </c>
      <c r="T416" t="s">
        <v>229</v>
      </c>
      <c r="U416" t="s">
        <v>2262</v>
      </c>
      <c r="V416" t="s">
        <v>2263</v>
      </c>
      <c r="W416" t="s">
        <v>594</v>
      </c>
      <c r="X416" t="s">
        <v>602</v>
      </c>
      <c r="Y416" t="s">
        <v>596</v>
      </c>
      <c r="Z416" t="s">
        <v>597</v>
      </c>
      <c r="AA416" t="s">
        <v>595</v>
      </c>
      <c r="AB416" t="s">
        <v>234</v>
      </c>
      <c r="AC416" t="s">
        <v>797</v>
      </c>
      <c r="AD416" t="s">
        <v>239</v>
      </c>
      <c r="AE416" t="s">
        <v>2205</v>
      </c>
      <c r="AF416" t="s">
        <v>240</v>
      </c>
      <c r="AG416" t="s">
        <v>2314</v>
      </c>
      <c r="AH416" t="s">
        <v>2315</v>
      </c>
      <c r="AI416" t="s">
        <v>2316</v>
      </c>
      <c r="AJ416" t="s">
        <v>2317</v>
      </c>
      <c r="AK416" t="s">
        <v>609</v>
      </c>
      <c r="AL416" t="s">
        <v>610</v>
      </c>
      <c r="AM416" t="s">
        <v>611</v>
      </c>
      <c r="AN416" t="s">
        <v>2298</v>
      </c>
      <c r="AO416" t="s">
        <v>2299</v>
      </c>
      <c r="AP416" t="s">
        <v>2318</v>
      </c>
      <c r="AQ416" t="s">
        <v>176</v>
      </c>
      <c r="AR416" s="64">
        <v>30565103</v>
      </c>
      <c r="AS416" s="64">
        <v>0</v>
      </c>
      <c r="AT416" s="64">
        <v>0</v>
      </c>
      <c r="AU416" s="64">
        <v>0</v>
      </c>
      <c r="AV416" s="64">
        <v>30565103</v>
      </c>
      <c r="AW416" s="64">
        <v>0</v>
      </c>
      <c r="AX416" s="64">
        <v>0</v>
      </c>
      <c r="AY416" s="64">
        <v>0</v>
      </c>
      <c r="AZ416" s="64">
        <v>0</v>
      </c>
      <c r="BA416" s="64">
        <v>0</v>
      </c>
      <c r="BB416" s="64">
        <v>0</v>
      </c>
      <c r="BC416" s="101">
        <v>1</v>
      </c>
      <c r="BD416" s="101">
        <v>202</v>
      </c>
      <c r="BE416" s="64">
        <v>0</v>
      </c>
      <c r="BF416" t="s">
        <v>615</v>
      </c>
      <c r="BG416" s="107" t="e">
        <f>+SUMIF('[4]CDP - NO CANCELAR '!$A$2:$A$152,R416,'[4]CDP - NO CANCELAR '!$Q$2:$Q$152)</f>
        <v>#VALUE!</v>
      </c>
      <c r="BH416" s="64">
        <v>0</v>
      </c>
      <c r="BI416" s="104">
        <f>+A416</f>
        <v>40</v>
      </c>
      <c r="BJ416" s="104">
        <f>+B416</f>
        <v>2</v>
      </c>
      <c r="BK416" s="104">
        <f>+C416</f>
        <v>3</v>
      </c>
      <c r="BL416" s="106">
        <f>+D416</f>
        <v>11</v>
      </c>
      <c r="BM416" s="104">
        <f>+VALUE(VLOOKUP(BT416,'[4]ESTRUCTURA PDM'!$D$1:$J$48,7,FALSE))</f>
        <v>1</v>
      </c>
      <c r="BN416" s="104">
        <f>IFERROR(VALUE(CONCATENATE((VLOOKUP(BU416,'[4]ESTRUCTURA PDM'!$E$1:$L$48,7,FALSE)),0,(VLOOKUP(BV416,'[4]ESTRUCTURA PDM'!$F$1:$L$48,7,FALSE)))),)</f>
        <v>0</v>
      </c>
      <c r="BO416" s="104">
        <f>+G416</f>
        <v>49</v>
      </c>
      <c r="BP416" s="104">
        <v>40</v>
      </c>
      <c r="BQ416" s="105"/>
      <c r="BR416" s="104"/>
      <c r="BS416" s="104">
        <f t="shared" si="71"/>
        <v>0</v>
      </c>
      <c r="BT416" s="103" t="str">
        <f>+VLOOKUP('EJECUCIONGASTOS ARMONIZADO'!BU416,[4]ARMONIZACION!$I$5:$N$53,6,FALSE)</f>
        <v>DESARROLLO HUMANO Y SOCIAL</v>
      </c>
      <c r="BU416" s="102" t="s">
        <v>329</v>
      </c>
      <c r="BV416" s="102"/>
      <c r="BY416" s="101">
        <v>1</v>
      </c>
      <c r="BZ416" s="101">
        <v>0</v>
      </c>
      <c r="CA416" t="e">
        <f>+COUNTIF([4]ARMONIZACION!$D$5:$D$53,'EJECUCIONGASTOS ARMONIZADO'!CB416)</f>
        <v>#VALUE!</v>
      </c>
      <c r="CB416" t="str">
        <f t="shared" si="64"/>
        <v>VIDA SALUDABLE - SALUD Y BIENESTAR</v>
      </c>
      <c r="CC416">
        <f t="shared" si="65"/>
        <v>0</v>
      </c>
      <c r="CD416" t="str">
        <f t="shared" si="66"/>
        <v>10</v>
      </c>
      <c r="CE416" t="str">
        <f t="shared" si="67"/>
        <v xml:space="preserve">40 2 3 11 1 0 49 40 </v>
      </c>
      <c r="CF416">
        <f t="shared" si="68"/>
        <v>1</v>
      </c>
    </row>
    <row r="417" spans="1:84" ht="15" customHeight="1" x14ac:dyDescent="0.25">
      <c r="A417">
        <v>40</v>
      </c>
      <c r="B417">
        <v>2</v>
      </c>
      <c r="C417">
        <v>3</v>
      </c>
      <c r="D417" s="99">
        <v>11</v>
      </c>
      <c r="E417">
        <v>1</v>
      </c>
      <c r="F417">
        <v>3</v>
      </c>
      <c r="G417">
        <v>50</v>
      </c>
      <c r="H417">
        <v>0</v>
      </c>
      <c r="I417">
        <v>1</v>
      </c>
      <c r="J417" t="s">
        <v>597</v>
      </c>
      <c r="K417">
        <v>0</v>
      </c>
      <c r="L417" t="s">
        <v>597</v>
      </c>
      <c r="M417">
        <v>11101</v>
      </c>
      <c r="N417" t="s">
        <v>598</v>
      </c>
      <c r="O417">
        <v>0</v>
      </c>
      <c r="P417">
        <v>0</v>
      </c>
      <c r="Q417" t="s">
        <v>2319</v>
      </c>
      <c r="R417" t="s">
        <v>2320</v>
      </c>
      <c r="S417" t="s">
        <v>2199</v>
      </c>
      <c r="T417" t="s">
        <v>229</v>
      </c>
      <c r="U417" t="s">
        <v>2262</v>
      </c>
      <c r="V417" t="s">
        <v>2263</v>
      </c>
      <c r="W417" t="s">
        <v>594</v>
      </c>
      <c r="X417" t="s">
        <v>602</v>
      </c>
      <c r="Y417" t="s">
        <v>596</v>
      </c>
      <c r="Z417" t="s">
        <v>597</v>
      </c>
      <c r="AA417" t="s">
        <v>595</v>
      </c>
      <c r="AB417" t="s">
        <v>234</v>
      </c>
      <c r="AC417" t="s">
        <v>797</v>
      </c>
      <c r="AD417" t="s">
        <v>239</v>
      </c>
      <c r="AE417" t="s">
        <v>2205</v>
      </c>
      <c r="AF417" t="s">
        <v>240</v>
      </c>
      <c r="AG417" t="s">
        <v>2321</v>
      </c>
      <c r="AH417" t="s">
        <v>2322</v>
      </c>
      <c r="AI417" t="s">
        <v>2323</v>
      </c>
      <c r="AJ417" t="s">
        <v>2324</v>
      </c>
      <c r="AK417" t="s">
        <v>609</v>
      </c>
      <c r="AL417" t="s">
        <v>610</v>
      </c>
      <c r="AM417" t="s">
        <v>611</v>
      </c>
      <c r="AN417" t="s">
        <v>2298</v>
      </c>
      <c r="AO417" t="s">
        <v>2299</v>
      </c>
      <c r="AP417" t="s">
        <v>2325</v>
      </c>
      <c r="AQ417" t="s">
        <v>177</v>
      </c>
      <c r="AR417" s="64">
        <v>15000000</v>
      </c>
      <c r="AS417" s="64">
        <v>0</v>
      </c>
      <c r="AT417" s="64">
        <v>0</v>
      </c>
      <c r="AU417" s="64">
        <v>0</v>
      </c>
      <c r="AV417" s="64">
        <v>0</v>
      </c>
      <c r="AW417" s="64">
        <v>15000000</v>
      </c>
      <c r="AX417" s="64">
        <v>0</v>
      </c>
      <c r="AY417" s="64">
        <v>0</v>
      </c>
      <c r="AZ417" s="64">
        <v>0</v>
      </c>
      <c r="BA417" s="64">
        <v>0</v>
      </c>
      <c r="BB417" s="64">
        <v>15000000</v>
      </c>
      <c r="BC417" s="101">
        <v>1</v>
      </c>
      <c r="BD417" s="101">
        <v>201</v>
      </c>
      <c r="BE417" s="64">
        <v>0</v>
      </c>
      <c r="BF417" t="s">
        <v>615</v>
      </c>
      <c r="BG417" s="107" t="e">
        <f>+SUMIF('[4]CDP - NO CANCELAR '!$A$2:$A$152,R417,'[4]CDP - NO CANCELAR '!$Q$2:$Q$152)</f>
        <v>#VALUE!</v>
      </c>
      <c r="BH417" s="64">
        <v>9000000</v>
      </c>
      <c r="BI417" s="104">
        <v>40</v>
      </c>
      <c r="BJ417" s="104">
        <v>2</v>
      </c>
      <c r="BK417" s="104">
        <v>3</v>
      </c>
      <c r="BL417" s="106">
        <v>11</v>
      </c>
      <c r="BM417" s="104">
        <v>1</v>
      </c>
      <c r="BN417" s="104">
        <v>201</v>
      </c>
      <c r="BO417" s="104">
        <v>50</v>
      </c>
      <c r="BP417" s="104">
        <v>40</v>
      </c>
      <c r="BQ417" s="105" t="s">
        <v>2298</v>
      </c>
      <c r="BR417" s="104" t="s">
        <v>3435</v>
      </c>
      <c r="BS417" s="104">
        <f t="shared" si="71"/>
        <v>15000000</v>
      </c>
      <c r="BT417" s="103" t="str">
        <f>+VLOOKUP('EJECUCIONGASTOS ARMONIZADO'!BU417,[4]ARMONIZACION!$I$5:$N$53,6,FALSE)</f>
        <v>DESARROLLO HUMANO Y SOCIAL</v>
      </c>
      <c r="BU417" s="102" t="s">
        <v>329</v>
      </c>
      <c r="BV417" s="102"/>
      <c r="BY417" s="101">
        <v>1</v>
      </c>
      <c r="BZ417" s="101">
        <v>201</v>
      </c>
      <c r="CA417" t="e">
        <f>+COUNTIF([4]ARMONIZACION!$D$5:$D$53,'EJECUCIONGASTOS ARMONIZADO'!CB417)</f>
        <v>#VALUE!</v>
      </c>
      <c r="CB417" t="str">
        <f t="shared" si="64"/>
        <v>VIDA SALUDABLE - SALUD Y BIENESTAR</v>
      </c>
      <c r="CC417">
        <f t="shared" si="65"/>
        <v>2</v>
      </c>
      <c r="CD417" t="str">
        <f t="shared" si="66"/>
        <v>12</v>
      </c>
      <c r="CE417" t="str">
        <f t="shared" si="67"/>
        <v>40 2 3 11 1 201 50 40 1905019</v>
      </c>
      <c r="CF417">
        <f t="shared" si="68"/>
        <v>1</v>
      </c>
    </row>
    <row r="418" spans="1:84" ht="15" customHeight="1" x14ac:dyDescent="0.25">
      <c r="A418">
        <v>40</v>
      </c>
      <c r="B418">
        <v>2</v>
      </c>
      <c r="C418">
        <v>3</v>
      </c>
      <c r="D418" s="99">
        <v>11</v>
      </c>
      <c r="E418">
        <v>1</v>
      </c>
      <c r="F418">
        <v>3</v>
      </c>
      <c r="G418">
        <v>50</v>
      </c>
      <c r="H418">
        <v>1</v>
      </c>
      <c r="I418">
        <v>1</v>
      </c>
      <c r="J418" t="s">
        <v>597</v>
      </c>
      <c r="K418">
        <v>0</v>
      </c>
      <c r="L418" t="s">
        <v>597</v>
      </c>
      <c r="M418">
        <v>11101</v>
      </c>
      <c r="N418" t="s">
        <v>598</v>
      </c>
      <c r="O418">
        <v>1</v>
      </c>
      <c r="P418">
        <v>1</v>
      </c>
      <c r="Q418" t="s">
        <v>2326</v>
      </c>
      <c r="R418" t="s">
        <v>2327</v>
      </c>
      <c r="S418" t="s">
        <v>2199</v>
      </c>
      <c r="T418" t="s">
        <v>229</v>
      </c>
      <c r="U418" t="s">
        <v>2262</v>
      </c>
      <c r="V418" t="s">
        <v>2263</v>
      </c>
      <c r="W418" t="s">
        <v>594</v>
      </c>
      <c r="X418" t="s">
        <v>602</v>
      </c>
      <c r="Y418" t="s">
        <v>596</v>
      </c>
      <c r="Z418" t="s">
        <v>597</v>
      </c>
      <c r="AA418" t="s">
        <v>595</v>
      </c>
      <c r="AB418" t="s">
        <v>234</v>
      </c>
      <c r="AC418" t="s">
        <v>797</v>
      </c>
      <c r="AD418" t="s">
        <v>239</v>
      </c>
      <c r="AE418" t="s">
        <v>2205</v>
      </c>
      <c r="AF418" t="s">
        <v>240</v>
      </c>
      <c r="AG418" t="s">
        <v>2321</v>
      </c>
      <c r="AH418" t="s">
        <v>2322</v>
      </c>
      <c r="AI418" t="s">
        <v>2323</v>
      </c>
      <c r="AJ418" t="s">
        <v>2324</v>
      </c>
      <c r="AK418" t="s">
        <v>609</v>
      </c>
      <c r="AL418" t="s">
        <v>610</v>
      </c>
      <c r="AM418" t="s">
        <v>611</v>
      </c>
      <c r="AN418" t="s">
        <v>2298</v>
      </c>
      <c r="AO418" t="s">
        <v>2299</v>
      </c>
      <c r="AP418" t="s">
        <v>2328</v>
      </c>
      <c r="AQ418" t="s">
        <v>178</v>
      </c>
      <c r="AR418" s="64">
        <v>43157830</v>
      </c>
      <c r="AS418" s="64">
        <v>0</v>
      </c>
      <c r="AT418" s="64">
        <v>0</v>
      </c>
      <c r="AU418" s="64">
        <v>0</v>
      </c>
      <c r="AV418" s="64">
        <v>0</v>
      </c>
      <c r="AW418" s="64">
        <v>43157830</v>
      </c>
      <c r="AX418" s="64">
        <v>38842047</v>
      </c>
      <c r="AY418" s="64">
        <v>38842047</v>
      </c>
      <c r="AZ418" s="64">
        <v>8631566</v>
      </c>
      <c r="BA418" s="64">
        <v>4315783</v>
      </c>
      <c r="BB418" s="64">
        <v>4315783</v>
      </c>
      <c r="BC418" s="101">
        <v>1</v>
      </c>
      <c r="BD418" s="101">
        <v>201</v>
      </c>
      <c r="BE418" s="64">
        <v>0</v>
      </c>
      <c r="BF418" t="s">
        <v>615</v>
      </c>
      <c r="BG418" s="107" t="e">
        <f>+SUMIF('[4]CDP - NO CANCELAR '!$A$2:$A$152,R418,'[4]CDP - NO CANCELAR '!$Q$2:$Q$152)</f>
        <v>#VALUE!</v>
      </c>
      <c r="BH418" s="64">
        <v>43157830</v>
      </c>
      <c r="BI418" s="104">
        <v>40</v>
      </c>
      <c r="BJ418" s="104">
        <v>2</v>
      </c>
      <c r="BK418" s="104">
        <v>3</v>
      </c>
      <c r="BL418" s="106">
        <v>11</v>
      </c>
      <c r="BM418" s="104">
        <v>1</v>
      </c>
      <c r="BN418" s="104">
        <v>201</v>
      </c>
      <c r="BO418" s="104">
        <v>50</v>
      </c>
      <c r="BP418" s="104">
        <v>41</v>
      </c>
      <c r="BQ418" s="105" t="s">
        <v>2298</v>
      </c>
      <c r="BR418" s="104" t="s">
        <v>3437</v>
      </c>
      <c r="BS418" s="104">
        <f t="shared" si="71"/>
        <v>4315783</v>
      </c>
      <c r="BT418" s="103" t="str">
        <f>+VLOOKUP('EJECUCIONGASTOS ARMONIZADO'!BU418,[4]ARMONIZACION!$I$5:$N$53,6,FALSE)</f>
        <v>DESARROLLO HUMANO Y SOCIAL</v>
      </c>
      <c r="BU418" s="102" t="s">
        <v>329</v>
      </c>
      <c r="BV418" s="102"/>
      <c r="BY418" s="101">
        <v>1</v>
      </c>
      <c r="BZ418" s="101">
        <v>201</v>
      </c>
      <c r="CA418" t="e">
        <f>+COUNTIF([4]ARMONIZACION!$D$5:$D$53,'EJECUCIONGASTOS ARMONIZADO'!CB418)</f>
        <v>#VALUE!</v>
      </c>
      <c r="CB418" t="str">
        <f t="shared" si="64"/>
        <v>VIDA SALUDABLE - SALUD Y BIENESTAR</v>
      </c>
      <c r="CC418">
        <f t="shared" si="65"/>
        <v>2</v>
      </c>
      <c r="CD418" t="str">
        <f t="shared" si="66"/>
        <v>12</v>
      </c>
      <c r="CE418" t="str">
        <f t="shared" si="67"/>
        <v>40 2 3 11 1 201 50 41 1905019</v>
      </c>
      <c r="CF418">
        <f t="shared" si="68"/>
        <v>1</v>
      </c>
    </row>
    <row r="419" spans="1:84" ht="15" customHeight="1" x14ac:dyDescent="0.25">
      <c r="A419">
        <v>40</v>
      </c>
      <c r="B419">
        <v>2</v>
      </c>
      <c r="C419">
        <v>3</v>
      </c>
      <c r="D419" s="99">
        <v>11</v>
      </c>
      <c r="E419">
        <v>1</v>
      </c>
      <c r="F419">
        <v>3</v>
      </c>
      <c r="G419">
        <v>50</v>
      </c>
      <c r="H419">
        <v>2</v>
      </c>
      <c r="I419">
        <v>1</v>
      </c>
      <c r="J419" t="s">
        <v>597</v>
      </c>
      <c r="K419">
        <v>0</v>
      </c>
      <c r="L419" t="s">
        <v>597</v>
      </c>
      <c r="M419">
        <v>11101</v>
      </c>
      <c r="N419" t="s">
        <v>598</v>
      </c>
      <c r="O419">
        <v>2</v>
      </c>
      <c r="P419">
        <v>2</v>
      </c>
      <c r="Q419" t="s">
        <v>2329</v>
      </c>
      <c r="R419" t="s">
        <v>2330</v>
      </c>
      <c r="S419" t="s">
        <v>2199</v>
      </c>
      <c r="T419" t="s">
        <v>229</v>
      </c>
      <c r="U419" t="s">
        <v>2262</v>
      </c>
      <c r="V419" t="s">
        <v>2263</v>
      </c>
      <c r="W419" t="s">
        <v>594</v>
      </c>
      <c r="X419" t="s">
        <v>602</v>
      </c>
      <c r="Y419" t="s">
        <v>596</v>
      </c>
      <c r="Z419" t="s">
        <v>597</v>
      </c>
      <c r="AA419" t="s">
        <v>595</v>
      </c>
      <c r="AB419" t="s">
        <v>234</v>
      </c>
      <c r="AC419" t="s">
        <v>797</v>
      </c>
      <c r="AD419" t="s">
        <v>239</v>
      </c>
      <c r="AE419" t="s">
        <v>2205</v>
      </c>
      <c r="AF419" t="s">
        <v>240</v>
      </c>
      <c r="AG419" t="s">
        <v>2321</v>
      </c>
      <c r="AH419" t="s">
        <v>2322</v>
      </c>
      <c r="AI419" t="s">
        <v>2323</v>
      </c>
      <c r="AJ419" t="s">
        <v>2324</v>
      </c>
      <c r="AK419" t="s">
        <v>609</v>
      </c>
      <c r="AL419" t="s">
        <v>610</v>
      </c>
      <c r="AM419" t="s">
        <v>611</v>
      </c>
      <c r="AN419" t="s">
        <v>2331</v>
      </c>
      <c r="AO419" t="s">
        <v>2332</v>
      </c>
      <c r="AP419" t="s">
        <v>2333</v>
      </c>
      <c r="AQ419" t="s">
        <v>177</v>
      </c>
      <c r="AR419" s="64">
        <v>100000000</v>
      </c>
      <c r="AS419" s="64">
        <v>0</v>
      </c>
      <c r="AT419" s="64">
        <v>0</v>
      </c>
      <c r="AU419" s="64">
        <v>0</v>
      </c>
      <c r="AV419" s="64">
        <v>0</v>
      </c>
      <c r="AW419" s="64">
        <v>100000000</v>
      </c>
      <c r="AX419" s="64">
        <v>0</v>
      </c>
      <c r="AY419" s="64">
        <v>0</v>
      </c>
      <c r="AZ419" s="64">
        <v>0</v>
      </c>
      <c r="BA419" s="64">
        <v>0</v>
      </c>
      <c r="BB419" s="64">
        <v>100000000</v>
      </c>
      <c r="BC419" s="101">
        <v>1</v>
      </c>
      <c r="BD419" s="101">
        <v>201</v>
      </c>
      <c r="BE419" s="64">
        <v>0</v>
      </c>
      <c r="BF419" t="s">
        <v>615</v>
      </c>
      <c r="BG419" s="107" t="e">
        <f>+SUMIF('[4]CDP - NO CANCELAR '!$A$2:$A$152,R419,'[4]CDP - NO CANCELAR '!$Q$2:$Q$152)</f>
        <v>#VALUE!</v>
      </c>
      <c r="BH419" s="64">
        <v>100000000</v>
      </c>
      <c r="BI419" s="104">
        <v>40</v>
      </c>
      <c r="BJ419" s="104">
        <v>2</v>
      </c>
      <c r="BK419" s="104">
        <v>3</v>
      </c>
      <c r="BL419" s="106">
        <v>11</v>
      </c>
      <c r="BM419" s="104">
        <v>1</v>
      </c>
      <c r="BN419" s="104">
        <v>201</v>
      </c>
      <c r="BO419" s="104">
        <v>50</v>
      </c>
      <c r="BP419" s="104">
        <v>42</v>
      </c>
      <c r="BQ419" s="105" t="s">
        <v>2331</v>
      </c>
      <c r="BR419" s="104" t="s">
        <v>3439</v>
      </c>
      <c r="BS419" s="104">
        <f t="shared" si="71"/>
        <v>100000000</v>
      </c>
      <c r="BT419" s="103" t="str">
        <f>+VLOOKUP('EJECUCIONGASTOS ARMONIZADO'!BU419,[4]ARMONIZACION!$I$5:$N$53,6,FALSE)</f>
        <v>DESARROLLO HUMANO Y SOCIAL</v>
      </c>
      <c r="BU419" s="102" t="s">
        <v>329</v>
      </c>
      <c r="BV419" s="102"/>
      <c r="BY419" s="101">
        <v>1</v>
      </c>
      <c r="BZ419" s="101">
        <v>201</v>
      </c>
      <c r="CA419" t="e">
        <f>+COUNTIF([4]ARMONIZACION!$D$5:$D$53,'EJECUCIONGASTOS ARMONIZADO'!CB419)</f>
        <v>#VALUE!</v>
      </c>
      <c r="CB419" t="str">
        <f t="shared" si="64"/>
        <v>VIDA SALUDABLE - SALUD Y BIENESTAR</v>
      </c>
      <c r="CC419">
        <f t="shared" si="65"/>
        <v>2</v>
      </c>
      <c r="CD419" t="str">
        <f t="shared" si="66"/>
        <v>12</v>
      </c>
      <c r="CE419" t="str">
        <f t="shared" si="67"/>
        <v>40 2 3 11 1 201 50 42 1905024</v>
      </c>
      <c r="CF419">
        <f t="shared" si="68"/>
        <v>1</v>
      </c>
    </row>
    <row r="420" spans="1:84" ht="15" customHeight="1" x14ac:dyDescent="0.25">
      <c r="A420">
        <v>40</v>
      </c>
      <c r="B420">
        <v>2</v>
      </c>
      <c r="C420">
        <v>3</v>
      </c>
      <c r="D420" s="99">
        <v>11</v>
      </c>
      <c r="E420">
        <v>1</v>
      </c>
      <c r="F420">
        <v>3</v>
      </c>
      <c r="G420">
        <v>58</v>
      </c>
      <c r="H420">
        <v>0</v>
      </c>
      <c r="I420">
        <v>1</v>
      </c>
      <c r="J420" t="s">
        <v>597</v>
      </c>
      <c r="K420">
        <v>0</v>
      </c>
      <c r="L420" t="s">
        <v>597</v>
      </c>
      <c r="M420">
        <v>11101</v>
      </c>
      <c r="N420" t="s">
        <v>598</v>
      </c>
      <c r="O420">
        <v>0</v>
      </c>
      <c r="P420">
        <v>0</v>
      </c>
      <c r="Q420" t="s">
        <v>2334</v>
      </c>
      <c r="R420" t="s">
        <v>2335</v>
      </c>
      <c r="S420" t="s">
        <v>2199</v>
      </c>
      <c r="T420" t="s">
        <v>229</v>
      </c>
      <c r="U420" t="s">
        <v>2262</v>
      </c>
      <c r="V420" t="s">
        <v>2263</v>
      </c>
      <c r="W420" t="s">
        <v>594</v>
      </c>
      <c r="X420" t="s">
        <v>602</v>
      </c>
      <c r="Y420" t="s">
        <v>596</v>
      </c>
      <c r="Z420" t="s">
        <v>597</v>
      </c>
      <c r="AA420" t="s">
        <v>595</v>
      </c>
      <c r="AB420" t="s">
        <v>234</v>
      </c>
      <c r="AC420" t="s">
        <v>797</v>
      </c>
      <c r="AD420" t="s">
        <v>239</v>
      </c>
      <c r="AE420" t="s">
        <v>2205</v>
      </c>
      <c r="AF420" t="s">
        <v>240</v>
      </c>
      <c r="AG420" t="s">
        <v>2336</v>
      </c>
      <c r="AH420" t="s">
        <v>2337</v>
      </c>
      <c r="AI420" t="s">
        <v>2338</v>
      </c>
      <c r="AJ420" t="s">
        <v>2339</v>
      </c>
      <c r="AK420" t="s">
        <v>609</v>
      </c>
      <c r="AL420" t="s">
        <v>610</v>
      </c>
      <c r="AM420" t="s">
        <v>611</v>
      </c>
      <c r="AN420" t="s">
        <v>2340</v>
      </c>
      <c r="AO420" t="s">
        <v>2341</v>
      </c>
      <c r="AP420" t="s">
        <v>2342</v>
      </c>
      <c r="AQ420" t="s">
        <v>179</v>
      </c>
      <c r="AR420" s="64">
        <v>10000000</v>
      </c>
      <c r="AS420" s="64">
        <v>0</v>
      </c>
      <c r="AT420" s="64">
        <v>0</v>
      </c>
      <c r="AU420" s="64">
        <v>0</v>
      </c>
      <c r="AV420" s="64">
        <v>0</v>
      </c>
      <c r="AW420" s="64">
        <v>10000000</v>
      </c>
      <c r="AX420" s="64">
        <v>0</v>
      </c>
      <c r="AY420" s="64">
        <v>0</v>
      </c>
      <c r="AZ420" s="64">
        <v>0</v>
      </c>
      <c r="BA420" s="64">
        <v>0</v>
      </c>
      <c r="BB420" s="64">
        <v>10000000</v>
      </c>
      <c r="BC420" s="101">
        <v>1</v>
      </c>
      <c r="BD420" s="101">
        <v>202</v>
      </c>
      <c r="BE420" s="64">
        <v>0</v>
      </c>
      <c r="BF420" t="s">
        <v>615</v>
      </c>
      <c r="BG420" s="107" t="e">
        <f>+SUMIF('[4]CDP - NO CANCELAR '!$A$2:$A$152,R420,'[4]CDP - NO CANCELAR '!$Q$2:$Q$152)</f>
        <v>#VALUE!</v>
      </c>
      <c r="BH420" s="64">
        <v>0</v>
      </c>
      <c r="BI420" s="104">
        <v>40</v>
      </c>
      <c r="BJ420" s="104">
        <v>2</v>
      </c>
      <c r="BK420" s="104">
        <v>3</v>
      </c>
      <c r="BL420" s="106">
        <v>11</v>
      </c>
      <c r="BM420" s="104">
        <v>1</v>
      </c>
      <c r="BN420" s="104">
        <v>202</v>
      </c>
      <c r="BO420" s="104">
        <v>58</v>
      </c>
      <c r="BP420" s="104">
        <v>40</v>
      </c>
      <c r="BQ420" s="105" t="s">
        <v>2340</v>
      </c>
      <c r="BR420" s="104" t="s">
        <v>3443</v>
      </c>
      <c r="BS420" s="104">
        <f t="shared" si="71"/>
        <v>10000000</v>
      </c>
      <c r="BT420" s="103" t="str">
        <f>+VLOOKUP('EJECUCIONGASTOS ARMONIZADO'!BU420,[4]ARMONIZACION!$I$5:$N$53,6,FALSE)</f>
        <v>DESARROLLO HUMANO Y SOCIAL</v>
      </c>
      <c r="BU420" s="102" t="s">
        <v>329</v>
      </c>
      <c r="BV420" s="102"/>
      <c r="BY420" s="101">
        <v>1</v>
      </c>
      <c r="BZ420" s="101">
        <v>202</v>
      </c>
      <c r="CA420" t="e">
        <f>+COUNTIF([4]ARMONIZACION!$D$5:$D$53,'EJECUCIONGASTOS ARMONIZADO'!CB420)</f>
        <v>#VALUE!</v>
      </c>
      <c r="CB420" t="str">
        <f t="shared" si="64"/>
        <v>VIDA SALUDABLE - SALUD Y BIENESTAR</v>
      </c>
      <c r="CC420">
        <f t="shared" si="65"/>
        <v>2</v>
      </c>
      <c r="CD420" t="str">
        <f t="shared" si="66"/>
        <v>12</v>
      </c>
      <c r="CE420" t="str">
        <f t="shared" si="67"/>
        <v>40 2 3 11 1 202 58 40 1905027</v>
      </c>
      <c r="CF420">
        <f t="shared" si="68"/>
        <v>1</v>
      </c>
    </row>
    <row r="421" spans="1:84" ht="15" customHeight="1" x14ac:dyDescent="0.25">
      <c r="A421">
        <v>40</v>
      </c>
      <c r="B421">
        <v>2</v>
      </c>
      <c r="C421">
        <v>3</v>
      </c>
      <c r="D421" s="99">
        <v>11</v>
      </c>
      <c r="E421">
        <v>1</v>
      </c>
      <c r="F421">
        <v>6</v>
      </c>
      <c r="G421">
        <v>40</v>
      </c>
      <c r="H421">
        <v>0</v>
      </c>
      <c r="I421">
        <v>1</v>
      </c>
      <c r="J421" t="s">
        <v>597</v>
      </c>
      <c r="K421">
        <v>0</v>
      </c>
      <c r="L421" t="s">
        <v>597</v>
      </c>
      <c r="M421">
        <v>11101</v>
      </c>
      <c r="N421" t="s">
        <v>598</v>
      </c>
      <c r="O421">
        <v>0</v>
      </c>
      <c r="P421">
        <v>0</v>
      </c>
      <c r="Q421" t="s">
        <v>2343</v>
      </c>
      <c r="R421" t="s">
        <v>2344</v>
      </c>
      <c r="S421" t="s">
        <v>2199</v>
      </c>
      <c r="T421" t="s">
        <v>229</v>
      </c>
      <c r="U421" t="s">
        <v>2262</v>
      </c>
      <c r="V421" t="s">
        <v>2263</v>
      </c>
      <c r="W421" t="s">
        <v>594</v>
      </c>
      <c r="X421" t="s">
        <v>602</v>
      </c>
      <c r="Y421" t="s">
        <v>596</v>
      </c>
      <c r="Z421" t="s">
        <v>597</v>
      </c>
      <c r="AA421" t="s">
        <v>595</v>
      </c>
      <c r="AB421" t="s">
        <v>234</v>
      </c>
      <c r="AC421" t="s">
        <v>797</v>
      </c>
      <c r="AD421" t="s">
        <v>239</v>
      </c>
      <c r="AE421" t="s">
        <v>998</v>
      </c>
      <c r="AF421" t="s">
        <v>3535</v>
      </c>
      <c r="AG421" t="s">
        <v>2345</v>
      </c>
      <c r="AH421" t="s">
        <v>2346</v>
      </c>
      <c r="AI421" t="s">
        <v>2347</v>
      </c>
      <c r="AJ421" t="s">
        <v>2348</v>
      </c>
      <c r="AK421" t="s">
        <v>609</v>
      </c>
      <c r="AL421" t="s">
        <v>610</v>
      </c>
      <c r="AM421" t="s">
        <v>611</v>
      </c>
      <c r="AN421" t="s">
        <v>2349</v>
      </c>
      <c r="AO421" t="s">
        <v>2350</v>
      </c>
      <c r="AP421" t="s">
        <v>2351</v>
      </c>
      <c r="AQ421" t="s">
        <v>180</v>
      </c>
      <c r="AR421" s="64">
        <v>138252610</v>
      </c>
      <c r="AS421" s="64">
        <v>0</v>
      </c>
      <c r="AT421" s="64">
        <v>0</v>
      </c>
      <c r="AU421" s="64">
        <v>0</v>
      </c>
      <c r="AV421" s="64">
        <v>34673818</v>
      </c>
      <c r="AW421" s="64">
        <v>103578792</v>
      </c>
      <c r="AX421" s="64">
        <v>0</v>
      </c>
      <c r="AY421" s="64">
        <v>0</v>
      </c>
      <c r="AZ421" s="64">
        <v>0</v>
      </c>
      <c r="BA421" s="64">
        <v>0</v>
      </c>
      <c r="BB421" s="64">
        <v>103578792</v>
      </c>
      <c r="BC421" s="101">
        <v>1</v>
      </c>
      <c r="BD421" s="101">
        <v>202</v>
      </c>
      <c r="BE421" s="64">
        <v>0</v>
      </c>
      <c r="BF421" t="s">
        <v>615</v>
      </c>
      <c r="BG421" s="107" t="e">
        <f>+SUMIF('[4]CDP - NO CANCELAR '!$A$2:$A$152,R421,'[4]CDP - NO CANCELAR '!$Q$2:$Q$152)</f>
        <v>#VALUE!</v>
      </c>
      <c r="BH421" s="64">
        <v>103578792</v>
      </c>
      <c r="BI421" s="104">
        <v>40</v>
      </c>
      <c r="BJ421" s="104">
        <v>2</v>
      </c>
      <c r="BK421" s="104">
        <v>3</v>
      </c>
      <c r="BL421" s="106">
        <v>11</v>
      </c>
      <c r="BM421" s="104">
        <v>1</v>
      </c>
      <c r="BN421" s="104">
        <v>202</v>
      </c>
      <c r="BO421" s="104">
        <v>40</v>
      </c>
      <c r="BP421" s="104">
        <v>40</v>
      </c>
      <c r="BQ421" s="105" t="s">
        <v>2349</v>
      </c>
      <c r="BR421" s="104" t="s">
        <v>3448</v>
      </c>
      <c r="BS421" s="104">
        <v>103578792</v>
      </c>
      <c r="BT421" s="103" t="str">
        <f>+VLOOKUP('EJECUCIONGASTOS ARMONIZADO'!BU421,[4]ARMONIZACION!$I$5:$N$53,6,FALSE)</f>
        <v>DESARROLLO HUMANO Y SOCIAL</v>
      </c>
      <c r="BU421" s="102" t="s">
        <v>329</v>
      </c>
      <c r="BV421" s="102"/>
      <c r="BY421" s="101">
        <v>1</v>
      </c>
      <c r="BZ421" s="101">
        <v>202</v>
      </c>
      <c r="CA421" t="e">
        <f>+COUNTIF([4]ARMONIZACION!$D$5:$D$53,'EJECUCIONGASTOS ARMONIZADO'!CB421)</f>
        <v>#VALUE!</v>
      </c>
      <c r="CB421" t="str">
        <f t="shared" si="64"/>
        <v>INCLUSIÓN SOCIAL Y PARTICIPACIÓN CIUDADANA EN LA MANIZALES + GRANDE - SALUD Y BIENESTAR</v>
      </c>
      <c r="CC421">
        <f t="shared" si="65"/>
        <v>2</v>
      </c>
      <c r="CD421" t="str">
        <f t="shared" si="66"/>
        <v>12</v>
      </c>
      <c r="CE421" t="str">
        <f t="shared" si="67"/>
        <v>40 2 3 11 1 202 40 40 1905023</v>
      </c>
      <c r="CF421">
        <f t="shared" si="68"/>
        <v>1</v>
      </c>
    </row>
    <row r="422" spans="1:84" ht="15" customHeight="1" x14ac:dyDescent="0.25">
      <c r="A422">
        <v>40</v>
      </c>
      <c r="B422">
        <v>2</v>
      </c>
      <c r="C422">
        <v>3</v>
      </c>
      <c r="D422" s="99">
        <v>11</v>
      </c>
      <c r="E422">
        <v>1</v>
      </c>
      <c r="F422">
        <v>6</v>
      </c>
      <c r="G422">
        <v>41</v>
      </c>
      <c r="H422">
        <v>0</v>
      </c>
      <c r="I422">
        <v>1</v>
      </c>
      <c r="J422" t="s">
        <v>597</v>
      </c>
      <c r="K422">
        <v>0</v>
      </c>
      <c r="L422" t="s">
        <v>597</v>
      </c>
      <c r="M422">
        <v>11101</v>
      </c>
      <c r="N422" t="s">
        <v>598</v>
      </c>
      <c r="O422">
        <v>0</v>
      </c>
      <c r="P422">
        <v>0</v>
      </c>
      <c r="Q422" t="s">
        <v>2352</v>
      </c>
      <c r="R422" t="s">
        <v>2353</v>
      </c>
      <c r="S422" t="s">
        <v>2199</v>
      </c>
      <c r="T422" t="s">
        <v>229</v>
      </c>
      <c r="U422" t="s">
        <v>2262</v>
      </c>
      <c r="V422" t="s">
        <v>2263</v>
      </c>
      <c r="W422" t="s">
        <v>594</v>
      </c>
      <c r="X422" t="s">
        <v>602</v>
      </c>
      <c r="Y422" t="s">
        <v>596</v>
      </c>
      <c r="Z422" t="s">
        <v>597</v>
      </c>
      <c r="AA422" t="s">
        <v>595</v>
      </c>
      <c r="AB422" t="s">
        <v>234</v>
      </c>
      <c r="AC422" t="s">
        <v>797</v>
      </c>
      <c r="AD422" t="s">
        <v>239</v>
      </c>
      <c r="AE422" t="s">
        <v>998</v>
      </c>
      <c r="AF422" t="s">
        <v>3535</v>
      </c>
      <c r="AG422" t="s">
        <v>2354</v>
      </c>
      <c r="AH422" t="s">
        <v>2355</v>
      </c>
      <c r="AI422" t="s">
        <v>2356</v>
      </c>
      <c r="AJ422" t="s">
        <v>2357</v>
      </c>
      <c r="AK422" t="s">
        <v>609</v>
      </c>
      <c r="AL422" t="s">
        <v>610</v>
      </c>
      <c r="AM422" t="s">
        <v>611</v>
      </c>
      <c r="AN422" t="s">
        <v>2358</v>
      </c>
      <c r="AO422" t="s">
        <v>2359</v>
      </c>
      <c r="AP422" t="s">
        <v>2360</v>
      </c>
      <c r="AQ422" t="s">
        <v>181</v>
      </c>
      <c r="AR422" s="64">
        <v>141494390</v>
      </c>
      <c r="AS422" s="64">
        <v>0</v>
      </c>
      <c r="AT422" s="64">
        <v>0</v>
      </c>
      <c r="AU422" s="64">
        <v>0</v>
      </c>
      <c r="AV422" s="64">
        <v>18844430</v>
      </c>
      <c r="AW422" s="64">
        <v>122649960</v>
      </c>
      <c r="AX422" s="64">
        <v>64736744</v>
      </c>
      <c r="AY422" s="64">
        <v>0</v>
      </c>
      <c r="AZ422" s="64">
        <v>0</v>
      </c>
      <c r="BA422" s="64">
        <v>0</v>
      </c>
      <c r="BB422" s="64">
        <v>57913216</v>
      </c>
      <c r="BC422" s="101">
        <v>1</v>
      </c>
      <c r="BD422" s="101">
        <v>203</v>
      </c>
      <c r="BE422" s="64">
        <v>64736744</v>
      </c>
      <c r="BF422" t="s">
        <v>615</v>
      </c>
      <c r="BG422" s="107" t="e">
        <f>+SUMIF('[4]CDP - NO CANCELAR '!$A$2:$A$152,R422,'[4]CDP - NO CANCELAR '!$Q$2:$Q$152)</f>
        <v>#VALUE!</v>
      </c>
      <c r="BH422" s="64">
        <v>117142228</v>
      </c>
      <c r="BI422" s="104">
        <v>40</v>
      </c>
      <c r="BJ422" s="104">
        <v>4</v>
      </c>
      <c r="BK422" s="104">
        <v>3</v>
      </c>
      <c r="BL422" s="106">
        <v>11</v>
      </c>
      <c r="BM422" s="104">
        <v>1</v>
      </c>
      <c r="BN422" s="104">
        <v>203</v>
      </c>
      <c r="BO422" s="104">
        <v>41</v>
      </c>
      <c r="BP422" s="104">
        <v>40</v>
      </c>
      <c r="BQ422" s="105" t="s">
        <v>2358</v>
      </c>
      <c r="BR422" s="104" t="s">
        <v>3503</v>
      </c>
      <c r="BS422" s="104">
        <v>57913216</v>
      </c>
      <c r="BT422" s="103" t="str">
        <f>+VLOOKUP('EJECUCIONGASTOS ARMONIZADO'!BU422,[4]ARMONIZACION!$I$5:$N$53,6,FALSE)</f>
        <v>DESARROLLO HUMANO Y SOCIAL</v>
      </c>
      <c r="BU422" s="102" t="s">
        <v>329</v>
      </c>
      <c r="BV422" s="102"/>
      <c r="BY422" s="101">
        <v>1</v>
      </c>
      <c r="BZ422" s="101">
        <v>203</v>
      </c>
      <c r="CA422" t="e">
        <f>+COUNTIF([4]ARMONIZACION!$D$5:$D$53,'EJECUCIONGASTOS ARMONIZADO'!CB422)</f>
        <v>#VALUE!</v>
      </c>
      <c r="CB422" t="str">
        <f t="shared" si="64"/>
        <v>INCLUSIÓN SOCIAL Y PARTICIPACIÓN CIUDADANA EN LA MANIZALES + GRANDE - SALUD Y BIENESTAR</v>
      </c>
      <c r="CC422">
        <f t="shared" si="65"/>
        <v>2</v>
      </c>
      <c r="CD422" t="str">
        <f t="shared" si="66"/>
        <v>12</v>
      </c>
      <c r="CE422" t="str">
        <f t="shared" si="67"/>
        <v>40 4 3 11 1 203 41 40 1903047</v>
      </c>
      <c r="CF422">
        <f t="shared" si="68"/>
        <v>1</v>
      </c>
    </row>
    <row r="423" spans="1:84" ht="15" customHeight="1" x14ac:dyDescent="0.25">
      <c r="A423">
        <v>40</v>
      </c>
      <c r="B423">
        <v>2</v>
      </c>
      <c r="C423">
        <v>3</v>
      </c>
      <c r="D423" s="99">
        <v>33</v>
      </c>
      <c r="E423">
        <v>1</v>
      </c>
      <c r="F423">
        <v>3</v>
      </c>
      <c r="G423">
        <v>38</v>
      </c>
      <c r="H423">
        <v>0</v>
      </c>
      <c r="I423">
        <v>3</v>
      </c>
      <c r="J423" t="s">
        <v>236</v>
      </c>
      <c r="K423" t="s">
        <v>2199</v>
      </c>
      <c r="L423" t="s">
        <v>229</v>
      </c>
      <c r="M423">
        <v>42130</v>
      </c>
      <c r="N423" t="s">
        <v>2361</v>
      </c>
      <c r="O423">
        <v>0</v>
      </c>
      <c r="P423">
        <v>0</v>
      </c>
      <c r="Q423" t="s">
        <v>2362</v>
      </c>
      <c r="R423" t="s">
        <v>2363</v>
      </c>
      <c r="S423" t="s">
        <v>2199</v>
      </c>
      <c r="T423" t="s">
        <v>229</v>
      </c>
      <c r="U423" t="s">
        <v>2262</v>
      </c>
      <c r="V423" t="s">
        <v>2263</v>
      </c>
      <c r="W423" t="s">
        <v>594</v>
      </c>
      <c r="X423" t="s">
        <v>602</v>
      </c>
      <c r="Y423" t="s">
        <v>594</v>
      </c>
      <c r="Z423" t="s">
        <v>236</v>
      </c>
      <c r="AA423" t="s">
        <v>1180</v>
      </c>
      <c r="AB423" t="s">
        <v>1181</v>
      </c>
      <c r="AC423" t="s">
        <v>797</v>
      </c>
      <c r="AD423" t="s">
        <v>239</v>
      </c>
      <c r="AE423" t="s">
        <v>2205</v>
      </c>
      <c r="AF423" t="s">
        <v>240</v>
      </c>
      <c r="AG423" t="s">
        <v>2264</v>
      </c>
      <c r="AH423" t="s">
        <v>2265</v>
      </c>
      <c r="AI423" t="s">
        <v>2266</v>
      </c>
      <c r="AJ423" t="s">
        <v>2267</v>
      </c>
      <c r="AK423" t="s">
        <v>609</v>
      </c>
      <c r="AL423" t="s">
        <v>610</v>
      </c>
      <c r="AM423" t="s">
        <v>611</v>
      </c>
      <c r="AN423" t="s">
        <v>2268</v>
      </c>
      <c r="AO423" t="s">
        <v>1031</v>
      </c>
      <c r="AP423" t="s">
        <v>2364</v>
      </c>
      <c r="AQ423" t="s">
        <v>169</v>
      </c>
      <c r="AR423" s="64">
        <v>317810036</v>
      </c>
      <c r="AS423" s="64">
        <v>0</v>
      </c>
      <c r="AT423" s="64">
        <v>0</v>
      </c>
      <c r="AU423" s="64">
        <v>0</v>
      </c>
      <c r="AV423" s="64">
        <v>0</v>
      </c>
      <c r="AW423" s="64">
        <v>317810036</v>
      </c>
      <c r="AX423" s="66">
        <v>304862688</v>
      </c>
      <c r="AY423" s="64">
        <v>233652268</v>
      </c>
      <c r="AZ423" s="64">
        <v>0</v>
      </c>
      <c r="BA423" s="64">
        <v>0</v>
      </c>
      <c r="BB423" s="66">
        <v>12947348</v>
      </c>
      <c r="BC423" s="101">
        <v>1</v>
      </c>
      <c r="BD423" s="101">
        <v>202</v>
      </c>
      <c r="BE423" s="64">
        <v>71210420</v>
      </c>
      <c r="BF423" t="s">
        <v>615</v>
      </c>
      <c r="BG423" s="107" t="e">
        <f>+SUMIF('[4]CDP - NO CANCELAR '!$A$2:$A$152,R423,'[4]CDP - NO CANCELAR '!$Q$2:$Q$152)</f>
        <v>#VALUE!</v>
      </c>
      <c r="BH423" s="64">
        <v>311336362</v>
      </c>
      <c r="BI423" s="104">
        <v>40</v>
      </c>
      <c r="BJ423" s="104">
        <v>2</v>
      </c>
      <c r="BK423" s="104">
        <v>3</v>
      </c>
      <c r="BL423" s="106">
        <v>33</v>
      </c>
      <c r="BM423" s="104">
        <v>1</v>
      </c>
      <c r="BN423" s="104">
        <v>202</v>
      </c>
      <c r="BO423" s="104">
        <v>38</v>
      </c>
      <c r="BP423" s="104">
        <v>40</v>
      </c>
      <c r="BQ423" s="105" t="s">
        <v>2268</v>
      </c>
      <c r="BR423" s="104" t="s">
        <v>3443</v>
      </c>
      <c r="BS423" s="104">
        <f>+BB423</f>
        <v>12947348</v>
      </c>
      <c r="BT423" s="103" t="str">
        <f>+VLOOKUP('EJECUCIONGASTOS ARMONIZADO'!BU423,[4]ARMONIZACION!$I$5:$N$53,6,FALSE)</f>
        <v>DESARROLLO HUMANO Y SOCIAL</v>
      </c>
      <c r="BU423" s="102" t="s">
        <v>329</v>
      </c>
      <c r="BV423" s="102"/>
      <c r="BW423" t="s">
        <v>3571</v>
      </c>
      <c r="BX423" t="s">
        <v>3575</v>
      </c>
      <c r="BY423" s="101">
        <v>1</v>
      </c>
      <c r="BZ423" s="101">
        <v>202</v>
      </c>
      <c r="CA423" t="e">
        <f>+COUNTIF([4]ARMONIZACION!$D$5:$D$53,'EJECUCIONGASTOS ARMONIZADO'!CB423)</f>
        <v>#VALUE!</v>
      </c>
      <c r="CB423" t="str">
        <f t="shared" si="64"/>
        <v>VIDA SALUDABLE - SALUD Y BIENESTAR</v>
      </c>
      <c r="CC423">
        <f t="shared" si="65"/>
        <v>2</v>
      </c>
      <c r="CD423" t="str">
        <f t="shared" si="66"/>
        <v>12</v>
      </c>
      <c r="CE423" t="str">
        <f t="shared" si="67"/>
        <v>40 2 3 33 1 202 38 40 1905014</v>
      </c>
      <c r="CF423">
        <f t="shared" si="68"/>
        <v>1</v>
      </c>
    </row>
    <row r="424" spans="1:84" ht="15" customHeight="1" x14ac:dyDescent="0.25">
      <c r="A424">
        <v>40</v>
      </c>
      <c r="B424">
        <v>2</v>
      </c>
      <c r="C424">
        <v>3</v>
      </c>
      <c r="D424" s="99">
        <v>33</v>
      </c>
      <c r="E424">
        <v>1</v>
      </c>
      <c r="F424">
        <v>3</v>
      </c>
      <c r="G424">
        <v>38</v>
      </c>
      <c r="H424">
        <v>1</v>
      </c>
      <c r="I424">
        <v>3</v>
      </c>
      <c r="J424" t="s">
        <v>236</v>
      </c>
      <c r="K424" t="s">
        <v>2199</v>
      </c>
      <c r="L424" t="s">
        <v>229</v>
      </c>
      <c r="M424">
        <v>42130</v>
      </c>
      <c r="N424" t="s">
        <v>2361</v>
      </c>
      <c r="O424">
        <v>1</v>
      </c>
      <c r="P424">
        <v>1</v>
      </c>
      <c r="Q424" t="s">
        <v>2365</v>
      </c>
      <c r="R424" t="s">
        <v>2366</v>
      </c>
      <c r="S424" t="s">
        <v>2199</v>
      </c>
      <c r="T424" t="s">
        <v>229</v>
      </c>
      <c r="U424" t="s">
        <v>2262</v>
      </c>
      <c r="V424" t="s">
        <v>2263</v>
      </c>
      <c r="W424" t="s">
        <v>594</v>
      </c>
      <c r="X424" t="s">
        <v>602</v>
      </c>
      <c r="Y424" t="s">
        <v>594</v>
      </c>
      <c r="Z424" t="s">
        <v>236</v>
      </c>
      <c r="AA424" t="s">
        <v>1180</v>
      </c>
      <c r="AB424" t="s">
        <v>1181</v>
      </c>
      <c r="AC424" t="s">
        <v>797</v>
      </c>
      <c r="AD424" t="s">
        <v>239</v>
      </c>
      <c r="AE424" t="s">
        <v>2205</v>
      </c>
      <c r="AF424" t="s">
        <v>240</v>
      </c>
      <c r="AG424" t="s">
        <v>2264</v>
      </c>
      <c r="AH424" t="s">
        <v>2265</v>
      </c>
      <c r="AI424" t="s">
        <v>2266</v>
      </c>
      <c r="AJ424" t="s">
        <v>2267</v>
      </c>
      <c r="AK424" t="s">
        <v>609</v>
      </c>
      <c r="AL424" t="s">
        <v>610</v>
      </c>
      <c r="AM424" t="s">
        <v>611</v>
      </c>
      <c r="AN424" t="s">
        <v>2272</v>
      </c>
      <c r="AO424" t="s">
        <v>2273</v>
      </c>
      <c r="AP424" t="s">
        <v>2367</v>
      </c>
      <c r="AQ424" t="s">
        <v>170</v>
      </c>
      <c r="AR424" s="64">
        <v>331638499</v>
      </c>
      <c r="AS424" s="64">
        <v>0</v>
      </c>
      <c r="AT424" s="64">
        <v>0</v>
      </c>
      <c r="AU424" s="64">
        <v>0</v>
      </c>
      <c r="AV424" s="64">
        <v>0</v>
      </c>
      <c r="AW424" s="64">
        <v>331638499</v>
      </c>
      <c r="AX424" s="64">
        <v>331638499</v>
      </c>
      <c r="AY424" s="64">
        <v>331638499</v>
      </c>
      <c r="AZ424" s="64">
        <v>0</v>
      </c>
      <c r="BA424" s="64">
        <v>0</v>
      </c>
      <c r="BB424" s="64">
        <v>0</v>
      </c>
      <c r="BC424" s="101">
        <v>1</v>
      </c>
      <c r="BD424" s="101">
        <v>202</v>
      </c>
      <c r="BE424" s="64">
        <v>0</v>
      </c>
      <c r="BF424" t="s">
        <v>615</v>
      </c>
      <c r="BG424" s="107" t="e">
        <f>+SUMIF('[4]CDP - NO CANCELAR '!$A$2:$A$152,R424,'[4]CDP - NO CANCELAR '!$Q$2:$Q$152)</f>
        <v>#VALUE!</v>
      </c>
      <c r="BH424" s="64">
        <v>331638499</v>
      </c>
      <c r="BI424" s="104">
        <f t="shared" ref="BI424:BL425" si="73">+A424</f>
        <v>40</v>
      </c>
      <c r="BJ424" s="104">
        <f t="shared" si="73"/>
        <v>2</v>
      </c>
      <c r="BK424" s="104">
        <f t="shared" si="73"/>
        <v>3</v>
      </c>
      <c r="BL424" s="106">
        <f t="shared" si="73"/>
        <v>33</v>
      </c>
      <c r="BM424" s="104">
        <f>+VALUE(VLOOKUP(BT424,'[4]ESTRUCTURA PDM'!$D$1:$J$48,7,FALSE))</f>
        <v>1</v>
      </c>
      <c r="BN424" s="104">
        <f>IFERROR(VALUE(CONCATENATE((VLOOKUP(BU424,'[4]ESTRUCTURA PDM'!$E$1:$L$48,7,FALSE)),0,(VLOOKUP(BV424,'[4]ESTRUCTURA PDM'!$F$1:$L$48,7,FALSE)))),)</f>
        <v>0</v>
      </c>
      <c r="BO424" s="104">
        <f>+G424</f>
        <v>38</v>
      </c>
      <c r="BP424" s="104"/>
      <c r="BQ424" s="105"/>
      <c r="BR424" s="104"/>
      <c r="BS424" s="104">
        <f>+BB424</f>
        <v>0</v>
      </c>
      <c r="BT424" s="103" t="str">
        <f>+VLOOKUP('EJECUCIONGASTOS ARMONIZADO'!BU424,[4]ARMONIZACION!$I$5:$N$53,6,FALSE)</f>
        <v>DESARROLLO HUMANO Y SOCIAL</v>
      </c>
      <c r="BU424" s="102" t="s">
        <v>329</v>
      </c>
      <c r="BV424" s="102"/>
      <c r="BY424" s="101">
        <v>1</v>
      </c>
      <c r="BZ424" s="101">
        <v>0</v>
      </c>
      <c r="CA424" t="e">
        <f>+COUNTIF([4]ARMONIZACION!$D$5:$D$53,'EJECUCIONGASTOS ARMONIZADO'!CB424)</f>
        <v>#VALUE!</v>
      </c>
      <c r="CB424" t="str">
        <f t="shared" si="64"/>
        <v>VIDA SALUDABLE - SALUD Y BIENESTAR</v>
      </c>
      <c r="CC424">
        <f t="shared" si="65"/>
        <v>0</v>
      </c>
      <c r="CD424" t="str">
        <f t="shared" si="66"/>
        <v>10</v>
      </c>
      <c r="CE424" t="str">
        <f t="shared" si="67"/>
        <v xml:space="preserve">40 2 3 33 1 0 38  </v>
      </c>
      <c r="CF424">
        <f t="shared" si="68"/>
        <v>2</v>
      </c>
    </row>
    <row r="425" spans="1:84" ht="15" customHeight="1" x14ac:dyDescent="0.25">
      <c r="A425">
        <v>40</v>
      </c>
      <c r="B425">
        <v>2</v>
      </c>
      <c r="C425">
        <v>3</v>
      </c>
      <c r="D425" s="99">
        <v>33</v>
      </c>
      <c r="E425">
        <v>1</v>
      </c>
      <c r="F425">
        <v>3</v>
      </c>
      <c r="G425">
        <v>38</v>
      </c>
      <c r="H425">
        <v>4</v>
      </c>
      <c r="I425">
        <v>3</v>
      </c>
      <c r="J425" t="s">
        <v>236</v>
      </c>
      <c r="K425" t="s">
        <v>2199</v>
      </c>
      <c r="L425" t="s">
        <v>229</v>
      </c>
      <c r="M425">
        <v>42130</v>
      </c>
      <c r="N425" t="s">
        <v>2361</v>
      </c>
      <c r="O425">
        <v>4</v>
      </c>
      <c r="P425">
        <v>4</v>
      </c>
      <c r="Q425" t="s">
        <v>2368</v>
      </c>
      <c r="R425" t="s">
        <v>2369</v>
      </c>
      <c r="S425" t="s">
        <v>2199</v>
      </c>
      <c r="T425" t="s">
        <v>229</v>
      </c>
      <c r="U425" t="s">
        <v>2262</v>
      </c>
      <c r="V425" t="s">
        <v>2263</v>
      </c>
      <c r="W425" t="s">
        <v>594</v>
      </c>
      <c r="X425" t="s">
        <v>602</v>
      </c>
      <c r="Y425" t="s">
        <v>594</v>
      </c>
      <c r="Z425" t="s">
        <v>236</v>
      </c>
      <c r="AA425" t="s">
        <v>1180</v>
      </c>
      <c r="AB425" t="s">
        <v>1181</v>
      </c>
      <c r="AC425" t="s">
        <v>797</v>
      </c>
      <c r="AD425" t="s">
        <v>239</v>
      </c>
      <c r="AE425" t="s">
        <v>2205</v>
      </c>
      <c r="AF425" t="s">
        <v>240</v>
      </c>
      <c r="AG425" t="s">
        <v>2264</v>
      </c>
      <c r="AH425" t="s">
        <v>2265</v>
      </c>
      <c r="AI425" t="s">
        <v>2266</v>
      </c>
      <c r="AJ425" t="s">
        <v>2267</v>
      </c>
      <c r="AK425" t="s">
        <v>609</v>
      </c>
      <c r="AL425" t="s">
        <v>610</v>
      </c>
      <c r="AM425" t="s">
        <v>611</v>
      </c>
      <c r="AN425" t="s">
        <v>2277</v>
      </c>
      <c r="AO425" t="s">
        <v>2278</v>
      </c>
      <c r="AP425" t="s">
        <v>2370</v>
      </c>
      <c r="AQ425" t="s">
        <v>171</v>
      </c>
      <c r="AR425" s="64">
        <v>56300000</v>
      </c>
      <c r="AS425" s="64">
        <v>0</v>
      </c>
      <c r="AT425" s="64">
        <v>0</v>
      </c>
      <c r="AU425" s="64">
        <v>0</v>
      </c>
      <c r="AV425" s="64">
        <v>0</v>
      </c>
      <c r="AW425" s="64">
        <v>56300000</v>
      </c>
      <c r="AX425" s="64">
        <v>56300000</v>
      </c>
      <c r="AY425" s="64">
        <v>56300000</v>
      </c>
      <c r="AZ425" s="64">
        <v>0</v>
      </c>
      <c r="BA425" s="64">
        <v>0</v>
      </c>
      <c r="BB425" s="64">
        <v>0</v>
      </c>
      <c r="BC425" s="101">
        <v>1</v>
      </c>
      <c r="BD425" s="101">
        <v>202</v>
      </c>
      <c r="BE425" s="64">
        <v>0</v>
      </c>
      <c r="BF425" t="s">
        <v>615</v>
      </c>
      <c r="BG425" s="107" t="e">
        <f>+SUMIF('[4]CDP - NO CANCELAR '!$A$2:$A$152,R425,'[4]CDP - NO CANCELAR '!$Q$2:$Q$152)</f>
        <v>#VALUE!</v>
      </c>
      <c r="BH425" s="64">
        <v>56300000</v>
      </c>
      <c r="BI425" s="104">
        <f t="shared" si="73"/>
        <v>40</v>
      </c>
      <c r="BJ425" s="104">
        <f t="shared" si="73"/>
        <v>2</v>
      </c>
      <c r="BK425" s="104">
        <f t="shared" si="73"/>
        <v>3</v>
      </c>
      <c r="BL425" s="106">
        <f t="shared" si="73"/>
        <v>33</v>
      </c>
      <c r="BM425" s="104">
        <f>+VALUE(VLOOKUP(BT425,'[4]ESTRUCTURA PDM'!$D$1:$J$48,7,FALSE))</f>
        <v>1</v>
      </c>
      <c r="BN425" s="104">
        <f>IFERROR(VALUE(CONCATENATE((VLOOKUP(BU425,'[4]ESTRUCTURA PDM'!$E$1:$L$48,7,FALSE)),0,(VLOOKUP(BV425,'[4]ESTRUCTURA PDM'!$F$1:$L$48,7,FALSE)))),)</f>
        <v>0</v>
      </c>
      <c r="BO425" s="104">
        <f>+G425</f>
        <v>38</v>
      </c>
      <c r="BP425" s="104"/>
      <c r="BQ425" s="105"/>
      <c r="BR425" s="104"/>
      <c r="BS425" s="104">
        <f>+BB425</f>
        <v>0</v>
      </c>
      <c r="BT425" s="103" t="str">
        <f>+VLOOKUP('EJECUCIONGASTOS ARMONIZADO'!BU425,[4]ARMONIZACION!$I$5:$N$53,6,FALSE)</f>
        <v>DESARROLLO HUMANO Y SOCIAL</v>
      </c>
      <c r="BU425" s="102" t="s">
        <v>329</v>
      </c>
      <c r="BV425" s="102"/>
      <c r="BY425" s="101">
        <v>1</v>
      </c>
      <c r="BZ425" s="101">
        <v>0</v>
      </c>
      <c r="CA425" t="e">
        <f>+COUNTIF([4]ARMONIZACION!$D$5:$D$53,'EJECUCIONGASTOS ARMONIZADO'!CB425)</f>
        <v>#VALUE!</v>
      </c>
      <c r="CB425" t="str">
        <f t="shared" si="64"/>
        <v>VIDA SALUDABLE - SALUD Y BIENESTAR</v>
      </c>
      <c r="CC425">
        <f t="shared" si="65"/>
        <v>0</v>
      </c>
      <c r="CD425" t="str">
        <f t="shared" si="66"/>
        <v>10</v>
      </c>
      <c r="CE425" t="str">
        <f t="shared" si="67"/>
        <v xml:space="preserve">40 2 3 33 1 0 38  </v>
      </c>
      <c r="CF425">
        <f t="shared" si="68"/>
        <v>2</v>
      </c>
    </row>
    <row r="426" spans="1:84" s="117" customFormat="1" ht="15" customHeight="1" x14ac:dyDescent="0.25">
      <c r="A426" s="117">
        <v>40</v>
      </c>
      <c r="B426" s="117">
        <v>2</v>
      </c>
      <c r="C426" s="117">
        <v>3</v>
      </c>
      <c r="D426" s="117">
        <v>33</v>
      </c>
      <c r="E426" s="117">
        <v>1</v>
      </c>
      <c r="F426" s="117">
        <v>3</v>
      </c>
      <c r="G426" s="117">
        <v>42</v>
      </c>
      <c r="H426" s="117">
        <v>0</v>
      </c>
      <c r="I426">
        <v>3</v>
      </c>
      <c r="J426" t="s">
        <v>236</v>
      </c>
      <c r="K426" t="s">
        <v>2199</v>
      </c>
      <c r="L426" t="s">
        <v>229</v>
      </c>
      <c r="M426" s="117">
        <v>42130</v>
      </c>
      <c r="N426" t="s">
        <v>2361</v>
      </c>
      <c r="O426">
        <v>0</v>
      </c>
      <c r="P426">
        <v>0</v>
      </c>
      <c r="Q426" t="s">
        <v>2371</v>
      </c>
      <c r="R426" s="117" t="s">
        <v>2372</v>
      </c>
      <c r="S426" t="s">
        <v>2199</v>
      </c>
      <c r="T426" t="s">
        <v>229</v>
      </c>
      <c r="U426" t="s">
        <v>2262</v>
      </c>
      <c r="V426" t="s">
        <v>2263</v>
      </c>
      <c r="W426" t="s">
        <v>594</v>
      </c>
      <c r="X426" t="s">
        <v>602</v>
      </c>
      <c r="Y426" t="s">
        <v>594</v>
      </c>
      <c r="Z426" t="s">
        <v>236</v>
      </c>
      <c r="AA426" t="s">
        <v>1180</v>
      </c>
      <c r="AB426" t="s">
        <v>1181</v>
      </c>
      <c r="AC426" t="s">
        <v>797</v>
      </c>
      <c r="AD426" t="s">
        <v>239</v>
      </c>
      <c r="AE426" s="117" t="s">
        <v>2205</v>
      </c>
      <c r="AF426" s="117" t="s">
        <v>240</v>
      </c>
      <c r="AG426" t="s">
        <v>2285</v>
      </c>
      <c r="AH426" t="s">
        <v>2286</v>
      </c>
      <c r="AI426" t="s">
        <v>2287</v>
      </c>
      <c r="AJ426" t="s">
        <v>2288</v>
      </c>
      <c r="AK426" t="s">
        <v>609</v>
      </c>
      <c r="AL426" t="s">
        <v>610</v>
      </c>
      <c r="AM426" t="s">
        <v>611</v>
      </c>
      <c r="AN426" s="117" t="s">
        <v>2298</v>
      </c>
      <c r="AO426" s="117" t="s">
        <v>2299</v>
      </c>
      <c r="AP426" t="s">
        <v>2373</v>
      </c>
      <c r="AQ426" s="117" t="s">
        <v>182</v>
      </c>
      <c r="AR426" s="121">
        <v>77684094</v>
      </c>
      <c r="AS426" s="64">
        <v>0</v>
      </c>
      <c r="AT426" s="64">
        <v>0</v>
      </c>
      <c r="AU426" s="64">
        <v>0</v>
      </c>
      <c r="AV426" s="64">
        <v>0</v>
      </c>
      <c r="AW426" s="121">
        <v>77684094</v>
      </c>
      <c r="AX426" s="121">
        <v>0</v>
      </c>
      <c r="AY426" s="121">
        <v>0</v>
      </c>
      <c r="AZ426" s="121">
        <v>0</v>
      </c>
      <c r="BA426" s="121">
        <v>0</v>
      </c>
      <c r="BB426" s="121">
        <v>77684094</v>
      </c>
      <c r="BC426" s="101">
        <v>1</v>
      </c>
      <c r="BD426" s="101">
        <v>202</v>
      </c>
      <c r="BE426" s="64">
        <v>0</v>
      </c>
      <c r="BF426" t="s">
        <v>615</v>
      </c>
      <c r="BG426" s="107" t="e">
        <f>+SUMIF('[4]CDP - NO CANCELAR '!$A$2:$A$152,R426,'[4]CDP - NO CANCELAR '!$Q$2:$Q$152)</f>
        <v>#VALUE!</v>
      </c>
      <c r="BH426" s="64">
        <v>77684094</v>
      </c>
      <c r="BI426" s="119">
        <v>40</v>
      </c>
      <c r="BJ426" s="119">
        <v>2</v>
      </c>
      <c r="BK426" s="119">
        <v>3</v>
      </c>
      <c r="BL426" s="119">
        <v>33</v>
      </c>
      <c r="BM426" s="119">
        <v>1</v>
      </c>
      <c r="BN426" s="119">
        <v>202</v>
      </c>
      <c r="BO426" s="119">
        <v>42</v>
      </c>
      <c r="BP426" s="119">
        <v>40</v>
      </c>
      <c r="BQ426" s="120" t="s">
        <v>2298</v>
      </c>
      <c r="BR426" s="119" t="s">
        <v>3468</v>
      </c>
      <c r="BS426" s="119">
        <v>38842047</v>
      </c>
      <c r="BT426" s="131" t="str">
        <f>+VLOOKUP('EJECUCIONGASTOS ARMONIZADO'!BU426,[4]ARMONIZACION!$I$5:$N$53,6,FALSE)</f>
        <v>DESARROLLO HUMANO Y SOCIAL</v>
      </c>
      <c r="BU426" s="118" t="s">
        <v>329</v>
      </c>
      <c r="BV426" s="118"/>
      <c r="BY426" s="101">
        <v>1</v>
      </c>
      <c r="BZ426" s="101">
        <v>202</v>
      </c>
      <c r="CA426" s="117" t="e">
        <f>+COUNTIF([4]ARMONIZACION!$D$5:$D$53,'EJECUCIONGASTOS ARMONIZADO'!CB426)</f>
        <v>#VALUE!</v>
      </c>
      <c r="CB426" s="117" t="str">
        <f t="shared" si="64"/>
        <v>VIDA SALUDABLE - SALUD Y BIENESTAR</v>
      </c>
      <c r="CC426" s="117">
        <f t="shared" si="65"/>
        <v>2</v>
      </c>
      <c r="CD426" s="117" t="str">
        <f t="shared" si="66"/>
        <v>12</v>
      </c>
      <c r="CE426" t="str">
        <f t="shared" si="67"/>
        <v>40 2 3 33 1 202 42 40 1905019</v>
      </c>
      <c r="CF426">
        <f t="shared" si="68"/>
        <v>2</v>
      </c>
    </row>
    <row r="427" spans="1:84" s="117" customFormat="1" ht="15" customHeight="1" x14ac:dyDescent="0.25">
      <c r="I427"/>
      <c r="J427"/>
      <c r="K427"/>
      <c r="L427"/>
      <c r="N427"/>
      <c r="O427"/>
      <c r="P427"/>
      <c r="Q427"/>
      <c r="S427"/>
      <c r="T427"/>
      <c r="U427"/>
      <c r="V427"/>
      <c r="W427"/>
      <c r="X427"/>
      <c r="Y427"/>
      <c r="Z427"/>
      <c r="AA427"/>
      <c r="AB427"/>
      <c r="AC427"/>
      <c r="AD427"/>
      <c r="AF427" s="117" t="s">
        <v>240</v>
      </c>
      <c r="AG427"/>
      <c r="AH427"/>
      <c r="AI427"/>
      <c r="AJ427"/>
      <c r="AK427"/>
      <c r="AL427"/>
      <c r="AM427"/>
      <c r="AP427"/>
      <c r="AR427" s="121"/>
      <c r="AS427" s="64"/>
      <c r="AT427" s="64"/>
      <c r="AU427" s="64"/>
      <c r="AV427" s="64"/>
      <c r="AW427" s="121"/>
      <c r="AX427" s="121"/>
      <c r="AY427" s="121"/>
      <c r="AZ427" s="121"/>
      <c r="BA427" s="121"/>
      <c r="BB427" s="121"/>
      <c r="BC427" s="101">
        <v>1</v>
      </c>
      <c r="BD427" s="101">
        <v>202</v>
      </c>
      <c r="BE427" s="64"/>
      <c r="BF427"/>
      <c r="BG427" s="107"/>
      <c r="BH427" s="64"/>
      <c r="BI427" s="119">
        <v>40</v>
      </c>
      <c r="BJ427" s="119">
        <v>2</v>
      </c>
      <c r="BK427" s="119">
        <v>3</v>
      </c>
      <c r="BL427" s="119">
        <v>33</v>
      </c>
      <c r="BM427" s="119">
        <v>1</v>
      </c>
      <c r="BN427" s="119">
        <v>202</v>
      </c>
      <c r="BO427" s="119">
        <v>42</v>
      </c>
      <c r="BP427" s="119">
        <v>40</v>
      </c>
      <c r="BQ427" s="120" t="s">
        <v>2298</v>
      </c>
      <c r="BR427" s="119" t="s">
        <v>3470</v>
      </c>
      <c r="BS427" s="119">
        <v>38842047</v>
      </c>
      <c r="BT427" s="131" t="str">
        <f>+VLOOKUP('EJECUCIONGASTOS ARMONIZADO'!BU427,[4]ARMONIZACION!$I$5:$N$53,6,FALSE)</f>
        <v>DESARROLLO HUMANO Y SOCIAL</v>
      </c>
      <c r="BU427" s="118" t="s">
        <v>329</v>
      </c>
      <c r="BV427" s="118"/>
      <c r="BY427" s="101">
        <v>1</v>
      </c>
      <c r="BZ427" s="101">
        <v>202</v>
      </c>
      <c r="CA427" s="117" t="e">
        <f>+COUNTIF([4]ARMONIZACION!$D$5:$D$53,'EJECUCIONGASTOS ARMONIZADO'!CB427)</f>
        <v>#VALUE!</v>
      </c>
      <c r="CB427" s="117" t="str">
        <f t="shared" si="64"/>
        <v>VIDA SALUDABLE - SALUD Y BIENESTAR</v>
      </c>
      <c r="CC427" s="117">
        <v>2</v>
      </c>
      <c r="CD427" s="117" t="str">
        <f t="shared" si="66"/>
        <v>12</v>
      </c>
      <c r="CE427" t="str">
        <f t="shared" si="67"/>
        <v>40 2 3 33 1 202 42 40 1905019</v>
      </c>
      <c r="CF427">
        <f t="shared" si="68"/>
        <v>2</v>
      </c>
    </row>
    <row r="428" spans="1:84" ht="15" customHeight="1" x14ac:dyDescent="0.25">
      <c r="A428">
        <v>40</v>
      </c>
      <c r="B428">
        <v>2</v>
      </c>
      <c r="C428">
        <v>3</v>
      </c>
      <c r="D428" s="99">
        <v>33</v>
      </c>
      <c r="E428">
        <v>1</v>
      </c>
      <c r="F428">
        <v>3</v>
      </c>
      <c r="G428">
        <v>43</v>
      </c>
      <c r="H428">
        <v>0</v>
      </c>
      <c r="I428">
        <v>3</v>
      </c>
      <c r="J428" t="s">
        <v>236</v>
      </c>
      <c r="K428" t="s">
        <v>2199</v>
      </c>
      <c r="L428" t="s">
        <v>229</v>
      </c>
      <c r="M428">
        <v>42130</v>
      </c>
      <c r="N428" t="s">
        <v>2361</v>
      </c>
      <c r="O428">
        <v>0</v>
      </c>
      <c r="P428">
        <v>0</v>
      </c>
      <c r="Q428" t="s">
        <v>2374</v>
      </c>
      <c r="R428" t="s">
        <v>2375</v>
      </c>
      <c r="S428" t="s">
        <v>2199</v>
      </c>
      <c r="T428" t="s">
        <v>229</v>
      </c>
      <c r="U428" t="s">
        <v>2262</v>
      </c>
      <c r="V428" t="s">
        <v>2263</v>
      </c>
      <c r="W428" t="s">
        <v>594</v>
      </c>
      <c r="X428" t="s">
        <v>602</v>
      </c>
      <c r="Y428" t="s">
        <v>594</v>
      </c>
      <c r="Z428" t="s">
        <v>236</v>
      </c>
      <c r="AA428" t="s">
        <v>1180</v>
      </c>
      <c r="AB428" t="s">
        <v>1181</v>
      </c>
      <c r="AC428" t="s">
        <v>797</v>
      </c>
      <c r="AD428" t="s">
        <v>239</v>
      </c>
      <c r="AE428" t="s">
        <v>2205</v>
      </c>
      <c r="AF428" t="s">
        <v>240</v>
      </c>
      <c r="AG428" t="s">
        <v>2376</v>
      </c>
      <c r="AH428" t="s">
        <v>2377</v>
      </c>
      <c r="AI428" t="s">
        <v>2378</v>
      </c>
      <c r="AJ428" t="s">
        <v>2379</v>
      </c>
      <c r="AK428" t="s">
        <v>609</v>
      </c>
      <c r="AL428" t="s">
        <v>610</v>
      </c>
      <c r="AM428" t="s">
        <v>611</v>
      </c>
      <c r="AN428" t="s">
        <v>2380</v>
      </c>
      <c r="AO428" t="s">
        <v>2381</v>
      </c>
      <c r="AP428" t="s">
        <v>2382</v>
      </c>
      <c r="AQ428" t="s">
        <v>183</v>
      </c>
      <c r="AR428" s="64">
        <v>193185094</v>
      </c>
      <c r="AS428" s="64">
        <v>0</v>
      </c>
      <c r="AT428" s="64">
        <v>0</v>
      </c>
      <c r="AU428" s="64">
        <v>0</v>
      </c>
      <c r="AV428" s="64">
        <v>0</v>
      </c>
      <c r="AW428" s="64">
        <v>193185094</v>
      </c>
      <c r="AX428" s="64">
        <v>8631566</v>
      </c>
      <c r="AY428" s="64">
        <v>8631566</v>
      </c>
      <c r="AZ428" s="64">
        <v>0</v>
      </c>
      <c r="BA428" s="64">
        <v>0</v>
      </c>
      <c r="BB428" s="64">
        <v>184553528</v>
      </c>
      <c r="BC428" s="101">
        <v>1</v>
      </c>
      <c r="BD428" s="101">
        <v>202</v>
      </c>
      <c r="BE428" s="64">
        <v>0</v>
      </c>
      <c r="BF428" t="s">
        <v>615</v>
      </c>
      <c r="BG428" s="107" t="e">
        <f>+SUMIF('[4]CDP - NO CANCELAR '!$A$2:$A$152,R428,'[4]CDP - NO CANCELAR '!$Q$2:$Q$152)</f>
        <v>#VALUE!</v>
      </c>
      <c r="BH428" s="64">
        <v>193185094</v>
      </c>
      <c r="BI428" s="104">
        <v>40</v>
      </c>
      <c r="BJ428" s="104">
        <v>2</v>
      </c>
      <c r="BK428" s="104">
        <v>3</v>
      </c>
      <c r="BL428" s="106">
        <v>33</v>
      </c>
      <c r="BM428" s="104">
        <v>1</v>
      </c>
      <c r="BN428" s="104">
        <v>202</v>
      </c>
      <c r="BO428" s="104">
        <v>43</v>
      </c>
      <c r="BP428" s="104">
        <v>40</v>
      </c>
      <c r="BQ428" s="105" t="s">
        <v>2380</v>
      </c>
      <c r="BR428" s="104" t="s">
        <v>3443</v>
      </c>
      <c r="BS428" s="104">
        <v>184553528</v>
      </c>
      <c r="BT428" s="103" t="str">
        <f>+VLOOKUP('EJECUCIONGASTOS ARMONIZADO'!BU428,[4]ARMONIZACION!$I$5:$N$53,6,FALSE)</f>
        <v>DESARROLLO HUMANO Y SOCIAL</v>
      </c>
      <c r="BU428" s="102" t="s">
        <v>329</v>
      </c>
      <c r="BV428" s="102"/>
      <c r="BY428" s="101">
        <v>1</v>
      </c>
      <c r="BZ428" s="101">
        <v>202</v>
      </c>
      <c r="CA428" t="e">
        <f>+COUNTIF([4]ARMONIZACION!$D$5:$D$53,'EJECUCIONGASTOS ARMONIZADO'!CB428)</f>
        <v>#VALUE!</v>
      </c>
      <c r="CB428" t="str">
        <f t="shared" si="64"/>
        <v>VIDA SALUDABLE - SALUD Y BIENESTAR</v>
      </c>
      <c r="CC428">
        <f t="shared" ref="CC428:CC459" si="74">_xlfn.NUMBERVALUE(MID(BN428,1,1))</f>
        <v>2</v>
      </c>
      <c r="CD428" t="str">
        <f t="shared" si="66"/>
        <v>12</v>
      </c>
      <c r="CE428" t="str">
        <f t="shared" si="67"/>
        <v>40 2 3 33 1 202 43 40 1905021</v>
      </c>
      <c r="CF428">
        <f t="shared" si="68"/>
        <v>1</v>
      </c>
    </row>
    <row r="429" spans="1:84" ht="15" customHeight="1" x14ac:dyDescent="0.25">
      <c r="A429">
        <v>40</v>
      </c>
      <c r="B429">
        <v>2</v>
      </c>
      <c r="C429">
        <v>3</v>
      </c>
      <c r="D429" s="99">
        <v>33</v>
      </c>
      <c r="E429">
        <v>1</v>
      </c>
      <c r="F429">
        <v>3</v>
      </c>
      <c r="G429">
        <v>44</v>
      </c>
      <c r="H429">
        <v>0</v>
      </c>
      <c r="I429">
        <v>3</v>
      </c>
      <c r="J429" t="s">
        <v>236</v>
      </c>
      <c r="K429" t="s">
        <v>2199</v>
      </c>
      <c r="L429" t="s">
        <v>229</v>
      </c>
      <c r="M429">
        <v>42130</v>
      </c>
      <c r="N429" t="s">
        <v>2361</v>
      </c>
      <c r="O429">
        <v>0</v>
      </c>
      <c r="P429">
        <v>0</v>
      </c>
      <c r="Q429" t="s">
        <v>2383</v>
      </c>
      <c r="R429" t="s">
        <v>2384</v>
      </c>
      <c r="S429" t="s">
        <v>2199</v>
      </c>
      <c r="T429" t="s">
        <v>229</v>
      </c>
      <c r="U429" t="s">
        <v>2262</v>
      </c>
      <c r="V429" t="s">
        <v>2263</v>
      </c>
      <c r="W429" t="s">
        <v>594</v>
      </c>
      <c r="X429" t="s">
        <v>602</v>
      </c>
      <c r="Y429" t="s">
        <v>594</v>
      </c>
      <c r="Z429" t="s">
        <v>236</v>
      </c>
      <c r="AA429" t="s">
        <v>1180</v>
      </c>
      <c r="AB429" t="s">
        <v>1181</v>
      </c>
      <c r="AC429" t="s">
        <v>797</v>
      </c>
      <c r="AD429" t="s">
        <v>239</v>
      </c>
      <c r="AE429" t="s">
        <v>2205</v>
      </c>
      <c r="AF429" t="s">
        <v>240</v>
      </c>
      <c r="AG429" t="s">
        <v>2385</v>
      </c>
      <c r="AH429" t="s">
        <v>2386</v>
      </c>
      <c r="AI429" t="s">
        <v>2387</v>
      </c>
      <c r="AJ429" t="s">
        <v>2388</v>
      </c>
      <c r="AK429" t="s">
        <v>609</v>
      </c>
      <c r="AL429" t="s">
        <v>610</v>
      </c>
      <c r="AM429" t="s">
        <v>611</v>
      </c>
      <c r="AN429" t="s">
        <v>2389</v>
      </c>
      <c r="AO429" t="s">
        <v>2390</v>
      </c>
      <c r="AP429" t="s">
        <v>2391</v>
      </c>
      <c r="AQ429" t="s">
        <v>184</v>
      </c>
      <c r="AR429" s="64">
        <v>302420839</v>
      </c>
      <c r="AS429" s="64">
        <v>0</v>
      </c>
      <c r="AT429" s="64">
        <v>0</v>
      </c>
      <c r="AU429" s="64">
        <v>0</v>
      </c>
      <c r="AV429" s="64">
        <v>0</v>
      </c>
      <c r="AW429" s="64">
        <v>302420839</v>
      </c>
      <c r="AX429" s="64">
        <v>244947226</v>
      </c>
      <c r="AY429" s="64">
        <v>197473613</v>
      </c>
      <c r="AZ429" s="64">
        <v>15824537</v>
      </c>
      <c r="BA429" s="64">
        <v>15824537</v>
      </c>
      <c r="BB429" s="64">
        <v>57473613</v>
      </c>
      <c r="BC429" s="101">
        <v>1</v>
      </c>
      <c r="BD429" s="101">
        <v>201</v>
      </c>
      <c r="BE429" s="64">
        <v>47473613</v>
      </c>
      <c r="BF429" t="s">
        <v>615</v>
      </c>
      <c r="BG429" s="107" t="e">
        <f>+SUMIF('[4]CDP - NO CANCELAR '!$A$2:$A$152,R429,'[4]CDP - NO CANCELAR '!$Q$2:$Q$152)</f>
        <v>#VALUE!</v>
      </c>
      <c r="BH429" s="64">
        <v>292420839</v>
      </c>
      <c r="BI429" s="104">
        <v>40</v>
      </c>
      <c r="BJ429" s="104">
        <v>2</v>
      </c>
      <c r="BK429" s="104">
        <v>3</v>
      </c>
      <c r="BL429" s="106">
        <v>33</v>
      </c>
      <c r="BM429" s="104">
        <v>1</v>
      </c>
      <c r="BN429" s="104">
        <v>201</v>
      </c>
      <c r="BO429" s="104">
        <v>44</v>
      </c>
      <c r="BP429" s="104">
        <v>40</v>
      </c>
      <c r="BQ429" s="130">
        <v>1903031</v>
      </c>
      <c r="BR429" s="104" t="s">
        <v>3462</v>
      </c>
      <c r="BS429" s="104">
        <f t="shared" ref="BS429:BS468" si="75">+BB429</f>
        <v>57473613</v>
      </c>
      <c r="BT429" s="103" t="str">
        <f>+VLOOKUP('EJECUCIONGASTOS ARMONIZADO'!BU429,[4]ARMONIZACION!$I$5:$N$53,6,FALSE)</f>
        <v>DESARROLLO HUMANO Y SOCIAL</v>
      </c>
      <c r="BU429" s="102" t="s">
        <v>329</v>
      </c>
      <c r="BV429" s="102"/>
      <c r="BY429" s="101">
        <v>1</v>
      </c>
      <c r="BZ429" s="101">
        <v>201</v>
      </c>
      <c r="CA429" t="e">
        <f>+COUNTIF([4]ARMONIZACION!$D$5:$D$53,'EJECUCIONGASTOS ARMONIZADO'!CB429)</f>
        <v>#VALUE!</v>
      </c>
      <c r="CB429" t="str">
        <f t="shared" si="64"/>
        <v>VIDA SALUDABLE - SALUD Y BIENESTAR</v>
      </c>
      <c r="CC429">
        <f t="shared" si="74"/>
        <v>2</v>
      </c>
      <c r="CD429" t="str">
        <f t="shared" si="66"/>
        <v>12</v>
      </c>
      <c r="CE429" t="str">
        <f t="shared" si="67"/>
        <v>40 2 3 33 1 201 44 40 1903031</v>
      </c>
      <c r="CF429">
        <f t="shared" si="68"/>
        <v>1</v>
      </c>
    </row>
    <row r="430" spans="1:84" ht="15" customHeight="1" x14ac:dyDescent="0.25">
      <c r="A430">
        <v>40</v>
      </c>
      <c r="B430">
        <v>2</v>
      </c>
      <c r="C430">
        <v>3</v>
      </c>
      <c r="D430" s="99">
        <v>33</v>
      </c>
      <c r="E430">
        <v>1</v>
      </c>
      <c r="F430">
        <v>3</v>
      </c>
      <c r="G430">
        <v>44</v>
      </c>
      <c r="H430">
        <v>1</v>
      </c>
      <c r="I430">
        <v>3</v>
      </c>
      <c r="J430" t="s">
        <v>236</v>
      </c>
      <c r="K430" t="s">
        <v>2199</v>
      </c>
      <c r="L430" t="s">
        <v>229</v>
      </c>
      <c r="M430">
        <v>42130</v>
      </c>
      <c r="N430" t="s">
        <v>2361</v>
      </c>
      <c r="O430">
        <v>1</v>
      </c>
      <c r="P430">
        <v>1</v>
      </c>
      <c r="Q430" t="s">
        <v>2392</v>
      </c>
      <c r="R430" t="s">
        <v>2393</v>
      </c>
      <c r="S430" t="s">
        <v>2199</v>
      </c>
      <c r="T430" t="s">
        <v>229</v>
      </c>
      <c r="U430" t="s">
        <v>2262</v>
      </c>
      <c r="V430" t="s">
        <v>2263</v>
      </c>
      <c r="W430" t="s">
        <v>594</v>
      </c>
      <c r="X430" t="s">
        <v>602</v>
      </c>
      <c r="Y430" t="s">
        <v>594</v>
      </c>
      <c r="Z430" t="s">
        <v>236</v>
      </c>
      <c r="AA430" t="s">
        <v>1180</v>
      </c>
      <c r="AB430" t="s">
        <v>1181</v>
      </c>
      <c r="AC430" t="s">
        <v>797</v>
      </c>
      <c r="AD430" t="s">
        <v>239</v>
      </c>
      <c r="AE430" t="s">
        <v>2205</v>
      </c>
      <c r="AF430" t="s">
        <v>240</v>
      </c>
      <c r="AG430" t="s">
        <v>2385</v>
      </c>
      <c r="AH430" t="s">
        <v>2386</v>
      </c>
      <c r="AI430" t="s">
        <v>2387</v>
      </c>
      <c r="AJ430" t="s">
        <v>2388</v>
      </c>
      <c r="AK430" t="s">
        <v>609</v>
      </c>
      <c r="AL430" t="s">
        <v>610</v>
      </c>
      <c r="AM430" t="s">
        <v>611</v>
      </c>
      <c r="AN430" t="s">
        <v>2394</v>
      </c>
      <c r="AO430" t="s">
        <v>2395</v>
      </c>
      <c r="AP430" t="s">
        <v>2396</v>
      </c>
      <c r="AQ430" t="s">
        <v>184</v>
      </c>
      <c r="AR430" s="64">
        <v>89019812</v>
      </c>
      <c r="AS430" s="64">
        <v>0</v>
      </c>
      <c r="AT430" s="64">
        <v>0</v>
      </c>
      <c r="AU430" s="64">
        <v>0</v>
      </c>
      <c r="AV430" s="64">
        <v>0</v>
      </c>
      <c r="AW430" s="64">
        <v>89019812</v>
      </c>
      <c r="AX430" s="64">
        <v>84589345</v>
      </c>
      <c r="AY430" s="64">
        <v>84589345</v>
      </c>
      <c r="AZ430" s="64">
        <v>28196448</v>
      </c>
      <c r="BA430" s="64">
        <v>28196448</v>
      </c>
      <c r="BB430" s="64">
        <v>4430467</v>
      </c>
      <c r="BC430" s="101">
        <v>1</v>
      </c>
      <c r="BD430" s="101">
        <v>201</v>
      </c>
      <c r="BE430" s="64">
        <v>0</v>
      </c>
      <c r="BF430" t="s">
        <v>615</v>
      </c>
      <c r="BG430" s="107" t="e">
        <f>+SUMIF('[4]CDP - NO CANCELAR '!$A$2:$A$152,R430,'[4]CDP - NO CANCELAR '!$Q$2:$Q$152)</f>
        <v>#VALUE!</v>
      </c>
      <c r="BH430" s="64">
        <v>88905129</v>
      </c>
      <c r="BI430" s="104">
        <v>40</v>
      </c>
      <c r="BJ430" s="104">
        <v>2</v>
      </c>
      <c r="BK430" s="104">
        <v>3</v>
      </c>
      <c r="BL430" s="106">
        <v>33</v>
      </c>
      <c r="BM430" s="104">
        <v>1</v>
      </c>
      <c r="BN430" s="104">
        <v>201</v>
      </c>
      <c r="BO430" s="104">
        <v>44</v>
      </c>
      <c r="BP430" s="104">
        <v>41</v>
      </c>
      <c r="BQ430" s="105" t="s">
        <v>2394</v>
      </c>
      <c r="BR430" s="104" t="s">
        <v>3464</v>
      </c>
      <c r="BS430" s="104">
        <f t="shared" si="75"/>
        <v>4430467</v>
      </c>
      <c r="BT430" s="103" t="str">
        <f>+VLOOKUP('EJECUCIONGASTOS ARMONIZADO'!BU430,[4]ARMONIZACION!$I$5:$N$53,6,FALSE)</f>
        <v>DESARROLLO HUMANO Y SOCIAL</v>
      </c>
      <c r="BU430" s="102" t="s">
        <v>329</v>
      </c>
      <c r="BV430" s="102"/>
      <c r="BY430" s="101">
        <v>1</v>
      </c>
      <c r="BZ430" s="101">
        <v>201</v>
      </c>
      <c r="CA430" t="e">
        <f>+COUNTIF([4]ARMONIZACION!$D$5:$D$53,'EJECUCIONGASTOS ARMONIZADO'!CB430)</f>
        <v>#VALUE!</v>
      </c>
      <c r="CB430" t="str">
        <f t="shared" si="64"/>
        <v>VIDA SALUDABLE - SALUD Y BIENESTAR</v>
      </c>
      <c r="CC430">
        <f t="shared" si="74"/>
        <v>2</v>
      </c>
      <c r="CD430" t="str">
        <f t="shared" si="66"/>
        <v>12</v>
      </c>
      <c r="CE430" t="str">
        <f t="shared" si="67"/>
        <v>40 2 3 33 1 201 44 41 1903045</v>
      </c>
      <c r="CF430">
        <f t="shared" si="68"/>
        <v>1</v>
      </c>
    </row>
    <row r="431" spans="1:84" ht="15" customHeight="1" x14ac:dyDescent="0.25">
      <c r="A431">
        <v>40</v>
      </c>
      <c r="B431">
        <v>2</v>
      </c>
      <c r="C431">
        <v>3</v>
      </c>
      <c r="D431" s="99">
        <v>33</v>
      </c>
      <c r="E431">
        <v>1</v>
      </c>
      <c r="F431">
        <v>3</v>
      </c>
      <c r="G431">
        <v>45</v>
      </c>
      <c r="H431">
        <v>0</v>
      </c>
      <c r="I431">
        <v>3</v>
      </c>
      <c r="J431" t="s">
        <v>236</v>
      </c>
      <c r="K431" t="s">
        <v>2199</v>
      </c>
      <c r="L431" t="s">
        <v>229</v>
      </c>
      <c r="M431">
        <v>42130</v>
      </c>
      <c r="N431" t="s">
        <v>2361</v>
      </c>
      <c r="O431">
        <v>0</v>
      </c>
      <c r="P431">
        <v>0</v>
      </c>
      <c r="Q431" t="s">
        <v>2397</v>
      </c>
      <c r="R431" t="s">
        <v>2398</v>
      </c>
      <c r="S431" t="s">
        <v>2199</v>
      </c>
      <c r="T431" t="s">
        <v>229</v>
      </c>
      <c r="U431" t="s">
        <v>2262</v>
      </c>
      <c r="V431" t="s">
        <v>2263</v>
      </c>
      <c r="W431" t="s">
        <v>594</v>
      </c>
      <c r="X431" t="s">
        <v>602</v>
      </c>
      <c r="Y431" t="s">
        <v>594</v>
      </c>
      <c r="Z431" t="s">
        <v>236</v>
      </c>
      <c r="AA431" t="s">
        <v>1180</v>
      </c>
      <c r="AB431" t="s">
        <v>1181</v>
      </c>
      <c r="AC431" t="s">
        <v>797</v>
      </c>
      <c r="AD431" t="s">
        <v>239</v>
      </c>
      <c r="AE431" t="s">
        <v>2205</v>
      </c>
      <c r="AF431" t="s">
        <v>240</v>
      </c>
      <c r="AG431" t="s">
        <v>2399</v>
      </c>
      <c r="AH431" t="s">
        <v>2400</v>
      </c>
      <c r="AI431" t="s">
        <v>2401</v>
      </c>
      <c r="AJ431" t="s">
        <v>2402</v>
      </c>
      <c r="AK431" t="s">
        <v>609</v>
      </c>
      <c r="AL431" t="s">
        <v>610</v>
      </c>
      <c r="AM431" t="s">
        <v>611</v>
      </c>
      <c r="AN431" t="s">
        <v>2298</v>
      </c>
      <c r="AO431" t="s">
        <v>2299</v>
      </c>
      <c r="AP431" t="s">
        <v>2403</v>
      </c>
      <c r="AQ431" t="s">
        <v>185</v>
      </c>
      <c r="AR431" s="64">
        <v>235789150</v>
      </c>
      <c r="AS431" s="64">
        <v>0</v>
      </c>
      <c r="AT431" s="64">
        <v>0</v>
      </c>
      <c r="AU431" s="64">
        <v>0</v>
      </c>
      <c r="AV431" s="64">
        <v>0</v>
      </c>
      <c r="AW431" s="64">
        <v>235789150</v>
      </c>
      <c r="AX431" s="66">
        <v>211473368</v>
      </c>
      <c r="AY431" s="64">
        <v>94947227</v>
      </c>
      <c r="AZ431" s="64">
        <v>8631566</v>
      </c>
      <c r="BA431" s="64">
        <v>8631566</v>
      </c>
      <c r="BB431" s="66">
        <v>24315782</v>
      </c>
      <c r="BC431" s="101">
        <v>1</v>
      </c>
      <c r="BD431" s="101">
        <v>202</v>
      </c>
      <c r="BE431" s="64">
        <v>116526141</v>
      </c>
      <c r="BF431" t="s">
        <v>615</v>
      </c>
      <c r="BG431" s="107" t="e">
        <f>+SUMIF('[4]CDP - NO CANCELAR '!$A$2:$A$152,R431,'[4]CDP - NO CANCELAR '!$Q$2:$Q$152)</f>
        <v>#VALUE!</v>
      </c>
      <c r="BH431" s="64">
        <v>220104934</v>
      </c>
      <c r="BI431" s="104">
        <v>40</v>
      </c>
      <c r="BJ431" s="104">
        <v>2</v>
      </c>
      <c r="BK431" s="104">
        <v>3</v>
      </c>
      <c r="BL431" s="106">
        <v>33</v>
      </c>
      <c r="BM431" s="104">
        <v>1</v>
      </c>
      <c r="BN431" s="104">
        <v>202</v>
      </c>
      <c r="BO431" s="104">
        <v>45</v>
      </c>
      <c r="BP431" s="104">
        <v>40</v>
      </c>
      <c r="BQ431" s="105" t="s">
        <v>2298</v>
      </c>
      <c r="BR431" s="104" t="s">
        <v>3470</v>
      </c>
      <c r="BS431" s="104">
        <f t="shared" si="75"/>
        <v>24315782</v>
      </c>
      <c r="BT431" s="103" t="str">
        <f>+VLOOKUP('EJECUCIONGASTOS ARMONIZADO'!BU431,[4]ARMONIZACION!$I$5:$N$53,6,FALSE)</f>
        <v>DESARROLLO HUMANO Y SOCIAL</v>
      </c>
      <c r="BU431" s="102" t="s">
        <v>329</v>
      </c>
      <c r="BV431" s="102"/>
      <c r="BW431" t="s">
        <v>3571</v>
      </c>
      <c r="BX431" t="s">
        <v>3575</v>
      </c>
      <c r="BY431" s="101">
        <v>1</v>
      </c>
      <c r="BZ431" s="101">
        <v>202</v>
      </c>
      <c r="CA431" t="e">
        <f>+COUNTIF([4]ARMONIZACION!$D$5:$D$53,'EJECUCIONGASTOS ARMONIZADO'!CB431)</f>
        <v>#VALUE!</v>
      </c>
      <c r="CB431" t="str">
        <f t="shared" si="64"/>
        <v>VIDA SALUDABLE - SALUD Y BIENESTAR</v>
      </c>
      <c r="CC431">
        <f t="shared" si="74"/>
        <v>2</v>
      </c>
      <c r="CD431" t="str">
        <f t="shared" si="66"/>
        <v>12</v>
      </c>
      <c r="CE431" t="str">
        <f t="shared" si="67"/>
        <v>40 2 3 33 1 202 45 40 1905019</v>
      </c>
      <c r="CF431">
        <f t="shared" si="68"/>
        <v>1</v>
      </c>
    </row>
    <row r="432" spans="1:84" ht="15" customHeight="1" x14ac:dyDescent="0.25">
      <c r="A432">
        <v>40</v>
      </c>
      <c r="B432">
        <v>2</v>
      </c>
      <c r="C432">
        <v>3</v>
      </c>
      <c r="D432" s="99">
        <v>33</v>
      </c>
      <c r="E432">
        <v>1</v>
      </c>
      <c r="F432">
        <v>3</v>
      </c>
      <c r="G432">
        <v>47</v>
      </c>
      <c r="H432">
        <v>0</v>
      </c>
      <c r="I432">
        <v>3</v>
      </c>
      <c r="J432" t="s">
        <v>236</v>
      </c>
      <c r="K432" t="s">
        <v>2199</v>
      </c>
      <c r="L432" t="s">
        <v>229</v>
      </c>
      <c r="M432">
        <v>42130</v>
      </c>
      <c r="N432" t="s">
        <v>2361</v>
      </c>
      <c r="O432">
        <v>0</v>
      </c>
      <c r="P432">
        <v>0</v>
      </c>
      <c r="Q432" t="s">
        <v>2404</v>
      </c>
      <c r="R432" t="s">
        <v>2405</v>
      </c>
      <c r="S432" t="s">
        <v>2199</v>
      </c>
      <c r="T432" t="s">
        <v>229</v>
      </c>
      <c r="U432" t="s">
        <v>2262</v>
      </c>
      <c r="V432" t="s">
        <v>2263</v>
      </c>
      <c r="W432" t="s">
        <v>594</v>
      </c>
      <c r="X432" t="s">
        <v>602</v>
      </c>
      <c r="Y432" t="s">
        <v>594</v>
      </c>
      <c r="Z432" t="s">
        <v>236</v>
      </c>
      <c r="AA432" t="s">
        <v>1180</v>
      </c>
      <c r="AB432" t="s">
        <v>1181</v>
      </c>
      <c r="AC432" t="s">
        <v>797</v>
      </c>
      <c r="AD432" t="s">
        <v>239</v>
      </c>
      <c r="AE432" t="s">
        <v>2205</v>
      </c>
      <c r="AF432" t="s">
        <v>240</v>
      </c>
      <c r="AG432" t="s">
        <v>2294</v>
      </c>
      <c r="AH432" t="s">
        <v>2295</v>
      </c>
      <c r="AI432" t="s">
        <v>2296</v>
      </c>
      <c r="AJ432" t="s">
        <v>2297</v>
      </c>
      <c r="AK432" t="s">
        <v>609</v>
      </c>
      <c r="AL432" t="s">
        <v>610</v>
      </c>
      <c r="AM432" t="s">
        <v>611</v>
      </c>
      <c r="AN432" t="s">
        <v>2268</v>
      </c>
      <c r="AO432" t="s">
        <v>1031</v>
      </c>
      <c r="AP432" t="s">
        <v>2406</v>
      </c>
      <c r="AQ432" t="s">
        <v>174</v>
      </c>
      <c r="AR432" s="64">
        <v>6573667</v>
      </c>
      <c r="AS432" s="64">
        <v>0</v>
      </c>
      <c r="AT432" s="64">
        <v>0</v>
      </c>
      <c r="AU432" s="64">
        <v>0</v>
      </c>
      <c r="AV432" s="64">
        <v>0</v>
      </c>
      <c r="AW432" s="64">
        <v>6573667</v>
      </c>
      <c r="AX432" s="64">
        <v>1049213</v>
      </c>
      <c r="AY432" s="64">
        <v>1049213</v>
      </c>
      <c r="AZ432" s="64">
        <v>0</v>
      </c>
      <c r="BA432" s="64">
        <v>0</v>
      </c>
      <c r="BB432" s="64">
        <v>5524454</v>
      </c>
      <c r="BC432" s="101">
        <v>1</v>
      </c>
      <c r="BD432" s="101">
        <v>202</v>
      </c>
      <c r="BE432" s="64">
        <v>0</v>
      </c>
      <c r="BF432" t="s">
        <v>615</v>
      </c>
      <c r="BG432" s="107" t="e">
        <f>+SUMIF('[4]CDP - NO CANCELAR '!$A$2:$A$152,R432,'[4]CDP - NO CANCELAR '!$Q$2:$Q$152)</f>
        <v>#VALUE!</v>
      </c>
      <c r="BH432" s="64">
        <v>5407260</v>
      </c>
      <c r="BI432" s="104">
        <v>40</v>
      </c>
      <c r="BJ432" s="104">
        <v>2</v>
      </c>
      <c r="BK432" s="104">
        <v>3</v>
      </c>
      <c r="BL432" s="106">
        <v>33</v>
      </c>
      <c r="BM432" s="104">
        <v>1</v>
      </c>
      <c r="BN432" s="104">
        <v>202</v>
      </c>
      <c r="BO432" s="104">
        <v>47</v>
      </c>
      <c r="BP432" s="104">
        <v>40</v>
      </c>
      <c r="BQ432" s="105" t="s">
        <v>2268</v>
      </c>
      <c r="BR432" s="104" t="s">
        <v>3455</v>
      </c>
      <c r="BS432" s="104">
        <f t="shared" si="75"/>
        <v>5524454</v>
      </c>
      <c r="BT432" s="103" t="str">
        <f>+VLOOKUP('EJECUCIONGASTOS ARMONIZADO'!BU432,[4]ARMONIZACION!$I$5:$N$53,6,FALSE)</f>
        <v>DESARROLLO HUMANO Y SOCIAL</v>
      </c>
      <c r="BU432" s="102" t="s">
        <v>329</v>
      </c>
      <c r="BV432" s="102"/>
      <c r="BY432" s="101">
        <v>1</v>
      </c>
      <c r="BZ432" s="101">
        <v>202</v>
      </c>
      <c r="CA432" t="e">
        <f>+COUNTIF([4]ARMONIZACION!$D$5:$D$53,'EJECUCIONGASTOS ARMONIZADO'!CB432)</f>
        <v>#VALUE!</v>
      </c>
      <c r="CB432" t="str">
        <f t="shared" si="64"/>
        <v>VIDA SALUDABLE - SALUD Y BIENESTAR</v>
      </c>
      <c r="CC432">
        <f t="shared" si="74"/>
        <v>2</v>
      </c>
      <c r="CD432" t="str">
        <f t="shared" si="66"/>
        <v>12</v>
      </c>
      <c r="CE432" t="str">
        <f t="shared" si="67"/>
        <v>40 2 3 33 1 202 47 40 1905014</v>
      </c>
      <c r="CF432">
        <f t="shared" si="68"/>
        <v>1</v>
      </c>
    </row>
    <row r="433" spans="1:84" ht="15" customHeight="1" x14ac:dyDescent="0.25">
      <c r="A433">
        <v>40</v>
      </c>
      <c r="B433">
        <v>2</v>
      </c>
      <c r="C433">
        <v>3</v>
      </c>
      <c r="D433" s="99">
        <v>33</v>
      </c>
      <c r="E433">
        <v>1</v>
      </c>
      <c r="F433">
        <v>3</v>
      </c>
      <c r="G433">
        <v>47</v>
      </c>
      <c r="H433">
        <v>1</v>
      </c>
      <c r="I433">
        <v>3</v>
      </c>
      <c r="J433" t="s">
        <v>236</v>
      </c>
      <c r="K433" t="s">
        <v>2199</v>
      </c>
      <c r="L433" t="s">
        <v>229</v>
      </c>
      <c r="M433">
        <v>42220</v>
      </c>
      <c r="N433" t="s">
        <v>2407</v>
      </c>
      <c r="O433">
        <v>1</v>
      </c>
      <c r="P433">
        <v>1</v>
      </c>
      <c r="Q433" t="s">
        <v>2408</v>
      </c>
      <c r="R433" t="s">
        <v>2409</v>
      </c>
      <c r="S433" t="s">
        <v>2199</v>
      </c>
      <c r="T433" t="s">
        <v>229</v>
      </c>
      <c r="U433" t="s">
        <v>2262</v>
      </c>
      <c r="V433" t="s">
        <v>2263</v>
      </c>
      <c r="W433" t="s">
        <v>594</v>
      </c>
      <c r="X433" t="s">
        <v>602</v>
      </c>
      <c r="Y433" t="s">
        <v>594</v>
      </c>
      <c r="Z433" t="s">
        <v>236</v>
      </c>
      <c r="AA433" t="s">
        <v>1180</v>
      </c>
      <c r="AB433" t="s">
        <v>1181</v>
      </c>
      <c r="AC433" t="s">
        <v>797</v>
      </c>
      <c r="AD433" t="s">
        <v>239</v>
      </c>
      <c r="AE433" t="s">
        <v>2205</v>
      </c>
      <c r="AF433" t="s">
        <v>240</v>
      </c>
      <c r="AG433" t="s">
        <v>2294</v>
      </c>
      <c r="AH433" t="s">
        <v>2295</v>
      </c>
      <c r="AI433" t="s">
        <v>2296</v>
      </c>
      <c r="AJ433" t="s">
        <v>2297</v>
      </c>
      <c r="AK433" t="s">
        <v>609</v>
      </c>
      <c r="AL433" t="s">
        <v>610</v>
      </c>
      <c r="AM433" t="s">
        <v>611</v>
      </c>
      <c r="AN433" t="s">
        <v>2268</v>
      </c>
      <c r="AO433" t="s">
        <v>1031</v>
      </c>
      <c r="AP433" t="s">
        <v>2410</v>
      </c>
      <c r="AQ433" t="s">
        <v>186</v>
      </c>
      <c r="AR433" s="64">
        <v>34484000</v>
      </c>
      <c r="AS433" s="64">
        <v>0</v>
      </c>
      <c r="AT433" s="64">
        <v>0</v>
      </c>
      <c r="AU433" s="64">
        <v>0</v>
      </c>
      <c r="AV433" s="64">
        <v>0</v>
      </c>
      <c r="AW433" s="64">
        <v>34484000</v>
      </c>
      <c r="AX433" s="64">
        <v>0</v>
      </c>
      <c r="AY433" s="64">
        <v>0</v>
      </c>
      <c r="AZ433" s="64">
        <v>0</v>
      </c>
      <c r="BA433" s="64">
        <v>0</v>
      </c>
      <c r="BB433" s="64">
        <v>34484000</v>
      </c>
      <c r="BC433" s="101">
        <v>1</v>
      </c>
      <c r="BD433" s="101">
        <v>202</v>
      </c>
      <c r="BE433" s="64">
        <v>0</v>
      </c>
      <c r="BF433" t="s">
        <v>615</v>
      </c>
      <c r="BG433" s="107" t="e">
        <f>+SUMIF('[4]CDP - NO CANCELAR '!$A$2:$A$152,R433,'[4]CDP - NO CANCELAR '!$Q$2:$Q$152)</f>
        <v>#VALUE!</v>
      </c>
      <c r="BH433" s="64">
        <v>34484000</v>
      </c>
      <c r="BI433" s="104">
        <v>40</v>
      </c>
      <c r="BJ433" s="104">
        <v>2</v>
      </c>
      <c r="BK433" s="104">
        <v>3</v>
      </c>
      <c r="BL433" s="106">
        <v>33</v>
      </c>
      <c r="BM433" s="104">
        <v>1</v>
      </c>
      <c r="BN433" s="104">
        <v>202</v>
      </c>
      <c r="BO433" s="104">
        <v>47</v>
      </c>
      <c r="BP433" s="104">
        <v>41</v>
      </c>
      <c r="BQ433" s="105" t="s">
        <v>2268</v>
      </c>
      <c r="BR433" s="104" t="s">
        <v>3477</v>
      </c>
      <c r="BS433" s="104">
        <f t="shared" si="75"/>
        <v>34484000</v>
      </c>
      <c r="BT433" s="103" t="str">
        <f>+VLOOKUP('EJECUCIONGASTOS ARMONIZADO'!BU433,[4]ARMONIZACION!$I$5:$N$53,6,FALSE)</f>
        <v>DESARROLLO HUMANO Y SOCIAL</v>
      </c>
      <c r="BU433" s="102" t="s">
        <v>329</v>
      </c>
      <c r="BV433" s="102"/>
      <c r="BY433" s="101">
        <v>1</v>
      </c>
      <c r="BZ433" s="101">
        <v>202</v>
      </c>
      <c r="CA433" t="e">
        <f>+COUNTIF([4]ARMONIZACION!$D$5:$D$53,'EJECUCIONGASTOS ARMONIZADO'!CB433)</f>
        <v>#VALUE!</v>
      </c>
      <c r="CB433" t="str">
        <f t="shared" si="64"/>
        <v>VIDA SALUDABLE - SALUD Y BIENESTAR</v>
      </c>
      <c r="CC433">
        <f t="shared" si="74"/>
        <v>2</v>
      </c>
      <c r="CD433" t="str">
        <f t="shared" si="66"/>
        <v>12</v>
      </c>
      <c r="CE433" t="str">
        <f t="shared" si="67"/>
        <v>40 2 3 33 1 202 47 41 1905014</v>
      </c>
      <c r="CF433">
        <f t="shared" si="68"/>
        <v>1</v>
      </c>
    </row>
    <row r="434" spans="1:84" ht="15" customHeight="1" x14ac:dyDescent="0.25">
      <c r="A434">
        <v>40</v>
      </c>
      <c r="B434">
        <v>2</v>
      </c>
      <c r="C434">
        <v>3</v>
      </c>
      <c r="D434" s="99">
        <v>33</v>
      </c>
      <c r="E434">
        <v>1</v>
      </c>
      <c r="F434">
        <v>3</v>
      </c>
      <c r="G434">
        <v>48</v>
      </c>
      <c r="H434">
        <v>0</v>
      </c>
      <c r="I434">
        <v>3</v>
      </c>
      <c r="J434" t="s">
        <v>236</v>
      </c>
      <c r="K434" t="s">
        <v>2199</v>
      </c>
      <c r="L434" t="s">
        <v>229</v>
      </c>
      <c r="M434">
        <v>42130</v>
      </c>
      <c r="N434" t="s">
        <v>2361</v>
      </c>
      <c r="O434">
        <v>0</v>
      </c>
      <c r="P434">
        <v>0</v>
      </c>
      <c r="Q434" t="s">
        <v>2411</v>
      </c>
      <c r="R434" t="s">
        <v>2412</v>
      </c>
      <c r="S434" t="s">
        <v>2199</v>
      </c>
      <c r="T434" t="s">
        <v>229</v>
      </c>
      <c r="U434" t="s">
        <v>2262</v>
      </c>
      <c r="V434" t="s">
        <v>2263</v>
      </c>
      <c r="W434" t="s">
        <v>594</v>
      </c>
      <c r="X434" t="s">
        <v>602</v>
      </c>
      <c r="Y434" t="s">
        <v>594</v>
      </c>
      <c r="Z434" t="s">
        <v>236</v>
      </c>
      <c r="AA434" t="s">
        <v>1180</v>
      </c>
      <c r="AB434" t="s">
        <v>1181</v>
      </c>
      <c r="AC434" t="s">
        <v>797</v>
      </c>
      <c r="AD434" t="s">
        <v>239</v>
      </c>
      <c r="AE434" t="s">
        <v>2205</v>
      </c>
      <c r="AF434" t="s">
        <v>240</v>
      </c>
      <c r="AG434" t="s">
        <v>2306</v>
      </c>
      <c r="AH434" t="s">
        <v>2307</v>
      </c>
      <c r="AI434" t="s">
        <v>2308</v>
      </c>
      <c r="AJ434" t="s">
        <v>2309</v>
      </c>
      <c r="AK434" t="s">
        <v>609</v>
      </c>
      <c r="AL434" t="s">
        <v>610</v>
      </c>
      <c r="AM434" t="s">
        <v>611</v>
      </c>
      <c r="AN434" t="s">
        <v>2349</v>
      </c>
      <c r="AO434" t="s">
        <v>2350</v>
      </c>
      <c r="AP434" t="s">
        <v>2413</v>
      </c>
      <c r="AQ434" t="s">
        <v>187</v>
      </c>
      <c r="AR434" s="64">
        <v>1277339143</v>
      </c>
      <c r="AS434" s="64">
        <v>0</v>
      </c>
      <c r="AT434" s="64">
        <v>0</v>
      </c>
      <c r="AU434" s="64">
        <v>0</v>
      </c>
      <c r="AV434" s="64">
        <v>0</v>
      </c>
      <c r="AW434" s="64">
        <v>1277339143</v>
      </c>
      <c r="AX434" s="64">
        <v>1277339143</v>
      </c>
      <c r="AY434" s="64">
        <v>1277339143</v>
      </c>
      <c r="AZ434" s="64">
        <v>0</v>
      </c>
      <c r="BA434" s="64">
        <v>0</v>
      </c>
      <c r="BB434" s="64">
        <v>0</v>
      </c>
      <c r="BC434" s="101">
        <v>1</v>
      </c>
      <c r="BD434" s="101">
        <v>202</v>
      </c>
      <c r="BE434" s="64">
        <v>0</v>
      </c>
      <c r="BF434" t="s">
        <v>615</v>
      </c>
      <c r="BG434" s="107" t="e">
        <f>+SUMIF('[4]CDP - NO CANCELAR '!$A$2:$A$152,R434,'[4]CDP - NO CANCELAR '!$Q$2:$Q$152)</f>
        <v>#VALUE!</v>
      </c>
      <c r="BH434" s="64">
        <v>1277339143</v>
      </c>
      <c r="BI434" s="104">
        <f t="shared" ref="BI434:BL435" si="76">+A434</f>
        <v>40</v>
      </c>
      <c r="BJ434" s="104">
        <f t="shared" si="76"/>
        <v>2</v>
      </c>
      <c r="BK434" s="104">
        <f t="shared" si="76"/>
        <v>3</v>
      </c>
      <c r="BL434" s="106">
        <f t="shared" si="76"/>
        <v>33</v>
      </c>
      <c r="BM434" s="104">
        <f>+VALUE(VLOOKUP(BT434,'[4]ESTRUCTURA PDM'!$D$1:$J$48,7,FALSE))</f>
        <v>1</v>
      </c>
      <c r="BN434" s="104">
        <f>IFERROR(VALUE(CONCATENATE((VLOOKUP(BU434,'[4]ESTRUCTURA PDM'!$E$1:$L$48,7,FALSE)),0,(VLOOKUP(BV434,'[4]ESTRUCTURA PDM'!$F$1:$L$48,7,FALSE)))),)</f>
        <v>0</v>
      </c>
      <c r="BO434" s="104">
        <f>+G434</f>
        <v>48</v>
      </c>
      <c r="BP434" s="104"/>
      <c r="BQ434" s="105"/>
      <c r="BR434" s="104"/>
      <c r="BS434" s="104">
        <f t="shared" si="75"/>
        <v>0</v>
      </c>
      <c r="BT434" s="103" t="str">
        <f>+VLOOKUP('EJECUCIONGASTOS ARMONIZADO'!BU434,[4]ARMONIZACION!$I$5:$N$53,6,FALSE)</f>
        <v>DESARROLLO HUMANO Y SOCIAL</v>
      </c>
      <c r="BU434" s="102" t="s">
        <v>329</v>
      </c>
      <c r="BV434" s="102"/>
      <c r="BY434" s="101">
        <v>1</v>
      </c>
      <c r="BZ434" s="101">
        <v>0</v>
      </c>
      <c r="CA434" t="e">
        <f>+COUNTIF([4]ARMONIZACION!$D$5:$D$53,'EJECUCIONGASTOS ARMONIZADO'!CB434)</f>
        <v>#VALUE!</v>
      </c>
      <c r="CB434" t="str">
        <f t="shared" si="64"/>
        <v>VIDA SALUDABLE - SALUD Y BIENESTAR</v>
      </c>
      <c r="CC434">
        <f t="shared" si="74"/>
        <v>0</v>
      </c>
      <c r="CD434" t="str">
        <f t="shared" si="66"/>
        <v>10</v>
      </c>
      <c r="CE434" t="str">
        <f t="shared" si="67"/>
        <v xml:space="preserve">40 2 3 33 1 0 48  </v>
      </c>
      <c r="CF434">
        <f t="shared" si="68"/>
        <v>4</v>
      </c>
    </row>
    <row r="435" spans="1:84" ht="15" customHeight="1" x14ac:dyDescent="0.25">
      <c r="A435">
        <v>40</v>
      </c>
      <c r="B435">
        <v>2</v>
      </c>
      <c r="C435">
        <v>3</v>
      </c>
      <c r="D435" s="99">
        <v>33</v>
      </c>
      <c r="E435">
        <v>1</v>
      </c>
      <c r="F435">
        <v>3</v>
      </c>
      <c r="G435">
        <v>48</v>
      </c>
      <c r="H435">
        <v>1</v>
      </c>
      <c r="I435">
        <v>3</v>
      </c>
      <c r="J435" t="s">
        <v>236</v>
      </c>
      <c r="K435" t="s">
        <v>2199</v>
      </c>
      <c r="L435" t="s">
        <v>229</v>
      </c>
      <c r="M435">
        <v>42130</v>
      </c>
      <c r="N435" t="s">
        <v>2361</v>
      </c>
      <c r="O435">
        <v>1</v>
      </c>
      <c r="P435">
        <v>1</v>
      </c>
      <c r="Q435" t="s">
        <v>2414</v>
      </c>
      <c r="R435" t="s">
        <v>2415</v>
      </c>
      <c r="S435" t="s">
        <v>2199</v>
      </c>
      <c r="T435" t="s">
        <v>229</v>
      </c>
      <c r="U435" t="s">
        <v>2262</v>
      </c>
      <c r="V435" t="s">
        <v>2263</v>
      </c>
      <c r="W435" t="s">
        <v>594</v>
      </c>
      <c r="X435" t="s">
        <v>602</v>
      </c>
      <c r="Y435" t="s">
        <v>594</v>
      </c>
      <c r="Z435" t="s">
        <v>236</v>
      </c>
      <c r="AA435" t="s">
        <v>1180</v>
      </c>
      <c r="AB435" t="s">
        <v>1181</v>
      </c>
      <c r="AC435" t="s">
        <v>797</v>
      </c>
      <c r="AD435" t="s">
        <v>239</v>
      </c>
      <c r="AE435" t="s">
        <v>2205</v>
      </c>
      <c r="AF435" t="s">
        <v>240</v>
      </c>
      <c r="AG435" t="s">
        <v>2306</v>
      </c>
      <c r="AH435" t="s">
        <v>2307</v>
      </c>
      <c r="AI435" t="s">
        <v>2308</v>
      </c>
      <c r="AJ435" t="s">
        <v>2309</v>
      </c>
      <c r="AK435" t="s">
        <v>609</v>
      </c>
      <c r="AL435" t="s">
        <v>610</v>
      </c>
      <c r="AM435" t="s">
        <v>611</v>
      </c>
      <c r="AN435" t="s">
        <v>2349</v>
      </c>
      <c r="AO435" t="s">
        <v>2350</v>
      </c>
      <c r="AP435" t="s">
        <v>2416</v>
      </c>
      <c r="AQ435" t="s">
        <v>188</v>
      </c>
      <c r="AR435" s="64">
        <v>310383164</v>
      </c>
      <c r="AS435" s="64">
        <v>0</v>
      </c>
      <c r="AT435" s="64">
        <v>0</v>
      </c>
      <c r="AU435" s="64">
        <v>0</v>
      </c>
      <c r="AV435" s="64">
        <v>0</v>
      </c>
      <c r="AW435" s="64">
        <v>310383164</v>
      </c>
      <c r="AX435" s="64">
        <v>310383164</v>
      </c>
      <c r="AY435" s="64">
        <v>310383164</v>
      </c>
      <c r="AZ435" s="64">
        <v>0</v>
      </c>
      <c r="BA435" s="64">
        <v>0</v>
      </c>
      <c r="BB435" s="64">
        <v>0</v>
      </c>
      <c r="BC435" s="101">
        <v>1</v>
      </c>
      <c r="BD435" s="101">
        <v>202</v>
      </c>
      <c r="BE435" s="64">
        <v>0</v>
      </c>
      <c r="BF435" t="s">
        <v>615</v>
      </c>
      <c r="BG435" s="107" t="e">
        <f>+SUMIF('[4]CDP - NO CANCELAR '!$A$2:$A$152,R435,'[4]CDP - NO CANCELAR '!$Q$2:$Q$152)</f>
        <v>#VALUE!</v>
      </c>
      <c r="BH435" s="64">
        <v>310383164</v>
      </c>
      <c r="BI435" s="104">
        <f t="shared" si="76"/>
        <v>40</v>
      </c>
      <c r="BJ435" s="104">
        <f t="shared" si="76"/>
        <v>2</v>
      </c>
      <c r="BK435" s="104">
        <f t="shared" si="76"/>
        <v>3</v>
      </c>
      <c r="BL435" s="106">
        <f t="shared" si="76"/>
        <v>33</v>
      </c>
      <c r="BM435" s="104">
        <f>+VALUE(VLOOKUP(BT435,'[4]ESTRUCTURA PDM'!$D$1:$J$48,7,FALSE))</f>
        <v>1</v>
      </c>
      <c r="BN435" s="104">
        <f>IFERROR(VALUE(CONCATENATE((VLOOKUP(BU435,'[4]ESTRUCTURA PDM'!$E$1:$L$48,7,FALSE)),0,(VLOOKUP(BV435,'[4]ESTRUCTURA PDM'!$F$1:$L$48,7,FALSE)))),)</f>
        <v>0</v>
      </c>
      <c r="BO435" s="104">
        <f>+G435</f>
        <v>48</v>
      </c>
      <c r="BP435" s="104"/>
      <c r="BQ435" s="105"/>
      <c r="BR435" s="104"/>
      <c r="BS435" s="104">
        <f t="shared" si="75"/>
        <v>0</v>
      </c>
      <c r="BT435" s="103" t="str">
        <f>+VLOOKUP('EJECUCIONGASTOS ARMONIZADO'!BU435,[4]ARMONIZACION!$I$5:$N$53,6,FALSE)</f>
        <v>DESARROLLO HUMANO Y SOCIAL</v>
      </c>
      <c r="BU435" s="102" t="s">
        <v>329</v>
      </c>
      <c r="BV435" s="102"/>
      <c r="BY435" s="101">
        <v>1</v>
      </c>
      <c r="BZ435" s="101">
        <v>0</v>
      </c>
      <c r="CA435" t="e">
        <f>+COUNTIF([4]ARMONIZACION!$D$5:$D$53,'EJECUCIONGASTOS ARMONIZADO'!CB435)</f>
        <v>#VALUE!</v>
      </c>
      <c r="CB435" t="str">
        <f t="shared" si="64"/>
        <v>VIDA SALUDABLE - SALUD Y BIENESTAR</v>
      </c>
      <c r="CC435">
        <f t="shared" si="74"/>
        <v>0</v>
      </c>
      <c r="CD435" t="str">
        <f t="shared" si="66"/>
        <v>10</v>
      </c>
      <c r="CE435" t="str">
        <f t="shared" si="67"/>
        <v xml:space="preserve">40 2 3 33 1 0 48  </v>
      </c>
      <c r="CF435">
        <f t="shared" si="68"/>
        <v>4</v>
      </c>
    </row>
    <row r="436" spans="1:84" ht="15" customHeight="1" x14ac:dyDescent="0.25">
      <c r="A436">
        <v>40</v>
      </c>
      <c r="B436">
        <v>2</v>
      </c>
      <c r="C436">
        <v>3</v>
      </c>
      <c r="D436" s="99">
        <v>33</v>
      </c>
      <c r="E436">
        <v>1</v>
      </c>
      <c r="F436">
        <v>3</v>
      </c>
      <c r="G436">
        <v>48</v>
      </c>
      <c r="H436">
        <v>2</v>
      </c>
      <c r="I436">
        <v>3</v>
      </c>
      <c r="J436" t="s">
        <v>236</v>
      </c>
      <c r="K436" t="s">
        <v>2199</v>
      </c>
      <c r="L436" t="s">
        <v>229</v>
      </c>
      <c r="M436">
        <v>42130</v>
      </c>
      <c r="N436" t="s">
        <v>2361</v>
      </c>
      <c r="O436">
        <v>2</v>
      </c>
      <c r="P436">
        <v>2</v>
      </c>
      <c r="Q436" t="s">
        <v>2417</v>
      </c>
      <c r="R436" t="s">
        <v>2418</v>
      </c>
      <c r="S436" t="s">
        <v>2199</v>
      </c>
      <c r="T436" t="s">
        <v>229</v>
      </c>
      <c r="U436" t="s">
        <v>2262</v>
      </c>
      <c r="V436" t="s">
        <v>2263</v>
      </c>
      <c r="W436" t="s">
        <v>594</v>
      </c>
      <c r="X436" t="s">
        <v>602</v>
      </c>
      <c r="Y436" t="s">
        <v>594</v>
      </c>
      <c r="Z436" t="s">
        <v>236</v>
      </c>
      <c r="AA436" t="s">
        <v>1180</v>
      </c>
      <c r="AB436" t="s">
        <v>1181</v>
      </c>
      <c r="AC436" t="s">
        <v>797</v>
      </c>
      <c r="AD436" t="s">
        <v>239</v>
      </c>
      <c r="AE436" t="s">
        <v>2205</v>
      </c>
      <c r="AF436" t="s">
        <v>240</v>
      </c>
      <c r="AG436" t="s">
        <v>2306</v>
      </c>
      <c r="AH436" t="s">
        <v>2307</v>
      </c>
      <c r="AI436" t="s">
        <v>2308</v>
      </c>
      <c r="AJ436" t="s">
        <v>2309</v>
      </c>
      <c r="AK436" t="s">
        <v>609</v>
      </c>
      <c r="AL436" t="s">
        <v>610</v>
      </c>
      <c r="AM436" t="s">
        <v>611</v>
      </c>
      <c r="AN436" t="s">
        <v>2310</v>
      </c>
      <c r="AO436" t="s">
        <v>829</v>
      </c>
      <c r="AP436" t="s">
        <v>2419</v>
      </c>
      <c r="AQ436" t="s">
        <v>175</v>
      </c>
      <c r="AR436" s="64">
        <v>169191979</v>
      </c>
      <c r="AS436" s="64">
        <v>0</v>
      </c>
      <c r="AT436" s="64">
        <v>0</v>
      </c>
      <c r="AU436" s="64">
        <v>0</v>
      </c>
      <c r="AV436" s="64">
        <v>0</v>
      </c>
      <c r="AW436" s="64">
        <v>169191979</v>
      </c>
      <c r="AX436" s="64">
        <v>156963919</v>
      </c>
      <c r="AY436" s="64">
        <v>156963919</v>
      </c>
      <c r="AZ436" s="64">
        <v>9926301</v>
      </c>
      <c r="BA436" s="64">
        <v>9926301</v>
      </c>
      <c r="BB436" s="64">
        <v>12228060</v>
      </c>
      <c r="BC436" s="101">
        <v>1</v>
      </c>
      <c r="BD436" s="101">
        <v>202</v>
      </c>
      <c r="BE436" s="64">
        <v>0</v>
      </c>
      <c r="BF436" t="s">
        <v>615</v>
      </c>
      <c r="BG436" s="107" t="e">
        <f>+SUMIF('[4]CDP - NO CANCELAR '!$A$2:$A$152,R436,'[4]CDP - NO CANCELAR '!$Q$2:$Q$152)</f>
        <v>#VALUE!</v>
      </c>
      <c r="BH436" s="64">
        <v>167753376</v>
      </c>
      <c r="BI436" s="104">
        <v>40</v>
      </c>
      <c r="BJ436" s="104">
        <v>2</v>
      </c>
      <c r="BK436" s="104">
        <v>3</v>
      </c>
      <c r="BL436" s="106">
        <v>33</v>
      </c>
      <c r="BM436" s="104">
        <v>1</v>
      </c>
      <c r="BN436" s="104">
        <v>202</v>
      </c>
      <c r="BO436" s="104">
        <v>48</v>
      </c>
      <c r="BP436" s="104">
        <v>42</v>
      </c>
      <c r="BQ436" s="105" t="s">
        <v>2310</v>
      </c>
      <c r="BR436" s="104" t="s">
        <v>3443</v>
      </c>
      <c r="BS436" s="104">
        <f t="shared" si="75"/>
        <v>12228060</v>
      </c>
      <c r="BT436" s="103" t="str">
        <f>+VLOOKUP('EJECUCIONGASTOS ARMONIZADO'!BU436,[4]ARMONIZACION!$I$5:$N$53,6,FALSE)</f>
        <v>DESARROLLO HUMANO Y SOCIAL</v>
      </c>
      <c r="BU436" s="102" t="s">
        <v>329</v>
      </c>
      <c r="BV436" s="102"/>
      <c r="BY436" s="101">
        <v>1</v>
      </c>
      <c r="BZ436" s="101">
        <v>202</v>
      </c>
      <c r="CA436" t="e">
        <f>+COUNTIF([4]ARMONIZACION!$D$5:$D$53,'EJECUCIONGASTOS ARMONIZADO'!CB436)</f>
        <v>#VALUE!</v>
      </c>
      <c r="CB436" t="str">
        <f t="shared" si="64"/>
        <v>VIDA SALUDABLE - SALUD Y BIENESTAR</v>
      </c>
      <c r="CC436">
        <f t="shared" si="74"/>
        <v>2</v>
      </c>
      <c r="CD436" t="str">
        <f t="shared" si="66"/>
        <v>12</v>
      </c>
      <c r="CE436" t="str">
        <f t="shared" si="67"/>
        <v>40 2 3 33 1 202 48 42 1905036</v>
      </c>
      <c r="CF436">
        <f t="shared" si="68"/>
        <v>1</v>
      </c>
    </row>
    <row r="437" spans="1:84" ht="15" customHeight="1" x14ac:dyDescent="0.25">
      <c r="A437">
        <v>40</v>
      </c>
      <c r="B437">
        <v>2</v>
      </c>
      <c r="C437">
        <v>3</v>
      </c>
      <c r="D437" s="99">
        <v>33</v>
      </c>
      <c r="E437">
        <v>1</v>
      </c>
      <c r="F437">
        <v>3</v>
      </c>
      <c r="G437">
        <v>48</v>
      </c>
      <c r="H437">
        <v>3</v>
      </c>
      <c r="I437">
        <v>3</v>
      </c>
      <c r="J437" t="s">
        <v>236</v>
      </c>
      <c r="K437" t="s">
        <v>2199</v>
      </c>
      <c r="L437" t="s">
        <v>229</v>
      </c>
      <c r="M437">
        <v>42130</v>
      </c>
      <c r="N437" t="s">
        <v>2361</v>
      </c>
      <c r="O437">
        <v>3</v>
      </c>
      <c r="P437">
        <v>3</v>
      </c>
      <c r="Q437" t="s">
        <v>2420</v>
      </c>
      <c r="R437" t="s">
        <v>2421</v>
      </c>
      <c r="S437" t="s">
        <v>2199</v>
      </c>
      <c r="T437" t="s">
        <v>229</v>
      </c>
      <c r="U437" t="s">
        <v>2262</v>
      </c>
      <c r="V437" t="s">
        <v>2263</v>
      </c>
      <c r="W437" t="s">
        <v>594</v>
      </c>
      <c r="X437" t="s">
        <v>602</v>
      </c>
      <c r="Y437" t="s">
        <v>594</v>
      </c>
      <c r="Z437" t="s">
        <v>236</v>
      </c>
      <c r="AA437" t="s">
        <v>1180</v>
      </c>
      <c r="AB437" t="s">
        <v>1181</v>
      </c>
      <c r="AC437" t="s">
        <v>797</v>
      </c>
      <c r="AD437" t="s">
        <v>239</v>
      </c>
      <c r="AE437" t="s">
        <v>2205</v>
      </c>
      <c r="AF437" t="s">
        <v>240</v>
      </c>
      <c r="AG437" t="s">
        <v>2306</v>
      </c>
      <c r="AH437" t="s">
        <v>2307</v>
      </c>
      <c r="AI437" t="s">
        <v>2308</v>
      </c>
      <c r="AJ437" t="s">
        <v>2309</v>
      </c>
      <c r="AK437" t="s">
        <v>609</v>
      </c>
      <c r="AL437" t="s">
        <v>610</v>
      </c>
      <c r="AM437" t="s">
        <v>611</v>
      </c>
      <c r="AN437" t="s">
        <v>2272</v>
      </c>
      <c r="AO437" t="s">
        <v>2273</v>
      </c>
      <c r="AP437" t="s">
        <v>2422</v>
      </c>
      <c r="AQ437" t="s">
        <v>189</v>
      </c>
      <c r="AR437" s="64">
        <v>560574951</v>
      </c>
      <c r="AS437" s="64">
        <v>0</v>
      </c>
      <c r="AT437" s="64">
        <v>0</v>
      </c>
      <c r="AU437" s="64">
        <v>0</v>
      </c>
      <c r="AV437" s="64">
        <v>0</v>
      </c>
      <c r="AW437" s="64">
        <v>560574951</v>
      </c>
      <c r="AX437" s="64">
        <v>560574951</v>
      </c>
      <c r="AY437" s="64">
        <v>560574951</v>
      </c>
      <c r="AZ437" s="64">
        <v>0</v>
      </c>
      <c r="BA437" s="64">
        <v>0</v>
      </c>
      <c r="BB437" s="64">
        <v>0</v>
      </c>
      <c r="BC437" s="101">
        <v>1</v>
      </c>
      <c r="BD437" s="101">
        <v>202</v>
      </c>
      <c r="BE437" s="64">
        <v>0</v>
      </c>
      <c r="BF437" t="s">
        <v>615</v>
      </c>
      <c r="BG437" s="107" t="e">
        <f>+SUMIF('[4]CDP - NO CANCELAR '!$A$2:$A$152,R437,'[4]CDP - NO CANCELAR '!$Q$2:$Q$152)</f>
        <v>#VALUE!</v>
      </c>
      <c r="BH437" s="64">
        <v>560574951</v>
      </c>
      <c r="BI437" s="104">
        <f t="shared" ref="BI437:BL440" si="77">+A437</f>
        <v>40</v>
      </c>
      <c r="BJ437" s="104">
        <f t="shared" si="77"/>
        <v>2</v>
      </c>
      <c r="BK437" s="104">
        <f t="shared" si="77"/>
        <v>3</v>
      </c>
      <c r="BL437" s="106">
        <f t="shared" si="77"/>
        <v>33</v>
      </c>
      <c r="BM437" s="104">
        <f>+VALUE(VLOOKUP(BT437,'[4]ESTRUCTURA PDM'!$D$1:$J$48,7,FALSE))</f>
        <v>1</v>
      </c>
      <c r="BN437" s="104">
        <f>IFERROR(VALUE(CONCATENATE((VLOOKUP(BU437,'[4]ESTRUCTURA PDM'!$E$1:$L$48,7,FALSE)),0,(VLOOKUP(BV437,'[4]ESTRUCTURA PDM'!$F$1:$L$48,7,FALSE)))),)</f>
        <v>0</v>
      </c>
      <c r="BO437" s="104">
        <f>+G437</f>
        <v>48</v>
      </c>
      <c r="BP437" s="104"/>
      <c r="BQ437" s="105"/>
      <c r="BR437" s="104"/>
      <c r="BS437" s="104">
        <f t="shared" si="75"/>
        <v>0</v>
      </c>
      <c r="BT437" s="103" t="str">
        <f>+VLOOKUP('EJECUCIONGASTOS ARMONIZADO'!BU437,[4]ARMONIZACION!$I$5:$N$53,6,FALSE)</f>
        <v>DESARROLLO HUMANO Y SOCIAL</v>
      </c>
      <c r="BU437" s="102" t="s">
        <v>329</v>
      </c>
      <c r="BV437" s="102"/>
      <c r="BY437" s="101">
        <v>1</v>
      </c>
      <c r="BZ437" s="101">
        <v>0</v>
      </c>
      <c r="CA437" t="e">
        <f>+COUNTIF([4]ARMONIZACION!$D$5:$D$53,'EJECUCIONGASTOS ARMONIZADO'!CB437)</f>
        <v>#VALUE!</v>
      </c>
      <c r="CB437" t="str">
        <f t="shared" si="64"/>
        <v>VIDA SALUDABLE - SALUD Y BIENESTAR</v>
      </c>
      <c r="CC437">
        <f t="shared" si="74"/>
        <v>0</v>
      </c>
      <c r="CD437" t="str">
        <f t="shared" si="66"/>
        <v>10</v>
      </c>
      <c r="CE437" t="str">
        <f t="shared" si="67"/>
        <v xml:space="preserve">40 2 3 33 1 0 48  </v>
      </c>
      <c r="CF437">
        <f t="shared" si="68"/>
        <v>4</v>
      </c>
    </row>
    <row r="438" spans="1:84" ht="15" customHeight="1" x14ac:dyDescent="0.25">
      <c r="A438">
        <v>40</v>
      </c>
      <c r="B438">
        <v>2</v>
      </c>
      <c r="C438">
        <v>3</v>
      </c>
      <c r="D438" s="99">
        <v>33</v>
      </c>
      <c r="E438">
        <v>1</v>
      </c>
      <c r="F438">
        <v>3</v>
      </c>
      <c r="G438">
        <v>48</v>
      </c>
      <c r="H438">
        <v>4</v>
      </c>
      <c r="I438">
        <v>3</v>
      </c>
      <c r="J438" t="s">
        <v>236</v>
      </c>
      <c r="K438" t="s">
        <v>2199</v>
      </c>
      <c r="L438" t="s">
        <v>229</v>
      </c>
      <c r="M438">
        <v>42130</v>
      </c>
      <c r="N438" t="s">
        <v>2361</v>
      </c>
      <c r="O438">
        <v>4</v>
      </c>
      <c r="P438">
        <v>4</v>
      </c>
      <c r="Q438" t="s">
        <v>2423</v>
      </c>
      <c r="R438" t="s">
        <v>2424</v>
      </c>
      <c r="S438" t="s">
        <v>2199</v>
      </c>
      <c r="T438" t="s">
        <v>229</v>
      </c>
      <c r="U438" t="s">
        <v>2262</v>
      </c>
      <c r="V438" t="s">
        <v>2263</v>
      </c>
      <c r="W438" t="s">
        <v>594</v>
      </c>
      <c r="X438" t="s">
        <v>602</v>
      </c>
      <c r="Y438" t="s">
        <v>594</v>
      </c>
      <c r="Z438" t="s">
        <v>236</v>
      </c>
      <c r="AA438" t="s">
        <v>1180</v>
      </c>
      <c r="AB438" t="s">
        <v>1181</v>
      </c>
      <c r="AC438" t="s">
        <v>797</v>
      </c>
      <c r="AD438" t="s">
        <v>239</v>
      </c>
      <c r="AE438" t="s">
        <v>2205</v>
      </c>
      <c r="AF438" t="s">
        <v>240</v>
      </c>
      <c r="AG438" t="s">
        <v>2306</v>
      </c>
      <c r="AH438" t="s">
        <v>2307</v>
      </c>
      <c r="AI438" t="s">
        <v>2308</v>
      </c>
      <c r="AJ438" t="s">
        <v>2309</v>
      </c>
      <c r="AK438" t="s">
        <v>609</v>
      </c>
      <c r="AL438" t="s">
        <v>610</v>
      </c>
      <c r="AM438" t="s">
        <v>611</v>
      </c>
      <c r="AN438" t="s">
        <v>2310</v>
      </c>
      <c r="AO438" t="s">
        <v>829</v>
      </c>
      <c r="AP438" t="s">
        <v>2425</v>
      </c>
      <c r="AQ438" t="s">
        <v>190</v>
      </c>
      <c r="AR438" s="64">
        <v>72315906</v>
      </c>
      <c r="AS438" s="64">
        <v>0</v>
      </c>
      <c r="AT438" s="64">
        <v>0</v>
      </c>
      <c r="AU438" s="64">
        <v>0</v>
      </c>
      <c r="AV438" s="64">
        <v>0</v>
      </c>
      <c r="AW438" s="64">
        <v>72315906</v>
      </c>
      <c r="AX438" s="64">
        <v>72315906</v>
      </c>
      <c r="AY438" s="64">
        <v>72315906</v>
      </c>
      <c r="AZ438" s="64">
        <v>0</v>
      </c>
      <c r="BA438" s="64">
        <v>0</v>
      </c>
      <c r="BB438" s="64">
        <v>0</v>
      </c>
      <c r="BC438" s="101">
        <v>1</v>
      </c>
      <c r="BD438" s="101">
        <v>202</v>
      </c>
      <c r="BE438" s="64">
        <v>0</v>
      </c>
      <c r="BF438" t="s">
        <v>615</v>
      </c>
      <c r="BG438" s="107" t="e">
        <f>+SUMIF('[4]CDP - NO CANCELAR '!$A$2:$A$152,R438,'[4]CDP - NO CANCELAR '!$Q$2:$Q$152)</f>
        <v>#VALUE!</v>
      </c>
      <c r="BH438" s="64">
        <v>72315906</v>
      </c>
      <c r="BI438" s="104">
        <f t="shared" si="77"/>
        <v>40</v>
      </c>
      <c r="BJ438" s="104">
        <f t="shared" si="77"/>
        <v>2</v>
      </c>
      <c r="BK438" s="104">
        <f t="shared" si="77"/>
        <v>3</v>
      </c>
      <c r="BL438" s="106">
        <f t="shared" si="77"/>
        <v>33</v>
      </c>
      <c r="BM438" s="104">
        <f>+VALUE(VLOOKUP(BT438,'[4]ESTRUCTURA PDM'!$D$1:$J$48,7,FALSE))</f>
        <v>1</v>
      </c>
      <c r="BN438" s="104">
        <f>IFERROR(VALUE(CONCATENATE((VLOOKUP(BU438,'[4]ESTRUCTURA PDM'!$E$1:$L$48,7,FALSE)),0,(VLOOKUP(BV438,'[4]ESTRUCTURA PDM'!$F$1:$L$48,7,FALSE)))),)</f>
        <v>0</v>
      </c>
      <c r="BO438" s="104">
        <f>+G438</f>
        <v>48</v>
      </c>
      <c r="BP438" s="104"/>
      <c r="BQ438" s="105"/>
      <c r="BR438" s="104"/>
      <c r="BS438" s="104">
        <f t="shared" si="75"/>
        <v>0</v>
      </c>
      <c r="BT438" s="103" t="str">
        <f>+VLOOKUP('EJECUCIONGASTOS ARMONIZADO'!BU438,[4]ARMONIZACION!$I$5:$N$53,6,FALSE)</f>
        <v>DESARROLLO HUMANO Y SOCIAL</v>
      </c>
      <c r="BU438" s="102" t="s">
        <v>329</v>
      </c>
      <c r="BV438" s="102"/>
      <c r="BY438" s="101">
        <v>1</v>
      </c>
      <c r="BZ438" s="101">
        <v>0</v>
      </c>
      <c r="CA438" t="e">
        <f>+COUNTIF([4]ARMONIZACION!$D$5:$D$53,'EJECUCIONGASTOS ARMONIZADO'!CB438)</f>
        <v>#VALUE!</v>
      </c>
      <c r="CB438" t="str">
        <f t="shared" si="64"/>
        <v>VIDA SALUDABLE - SALUD Y BIENESTAR</v>
      </c>
      <c r="CC438">
        <f t="shared" si="74"/>
        <v>0</v>
      </c>
      <c r="CD438" t="str">
        <f t="shared" si="66"/>
        <v>10</v>
      </c>
      <c r="CE438" t="str">
        <f t="shared" si="67"/>
        <v xml:space="preserve">40 2 3 33 1 0 48  </v>
      </c>
      <c r="CF438">
        <f t="shared" si="68"/>
        <v>4</v>
      </c>
    </row>
    <row r="439" spans="1:84" ht="15" customHeight="1" x14ac:dyDescent="0.25">
      <c r="A439">
        <v>40</v>
      </c>
      <c r="B439">
        <v>2</v>
      </c>
      <c r="C439">
        <v>3</v>
      </c>
      <c r="D439" s="99">
        <v>33</v>
      </c>
      <c r="E439">
        <v>1</v>
      </c>
      <c r="F439">
        <v>3</v>
      </c>
      <c r="G439">
        <v>49</v>
      </c>
      <c r="H439">
        <v>0</v>
      </c>
      <c r="I439">
        <v>3</v>
      </c>
      <c r="J439" t="s">
        <v>236</v>
      </c>
      <c r="K439" t="s">
        <v>2199</v>
      </c>
      <c r="L439" t="s">
        <v>229</v>
      </c>
      <c r="M439">
        <v>42130</v>
      </c>
      <c r="N439" t="s">
        <v>2361</v>
      </c>
      <c r="O439">
        <v>0</v>
      </c>
      <c r="P439">
        <v>0</v>
      </c>
      <c r="Q439" t="s">
        <v>2426</v>
      </c>
      <c r="R439" t="s">
        <v>2427</v>
      </c>
      <c r="S439" t="s">
        <v>2199</v>
      </c>
      <c r="T439" t="s">
        <v>229</v>
      </c>
      <c r="U439" t="s">
        <v>2262</v>
      </c>
      <c r="V439" t="s">
        <v>2263</v>
      </c>
      <c r="W439" t="s">
        <v>594</v>
      </c>
      <c r="X439" t="s">
        <v>602</v>
      </c>
      <c r="Y439" t="s">
        <v>594</v>
      </c>
      <c r="Z439" t="s">
        <v>236</v>
      </c>
      <c r="AA439" t="s">
        <v>1180</v>
      </c>
      <c r="AB439" t="s">
        <v>1181</v>
      </c>
      <c r="AC439" t="s">
        <v>797</v>
      </c>
      <c r="AD439" t="s">
        <v>239</v>
      </c>
      <c r="AE439" t="s">
        <v>2205</v>
      </c>
      <c r="AF439" t="s">
        <v>240</v>
      </c>
      <c r="AG439" t="s">
        <v>2314</v>
      </c>
      <c r="AH439" t="s">
        <v>2315</v>
      </c>
      <c r="AI439" t="s">
        <v>2316</v>
      </c>
      <c r="AJ439" t="s">
        <v>2317</v>
      </c>
      <c r="AK439" t="s">
        <v>609</v>
      </c>
      <c r="AL439" t="s">
        <v>610</v>
      </c>
      <c r="AM439" t="s">
        <v>611</v>
      </c>
      <c r="AN439" t="s">
        <v>2298</v>
      </c>
      <c r="AO439" t="s">
        <v>2299</v>
      </c>
      <c r="AP439" t="s">
        <v>2428</v>
      </c>
      <c r="AQ439" t="s">
        <v>176</v>
      </c>
      <c r="AR439" s="64">
        <v>70000000</v>
      </c>
      <c r="AS439" s="64">
        <v>0</v>
      </c>
      <c r="AT439" s="64">
        <v>0</v>
      </c>
      <c r="AU439" s="64">
        <v>0</v>
      </c>
      <c r="AV439" s="64">
        <v>0</v>
      </c>
      <c r="AW439" s="64">
        <v>70000000</v>
      </c>
      <c r="AX439" s="64">
        <v>70000000</v>
      </c>
      <c r="AY439" s="64">
        <v>70000000</v>
      </c>
      <c r="AZ439" s="64">
        <v>0</v>
      </c>
      <c r="BA439" s="64">
        <v>0</v>
      </c>
      <c r="BB439" s="64">
        <v>0</v>
      </c>
      <c r="BC439" s="101">
        <v>1</v>
      </c>
      <c r="BD439" s="101">
        <v>202</v>
      </c>
      <c r="BE439" s="64">
        <v>0</v>
      </c>
      <c r="BF439" t="s">
        <v>615</v>
      </c>
      <c r="BG439" s="107" t="e">
        <f>+SUMIF('[4]CDP - NO CANCELAR '!$A$2:$A$152,R439,'[4]CDP - NO CANCELAR '!$Q$2:$Q$152)</f>
        <v>#VALUE!</v>
      </c>
      <c r="BH439" s="64">
        <v>70000000</v>
      </c>
      <c r="BI439" s="104">
        <f t="shared" si="77"/>
        <v>40</v>
      </c>
      <c r="BJ439" s="104">
        <f t="shared" si="77"/>
        <v>2</v>
      </c>
      <c r="BK439" s="104">
        <f t="shared" si="77"/>
        <v>3</v>
      </c>
      <c r="BL439" s="106">
        <f t="shared" si="77"/>
        <v>33</v>
      </c>
      <c r="BM439" s="104">
        <f>+VALUE(VLOOKUP(BT439,'[4]ESTRUCTURA PDM'!$D$1:$J$48,7,FALSE))</f>
        <v>1</v>
      </c>
      <c r="BN439" s="104">
        <f>IFERROR(VALUE(CONCATENATE((VLOOKUP(BU439,'[4]ESTRUCTURA PDM'!$E$1:$L$48,7,FALSE)),0,(VLOOKUP(BV439,'[4]ESTRUCTURA PDM'!$F$1:$L$48,7,FALSE)))),)</f>
        <v>0</v>
      </c>
      <c r="BO439" s="104">
        <f>+G439</f>
        <v>49</v>
      </c>
      <c r="BP439" s="104"/>
      <c r="BQ439" s="105"/>
      <c r="BR439" s="104"/>
      <c r="BS439" s="104">
        <f t="shared" si="75"/>
        <v>0</v>
      </c>
      <c r="BT439" s="103" t="str">
        <f>+VLOOKUP('EJECUCIONGASTOS ARMONIZADO'!BU439,[4]ARMONIZACION!$I$5:$N$53,6,FALSE)</f>
        <v>DESARROLLO HUMANO Y SOCIAL</v>
      </c>
      <c r="BU439" s="102" t="s">
        <v>329</v>
      </c>
      <c r="BV439" s="102"/>
      <c r="BY439" s="101">
        <v>1</v>
      </c>
      <c r="BZ439" s="101">
        <v>0</v>
      </c>
      <c r="CA439" t="e">
        <f>+COUNTIF([4]ARMONIZACION!$D$5:$D$53,'EJECUCIONGASTOS ARMONIZADO'!CB439)</f>
        <v>#VALUE!</v>
      </c>
      <c r="CB439" t="str">
        <f t="shared" si="64"/>
        <v>VIDA SALUDABLE - SALUD Y BIENESTAR</v>
      </c>
      <c r="CC439">
        <f t="shared" si="74"/>
        <v>0</v>
      </c>
      <c r="CD439" t="str">
        <f t="shared" si="66"/>
        <v>10</v>
      </c>
      <c r="CE439" t="str">
        <f t="shared" si="67"/>
        <v xml:space="preserve">40 2 3 33 1 0 49  </v>
      </c>
      <c r="CF439">
        <f t="shared" si="68"/>
        <v>1</v>
      </c>
    </row>
    <row r="440" spans="1:84" ht="15" customHeight="1" x14ac:dyDescent="0.25">
      <c r="A440">
        <v>40</v>
      </c>
      <c r="B440">
        <v>2</v>
      </c>
      <c r="C440">
        <v>3</v>
      </c>
      <c r="D440" s="99">
        <v>33</v>
      </c>
      <c r="E440">
        <v>1</v>
      </c>
      <c r="F440">
        <v>3</v>
      </c>
      <c r="G440">
        <v>50</v>
      </c>
      <c r="H440">
        <v>0</v>
      </c>
      <c r="I440">
        <v>3</v>
      </c>
      <c r="J440" t="s">
        <v>236</v>
      </c>
      <c r="K440" t="s">
        <v>2199</v>
      </c>
      <c r="L440" t="s">
        <v>229</v>
      </c>
      <c r="M440">
        <v>42130</v>
      </c>
      <c r="N440" t="s">
        <v>2361</v>
      </c>
      <c r="O440">
        <v>0</v>
      </c>
      <c r="P440">
        <v>0</v>
      </c>
      <c r="Q440" t="s">
        <v>2429</v>
      </c>
      <c r="R440" t="s">
        <v>2430</v>
      </c>
      <c r="S440" t="s">
        <v>2199</v>
      </c>
      <c r="T440" t="s">
        <v>229</v>
      </c>
      <c r="U440" t="s">
        <v>2262</v>
      </c>
      <c r="V440" t="s">
        <v>2263</v>
      </c>
      <c r="W440" t="s">
        <v>594</v>
      </c>
      <c r="X440" t="s">
        <v>602</v>
      </c>
      <c r="Y440" t="s">
        <v>594</v>
      </c>
      <c r="Z440" t="s">
        <v>236</v>
      </c>
      <c r="AA440" t="s">
        <v>1180</v>
      </c>
      <c r="AB440" t="s">
        <v>1181</v>
      </c>
      <c r="AC440" t="s">
        <v>797</v>
      </c>
      <c r="AD440" t="s">
        <v>239</v>
      </c>
      <c r="AE440" t="s">
        <v>2205</v>
      </c>
      <c r="AF440" t="s">
        <v>240</v>
      </c>
      <c r="AG440" t="s">
        <v>2321</v>
      </c>
      <c r="AH440" t="s">
        <v>2322</v>
      </c>
      <c r="AI440" t="s">
        <v>2323</v>
      </c>
      <c r="AJ440" t="s">
        <v>2324</v>
      </c>
      <c r="AK440" t="s">
        <v>609</v>
      </c>
      <c r="AL440" t="s">
        <v>610</v>
      </c>
      <c r="AM440" t="s">
        <v>611</v>
      </c>
      <c r="AN440" t="s">
        <v>2268</v>
      </c>
      <c r="AO440" t="s">
        <v>1031</v>
      </c>
      <c r="AP440" t="s">
        <v>2431</v>
      </c>
      <c r="AQ440" t="s">
        <v>191</v>
      </c>
      <c r="AR440" s="64">
        <v>38842047</v>
      </c>
      <c r="AS440" s="64">
        <v>0</v>
      </c>
      <c r="AT440" s="64">
        <v>0</v>
      </c>
      <c r="AU440" s="64">
        <v>0</v>
      </c>
      <c r="AV440" s="64">
        <v>0</v>
      </c>
      <c r="AW440" s="64">
        <v>38842047</v>
      </c>
      <c r="AX440" s="64">
        <v>38842047</v>
      </c>
      <c r="AY440" s="64">
        <v>38842047</v>
      </c>
      <c r="AZ440" s="64">
        <v>8631566</v>
      </c>
      <c r="BA440" s="64">
        <v>8631566</v>
      </c>
      <c r="BB440" s="64">
        <v>0</v>
      </c>
      <c r="BC440" s="101">
        <v>1</v>
      </c>
      <c r="BD440" s="101">
        <v>202</v>
      </c>
      <c r="BE440" s="64">
        <v>0</v>
      </c>
      <c r="BF440" t="s">
        <v>615</v>
      </c>
      <c r="BG440" s="107" t="e">
        <f>+SUMIF('[4]CDP - NO CANCELAR '!$A$2:$A$152,R440,'[4]CDP - NO CANCELAR '!$Q$2:$Q$152)</f>
        <v>#VALUE!</v>
      </c>
      <c r="BH440" s="64">
        <v>38842047</v>
      </c>
      <c r="BI440" s="104">
        <f t="shared" si="77"/>
        <v>40</v>
      </c>
      <c r="BJ440" s="104">
        <f t="shared" si="77"/>
        <v>2</v>
      </c>
      <c r="BK440" s="104">
        <f t="shared" si="77"/>
        <v>3</v>
      </c>
      <c r="BL440" s="106">
        <f t="shared" si="77"/>
        <v>33</v>
      </c>
      <c r="BM440" s="104">
        <f>+VALUE(VLOOKUP(BT440,'[4]ESTRUCTURA PDM'!$D$1:$J$48,7,FALSE))</f>
        <v>1</v>
      </c>
      <c r="BN440" s="104">
        <f>IFERROR(VALUE(CONCATENATE((VLOOKUP(BU440,'[4]ESTRUCTURA PDM'!$E$1:$L$48,7,FALSE)),0,(VLOOKUP(BV440,'[4]ESTRUCTURA PDM'!$F$1:$L$48,7,FALSE)))),)</f>
        <v>0</v>
      </c>
      <c r="BO440" s="104">
        <f>+G440</f>
        <v>50</v>
      </c>
      <c r="BP440" s="104"/>
      <c r="BQ440" s="105"/>
      <c r="BR440" s="104"/>
      <c r="BS440" s="104">
        <f t="shared" si="75"/>
        <v>0</v>
      </c>
      <c r="BT440" s="103" t="str">
        <f>+VLOOKUP('EJECUCIONGASTOS ARMONIZADO'!BU440,[4]ARMONIZACION!$I$5:$N$53,6,FALSE)</f>
        <v>DESARROLLO HUMANO Y SOCIAL</v>
      </c>
      <c r="BU440" s="102" t="s">
        <v>329</v>
      </c>
      <c r="BV440" s="102"/>
      <c r="BY440" s="101">
        <v>1</v>
      </c>
      <c r="BZ440" s="101">
        <v>0</v>
      </c>
      <c r="CA440" t="e">
        <f>+COUNTIF([4]ARMONIZACION!$D$5:$D$53,'EJECUCIONGASTOS ARMONIZADO'!CB440)</f>
        <v>#VALUE!</v>
      </c>
      <c r="CB440" t="str">
        <f t="shared" si="64"/>
        <v>VIDA SALUDABLE - SALUD Y BIENESTAR</v>
      </c>
      <c r="CC440">
        <f t="shared" si="74"/>
        <v>0</v>
      </c>
      <c r="CD440" t="str">
        <f t="shared" si="66"/>
        <v>10</v>
      </c>
      <c r="CE440" t="str">
        <f t="shared" si="67"/>
        <v xml:space="preserve">40 2 3 33 1 0 50  </v>
      </c>
      <c r="CF440">
        <f t="shared" si="68"/>
        <v>1</v>
      </c>
    </row>
    <row r="441" spans="1:84" ht="15" customHeight="1" x14ac:dyDescent="0.25">
      <c r="A441">
        <v>40</v>
      </c>
      <c r="B441">
        <v>2</v>
      </c>
      <c r="C441">
        <v>3</v>
      </c>
      <c r="D441" s="99">
        <v>33</v>
      </c>
      <c r="E441">
        <v>1</v>
      </c>
      <c r="F441">
        <v>3</v>
      </c>
      <c r="G441">
        <v>50</v>
      </c>
      <c r="H441">
        <v>1</v>
      </c>
      <c r="I441">
        <v>3</v>
      </c>
      <c r="J441" t="s">
        <v>236</v>
      </c>
      <c r="K441" t="s">
        <v>2199</v>
      </c>
      <c r="L441" t="s">
        <v>229</v>
      </c>
      <c r="M441">
        <v>42130</v>
      </c>
      <c r="N441" t="s">
        <v>2361</v>
      </c>
      <c r="O441">
        <v>1</v>
      </c>
      <c r="P441">
        <v>1</v>
      </c>
      <c r="Q441" t="s">
        <v>2432</v>
      </c>
      <c r="R441" t="s">
        <v>2433</v>
      </c>
      <c r="S441" t="s">
        <v>2199</v>
      </c>
      <c r="T441" t="s">
        <v>229</v>
      </c>
      <c r="U441" t="s">
        <v>2262</v>
      </c>
      <c r="V441" t="s">
        <v>2263</v>
      </c>
      <c r="W441" t="s">
        <v>594</v>
      </c>
      <c r="X441" t="s">
        <v>602</v>
      </c>
      <c r="Y441" t="s">
        <v>594</v>
      </c>
      <c r="Z441" t="s">
        <v>236</v>
      </c>
      <c r="AA441" t="s">
        <v>1180</v>
      </c>
      <c r="AB441" t="s">
        <v>1181</v>
      </c>
      <c r="AC441" t="s">
        <v>797</v>
      </c>
      <c r="AD441" t="s">
        <v>239</v>
      </c>
      <c r="AE441" t="s">
        <v>2205</v>
      </c>
      <c r="AF441" t="s">
        <v>240</v>
      </c>
      <c r="AG441" t="s">
        <v>2321</v>
      </c>
      <c r="AH441" t="s">
        <v>2322</v>
      </c>
      <c r="AI441" t="s">
        <v>2323</v>
      </c>
      <c r="AJ441" t="s">
        <v>2324</v>
      </c>
      <c r="AK441" t="s">
        <v>609</v>
      </c>
      <c r="AL441" t="s">
        <v>610</v>
      </c>
      <c r="AM441" t="s">
        <v>611</v>
      </c>
      <c r="AN441" t="s">
        <v>2298</v>
      </c>
      <c r="AO441" t="s">
        <v>2299</v>
      </c>
      <c r="AP441" t="s">
        <v>2434</v>
      </c>
      <c r="AQ441" t="s">
        <v>191</v>
      </c>
      <c r="AR441" s="64">
        <v>379033154</v>
      </c>
      <c r="AS441" s="64">
        <v>0</v>
      </c>
      <c r="AT441" s="64">
        <v>0</v>
      </c>
      <c r="AU441" s="64">
        <v>0</v>
      </c>
      <c r="AV441" s="64">
        <v>0</v>
      </c>
      <c r="AW441" s="64">
        <v>379033154</v>
      </c>
      <c r="AX441" s="64">
        <v>172370125</v>
      </c>
      <c r="AY441" s="64">
        <v>172370125</v>
      </c>
      <c r="AZ441" s="64">
        <v>43488640</v>
      </c>
      <c r="BA441" s="64">
        <v>43488640</v>
      </c>
      <c r="BB441" s="64">
        <v>206663029</v>
      </c>
      <c r="BC441" s="101">
        <v>1</v>
      </c>
      <c r="BD441" s="101">
        <v>201</v>
      </c>
      <c r="BE441" s="64">
        <v>0</v>
      </c>
      <c r="BF441" t="s">
        <v>615</v>
      </c>
      <c r="BG441" s="107" t="e">
        <f>+SUMIF('[4]CDP - NO CANCELAR '!$A$2:$A$152,R441,'[4]CDP - NO CANCELAR '!$Q$2:$Q$152)</f>
        <v>#VALUE!</v>
      </c>
      <c r="BH441" s="64">
        <v>374857418</v>
      </c>
      <c r="BI441" s="104">
        <v>40</v>
      </c>
      <c r="BJ441" s="104">
        <v>2</v>
      </c>
      <c r="BK441" s="104">
        <v>3</v>
      </c>
      <c r="BL441" s="106">
        <v>33</v>
      </c>
      <c r="BM441" s="104">
        <v>1</v>
      </c>
      <c r="BN441" s="104">
        <v>201</v>
      </c>
      <c r="BO441" s="104">
        <v>50</v>
      </c>
      <c r="BP441" s="104">
        <v>41</v>
      </c>
      <c r="BQ441" s="105" t="s">
        <v>2298</v>
      </c>
      <c r="BR441" s="104" t="s">
        <v>3437</v>
      </c>
      <c r="BS441" s="104">
        <f t="shared" si="75"/>
        <v>206663029</v>
      </c>
      <c r="BT441" s="103" t="str">
        <f>+VLOOKUP('EJECUCIONGASTOS ARMONIZADO'!BU441,[4]ARMONIZACION!$I$5:$N$53,6,FALSE)</f>
        <v>DESARROLLO HUMANO Y SOCIAL</v>
      </c>
      <c r="BU441" s="102" t="s">
        <v>329</v>
      </c>
      <c r="BV441" s="102"/>
      <c r="BY441" s="101">
        <v>1</v>
      </c>
      <c r="BZ441" s="101">
        <v>201</v>
      </c>
      <c r="CA441" t="e">
        <f>+COUNTIF([4]ARMONIZACION!$D$5:$D$53,'EJECUCIONGASTOS ARMONIZADO'!CB441)</f>
        <v>#VALUE!</v>
      </c>
      <c r="CB441" t="str">
        <f t="shared" si="64"/>
        <v>VIDA SALUDABLE - SALUD Y BIENESTAR</v>
      </c>
      <c r="CC441">
        <f t="shared" si="74"/>
        <v>2</v>
      </c>
      <c r="CD441" t="str">
        <f t="shared" si="66"/>
        <v>12</v>
      </c>
      <c r="CE441" t="str">
        <f t="shared" si="67"/>
        <v>40 2 3 33 1 201 50 41 1905019</v>
      </c>
      <c r="CF441">
        <f t="shared" si="68"/>
        <v>1</v>
      </c>
    </row>
    <row r="442" spans="1:84" ht="15" customHeight="1" x14ac:dyDescent="0.25">
      <c r="A442">
        <v>40</v>
      </c>
      <c r="B442">
        <v>2</v>
      </c>
      <c r="C442">
        <v>3</v>
      </c>
      <c r="D442" s="99">
        <v>33</v>
      </c>
      <c r="E442">
        <v>1</v>
      </c>
      <c r="F442">
        <v>3</v>
      </c>
      <c r="G442">
        <v>58</v>
      </c>
      <c r="H442">
        <v>0</v>
      </c>
      <c r="I442">
        <v>3</v>
      </c>
      <c r="J442" t="s">
        <v>236</v>
      </c>
      <c r="K442" t="s">
        <v>2199</v>
      </c>
      <c r="L442" t="s">
        <v>229</v>
      </c>
      <c r="M442">
        <v>42130</v>
      </c>
      <c r="N442" t="s">
        <v>2361</v>
      </c>
      <c r="O442">
        <v>0</v>
      </c>
      <c r="P442">
        <v>0</v>
      </c>
      <c r="Q442" t="s">
        <v>2435</v>
      </c>
      <c r="R442" t="s">
        <v>2436</v>
      </c>
      <c r="S442" t="s">
        <v>2199</v>
      </c>
      <c r="T442" t="s">
        <v>229</v>
      </c>
      <c r="U442" t="s">
        <v>2262</v>
      </c>
      <c r="V442" t="s">
        <v>2263</v>
      </c>
      <c r="W442" t="s">
        <v>594</v>
      </c>
      <c r="X442" t="s">
        <v>602</v>
      </c>
      <c r="Y442" t="s">
        <v>594</v>
      </c>
      <c r="Z442" t="s">
        <v>236</v>
      </c>
      <c r="AA442" t="s">
        <v>1180</v>
      </c>
      <c r="AB442" t="s">
        <v>1181</v>
      </c>
      <c r="AC442" t="s">
        <v>797</v>
      </c>
      <c r="AD442" t="s">
        <v>239</v>
      </c>
      <c r="AE442" t="s">
        <v>2205</v>
      </c>
      <c r="AF442" t="s">
        <v>240</v>
      </c>
      <c r="AG442" t="s">
        <v>2336</v>
      </c>
      <c r="AH442" t="s">
        <v>2337</v>
      </c>
      <c r="AI442" t="s">
        <v>2338</v>
      </c>
      <c r="AJ442" t="s">
        <v>2339</v>
      </c>
      <c r="AK442" t="s">
        <v>609</v>
      </c>
      <c r="AL442" t="s">
        <v>610</v>
      </c>
      <c r="AM442" t="s">
        <v>611</v>
      </c>
      <c r="AN442" t="s">
        <v>2340</v>
      </c>
      <c r="AO442" t="s">
        <v>2341</v>
      </c>
      <c r="AP442" t="s">
        <v>2437</v>
      </c>
      <c r="AQ442" t="s">
        <v>192</v>
      </c>
      <c r="AR442" s="64">
        <v>43157830</v>
      </c>
      <c r="AS442" s="64">
        <v>0</v>
      </c>
      <c r="AT442" s="64">
        <v>0</v>
      </c>
      <c r="AU442" s="64">
        <v>0</v>
      </c>
      <c r="AV442" s="64">
        <v>0</v>
      </c>
      <c r="AW442" s="64">
        <v>43157830</v>
      </c>
      <c r="AX442" s="64">
        <v>38842047</v>
      </c>
      <c r="AY442" s="64">
        <v>0</v>
      </c>
      <c r="AZ442" s="64">
        <v>0</v>
      </c>
      <c r="BA442" s="64">
        <v>0</v>
      </c>
      <c r="BB442" s="64">
        <v>4315783</v>
      </c>
      <c r="BC442" s="101">
        <v>1</v>
      </c>
      <c r="BD442" s="101">
        <v>202</v>
      </c>
      <c r="BE442" s="64">
        <v>38842047</v>
      </c>
      <c r="BF442" t="s">
        <v>615</v>
      </c>
      <c r="BG442" s="107" t="e">
        <f>+SUMIF('[4]CDP - NO CANCELAR '!$A$2:$A$152,R442,'[4]CDP - NO CANCELAR '!$Q$2:$Q$152)</f>
        <v>#VALUE!</v>
      </c>
      <c r="BH442" s="64">
        <v>38842047</v>
      </c>
      <c r="BI442" s="104">
        <v>40</v>
      </c>
      <c r="BJ442" s="104">
        <v>2</v>
      </c>
      <c r="BK442" s="104">
        <v>3</v>
      </c>
      <c r="BL442" s="106">
        <v>33</v>
      </c>
      <c r="BM442" s="104">
        <v>1</v>
      </c>
      <c r="BN442" s="104">
        <v>202</v>
      </c>
      <c r="BO442" s="104">
        <v>58</v>
      </c>
      <c r="BP442" s="104">
        <v>40</v>
      </c>
      <c r="BQ442" s="105" t="s">
        <v>2340</v>
      </c>
      <c r="BR442" s="104" t="s">
        <v>3443</v>
      </c>
      <c r="BS442" s="104">
        <f t="shared" si="75"/>
        <v>4315783</v>
      </c>
      <c r="BT442" s="103" t="str">
        <f>+VLOOKUP('EJECUCIONGASTOS ARMONIZADO'!BU442,[4]ARMONIZACION!$I$5:$N$53,6,FALSE)</f>
        <v>DESARROLLO HUMANO Y SOCIAL</v>
      </c>
      <c r="BU442" s="102" t="s">
        <v>329</v>
      </c>
      <c r="BV442" s="102"/>
      <c r="BY442" s="101">
        <v>1</v>
      </c>
      <c r="BZ442" s="101">
        <v>202</v>
      </c>
      <c r="CA442" t="e">
        <f>+COUNTIF([4]ARMONIZACION!$D$5:$D$53,'EJECUCIONGASTOS ARMONIZADO'!CB442)</f>
        <v>#VALUE!</v>
      </c>
      <c r="CB442" t="str">
        <f t="shared" si="64"/>
        <v>VIDA SALUDABLE - SALUD Y BIENESTAR</v>
      </c>
      <c r="CC442">
        <f t="shared" si="74"/>
        <v>2</v>
      </c>
      <c r="CD442" t="str">
        <f t="shared" si="66"/>
        <v>12</v>
      </c>
      <c r="CE442" t="str">
        <f t="shared" si="67"/>
        <v>40 2 3 33 1 202 58 40 1905027</v>
      </c>
      <c r="CF442">
        <f t="shared" si="68"/>
        <v>1</v>
      </c>
    </row>
    <row r="443" spans="1:84" ht="15" customHeight="1" x14ac:dyDescent="0.25">
      <c r="A443">
        <v>40</v>
      </c>
      <c r="B443">
        <v>2</v>
      </c>
      <c r="C443">
        <v>3</v>
      </c>
      <c r="D443" s="99">
        <v>33</v>
      </c>
      <c r="E443">
        <v>1</v>
      </c>
      <c r="F443">
        <v>6</v>
      </c>
      <c r="G443">
        <v>40</v>
      </c>
      <c r="H443">
        <v>0</v>
      </c>
      <c r="I443">
        <v>3</v>
      </c>
      <c r="J443" t="s">
        <v>236</v>
      </c>
      <c r="K443" t="s">
        <v>2199</v>
      </c>
      <c r="L443" t="s">
        <v>229</v>
      </c>
      <c r="M443">
        <v>42130</v>
      </c>
      <c r="N443" t="s">
        <v>2361</v>
      </c>
      <c r="O443">
        <v>0</v>
      </c>
      <c r="P443">
        <v>0</v>
      </c>
      <c r="Q443" t="s">
        <v>2438</v>
      </c>
      <c r="R443" t="s">
        <v>2439</v>
      </c>
      <c r="S443" t="s">
        <v>2199</v>
      </c>
      <c r="T443" t="s">
        <v>229</v>
      </c>
      <c r="U443" t="s">
        <v>2262</v>
      </c>
      <c r="V443" t="s">
        <v>2263</v>
      </c>
      <c r="W443" t="s">
        <v>594</v>
      </c>
      <c r="X443" t="s">
        <v>602</v>
      </c>
      <c r="Y443" t="s">
        <v>594</v>
      </c>
      <c r="Z443" t="s">
        <v>236</v>
      </c>
      <c r="AA443" t="s">
        <v>1180</v>
      </c>
      <c r="AB443" t="s">
        <v>1181</v>
      </c>
      <c r="AC443" t="s">
        <v>797</v>
      </c>
      <c r="AD443" t="s">
        <v>239</v>
      </c>
      <c r="AE443" t="s">
        <v>998</v>
      </c>
      <c r="AF443" t="s">
        <v>3535</v>
      </c>
      <c r="AG443" t="s">
        <v>2345</v>
      </c>
      <c r="AH443" t="s">
        <v>2346</v>
      </c>
      <c r="AI443" t="s">
        <v>2347</v>
      </c>
      <c r="AJ443" t="s">
        <v>2348</v>
      </c>
      <c r="AK443" t="s">
        <v>609</v>
      </c>
      <c r="AL443" t="s">
        <v>610</v>
      </c>
      <c r="AM443" t="s">
        <v>611</v>
      </c>
      <c r="AN443" t="s">
        <v>2268</v>
      </c>
      <c r="AO443" t="s">
        <v>1031</v>
      </c>
      <c r="AP443" t="s">
        <v>2440</v>
      </c>
      <c r="AQ443" t="s">
        <v>193</v>
      </c>
      <c r="AR443" s="64">
        <v>53157830</v>
      </c>
      <c r="AS443" s="64">
        <v>0</v>
      </c>
      <c r="AT443" s="64">
        <v>0</v>
      </c>
      <c r="AU443" s="64">
        <v>0</v>
      </c>
      <c r="AV443" s="64">
        <v>0</v>
      </c>
      <c r="AW443" s="64">
        <v>53157830</v>
      </c>
      <c r="AX443" s="64">
        <v>53157830</v>
      </c>
      <c r="AY443" s="64">
        <v>14315783</v>
      </c>
      <c r="AZ443" s="64">
        <v>0</v>
      </c>
      <c r="BA443" s="64">
        <v>0</v>
      </c>
      <c r="BB443" s="64">
        <v>0</v>
      </c>
      <c r="BC443" s="101">
        <v>1</v>
      </c>
      <c r="BD443" s="101">
        <v>202</v>
      </c>
      <c r="BE443" s="64">
        <v>38842047</v>
      </c>
      <c r="BF443" t="s">
        <v>615</v>
      </c>
      <c r="BG443" s="107" t="e">
        <f>+SUMIF('[4]CDP - NO CANCELAR '!$A$2:$A$152,R443,'[4]CDP - NO CANCELAR '!$Q$2:$Q$152)</f>
        <v>#VALUE!</v>
      </c>
      <c r="BH443" s="64">
        <v>53157830</v>
      </c>
      <c r="BI443" s="104">
        <f t="shared" ref="BI443:BL445" si="78">+A443</f>
        <v>40</v>
      </c>
      <c r="BJ443" s="104">
        <f t="shared" si="78"/>
        <v>2</v>
      </c>
      <c r="BK443" s="104">
        <f t="shared" si="78"/>
        <v>3</v>
      </c>
      <c r="BL443" s="106">
        <f t="shared" si="78"/>
        <v>33</v>
      </c>
      <c r="BM443" s="104">
        <f>+VALUE(VLOOKUP(BT443,'[4]ESTRUCTURA PDM'!$D$1:$J$48,7,FALSE))</f>
        <v>1</v>
      </c>
      <c r="BN443" s="104">
        <f>IFERROR(VALUE(CONCATENATE((VLOOKUP(BU443,'[4]ESTRUCTURA PDM'!$E$1:$L$48,7,FALSE)),0,(VLOOKUP(BV443,'[4]ESTRUCTURA PDM'!$F$1:$L$48,7,FALSE)))),)</f>
        <v>0</v>
      </c>
      <c r="BO443" s="104">
        <f>+G443</f>
        <v>40</v>
      </c>
      <c r="BP443" s="104"/>
      <c r="BQ443" s="105"/>
      <c r="BR443" s="104"/>
      <c r="BS443" s="104">
        <f t="shared" si="75"/>
        <v>0</v>
      </c>
      <c r="BT443" s="103" t="str">
        <f>+VLOOKUP('EJECUCIONGASTOS ARMONIZADO'!BU443,[4]ARMONIZACION!$I$5:$N$53,6,FALSE)</f>
        <v>DESARROLLO HUMANO Y SOCIAL</v>
      </c>
      <c r="BU443" s="102" t="s">
        <v>329</v>
      </c>
      <c r="BV443" s="102"/>
      <c r="BY443" s="101">
        <v>1</v>
      </c>
      <c r="BZ443" s="101">
        <v>0</v>
      </c>
      <c r="CA443" t="e">
        <f>+COUNTIF([4]ARMONIZACION!$D$5:$D$53,'EJECUCIONGASTOS ARMONIZADO'!CB443)</f>
        <v>#VALUE!</v>
      </c>
      <c r="CB443" t="str">
        <f t="shared" si="64"/>
        <v>INCLUSIÓN SOCIAL Y PARTICIPACIÓN CIUDADANA EN LA MANIZALES + GRANDE - SALUD Y BIENESTAR</v>
      </c>
      <c r="CC443">
        <f t="shared" si="74"/>
        <v>0</v>
      </c>
      <c r="CD443" t="str">
        <f t="shared" si="66"/>
        <v>10</v>
      </c>
      <c r="CE443" t="str">
        <f t="shared" si="67"/>
        <v xml:space="preserve">40 2 3 33 1 0 40  </v>
      </c>
      <c r="CF443">
        <f t="shared" si="68"/>
        <v>2</v>
      </c>
    </row>
    <row r="444" spans="1:84" ht="15" customHeight="1" x14ac:dyDescent="0.25">
      <c r="A444">
        <v>40</v>
      </c>
      <c r="B444">
        <v>2</v>
      </c>
      <c r="C444">
        <v>3</v>
      </c>
      <c r="D444" s="99">
        <v>33</v>
      </c>
      <c r="E444">
        <v>1</v>
      </c>
      <c r="F444">
        <v>6</v>
      </c>
      <c r="G444">
        <v>40</v>
      </c>
      <c r="H444">
        <v>1</v>
      </c>
      <c r="I444">
        <v>3</v>
      </c>
      <c r="J444" t="s">
        <v>236</v>
      </c>
      <c r="K444" t="s">
        <v>2199</v>
      </c>
      <c r="L444" t="s">
        <v>229</v>
      </c>
      <c r="M444">
        <v>42130</v>
      </c>
      <c r="N444" t="s">
        <v>2361</v>
      </c>
      <c r="O444">
        <v>1</v>
      </c>
      <c r="P444">
        <v>1</v>
      </c>
      <c r="Q444" t="s">
        <v>2441</v>
      </c>
      <c r="R444" t="s">
        <v>2442</v>
      </c>
      <c r="S444" t="s">
        <v>2199</v>
      </c>
      <c r="T444" t="s">
        <v>229</v>
      </c>
      <c r="U444" t="s">
        <v>2262</v>
      </c>
      <c r="V444" t="s">
        <v>2263</v>
      </c>
      <c r="W444" t="s">
        <v>594</v>
      </c>
      <c r="X444" t="s">
        <v>602</v>
      </c>
      <c r="Y444" t="s">
        <v>594</v>
      </c>
      <c r="Z444" t="s">
        <v>236</v>
      </c>
      <c r="AA444" t="s">
        <v>1180</v>
      </c>
      <c r="AB444" t="s">
        <v>1181</v>
      </c>
      <c r="AC444" t="s">
        <v>797</v>
      </c>
      <c r="AD444" t="s">
        <v>239</v>
      </c>
      <c r="AE444" t="s">
        <v>998</v>
      </c>
      <c r="AF444" t="s">
        <v>3535</v>
      </c>
      <c r="AG444" t="s">
        <v>2345</v>
      </c>
      <c r="AH444" t="s">
        <v>2346</v>
      </c>
      <c r="AI444" t="s">
        <v>2347</v>
      </c>
      <c r="AJ444" t="s">
        <v>2348</v>
      </c>
      <c r="AK444" t="s">
        <v>609</v>
      </c>
      <c r="AL444" t="s">
        <v>610</v>
      </c>
      <c r="AM444" t="s">
        <v>611</v>
      </c>
      <c r="AN444" t="s">
        <v>2272</v>
      </c>
      <c r="AO444" t="s">
        <v>2273</v>
      </c>
      <c r="AP444" t="s">
        <v>2443</v>
      </c>
      <c r="AQ444" t="s">
        <v>194</v>
      </c>
      <c r="AR444" s="64">
        <v>31794524</v>
      </c>
      <c r="AS444" s="64">
        <v>0</v>
      </c>
      <c r="AT444" s="64">
        <v>0</v>
      </c>
      <c r="AU444" s="64">
        <v>0</v>
      </c>
      <c r="AV444" s="64">
        <v>0</v>
      </c>
      <c r="AW444" s="64">
        <v>31794524</v>
      </c>
      <c r="AX444" s="64">
        <v>31794524</v>
      </c>
      <c r="AY444" s="64">
        <v>31794524</v>
      </c>
      <c r="AZ444" s="64">
        <v>0</v>
      </c>
      <c r="BA444" s="64">
        <v>0</v>
      </c>
      <c r="BB444" s="64">
        <v>0</v>
      </c>
      <c r="BC444" s="101">
        <v>1</v>
      </c>
      <c r="BD444" s="101">
        <v>202</v>
      </c>
      <c r="BE444" s="64">
        <v>0</v>
      </c>
      <c r="BF444" t="s">
        <v>615</v>
      </c>
      <c r="BG444" s="107" t="e">
        <f>+SUMIF('[4]CDP - NO CANCELAR '!$A$2:$A$152,R444,'[4]CDP - NO CANCELAR '!$Q$2:$Q$152)</f>
        <v>#VALUE!</v>
      </c>
      <c r="BH444" s="64">
        <v>31794524</v>
      </c>
      <c r="BI444" s="104">
        <f t="shared" si="78"/>
        <v>40</v>
      </c>
      <c r="BJ444" s="104">
        <f t="shared" si="78"/>
        <v>2</v>
      </c>
      <c r="BK444" s="104">
        <f t="shared" si="78"/>
        <v>3</v>
      </c>
      <c r="BL444" s="106">
        <f t="shared" si="78"/>
        <v>33</v>
      </c>
      <c r="BM444" s="104">
        <f>+VALUE(VLOOKUP(BT444,'[4]ESTRUCTURA PDM'!$D$1:$J$48,7,FALSE))</f>
        <v>1</v>
      </c>
      <c r="BN444" s="104">
        <f>IFERROR(VALUE(CONCATENATE((VLOOKUP(BU444,'[4]ESTRUCTURA PDM'!$E$1:$L$48,7,FALSE)),0,(VLOOKUP(BV444,'[4]ESTRUCTURA PDM'!$F$1:$L$48,7,FALSE)))),)</f>
        <v>0</v>
      </c>
      <c r="BO444" s="104">
        <f>+G444</f>
        <v>40</v>
      </c>
      <c r="BP444" s="104"/>
      <c r="BQ444" s="105"/>
      <c r="BR444" s="104"/>
      <c r="BS444" s="104">
        <f t="shared" si="75"/>
        <v>0</v>
      </c>
      <c r="BT444" s="103" t="str">
        <f>+VLOOKUP('EJECUCIONGASTOS ARMONIZADO'!BU444,[4]ARMONIZACION!$I$5:$N$53,6,FALSE)</f>
        <v>DESARROLLO HUMANO Y SOCIAL</v>
      </c>
      <c r="BU444" s="102" t="s">
        <v>329</v>
      </c>
      <c r="BV444" s="102"/>
      <c r="BY444" s="101">
        <v>1</v>
      </c>
      <c r="BZ444" s="101">
        <v>0</v>
      </c>
      <c r="CA444" t="e">
        <f>+COUNTIF([4]ARMONIZACION!$D$5:$D$53,'EJECUCIONGASTOS ARMONIZADO'!CB444)</f>
        <v>#VALUE!</v>
      </c>
      <c r="CB444" t="str">
        <f t="shared" si="64"/>
        <v>INCLUSIÓN SOCIAL Y PARTICIPACIÓN CIUDADANA EN LA MANIZALES + GRANDE - SALUD Y BIENESTAR</v>
      </c>
      <c r="CC444">
        <f t="shared" si="74"/>
        <v>0</v>
      </c>
      <c r="CD444" t="str">
        <f t="shared" si="66"/>
        <v>10</v>
      </c>
      <c r="CE444" t="str">
        <f t="shared" si="67"/>
        <v xml:space="preserve">40 2 3 33 1 0 40  </v>
      </c>
      <c r="CF444">
        <f t="shared" si="68"/>
        <v>2</v>
      </c>
    </row>
    <row r="445" spans="1:84" ht="15" customHeight="1" x14ac:dyDescent="0.25">
      <c r="A445">
        <v>40</v>
      </c>
      <c r="B445">
        <v>2</v>
      </c>
      <c r="C445">
        <v>3</v>
      </c>
      <c r="D445" s="99">
        <v>83</v>
      </c>
      <c r="E445">
        <v>1</v>
      </c>
      <c r="F445">
        <v>3</v>
      </c>
      <c r="G445">
        <v>44</v>
      </c>
      <c r="H445">
        <v>0</v>
      </c>
      <c r="I445">
        <v>3</v>
      </c>
      <c r="J445" t="s">
        <v>236</v>
      </c>
      <c r="K445" t="s">
        <v>2199</v>
      </c>
      <c r="L445" t="s">
        <v>229</v>
      </c>
      <c r="M445">
        <v>42253</v>
      </c>
      <c r="N445" t="s">
        <v>2444</v>
      </c>
      <c r="O445">
        <v>0</v>
      </c>
      <c r="P445">
        <v>0</v>
      </c>
      <c r="Q445" t="s">
        <v>2445</v>
      </c>
      <c r="R445" t="s">
        <v>2446</v>
      </c>
      <c r="S445" t="s">
        <v>2199</v>
      </c>
      <c r="T445" t="s">
        <v>229</v>
      </c>
      <c r="U445" t="s">
        <v>2262</v>
      </c>
      <c r="V445" t="s">
        <v>2263</v>
      </c>
      <c r="W445" t="s">
        <v>594</v>
      </c>
      <c r="X445" t="s">
        <v>602</v>
      </c>
      <c r="Y445" t="s">
        <v>594</v>
      </c>
      <c r="Z445" t="s">
        <v>236</v>
      </c>
      <c r="AA445" t="s">
        <v>1380</v>
      </c>
      <c r="AB445" t="s">
        <v>1384</v>
      </c>
      <c r="AC445" t="s">
        <v>797</v>
      </c>
      <c r="AD445" t="s">
        <v>239</v>
      </c>
      <c r="AE445" t="s">
        <v>2205</v>
      </c>
      <c r="AF445" t="s">
        <v>240</v>
      </c>
      <c r="AG445" t="s">
        <v>2385</v>
      </c>
      <c r="AH445" t="s">
        <v>2386</v>
      </c>
      <c r="AI445" t="s">
        <v>2387</v>
      </c>
      <c r="AJ445" t="s">
        <v>2388</v>
      </c>
      <c r="AK445" t="s">
        <v>609</v>
      </c>
      <c r="AL445" t="s">
        <v>610</v>
      </c>
      <c r="AM445" t="s">
        <v>611</v>
      </c>
      <c r="AN445" t="s">
        <v>2389</v>
      </c>
      <c r="AO445" t="s">
        <v>2390</v>
      </c>
      <c r="AP445" t="s">
        <v>2447</v>
      </c>
      <c r="AQ445" t="s">
        <v>195</v>
      </c>
      <c r="AR445" s="64">
        <v>138513530</v>
      </c>
      <c r="AS445" s="64">
        <v>0</v>
      </c>
      <c r="AT445" s="64">
        <v>0</v>
      </c>
      <c r="AU445" s="64">
        <v>0</v>
      </c>
      <c r="AV445" s="64">
        <v>0</v>
      </c>
      <c r="AW445" s="64">
        <v>138513530</v>
      </c>
      <c r="AX445" s="64">
        <v>138513530</v>
      </c>
      <c r="AY445" s="64">
        <v>138513530</v>
      </c>
      <c r="AZ445" s="64">
        <v>0</v>
      </c>
      <c r="BA445" s="64">
        <v>0</v>
      </c>
      <c r="BB445" s="64">
        <v>0</v>
      </c>
      <c r="BC445" s="101">
        <v>1</v>
      </c>
      <c r="BD445" s="101">
        <v>202</v>
      </c>
      <c r="BE445" s="64">
        <v>0</v>
      </c>
      <c r="BF445" t="s">
        <v>615</v>
      </c>
      <c r="BG445" s="107" t="e">
        <f>+SUMIF('[4]CDP - NO CANCELAR '!$A$2:$A$152,R445,'[4]CDP - NO CANCELAR '!$Q$2:$Q$152)</f>
        <v>#VALUE!</v>
      </c>
      <c r="BH445" s="64">
        <v>138513530</v>
      </c>
      <c r="BI445" s="104">
        <f t="shared" si="78"/>
        <v>40</v>
      </c>
      <c r="BJ445" s="104">
        <f t="shared" si="78"/>
        <v>2</v>
      </c>
      <c r="BK445" s="104">
        <f t="shared" si="78"/>
        <v>3</v>
      </c>
      <c r="BL445" s="106">
        <f t="shared" si="78"/>
        <v>83</v>
      </c>
      <c r="BM445" s="104">
        <f>+VALUE(VLOOKUP(BT445,'[4]ESTRUCTURA PDM'!$D$1:$J$48,7,FALSE))</f>
        <v>1</v>
      </c>
      <c r="BN445" s="104">
        <f>IFERROR(VALUE(CONCATENATE((VLOOKUP(BU445,'[4]ESTRUCTURA PDM'!$E$1:$L$48,7,FALSE)),0,(VLOOKUP(BV445,'[4]ESTRUCTURA PDM'!$F$1:$L$48,7,FALSE)))),)</f>
        <v>0</v>
      </c>
      <c r="BO445" s="104">
        <f>+G445</f>
        <v>44</v>
      </c>
      <c r="BP445" s="104"/>
      <c r="BQ445" s="105"/>
      <c r="BR445" s="104"/>
      <c r="BS445" s="104">
        <f t="shared" si="75"/>
        <v>0</v>
      </c>
      <c r="BT445" s="103" t="str">
        <f>+VLOOKUP('EJECUCIONGASTOS ARMONIZADO'!BU445,[4]ARMONIZACION!$I$5:$N$53,6,FALSE)</f>
        <v>DESARROLLO HUMANO Y SOCIAL</v>
      </c>
      <c r="BU445" s="102" t="s">
        <v>329</v>
      </c>
      <c r="BV445" s="102"/>
      <c r="BY445" s="101">
        <v>1</v>
      </c>
      <c r="BZ445" s="101">
        <v>0</v>
      </c>
      <c r="CA445" t="e">
        <f>+COUNTIF([4]ARMONIZACION!$D$5:$D$53,'EJECUCIONGASTOS ARMONIZADO'!CB445)</f>
        <v>#VALUE!</v>
      </c>
      <c r="CB445" t="str">
        <f t="shared" si="64"/>
        <v>VIDA SALUDABLE - SALUD Y BIENESTAR</v>
      </c>
      <c r="CC445">
        <f t="shared" si="74"/>
        <v>0</v>
      </c>
      <c r="CD445" t="str">
        <f t="shared" si="66"/>
        <v>10</v>
      </c>
      <c r="CE445" t="str">
        <f t="shared" si="67"/>
        <v xml:space="preserve">40 2 3 83 1 0 44  </v>
      </c>
      <c r="CF445">
        <f t="shared" si="68"/>
        <v>1</v>
      </c>
    </row>
    <row r="446" spans="1:84" ht="15" customHeight="1" x14ac:dyDescent="0.25">
      <c r="A446">
        <v>40</v>
      </c>
      <c r="B446">
        <v>2</v>
      </c>
      <c r="C446">
        <v>3</v>
      </c>
      <c r="D446" s="99">
        <v>83</v>
      </c>
      <c r="E446">
        <v>1</v>
      </c>
      <c r="F446">
        <v>3</v>
      </c>
      <c r="G446">
        <v>44</v>
      </c>
      <c r="H446">
        <v>1</v>
      </c>
      <c r="I446">
        <v>3</v>
      </c>
      <c r="J446" t="s">
        <v>236</v>
      </c>
      <c r="K446" t="s">
        <v>2199</v>
      </c>
      <c r="L446" t="s">
        <v>229</v>
      </c>
      <c r="M446">
        <v>42253</v>
      </c>
      <c r="N446" t="s">
        <v>2444</v>
      </c>
      <c r="O446">
        <v>1</v>
      </c>
      <c r="P446">
        <v>1</v>
      </c>
      <c r="Q446" t="s">
        <v>2448</v>
      </c>
      <c r="R446" t="s">
        <v>2449</v>
      </c>
      <c r="S446" t="s">
        <v>2199</v>
      </c>
      <c r="T446" t="s">
        <v>229</v>
      </c>
      <c r="U446" t="s">
        <v>2262</v>
      </c>
      <c r="V446" t="s">
        <v>2263</v>
      </c>
      <c r="W446" t="s">
        <v>594</v>
      </c>
      <c r="X446" t="s">
        <v>602</v>
      </c>
      <c r="Y446" t="s">
        <v>594</v>
      </c>
      <c r="Z446" t="s">
        <v>236</v>
      </c>
      <c r="AA446" t="s">
        <v>1380</v>
      </c>
      <c r="AB446" t="s">
        <v>1384</v>
      </c>
      <c r="AC446" t="s">
        <v>797</v>
      </c>
      <c r="AD446" t="s">
        <v>239</v>
      </c>
      <c r="AE446" t="s">
        <v>2205</v>
      </c>
      <c r="AF446" t="s">
        <v>240</v>
      </c>
      <c r="AG446" t="s">
        <v>2385</v>
      </c>
      <c r="AH446" t="s">
        <v>2386</v>
      </c>
      <c r="AI446" t="s">
        <v>2387</v>
      </c>
      <c r="AJ446" t="s">
        <v>2388</v>
      </c>
      <c r="AK446" t="s">
        <v>609</v>
      </c>
      <c r="AL446" t="s">
        <v>610</v>
      </c>
      <c r="AM446" t="s">
        <v>611</v>
      </c>
      <c r="AN446" t="s">
        <v>2389</v>
      </c>
      <c r="AO446" t="s">
        <v>2390</v>
      </c>
      <c r="AP446" t="s">
        <v>2450</v>
      </c>
      <c r="AQ446" t="s">
        <v>196</v>
      </c>
      <c r="AR446" s="64">
        <v>111486470</v>
      </c>
      <c r="AS446" s="64">
        <v>62912153</v>
      </c>
      <c r="AT446" s="64">
        <v>0</v>
      </c>
      <c r="AU446" s="64">
        <v>0</v>
      </c>
      <c r="AV446" s="64">
        <v>0</v>
      </c>
      <c r="AW446" s="64">
        <v>174398623</v>
      </c>
      <c r="AX446" s="64">
        <v>43153870</v>
      </c>
      <c r="AY446" s="64">
        <v>0</v>
      </c>
      <c r="AZ446" s="64">
        <v>0</v>
      </c>
      <c r="BA446" s="64">
        <v>0</v>
      </c>
      <c r="BB446" s="64">
        <v>131244753</v>
      </c>
      <c r="BC446" s="101">
        <v>1</v>
      </c>
      <c r="BD446" s="101">
        <v>201</v>
      </c>
      <c r="BE446" s="64">
        <v>43153870</v>
      </c>
      <c r="BF446" t="s">
        <v>615</v>
      </c>
      <c r="BG446" s="107" t="e">
        <f>+SUMIF('[4]CDP - NO CANCELAR '!$A$2:$A$152,R446,'[4]CDP - NO CANCELAR '!$Q$2:$Q$152)</f>
        <v>#VALUE!</v>
      </c>
      <c r="BH446" s="64">
        <v>111486470</v>
      </c>
      <c r="BI446" s="104">
        <v>40</v>
      </c>
      <c r="BJ446" s="104">
        <v>2</v>
      </c>
      <c r="BK446" s="104">
        <v>3</v>
      </c>
      <c r="BL446" s="106">
        <v>83</v>
      </c>
      <c r="BM446" s="104">
        <v>1</v>
      </c>
      <c r="BN446" s="104">
        <v>201</v>
      </c>
      <c r="BO446" s="104">
        <v>44</v>
      </c>
      <c r="BP446" s="104">
        <v>41</v>
      </c>
      <c r="BQ446" s="105" t="s">
        <v>2389</v>
      </c>
      <c r="BR446" s="104" t="s">
        <v>3481</v>
      </c>
      <c r="BS446" s="104">
        <f t="shared" si="75"/>
        <v>131244753</v>
      </c>
      <c r="BT446" s="103" t="str">
        <f>+VLOOKUP('EJECUCIONGASTOS ARMONIZADO'!BU446,[4]ARMONIZACION!$I$5:$N$53,6,FALSE)</f>
        <v>DESARROLLO HUMANO Y SOCIAL</v>
      </c>
      <c r="BU446" s="102" t="s">
        <v>329</v>
      </c>
      <c r="BV446" s="102"/>
      <c r="BY446" s="101">
        <v>1</v>
      </c>
      <c r="BZ446" s="101">
        <v>201</v>
      </c>
      <c r="CA446" t="e">
        <f>+COUNTIF([4]ARMONIZACION!$D$5:$D$53,'EJECUCIONGASTOS ARMONIZADO'!CB446)</f>
        <v>#VALUE!</v>
      </c>
      <c r="CB446" t="str">
        <f t="shared" si="64"/>
        <v>VIDA SALUDABLE - SALUD Y BIENESTAR</v>
      </c>
      <c r="CC446">
        <f t="shared" si="74"/>
        <v>2</v>
      </c>
      <c r="CD446" t="str">
        <f t="shared" si="66"/>
        <v>12</v>
      </c>
      <c r="CE446" t="str">
        <f t="shared" si="67"/>
        <v>40 2 3 83 1 201 44 41 1903031</v>
      </c>
      <c r="CF446">
        <f t="shared" si="68"/>
        <v>1</v>
      </c>
    </row>
    <row r="447" spans="1:84" ht="15" customHeight="1" x14ac:dyDescent="0.25">
      <c r="A447">
        <v>40</v>
      </c>
      <c r="B447">
        <v>2</v>
      </c>
      <c r="C447">
        <v>3</v>
      </c>
      <c r="D447" s="99">
        <v>83</v>
      </c>
      <c r="E447">
        <v>1</v>
      </c>
      <c r="F447">
        <v>3</v>
      </c>
      <c r="G447">
        <v>48</v>
      </c>
      <c r="H447">
        <v>0</v>
      </c>
      <c r="I447">
        <v>3</v>
      </c>
      <c r="J447" t="s">
        <v>236</v>
      </c>
      <c r="K447" t="s">
        <v>2199</v>
      </c>
      <c r="L447" t="s">
        <v>229</v>
      </c>
      <c r="M447">
        <v>42253</v>
      </c>
      <c r="N447" t="s">
        <v>2444</v>
      </c>
      <c r="O447">
        <v>0</v>
      </c>
      <c r="P447">
        <v>0</v>
      </c>
      <c r="Q447" t="s">
        <v>2451</v>
      </c>
      <c r="R447" t="s">
        <v>2452</v>
      </c>
      <c r="S447" t="s">
        <v>2199</v>
      </c>
      <c r="T447" t="s">
        <v>229</v>
      </c>
      <c r="U447" t="s">
        <v>2262</v>
      </c>
      <c r="V447" t="s">
        <v>2263</v>
      </c>
      <c r="W447" t="s">
        <v>594</v>
      </c>
      <c r="X447" t="s">
        <v>602</v>
      </c>
      <c r="Y447" t="s">
        <v>594</v>
      </c>
      <c r="Z447" t="s">
        <v>236</v>
      </c>
      <c r="AA447" t="s">
        <v>1380</v>
      </c>
      <c r="AB447" t="s">
        <v>1384</v>
      </c>
      <c r="AC447" t="s">
        <v>797</v>
      </c>
      <c r="AD447" t="s">
        <v>239</v>
      </c>
      <c r="AE447" t="s">
        <v>2205</v>
      </c>
      <c r="AF447" t="s">
        <v>240</v>
      </c>
      <c r="AG447" t="s">
        <v>2306</v>
      </c>
      <c r="AH447" t="s">
        <v>2307</v>
      </c>
      <c r="AI447" t="s">
        <v>2308</v>
      </c>
      <c r="AJ447" t="s">
        <v>2309</v>
      </c>
      <c r="AK447" t="s">
        <v>609</v>
      </c>
      <c r="AL447" t="s">
        <v>610</v>
      </c>
      <c r="AM447" t="s">
        <v>611</v>
      </c>
      <c r="AN447" t="s">
        <v>2272</v>
      </c>
      <c r="AO447" t="s">
        <v>2273</v>
      </c>
      <c r="AP447" t="s">
        <v>2453</v>
      </c>
      <c r="AQ447" t="s">
        <v>197</v>
      </c>
      <c r="AR447" s="64">
        <v>118326880</v>
      </c>
      <c r="AS447" s="64">
        <v>0</v>
      </c>
      <c r="AT447" s="64">
        <v>0</v>
      </c>
      <c r="AU447" s="64">
        <v>0</v>
      </c>
      <c r="AV447" s="64">
        <v>0</v>
      </c>
      <c r="AW447" s="64">
        <v>118326880</v>
      </c>
      <c r="AX447" s="64">
        <v>118326880</v>
      </c>
      <c r="AY447" s="64">
        <v>118326880</v>
      </c>
      <c r="AZ447" s="64">
        <v>0</v>
      </c>
      <c r="BA447" s="64">
        <v>0</v>
      </c>
      <c r="BB447" s="64">
        <v>0</v>
      </c>
      <c r="BC447" s="101">
        <v>1</v>
      </c>
      <c r="BD447" s="101">
        <v>201</v>
      </c>
      <c r="BE447" s="64">
        <v>0</v>
      </c>
      <c r="BF447" t="s">
        <v>615</v>
      </c>
      <c r="BG447" s="107" t="e">
        <f>+SUMIF('[4]CDP - NO CANCELAR '!$A$2:$A$152,R447,'[4]CDP - NO CANCELAR '!$Q$2:$Q$152)</f>
        <v>#VALUE!</v>
      </c>
      <c r="BH447" s="64">
        <v>118326880</v>
      </c>
      <c r="BI447" s="104">
        <f>+A447</f>
        <v>40</v>
      </c>
      <c r="BJ447" s="104">
        <f>+B447</f>
        <v>2</v>
      </c>
      <c r="BK447" s="104">
        <f>+C447</f>
        <v>3</v>
      </c>
      <c r="BL447" s="106">
        <f>+D447</f>
        <v>83</v>
      </c>
      <c r="BM447" s="104">
        <f>+VALUE(VLOOKUP(BT447,'[4]ESTRUCTURA PDM'!$D$1:$J$48,7,FALSE))</f>
        <v>1</v>
      </c>
      <c r="BN447" s="104">
        <f>IFERROR(VALUE(CONCATENATE((VLOOKUP(BU447,'[4]ESTRUCTURA PDM'!$E$1:$L$48,7,FALSE)),0,(VLOOKUP(BV447,'[4]ESTRUCTURA PDM'!$F$1:$L$48,7,FALSE)))),)</f>
        <v>0</v>
      </c>
      <c r="BO447" s="104">
        <f>+G447</f>
        <v>48</v>
      </c>
      <c r="BP447" s="104"/>
      <c r="BQ447" s="105"/>
      <c r="BR447" s="104"/>
      <c r="BS447" s="104">
        <f t="shared" si="75"/>
        <v>0</v>
      </c>
      <c r="BT447" s="103" t="str">
        <f>+VLOOKUP('EJECUCIONGASTOS ARMONIZADO'!BU447,[4]ARMONIZACION!$I$5:$N$53,6,FALSE)</f>
        <v>DESARROLLO HUMANO Y SOCIAL</v>
      </c>
      <c r="BU447" s="102" t="s">
        <v>329</v>
      </c>
      <c r="BV447" s="102"/>
      <c r="BY447" s="101">
        <v>1</v>
      </c>
      <c r="BZ447" s="101">
        <v>0</v>
      </c>
      <c r="CA447" t="e">
        <f>+COUNTIF([4]ARMONIZACION!$D$5:$D$53,'EJECUCIONGASTOS ARMONIZADO'!CB447)</f>
        <v>#VALUE!</v>
      </c>
      <c r="CB447" t="str">
        <f t="shared" si="64"/>
        <v>VIDA SALUDABLE - SALUD Y BIENESTAR</v>
      </c>
      <c r="CC447">
        <f t="shared" si="74"/>
        <v>0</v>
      </c>
      <c r="CD447" t="str">
        <f t="shared" si="66"/>
        <v>10</v>
      </c>
      <c r="CE447" t="str">
        <f t="shared" si="67"/>
        <v xml:space="preserve">40 2 3 83 1 0 48  </v>
      </c>
      <c r="CF447">
        <f t="shared" si="68"/>
        <v>1</v>
      </c>
    </row>
    <row r="448" spans="1:84" ht="15" customHeight="1" x14ac:dyDescent="0.25">
      <c r="A448">
        <v>40</v>
      </c>
      <c r="B448">
        <v>2</v>
      </c>
      <c r="C448">
        <v>3</v>
      </c>
      <c r="D448" s="99">
        <v>83</v>
      </c>
      <c r="E448">
        <v>1</v>
      </c>
      <c r="F448">
        <v>3</v>
      </c>
      <c r="G448">
        <v>50</v>
      </c>
      <c r="H448">
        <v>0</v>
      </c>
      <c r="I448">
        <v>3</v>
      </c>
      <c r="J448" t="s">
        <v>236</v>
      </c>
      <c r="K448" t="s">
        <v>2199</v>
      </c>
      <c r="L448" t="s">
        <v>229</v>
      </c>
      <c r="M448">
        <v>42253</v>
      </c>
      <c r="N448" t="s">
        <v>2444</v>
      </c>
      <c r="O448">
        <v>0</v>
      </c>
      <c r="P448">
        <v>0</v>
      </c>
      <c r="Q448" t="s">
        <v>2454</v>
      </c>
      <c r="R448" t="s">
        <v>2455</v>
      </c>
      <c r="S448" t="s">
        <v>2199</v>
      </c>
      <c r="T448" t="s">
        <v>229</v>
      </c>
      <c r="U448" t="s">
        <v>2262</v>
      </c>
      <c r="V448" t="s">
        <v>2263</v>
      </c>
      <c r="W448" t="s">
        <v>594</v>
      </c>
      <c r="X448" t="s">
        <v>602</v>
      </c>
      <c r="Y448" t="s">
        <v>594</v>
      </c>
      <c r="Z448" t="s">
        <v>236</v>
      </c>
      <c r="AA448" t="s">
        <v>1380</v>
      </c>
      <c r="AB448" t="s">
        <v>1384</v>
      </c>
      <c r="AC448" t="s">
        <v>797</v>
      </c>
      <c r="AD448" t="s">
        <v>239</v>
      </c>
      <c r="AE448" t="s">
        <v>2205</v>
      </c>
      <c r="AF448" t="s">
        <v>240</v>
      </c>
      <c r="AG448" t="s">
        <v>2321</v>
      </c>
      <c r="AH448" t="s">
        <v>2322</v>
      </c>
      <c r="AI448" t="s">
        <v>2323</v>
      </c>
      <c r="AJ448" t="s">
        <v>2324</v>
      </c>
      <c r="AK448" t="s">
        <v>609</v>
      </c>
      <c r="AL448" t="s">
        <v>610</v>
      </c>
      <c r="AM448" t="s">
        <v>611</v>
      </c>
      <c r="AN448" t="s">
        <v>2331</v>
      </c>
      <c r="AO448" t="s">
        <v>2332</v>
      </c>
      <c r="AP448" t="s">
        <v>2456</v>
      </c>
      <c r="AQ448" t="s">
        <v>198</v>
      </c>
      <c r="AR448" s="64">
        <v>250000000</v>
      </c>
      <c r="AS448" s="64">
        <v>400000000</v>
      </c>
      <c r="AT448" s="64">
        <v>0</v>
      </c>
      <c r="AU448" s="64">
        <v>0</v>
      </c>
      <c r="AV448" s="64">
        <v>0</v>
      </c>
      <c r="AW448" s="64">
        <v>650000000</v>
      </c>
      <c r="AX448" s="64">
        <v>0</v>
      </c>
      <c r="AY448" s="64">
        <v>0</v>
      </c>
      <c r="AZ448" s="64">
        <v>0</v>
      </c>
      <c r="BA448" s="64">
        <v>0</v>
      </c>
      <c r="BB448" s="64">
        <v>650000000</v>
      </c>
      <c r="BC448" s="101">
        <v>1</v>
      </c>
      <c r="BD448" s="101">
        <v>201</v>
      </c>
      <c r="BE448" s="64">
        <v>0</v>
      </c>
      <c r="BF448" t="s">
        <v>615</v>
      </c>
      <c r="BG448" s="107" t="e">
        <f>+SUMIF('[4]CDP - NO CANCELAR '!$A$2:$A$152,R448,'[4]CDP - NO CANCELAR '!$Q$2:$Q$152)</f>
        <v>#VALUE!</v>
      </c>
      <c r="BH448" s="64">
        <v>250000000</v>
      </c>
      <c r="BI448" s="104">
        <v>40</v>
      </c>
      <c r="BJ448" s="104">
        <v>2</v>
      </c>
      <c r="BK448" s="104">
        <v>3</v>
      </c>
      <c r="BL448" s="106">
        <v>83</v>
      </c>
      <c r="BM448" s="104">
        <v>1</v>
      </c>
      <c r="BN448" s="104">
        <v>201</v>
      </c>
      <c r="BO448" s="104">
        <v>50</v>
      </c>
      <c r="BP448" s="104">
        <v>40</v>
      </c>
      <c r="BQ448" s="105" t="s">
        <v>2331</v>
      </c>
      <c r="BR448" s="104" t="s">
        <v>3435</v>
      </c>
      <c r="BS448" s="104">
        <f t="shared" si="75"/>
        <v>650000000</v>
      </c>
      <c r="BT448" s="103" t="str">
        <f>+VLOOKUP('EJECUCIONGASTOS ARMONIZADO'!BU448,[4]ARMONIZACION!$I$5:$N$53,6,FALSE)</f>
        <v>DESARROLLO HUMANO Y SOCIAL</v>
      </c>
      <c r="BU448" s="102" t="s">
        <v>329</v>
      </c>
      <c r="BV448" s="102"/>
      <c r="BY448" s="101">
        <v>1</v>
      </c>
      <c r="BZ448" s="101">
        <v>201</v>
      </c>
      <c r="CA448" t="e">
        <f>+COUNTIF([4]ARMONIZACION!$D$5:$D$53,'EJECUCIONGASTOS ARMONIZADO'!CB448)</f>
        <v>#VALUE!</v>
      </c>
      <c r="CB448" t="str">
        <f t="shared" si="64"/>
        <v>VIDA SALUDABLE - SALUD Y BIENESTAR</v>
      </c>
      <c r="CC448">
        <f t="shared" si="74"/>
        <v>2</v>
      </c>
      <c r="CD448" t="str">
        <f t="shared" si="66"/>
        <v>12</v>
      </c>
      <c r="CE448" t="str">
        <f t="shared" si="67"/>
        <v>40 2 3 83 1 201 50 40 1905024</v>
      </c>
      <c r="CF448">
        <f t="shared" si="68"/>
        <v>1</v>
      </c>
    </row>
    <row r="449" spans="1:84" ht="15" customHeight="1" x14ac:dyDescent="0.25">
      <c r="A449">
        <v>40</v>
      </c>
      <c r="B449">
        <v>2</v>
      </c>
      <c r="C449">
        <v>3</v>
      </c>
      <c r="D449" s="99">
        <v>83</v>
      </c>
      <c r="E449">
        <v>1</v>
      </c>
      <c r="F449">
        <v>3</v>
      </c>
      <c r="G449">
        <v>58</v>
      </c>
      <c r="H449">
        <v>0</v>
      </c>
      <c r="I449">
        <v>3</v>
      </c>
      <c r="J449" t="s">
        <v>236</v>
      </c>
      <c r="K449" t="s">
        <v>2199</v>
      </c>
      <c r="L449" t="s">
        <v>229</v>
      </c>
      <c r="M449">
        <v>42253</v>
      </c>
      <c r="N449" t="s">
        <v>2444</v>
      </c>
      <c r="O449">
        <v>0</v>
      </c>
      <c r="P449">
        <v>0</v>
      </c>
      <c r="Q449" t="s">
        <v>2457</v>
      </c>
      <c r="R449" t="s">
        <v>2458</v>
      </c>
      <c r="S449" t="s">
        <v>2199</v>
      </c>
      <c r="T449" t="s">
        <v>229</v>
      </c>
      <c r="U449" t="s">
        <v>2262</v>
      </c>
      <c r="V449" t="s">
        <v>2263</v>
      </c>
      <c r="W449" t="s">
        <v>594</v>
      </c>
      <c r="X449" t="s">
        <v>602</v>
      </c>
      <c r="Y449" t="s">
        <v>594</v>
      </c>
      <c r="Z449" t="s">
        <v>236</v>
      </c>
      <c r="AA449" t="s">
        <v>1380</v>
      </c>
      <c r="AB449" t="s">
        <v>1384</v>
      </c>
      <c r="AC449" t="s">
        <v>797</v>
      </c>
      <c r="AD449" t="s">
        <v>239</v>
      </c>
      <c r="AE449" t="s">
        <v>2205</v>
      </c>
      <c r="AF449" t="s">
        <v>240</v>
      </c>
      <c r="AG449" t="s">
        <v>2336</v>
      </c>
      <c r="AH449" t="s">
        <v>2337</v>
      </c>
      <c r="AI449" t="s">
        <v>2338</v>
      </c>
      <c r="AJ449" t="s">
        <v>2339</v>
      </c>
      <c r="AK449" t="s">
        <v>609</v>
      </c>
      <c r="AL449" t="s">
        <v>610</v>
      </c>
      <c r="AM449" t="s">
        <v>611</v>
      </c>
      <c r="AN449" t="s">
        <v>2459</v>
      </c>
      <c r="AO449" t="s">
        <v>2460</v>
      </c>
      <c r="AP449" t="s">
        <v>2461</v>
      </c>
      <c r="AQ449" t="s">
        <v>199</v>
      </c>
      <c r="AR449" s="64">
        <v>43840000</v>
      </c>
      <c r="AS449" s="64">
        <v>43840000</v>
      </c>
      <c r="AT449" s="64">
        <v>0</v>
      </c>
      <c r="AU449" s="64">
        <v>0</v>
      </c>
      <c r="AV449" s="64">
        <v>0</v>
      </c>
      <c r="AW449" s="64">
        <v>87680000</v>
      </c>
      <c r="AX449" s="64">
        <v>0</v>
      </c>
      <c r="AY449" s="64">
        <v>0</v>
      </c>
      <c r="AZ449" s="64">
        <v>0</v>
      </c>
      <c r="BA449" s="64">
        <v>0</v>
      </c>
      <c r="BB449" s="64">
        <v>87680000</v>
      </c>
      <c r="BC449" s="101">
        <v>1</v>
      </c>
      <c r="BD449" s="101">
        <v>202</v>
      </c>
      <c r="BE449" s="64">
        <v>0</v>
      </c>
      <c r="BF449" t="s">
        <v>615</v>
      </c>
      <c r="BG449" s="107" t="e">
        <f>+SUMIF('[4]CDP - NO CANCELAR '!$A$2:$A$152,R449,'[4]CDP - NO CANCELAR '!$Q$2:$Q$152)</f>
        <v>#VALUE!</v>
      </c>
      <c r="BH449" s="64">
        <v>43840000</v>
      </c>
      <c r="BI449" s="104">
        <v>40</v>
      </c>
      <c r="BJ449" s="104">
        <v>2</v>
      </c>
      <c r="BK449" s="104">
        <v>3</v>
      </c>
      <c r="BL449" s="106">
        <v>83</v>
      </c>
      <c r="BM449" s="104">
        <v>1</v>
      </c>
      <c r="BN449" s="104">
        <v>202</v>
      </c>
      <c r="BO449" s="104">
        <v>58</v>
      </c>
      <c r="BP449" s="104">
        <v>40</v>
      </c>
      <c r="BQ449" s="105" t="s">
        <v>2459</v>
      </c>
      <c r="BR449" s="104" t="s">
        <v>3582</v>
      </c>
      <c r="BS449" s="104">
        <f t="shared" si="75"/>
        <v>87680000</v>
      </c>
      <c r="BT449" s="103" t="str">
        <f>+VLOOKUP('EJECUCIONGASTOS ARMONIZADO'!BU449,[4]ARMONIZACION!$I$5:$N$53,6,FALSE)</f>
        <v>DESARROLLO HUMANO Y SOCIAL</v>
      </c>
      <c r="BU449" s="102" t="s">
        <v>329</v>
      </c>
      <c r="BV449" s="102"/>
      <c r="BY449" s="101">
        <v>1</v>
      </c>
      <c r="BZ449" s="101">
        <v>202</v>
      </c>
      <c r="CA449" t="e">
        <f>+COUNTIF([4]ARMONIZACION!$D$5:$D$53,'EJECUCIONGASTOS ARMONIZADO'!CB449)</f>
        <v>#VALUE!</v>
      </c>
      <c r="CB449" t="str">
        <f t="shared" si="64"/>
        <v>VIDA SALUDABLE - SALUD Y BIENESTAR</v>
      </c>
      <c r="CC449">
        <f t="shared" si="74"/>
        <v>2</v>
      </c>
      <c r="CD449" t="str">
        <f t="shared" si="66"/>
        <v>12</v>
      </c>
      <c r="CE449" t="str">
        <f t="shared" si="67"/>
        <v>40 2 3 83 1 202 58 40 1905013</v>
      </c>
      <c r="CF449">
        <f t="shared" si="68"/>
        <v>1</v>
      </c>
    </row>
    <row r="450" spans="1:84" ht="15" customHeight="1" x14ac:dyDescent="0.25">
      <c r="A450">
        <v>40</v>
      </c>
      <c r="B450">
        <v>2</v>
      </c>
      <c r="C450">
        <v>3</v>
      </c>
      <c r="D450" s="99">
        <v>83</v>
      </c>
      <c r="E450">
        <v>1</v>
      </c>
      <c r="F450">
        <v>3</v>
      </c>
      <c r="G450">
        <v>58</v>
      </c>
      <c r="H450">
        <v>1</v>
      </c>
      <c r="I450">
        <v>3</v>
      </c>
      <c r="J450" t="s">
        <v>236</v>
      </c>
      <c r="K450" t="s">
        <v>2199</v>
      </c>
      <c r="L450" t="s">
        <v>229</v>
      </c>
      <c r="M450">
        <v>42253</v>
      </c>
      <c r="N450" t="s">
        <v>2444</v>
      </c>
      <c r="O450">
        <v>1</v>
      </c>
      <c r="P450">
        <v>1</v>
      </c>
      <c r="Q450" t="s">
        <v>2462</v>
      </c>
      <c r="R450" t="s">
        <v>2463</v>
      </c>
      <c r="S450" t="s">
        <v>2199</v>
      </c>
      <c r="T450" t="s">
        <v>229</v>
      </c>
      <c r="U450" t="s">
        <v>2262</v>
      </c>
      <c r="V450" t="s">
        <v>2263</v>
      </c>
      <c r="W450" t="s">
        <v>594</v>
      </c>
      <c r="X450" t="s">
        <v>602</v>
      </c>
      <c r="Y450" t="s">
        <v>594</v>
      </c>
      <c r="Z450" t="s">
        <v>236</v>
      </c>
      <c r="AA450" t="s">
        <v>1380</v>
      </c>
      <c r="AB450" t="s">
        <v>1384</v>
      </c>
      <c r="AC450" t="s">
        <v>797</v>
      </c>
      <c r="AD450" t="s">
        <v>239</v>
      </c>
      <c r="AE450" t="s">
        <v>2205</v>
      </c>
      <c r="AF450" t="s">
        <v>240</v>
      </c>
      <c r="AG450" t="s">
        <v>2336</v>
      </c>
      <c r="AH450" t="s">
        <v>2337</v>
      </c>
      <c r="AI450" t="s">
        <v>2338</v>
      </c>
      <c r="AJ450" t="s">
        <v>2339</v>
      </c>
      <c r="AK450" t="s">
        <v>609</v>
      </c>
      <c r="AL450" t="s">
        <v>610</v>
      </c>
      <c r="AM450" t="s">
        <v>611</v>
      </c>
      <c r="AN450" t="s">
        <v>2340</v>
      </c>
      <c r="AO450" t="s">
        <v>2341</v>
      </c>
      <c r="AP450" t="s">
        <v>2464</v>
      </c>
      <c r="AQ450" t="s">
        <v>199</v>
      </c>
      <c r="AR450" s="64">
        <v>237833120</v>
      </c>
      <c r="AS450" s="64">
        <v>124141173</v>
      </c>
      <c r="AT450" s="64">
        <v>0</v>
      </c>
      <c r="AU450" s="64">
        <v>0</v>
      </c>
      <c r="AV450" s="64">
        <v>0</v>
      </c>
      <c r="AW450" s="64">
        <v>361974293</v>
      </c>
      <c r="AX450" s="64">
        <v>45180900</v>
      </c>
      <c r="AY450" s="64">
        <v>45180900</v>
      </c>
      <c r="AZ450" s="64">
        <v>0</v>
      </c>
      <c r="BA450" s="64">
        <v>0</v>
      </c>
      <c r="BB450" s="64">
        <v>316793393</v>
      </c>
      <c r="BC450" s="101">
        <v>1</v>
      </c>
      <c r="BD450" s="101">
        <v>202</v>
      </c>
      <c r="BE450" s="64">
        <v>0</v>
      </c>
      <c r="BF450" t="s">
        <v>615</v>
      </c>
      <c r="BG450" s="107" t="e">
        <f>+SUMIF('[4]CDP - NO CANCELAR '!$A$2:$A$152,R450,'[4]CDP - NO CANCELAR '!$Q$2:$Q$152)</f>
        <v>#VALUE!</v>
      </c>
      <c r="BH450" s="64">
        <v>222367898</v>
      </c>
      <c r="BI450" s="104">
        <v>40</v>
      </c>
      <c r="BJ450" s="104">
        <v>2</v>
      </c>
      <c r="BK450" s="104">
        <v>3</v>
      </c>
      <c r="BL450" s="106">
        <v>83</v>
      </c>
      <c r="BM450" s="104">
        <v>1</v>
      </c>
      <c r="BN450" s="104">
        <v>202</v>
      </c>
      <c r="BO450" s="104">
        <v>58</v>
      </c>
      <c r="BP450" s="104">
        <v>41</v>
      </c>
      <c r="BQ450" s="105" t="s">
        <v>2340</v>
      </c>
      <c r="BR450" s="104" t="s">
        <v>3488</v>
      </c>
      <c r="BS450" s="104">
        <f t="shared" si="75"/>
        <v>316793393</v>
      </c>
      <c r="BT450" s="103" t="str">
        <f>+VLOOKUP('EJECUCIONGASTOS ARMONIZADO'!BU450,[4]ARMONIZACION!$I$5:$N$53,6,FALSE)</f>
        <v>DESARROLLO HUMANO Y SOCIAL</v>
      </c>
      <c r="BU450" s="102" t="s">
        <v>329</v>
      </c>
      <c r="BV450" s="102"/>
      <c r="BY450" s="101">
        <v>1</v>
      </c>
      <c r="BZ450" s="101">
        <v>202</v>
      </c>
      <c r="CA450" t="e">
        <f>+COUNTIF([4]ARMONIZACION!$D$5:$D$53,'EJECUCIONGASTOS ARMONIZADO'!CB450)</f>
        <v>#VALUE!</v>
      </c>
      <c r="CB450" t="str">
        <f t="shared" si="64"/>
        <v>VIDA SALUDABLE - SALUD Y BIENESTAR</v>
      </c>
      <c r="CC450">
        <f t="shared" si="74"/>
        <v>2</v>
      </c>
      <c r="CD450" t="str">
        <f t="shared" si="66"/>
        <v>12</v>
      </c>
      <c r="CE450" t="str">
        <f t="shared" si="67"/>
        <v>40 2 3 83 1 202 58 41 1905027</v>
      </c>
      <c r="CF450">
        <f t="shared" si="68"/>
        <v>1</v>
      </c>
    </row>
    <row r="451" spans="1:84" ht="15" customHeight="1" x14ac:dyDescent="0.25">
      <c r="A451">
        <v>40</v>
      </c>
      <c r="B451">
        <v>3</v>
      </c>
      <c r="C451">
        <v>3</v>
      </c>
      <c r="D451" s="99">
        <v>22</v>
      </c>
      <c r="E451">
        <v>1</v>
      </c>
      <c r="F451">
        <v>3</v>
      </c>
      <c r="G451">
        <v>39</v>
      </c>
      <c r="H451">
        <v>0</v>
      </c>
      <c r="I451">
        <v>2</v>
      </c>
      <c r="J451" t="s">
        <v>235</v>
      </c>
      <c r="K451" t="s">
        <v>2199</v>
      </c>
      <c r="L451" t="s">
        <v>229</v>
      </c>
      <c r="M451">
        <v>43219</v>
      </c>
      <c r="N451" t="s">
        <v>2465</v>
      </c>
      <c r="O451">
        <v>0</v>
      </c>
      <c r="P451">
        <v>0</v>
      </c>
      <c r="Q451" t="s">
        <v>2466</v>
      </c>
      <c r="R451" t="s">
        <v>2467</v>
      </c>
      <c r="S451" t="s">
        <v>2199</v>
      </c>
      <c r="T451" t="s">
        <v>229</v>
      </c>
      <c r="U451" t="s">
        <v>2468</v>
      </c>
      <c r="V451" t="s">
        <v>2469</v>
      </c>
      <c r="W451" t="s">
        <v>594</v>
      </c>
      <c r="X451" t="s">
        <v>602</v>
      </c>
      <c r="Y451" t="s">
        <v>696</v>
      </c>
      <c r="Z451" t="s">
        <v>235</v>
      </c>
      <c r="AA451" t="s">
        <v>695</v>
      </c>
      <c r="AB451" t="s">
        <v>235</v>
      </c>
      <c r="AC451" t="s">
        <v>797</v>
      </c>
      <c r="AD451" t="s">
        <v>239</v>
      </c>
      <c r="AE451" t="s">
        <v>2205</v>
      </c>
      <c r="AF451" t="s">
        <v>240</v>
      </c>
      <c r="AG451" t="s">
        <v>2470</v>
      </c>
      <c r="AH451" t="s">
        <v>2471</v>
      </c>
      <c r="AI451" t="s">
        <v>2472</v>
      </c>
      <c r="AJ451" t="s">
        <v>2473</v>
      </c>
      <c r="AK451" t="s">
        <v>609</v>
      </c>
      <c r="AL451" t="s">
        <v>610</v>
      </c>
      <c r="AM451" t="s">
        <v>611</v>
      </c>
      <c r="AN451" t="s">
        <v>2210</v>
      </c>
      <c r="AO451" t="s">
        <v>2211</v>
      </c>
      <c r="AP451" t="s">
        <v>2474</v>
      </c>
      <c r="AQ451" t="s">
        <v>200</v>
      </c>
      <c r="AR451" s="64">
        <v>69000</v>
      </c>
      <c r="AS451" s="64">
        <v>0</v>
      </c>
      <c r="AT451" s="64">
        <v>0</v>
      </c>
      <c r="AU451" s="64">
        <v>0</v>
      </c>
      <c r="AV451" s="64">
        <v>0</v>
      </c>
      <c r="AW451" s="64">
        <v>69000</v>
      </c>
      <c r="AX451" s="64">
        <v>19254</v>
      </c>
      <c r="AY451" s="64">
        <v>19254</v>
      </c>
      <c r="AZ451" s="64">
        <v>19254</v>
      </c>
      <c r="BA451" s="64">
        <v>19254</v>
      </c>
      <c r="BB451" s="64">
        <v>49746</v>
      </c>
      <c r="BC451" s="101">
        <v>1</v>
      </c>
      <c r="BD451" s="101">
        <v>203</v>
      </c>
      <c r="BE451" s="64">
        <v>0</v>
      </c>
      <c r="BF451" t="s">
        <v>615</v>
      </c>
      <c r="BG451" s="107" t="e">
        <f>+SUMIF('[4]CDP - NO CANCELAR '!$A$2:$A$152,R451,'[4]CDP - NO CANCELAR '!$Q$2:$Q$152)</f>
        <v>#VALUE!</v>
      </c>
      <c r="BH451" s="64">
        <v>69000</v>
      </c>
      <c r="BI451" s="104">
        <v>40</v>
      </c>
      <c r="BJ451" s="104">
        <v>3</v>
      </c>
      <c r="BK451" s="104">
        <v>3</v>
      </c>
      <c r="BL451" s="106">
        <v>22</v>
      </c>
      <c r="BM451" s="104">
        <v>1</v>
      </c>
      <c r="BN451" s="104">
        <v>203</v>
      </c>
      <c r="BO451" s="104">
        <v>39</v>
      </c>
      <c r="BP451" s="104">
        <v>40</v>
      </c>
      <c r="BQ451" s="105" t="s">
        <v>2210</v>
      </c>
      <c r="BR451" s="104" t="s">
        <v>3491</v>
      </c>
      <c r="BS451" s="104">
        <f t="shared" si="75"/>
        <v>49746</v>
      </c>
      <c r="BT451" s="103" t="str">
        <f>+VLOOKUP('EJECUCIONGASTOS ARMONIZADO'!BU451,[4]ARMONIZACION!$I$5:$N$53,6,FALSE)</f>
        <v>DESARROLLO HUMANO Y SOCIAL</v>
      </c>
      <c r="BU451" s="102" t="s">
        <v>329</v>
      </c>
      <c r="BV451" s="102"/>
      <c r="BY451" s="101">
        <v>1</v>
      </c>
      <c r="BZ451" s="101">
        <v>203</v>
      </c>
      <c r="CA451" t="e">
        <f>+COUNTIF([4]ARMONIZACION!$D$5:$D$53,'EJECUCIONGASTOS ARMONIZADO'!CB451)</f>
        <v>#VALUE!</v>
      </c>
      <c r="CB451" t="str">
        <f t="shared" ref="CB451:CB514" si="79">+CONCATENATE(AF451," - ",BU451)</f>
        <v>VIDA SALUDABLE - SALUD Y BIENESTAR</v>
      </c>
      <c r="CC451">
        <f t="shared" si="74"/>
        <v>2</v>
      </c>
      <c r="CD451" t="str">
        <f t="shared" ref="CD451:CD514" si="80">+CONCATENATE(BM451,CC451)</f>
        <v>12</v>
      </c>
      <c r="CE451" t="str">
        <f t="shared" ref="CE451:CE514" si="81">+CONCATENATE(BI451," ",BJ451," ",BK451," ",BL451," ",BM451," ",BN451," ",BO451," ",BP451," ",BQ451)</f>
        <v>40 3 3 22 1 203 39 40 1906004</v>
      </c>
      <c r="CF451">
        <f t="shared" ref="CF451:CF514" si="82">+COUNTIF($CE$3:$CE$583,CE451)</f>
        <v>1</v>
      </c>
    </row>
    <row r="452" spans="1:84" ht="15" customHeight="1" x14ac:dyDescent="0.25">
      <c r="A452">
        <v>40</v>
      </c>
      <c r="B452">
        <v>4</v>
      </c>
      <c r="C452">
        <v>3</v>
      </c>
      <c r="D452" s="99">
        <v>11</v>
      </c>
      <c r="E452">
        <v>1</v>
      </c>
      <c r="F452">
        <v>3</v>
      </c>
      <c r="G452">
        <v>36</v>
      </c>
      <c r="H452">
        <v>0</v>
      </c>
      <c r="I452">
        <v>1</v>
      </c>
      <c r="J452" t="s">
        <v>597</v>
      </c>
      <c r="K452">
        <v>0</v>
      </c>
      <c r="L452" t="s">
        <v>597</v>
      </c>
      <c r="M452">
        <v>11101</v>
      </c>
      <c r="N452" t="s">
        <v>598</v>
      </c>
      <c r="O452">
        <v>0</v>
      </c>
      <c r="P452">
        <v>0</v>
      </c>
      <c r="Q452" t="s">
        <v>2477</v>
      </c>
      <c r="R452" t="s">
        <v>2478</v>
      </c>
      <c r="S452" t="s">
        <v>2199</v>
      </c>
      <c r="T452" t="s">
        <v>229</v>
      </c>
      <c r="U452" t="s">
        <v>2475</v>
      </c>
      <c r="V452" t="s">
        <v>2476</v>
      </c>
      <c r="W452" t="s">
        <v>594</v>
      </c>
      <c r="X452" t="s">
        <v>602</v>
      </c>
      <c r="Y452" t="s">
        <v>596</v>
      </c>
      <c r="Z452" t="s">
        <v>597</v>
      </c>
      <c r="AA452" t="s">
        <v>595</v>
      </c>
      <c r="AB452" t="s">
        <v>234</v>
      </c>
      <c r="AC452" t="s">
        <v>797</v>
      </c>
      <c r="AD452" t="s">
        <v>239</v>
      </c>
      <c r="AE452" t="s">
        <v>2205</v>
      </c>
      <c r="AF452" t="s">
        <v>240</v>
      </c>
      <c r="AG452" t="s">
        <v>2479</v>
      </c>
      <c r="AH452" t="s">
        <v>2480</v>
      </c>
      <c r="AI452" t="s">
        <v>2481</v>
      </c>
      <c r="AJ452" t="s">
        <v>2482</v>
      </c>
      <c r="AK452" t="s">
        <v>609</v>
      </c>
      <c r="AL452" t="s">
        <v>610</v>
      </c>
      <c r="AM452" t="s">
        <v>611</v>
      </c>
      <c r="AN452" t="s">
        <v>2483</v>
      </c>
      <c r="AO452" t="s">
        <v>2484</v>
      </c>
      <c r="AP452" t="s">
        <v>2485</v>
      </c>
      <c r="AQ452" t="s">
        <v>201</v>
      </c>
      <c r="AR452" s="64">
        <v>6837054967</v>
      </c>
      <c r="AS452" s="64">
        <v>0</v>
      </c>
      <c r="AT452" s="64">
        <v>0</v>
      </c>
      <c r="AU452" s="64">
        <v>0</v>
      </c>
      <c r="AV452" s="64">
        <v>0</v>
      </c>
      <c r="AW452" s="64">
        <v>6837054967</v>
      </c>
      <c r="AX452" s="64">
        <v>500000000</v>
      </c>
      <c r="AY452" s="64">
        <v>500000000</v>
      </c>
      <c r="AZ452" s="64">
        <v>500000000</v>
      </c>
      <c r="BA452" s="64">
        <v>500000000</v>
      </c>
      <c r="BB452" s="64">
        <v>6337054967</v>
      </c>
      <c r="BC452" s="101">
        <v>1</v>
      </c>
      <c r="BD452" s="101">
        <v>202</v>
      </c>
      <c r="BE452" s="64">
        <v>0</v>
      </c>
      <c r="BF452" t="s">
        <v>615</v>
      </c>
      <c r="BG452" s="107" t="e">
        <f>+SUMIF('[4]CDP - NO CANCELAR '!$A$2:$A$152,R452,'[4]CDP - NO CANCELAR '!$Q$2:$Q$152)</f>
        <v>#VALUE!</v>
      </c>
      <c r="BH452" s="64">
        <v>500000000</v>
      </c>
      <c r="BI452" s="104">
        <v>40</v>
      </c>
      <c r="BJ452" s="104">
        <v>4</v>
      </c>
      <c r="BK452" s="104">
        <v>3</v>
      </c>
      <c r="BL452" s="106">
        <v>11</v>
      </c>
      <c r="BM452" s="104">
        <v>1</v>
      </c>
      <c r="BN452" s="104">
        <v>202</v>
      </c>
      <c r="BO452" s="104">
        <v>36</v>
      </c>
      <c r="BP452" s="104">
        <v>40</v>
      </c>
      <c r="BQ452" s="105" t="s">
        <v>2483</v>
      </c>
      <c r="BR452" s="104" t="s">
        <v>3496</v>
      </c>
      <c r="BS452" s="104">
        <f t="shared" si="75"/>
        <v>6337054967</v>
      </c>
      <c r="BT452" s="103" t="str">
        <f>+VLOOKUP('EJECUCIONGASTOS ARMONIZADO'!BU452,[4]ARMONIZACION!$I$5:$N$53,6,FALSE)</f>
        <v>DESARROLLO HUMANO Y SOCIAL</v>
      </c>
      <c r="BU452" s="102" t="s">
        <v>329</v>
      </c>
      <c r="BV452" s="102"/>
      <c r="BY452" s="101">
        <v>1</v>
      </c>
      <c r="BZ452" s="101">
        <v>202</v>
      </c>
      <c r="CA452" t="e">
        <f>+COUNTIF([4]ARMONIZACION!$D$5:$D$53,'EJECUCIONGASTOS ARMONIZADO'!CB452)</f>
        <v>#VALUE!</v>
      </c>
      <c r="CB452" t="str">
        <f t="shared" si="79"/>
        <v>VIDA SALUDABLE - SALUD Y BIENESTAR</v>
      </c>
      <c r="CC452">
        <f t="shared" si="74"/>
        <v>2</v>
      </c>
      <c r="CD452" t="str">
        <f t="shared" si="80"/>
        <v>12</v>
      </c>
      <c r="CE452" t="str">
        <f t="shared" si="81"/>
        <v>40 4 3 11 1 202 36 40 1906025</v>
      </c>
      <c r="CF452">
        <f t="shared" si="82"/>
        <v>1</v>
      </c>
    </row>
    <row r="453" spans="1:84" ht="15" customHeight="1" x14ac:dyDescent="0.25">
      <c r="A453">
        <v>40</v>
      </c>
      <c r="B453">
        <v>4</v>
      </c>
      <c r="C453">
        <v>3</v>
      </c>
      <c r="D453" s="99">
        <v>11</v>
      </c>
      <c r="E453">
        <v>1</v>
      </c>
      <c r="F453">
        <v>3</v>
      </c>
      <c r="G453">
        <v>39</v>
      </c>
      <c r="H453">
        <v>0</v>
      </c>
      <c r="I453">
        <v>1</v>
      </c>
      <c r="J453" t="s">
        <v>597</v>
      </c>
      <c r="K453">
        <v>0</v>
      </c>
      <c r="L453" t="s">
        <v>597</v>
      </c>
      <c r="M453">
        <v>11101</v>
      </c>
      <c r="N453" t="s">
        <v>598</v>
      </c>
      <c r="O453">
        <v>0</v>
      </c>
      <c r="P453">
        <v>0</v>
      </c>
      <c r="Q453" t="s">
        <v>2486</v>
      </c>
      <c r="R453" t="s">
        <v>2487</v>
      </c>
      <c r="S453" t="s">
        <v>2199</v>
      </c>
      <c r="T453" t="s">
        <v>229</v>
      </c>
      <c r="U453" t="s">
        <v>2475</v>
      </c>
      <c r="V453" t="s">
        <v>2476</v>
      </c>
      <c r="W453" t="s">
        <v>594</v>
      </c>
      <c r="X453" t="s">
        <v>602</v>
      </c>
      <c r="Y453" t="s">
        <v>596</v>
      </c>
      <c r="Z453" t="s">
        <v>597</v>
      </c>
      <c r="AA453" t="s">
        <v>595</v>
      </c>
      <c r="AB453" t="s">
        <v>234</v>
      </c>
      <c r="AC453" t="s">
        <v>797</v>
      </c>
      <c r="AD453" t="s">
        <v>239</v>
      </c>
      <c r="AE453" t="s">
        <v>2205</v>
      </c>
      <c r="AF453" t="s">
        <v>240</v>
      </c>
      <c r="AG453" t="s">
        <v>2470</v>
      </c>
      <c r="AH453" t="s">
        <v>2471</v>
      </c>
      <c r="AI453" t="s">
        <v>2472</v>
      </c>
      <c r="AJ453" t="s">
        <v>2473</v>
      </c>
      <c r="AK453" t="s">
        <v>609</v>
      </c>
      <c r="AL453" t="s">
        <v>610</v>
      </c>
      <c r="AM453" t="s">
        <v>611</v>
      </c>
      <c r="AN453" t="s">
        <v>2210</v>
      </c>
      <c r="AO453" t="s">
        <v>2211</v>
      </c>
      <c r="AP453" t="s">
        <v>2488</v>
      </c>
      <c r="AQ453" t="s">
        <v>202</v>
      </c>
      <c r="AR453" s="64">
        <v>270326803</v>
      </c>
      <c r="AS453" s="64">
        <v>0</v>
      </c>
      <c r="AT453" s="64">
        <v>0</v>
      </c>
      <c r="AU453" s="64">
        <v>0</v>
      </c>
      <c r="AV453" s="64">
        <v>220679370</v>
      </c>
      <c r="AW453" s="66">
        <v>49647433</v>
      </c>
      <c r="AX453" s="64">
        <v>29647433</v>
      </c>
      <c r="AY453" s="64">
        <v>29647433</v>
      </c>
      <c r="AZ453" s="64">
        <v>29647433</v>
      </c>
      <c r="BA453" s="64">
        <v>29647433</v>
      </c>
      <c r="BB453" s="64">
        <v>20000000</v>
      </c>
      <c r="BC453" s="101">
        <v>1</v>
      </c>
      <c r="BD453" s="101">
        <v>203</v>
      </c>
      <c r="BE453" s="64">
        <v>0</v>
      </c>
      <c r="BF453" t="s">
        <v>615</v>
      </c>
      <c r="BG453" s="107" t="e">
        <f>+SUMIF('[4]CDP - NO CANCELAR '!$A$2:$A$152,R453,'[4]CDP - NO CANCELAR '!$Q$2:$Q$152)</f>
        <v>#VALUE!</v>
      </c>
      <c r="BH453" s="64">
        <v>29647433</v>
      </c>
      <c r="BI453" s="104">
        <v>40</v>
      </c>
      <c r="BJ453" s="104">
        <v>4</v>
      </c>
      <c r="BK453" s="104">
        <v>3</v>
      </c>
      <c r="BL453" s="106">
        <v>11</v>
      </c>
      <c r="BM453" s="104">
        <v>1</v>
      </c>
      <c r="BN453" s="104">
        <v>203</v>
      </c>
      <c r="BO453" s="104">
        <v>39</v>
      </c>
      <c r="BP453" s="104">
        <v>40</v>
      </c>
      <c r="BQ453" s="105" t="s">
        <v>2210</v>
      </c>
      <c r="BR453" s="104" t="s">
        <v>3491</v>
      </c>
      <c r="BS453" s="104">
        <f t="shared" si="75"/>
        <v>20000000</v>
      </c>
      <c r="BT453" s="103" t="str">
        <f>+VLOOKUP('EJECUCIONGASTOS ARMONIZADO'!BU453,[4]ARMONIZACION!$I$5:$N$53,6,FALSE)</f>
        <v>DESARROLLO HUMANO Y SOCIAL</v>
      </c>
      <c r="BU453" s="102" t="s">
        <v>329</v>
      </c>
      <c r="BV453" s="102"/>
      <c r="BY453" s="101">
        <v>1</v>
      </c>
      <c r="BZ453" s="101">
        <v>203</v>
      </c>
      <c r="CA453" t="e">
        <f>+COUNTIF([4]ARMONIZACION!$D$5:$D$53,'EJECUCIONGASTOS ARMONIZADO'!CB453)</f>
        <v>#VALUE!</v>
      </c>
      <c r="CB453" t="str">
        <f t="shared" si="79"/>
        <v>VIDA SALUDABLE - SALUD Y BIENESTAR</v>
      </c>
      <c r="CC453">
        <f t="shared" si="74"/>
        <v>2</v>
      </c>
      <c r="CD453" t="str">
        <f t="shared" si="80"/>
        <v>12</v>
      </c>
      <c r="CE453" t="str">
        <f t="shared" si="81"/>
        <v>40 4 3 11 1 203 39 40 1906004</v>
      </c>
      <c r="CF453">
        <f t="shared" si="82"/>
        <v>1</v>
      </c>
    </row>
    <row r="454" spans="1:84" ht="15" customHeight="1" x14ac:dyDescent="0.25">
      <c r="A454">
        <v>40</v>
      </c>
      <c r="B454">
        <v>4</v>
      </c>
      <c r="C454">
        <v>3</v>
      </c>
      <c r="D454" s="99">
        <v>11</v>
      </c>
      <c r="E454">
        <v>1</v>
      </c>
      <c r="F454">
        <v>3</v>
      </c>
      <c r="G454">
        <v>46</v>
      </c>
      <c r="H454">
        <v>0</v>
      </c>
      <c r="I454">
        <v>1</v>
      </c>
      <c r="J454" t="s">
        <v>597</v>
      </c>
      <c r="K454">
        <v>0</v>
      </c>
      <c r="L454" t="s">
        <v>597</v>
      </c>
      <c r="M454">
        <v>11101</v>
      </c>
      <c r="N454" t="s">
        <v>598</v>
      </c>
      <c r="O454">
        <v>0</v>
      </c>
      <c r="P454">
        <v>0</v>
      </c>
      <c r="Q454" t="s">
        <v>2489</v>
      </c>
      <c r="R454" t="s">
        <v>2490</v>
      </c>
      <c r="S454" t="s">
        <v>2199</v>
      </c>
      <c r="T454" t="s">
        <v>229</v>
      </c>
      <c r="U454" t="s">
        <v>2475</v>
      </c>
      <c r="V454" t="s">
        <v>2476</v>
      </c>
      <c r="W454" t="s">
        <v>594</v>
      </c>
      <c r="X454" t="s">
        <v>602</v>
      </c>
      <c r="Y454" t="s">
        <v>596</v>
      </c>
      <c r="Z454" t="s">
        <v>597</v>
      </c>
      <c r="AA454" t="s">
        <v>595</v>
      </c>
      <c r="AB454" t="s">
        <v>234</v>
      </c>
      <c r="AC454" t="s">
        <v>797</v>
      </c>
      <c r="AD454" t="s">
        <v>239</v>
      </c>
      <c r="AE454" t="s">
        <v>2205</v>
      </c>
      <c r="AF454" t="s">
        <v>240</v>
      </c>
      <c r="AG454" t="s">
        <v>2491</v>
      </c>
      <c r="AH454" t="s">
        <v>2492</v>
      </c>
      <c r="AI454" t="s">
        <v>2493</v>
      </c>
      <c r="AJ454" t="s">
        <v>2494</v>
      </c>
      <c r="AK454" t="s">
        <v>609</v>
      </c>
      <c r="AL454" t="s">
        <v>610</v>
      </c>
      <c r="AM454" t="s">
        <v>611</v>
      </c>
      <c r="AN454" t="s">
        <v>2272</v>
      </c>
      <c r="AO454" t="s">
        <v>2273</v>
      </c>
      <c r="AP454" t="s">
        <v>2495</v>
      </c>
      <c r="AQ454" t="s">
        <v>203</v>
      </c>
      <c r="AR454" s="64">
        <v>461157953</v>
      </c>
      <c r="AS454" s="64">
        <v>0</v>
      </c>
      <c r="AT454" s="64">
        <v>0</v>
      </c>
      <c r="AU454" s="64">
        <v>0</v>
      </c>
      <c r="AV454" s="64">
        <v>100000000</v>
      </c>
      <c r="AW454" s="64">
        <v>361157953</v>
      </c>
      <c r="AX454" s="64">
        <v>261157306</v>
      </c>
      <c r="AY454" s="64">
        <v>261157306</v>
      </c>
      <c r="AZ454" s="64">
        <v>36847086.450000003</v>
      </c>
      <c r="BA454" s="64">
        <v>36847086.450000003</v>
      </c>
      <c r="BB454" s="64">
        <v>100000647</v>
      </c>
      <c r="BC454" s="101">
        <v>1</v>
      </c>
      <c r="BD454" s="101">
        <v>202</v>
      </c>
      <c r="BE454" s="64">
        <v>0</v>
      </c>
      <c r="BF454" t="s">
        <v>615</v>
      </c>
      <c r="BG454" s="107" t="e">
        <f>+SUMIF('[4]CDP - NO CANCELAR '!$A$2:$A$152,R454,'[4]CDP - NO CANCELAR '!$Q$2:$Q$152)</f>
        <v>#VALUE!</v>
      </c>
      <c r="BH454" s="64">
        <v>261157306</v>
      </c>
      <c r="BI454" s="104">
        <v>40</v>
      </c>
      <c r="BJ454" s="104">
        <v>4</v>
      </c>
      <c r="BK454" s="104">
        <v>3</v>
      </c>
      <c r="BL454" s="106">
        <v>11</v>
      </c>
      <c r="BM454" s="104">
        <v>1</v>
      </c>
      <c r="BN454" s="104">
        <v>202</v>
      </c>
      <c r="BO454" s="104">
        <v>46</v>
      </c>
      <c r="BP454" s="104">
        <v>40</v>
      </c>
      <c r="BQ454" s="105" t="s">
        <v>2272</v>
      </c>
      <c r="BR454" s="104" t="s">
        <v>3499</v>
      </c>
      <c r="BS454" s="104">
        <f t="shared" si="75"/>
        <v>100000647</v>
      </c>
      <c r="BT454" s="103" t="str">
        <f>+VLOOKUP('EJECUCIONGASTOS ARMONIZADO'!BU454,[4]ARMONIZACION!$I$5:$N$53,6,FALSE)</f>
        <v>DESARROLLO HUMANO Y SOCIAL</v>
      </c>
      <c r="BU454" s="102" t="s">
        <v>329</v>
      </c>
      <c r="BV454" s="102"/>
      <c r="BY454" s="101">
        <v>1</v>
      </c>
      <c r="BZ454" s="101">
        <v>202</v>
      </c>
      <c r="CA454" t="e">
        <f>+COUNTIF([4]ARMONIZACION!$D$5:$D$53,'EJECUCIONGASTOS ARMONIZADO'!CB454)</f>
        <v>#VALUE!</v>
      </c>
      <c r="CB454" t="str">
        <f t="shared" si="79"/>
        <v>VIDA SALUDABLE - SALUD Y BIENESTAR</v>
      </c>
      <c r="CC454">
        <f t="shared" si="74"/>
        <v>2</v>
      </c>
      <c r="CD454" t="str">
        <f t="shared" si="80"/>
        <v>12</v>
      </c>
      <c r="CE454" t="str">
        <f t="shared" si="81"/>
        <v>40 4 3 11 1 202 46 40 1905031</v>
      </c>
      <c r="CF454">
        <f t="shared" si="82"/>
        <v>1</v>
      </c>
    </row>
    <row r="455" spans="1:84" ht="15" customHeight="1" x14ac:dyDescent="0.25">
      <c r="A455">
        <v>40</v>
      </c>
      <c r="B455">
        <v>4</v>
      </c>
      <c r="C455">
        <v>3</v>
      </c>
      <c r="D455" s="99">
        <v>11</v>
      </c>
      <c r="E455">
        <v>1</v>
      </c>
      <c r="F455">
        <v>3</v>
      </c>
      <c r="G455">
        <v>46</v>
      </c>
      <c r="H455">
        <v>2</v>
      </c>
      <c r="I455">
        <v>1</v>
      </c>
      <c r="J455" t="s">
        <v>597</v>
      </c>
      <c r="K455">
        <v>0</v>
      </c>
      <c r="L455" t="s">
        <v>597</v>
      </c>
      <c r="M455">
        <v>11101</v>
      </c>
      <c r="N455" t="s">
        <v>598</v>
      </c>
      <c r="O455">
        <v>2</v>
      </c>
      <c r="P455">
        <v>2</v>
      </c>
      <c r="Q455" t="s">
        <v>2496</v>
      </c>
      <c r="R455" t="s">
        <v>2497</v>
      </c>
      <c r="S455" t="s">
        <v>2199</v>
      </c>
      <c r="T455" t="s">
        <v>229</v>
      </c>
      <c r="U455" t="s">
        <v>2475</v>
      </c>
      <c r="V455" t="s">
        <v>2476</v>
      </c>
      <c r="W455" t="s">
        <v>594</v>
      </c>
      <c r="X455" t="s">
        <v>602</v>
      </c>
      <c r="Y455" t="s">
        <v>596</v>
      </c>
      <c r="Z455" t="s">
        <v>597</v>
      </c>
      <c r="AA455" t="s">
        <v>595</v>
      </c>
      <c r="AB455" t="s">
        <v>234</v>
      </c>
      <c r="AC455" t="s">
        <v>797</v>
      </c>
      <c r="AD455" t="s">
        <v>239</v>
      </c>
      <c r="AE455" t="s">
        <v>2205</v>
      </c>
      <c r="AF455" t="s">
        <v>240</v>
      </c>
      <c r="AG455" t="s">
        <v>2491</v>
      </c>
      <c r="AH455" t="s">
        <v>2492</v>
      </c>
      <c r="AI455" t="s">
        <v>2493</v>
      </c>
      <c r="AJ455" t="s">
        <v>2494</v>
      </c>
      <c r="AK455" t="s">
        <v>609</v>
      </c>
      <c r="AL455" t="s">
        <v>610</v>
      </c>
      <c r="AM455" t="s">
        <v>611</v>
      </c>
      <c r="AN455" t="s">
        <v>2268</v>
      </c>
      <c r="AO455" t="s">
        <v>1031</v>
      </c>
      <c r="AP455" t="s">
        <v>2498</v>
      </c>
      <c r="AQ455" t="s">
        <v>204</v>
      </c>
      <c r="AR455" s="64">
        <v>38842047</v>
      </c>
      <c r="AS455" s="64">
        <v>0</v>
      </c>
      <c r="AT455" s="64">
        <v>0</v>
      </c>
      <c r="AU455" s="64">
        <v>0</v>
      </c>
      <c r="AV455" s="64">
        <v>0</v>
      </c>
      <c r="AW455" s="64">
        <v>38842047</v>
      </c>
      <c r="AX455" s="64">
        <v>38842047</v>
      </c>
      <c r="AY455" s="64">
        <v>38842047</v>
      </c>
      <c r="AZ455" s="64">
        <v>0</v>
      </c>
      <c r="BA455" s="64">
        <v>0</v>
      </c>
      <c r="BB455" s="64">
        <v>0</v>
      </c>
      <c r="BC455" s="101">
        <v>1</v>
      </c>
      <c r="BD455" s="101">
        <v>202</v>
      </c>
      <c r="BE455" s="64">
        <v>0</v>
      </c>
      <c r="BF455" t="s">
        <v>615</v>
      </c>
      <c r="BG455" s="107" t="e">
        <f>+SUMIF('[4]CDP - NO CANCELAR '!$A$2:$A$152,R455,'[4]CDP - NO CANCELAR '!$Q$2:$Q$152)</f>
        <v>#VALUE!</v>
      </c>
      <c r="BH455" s="64">
        <v>38842047</v>
      </c>
      <c r="BI455" s="104">
        <f>+A455</f>
        <v>40</v>
      </c>
      <c r="BJ455" s="104">
        <f>+B455</f>
        <v>4</v>
      </c>
      <c r="BK455" s="104">
        <f>+C455</f>
        <v>3</v>
      </c>
      <c r="BL455" s="106">
        <f>+D455</f>
        <v>11</v>
      </c>
      <c r="BM455" s="104">
        <f>+VALUE(VLOOKUP(BT455,'[4]ESTRUCTURA PDM'!$D$1:$J$48,7,FALSE))</f>
        <v>1</v>
      </c>
      <c r="BN455" s="104">
        <f>IFERROR(VALUE(CONCATENATE((VLOOKUP(BU455,'[4]ESTRUCTURA PDM'!$E$1:$L$48,7,FALSE)),0,(VLOOKUP(BV455,'[4]ESTRUCTURA PDM'!$F$1:$L$48,7,FALSE)))),)</f>
        <v>0</v>
      </c>
      <c r="BO455" s="104">
        <f>+G455</f>
        <v>46</v>
      </c>
      <c r="BP455" s="104"/>
      <c r="BQ455" s="105"/>
      <c r="BR455" s="104"/>
      <c r="BS455" s="104">
        <f t="shared" si="75"/>
        <v>0</v>
      </c>
      <c r="BT455" s="103" t="str">
        <f>+VLOOKUP('EJECUCIONGASTOS ARMONIZADO'!BU455,[4]ARMONIZACION!$I$5:$N$53,6,FALSE)</f>
        <v>DESARROLLO HUMANO Y SOCIAL</v>
      </c>
      <c r="BU455" s="102" t="s">
        <v>329</v>
      </c>
      <c r="BV455" s="102"/>
      <c r="BY455" s="101">
        <v>1</v>
      </c>
      <c r="BZ455" s="101">
        <v>0</v>
      </c>
      <c r="CA455" t="e">
        <f>+COUNTIF([4]ARMONIZACION!$D$5:$D$53,'EJECUCIONGASTOS ARMONIZADO'!CB455)</f>
        <v>#VALUE!</v>
      </c>
      <c r="CB455" t="str">
        <f t="shared" si="79"/>
        <v>VIDA SALUDABLE - SALUD Y BIENESTAR</v>
      </c>
      <c r="CC455">
        <f t="shared" si="74"/>
        <v>0</v>
      </c>
      <c r="CD455" t="str">
        <f t="shared" si="80"/>
        <v>10</v>
      </c>
      <c r="CE455" t="str">
        <f t="shared" si="81"/>
        <v xml:space="preserve">40 4 3 11 1 0 46  </v>
      </c>
      <c r="CF455">
        <f t="shared" si="82"/>
        <v>1</v>
      </c>
    </row>
    <row r="456" spans="1:84" ht="15" customHeight="1" x14ac:dyDescent="0.25">
      <c r="A456">
        <v>40</v>
      </c>
      <c r="B456">
        <v>4</v>
      </c>
      <c r="C456">
        <v>3</v>
      </c>
      <c r="D456" s="99">
        <v>11</v>
      </c>
      <c r="E456">
        <v>1</v>
      </c>
      <c r="F456">
        <v>3</v>
      </c>
      <c r="G456">
        <v>51</v>
      </c>
      <c r="H456">
        <v>0</v>
      </c>
      <c r="I456">
        <v>1</v>
      </c>
      <c r="J456" t="s">
        <v>597</v>
      </c>
      <c r="K456">
        <v>0</v>
      </c>
      <c r="L456" t="s">
        <v>597</v>
      </c>
      <c r="M456">
        <v>11101</v>
      </c>
      <c r="N456" t="s">
        <v>598</v>
      </c>
      <c r="O456">
        <v>0</v>
      </c>
      <c r="P456">
        <v>0</v>
      </c>
      <c r="Q456" t="s">
        <v>2499</v>
      </c>
      <c r="R456" t="s">
        <v>2500</v>
      </c>
      <c r="S456" t="s">
        <v>2199</v>
      </c>
      <c r="T456" t="s">
        <v>229</v>
      </c>
      <c r="U456" t="s">
        <v>2475</v>
      </c>
      <c r="V456" t="s">
        <v>2476</v>
      </c>
      <c r="W456" t="s">
        <v>594</v>
      </c>
      <c r="X456" t="s">
        <v>602</v>
      </c>
      <c r="Y456" t="s">
        <v>596</v>
      </c>
      <c r="Z456" t="s">
        <v>597</v>
      </c>
      <c r="AA456" t="s">
        <v>595</v>
      </c>
      <c r="AB456" t="s">
        <v>234</v>
      </c>
      <c r="AC456" t="s">
        <v>797</v>
      </c>
      <c r="AD456" t="s">
        <v>239</v>
      </c>
      <c r="AE456" t="s">
        <v>2205</v>
      </c>
      <c r="AF456" t="s">
        <v>240</v>
      </c>
      <c r="AG456" t="s">
        <v>2206</v>
      </c>
      <c r="AH456" t="s">
        <v>2207</v>
      </c>
      <c r="AI456" t="s">
        <v>2208</v>
      </c>
      <c r="AJ456" t="s">
        <v>2209</v>
      </c>
      <c r="AK456" t="s">
        <v>609</v>
      </c>
      <c r="AL456" t="s">
        <v>610</v>
      </c>
      <c r="AM456" t="s">
        <v>611</v>
      </c>
      <c r="AN456" t="s">
        <v>2210</v>
      </c>
      <c r="AO456" t="s">
        <v>2211</v>
      </c>
      <c r="AP456" t="s">
        <v>2501</v>
      </c>
      <c r="AQ456" t="s">
        <v>205</v>
      </c>
      <c r="AR456" s="64">
        <v>412621690</v>
      </c>
      <c r="AS456" s="64">
        <v>0</v>
      </c>
      <c r="AT456" s="64">
        <v>0</v>
      </c>
      <c r="AU456" s="64">
        <v>0</v>
      </c>
      <c r="AV456" s="64">
        <v>180000000</v>
      </c>
      <c r="AW456" s="64">
        <v>232621690</v>
      </c>
      <c r="AX456" s="64">
        <v>212723004</v>
      </c>
      <c r="AY456" s="64">
        <v>212723004</v>
      </c>
      <c r="AZ456" s="64">
        <v>41425949</v>
      </c>
      <c r="BA456" s="64">
        <v>41425949</v>
      </c>
      <c r="BB456" s="64">
        <v>19898686</v>
      </c>
      <c r="BC456" s="101">
        <v>1</v>
      </c>
      <c r="BD456" s="101">
        <v>203</v>
      </c>
      <c r="BE456" s="64">
        <v>0</v>
      </c>
      <c r="BF456" t="s">
        <v>615</v>
      </c>
      <c r="BG456" s="107" t="e">
        <f>+SUMIF('[4]CDP - NO CANCELAR '!$A$2:$A$152,R456,'[4]CDP - NO CANCELAR '!$Q$2:$Q$152)</f>
        <v>#VALUE!</v>
      </c>
      <c r="BH456" s="64">
        <v>307504071</v>
      </c>
      <c r="BI456" s="104">
        <v>40</v>
      </c>
      <c r="BJ456" s="104">
        <v>4</v>
      </c>
      <c r="BK456" s="104">
        <v>3</v>
      </c>
      <c r="BL456" s="106">
        <v>11</v>
      </c>
      <c r="BM456" s="104">
        <v>1</v>
      </c>
      <c r="BN456" s="104">
        <v>203</v>
      </c>
      <c r="BO456" s="104">
        <v>51</v>
      </c>
      <c r="BP456" s="104">
        <v>40</v>
      </c>
      <c r="BQ456" s="105" t="s">
        <v>2210</v>
      </c>
      <c r="BR456" s="104" t="s">
        <v>3505</v>
      </c>
      <c r="BS456" s="104">
        <f t="shared" si="75"/>
        <v>19898686</v>
      </c>
      <c r="BT456" s="103" t="str">
        <f>+VLOOKUP('EJECUCIONGASTOS ARMONIZADO'!BU456,[4]ARMONIZACION!$I$5:$N$53,6,FALSE)</f>
        <v>DESARROLLO HUMANO Y SOCIAL</v>
      </c>
      <c r="BU456" s="102" t="s">
        <v>329</v>
      </c>
      <c r="BV456" s="102"/>
      <c r="BY456" s="101">
        <v>1</v>
      </c>
      <c r="BZ456" s="101">
        <v>203</v>
      </c>
      <c r="CA456" t="e">
        <f>+COUNTIF([4]ARMONIZACION!$D$5:$D$53,'EJECUCIONGASTOS ARMONIZADO'!CB456)</f>
        <v>#VALUE!</v>
      </c>
      <c r="CB456" t="str">
        <f t="shared" si="79"/>
        <v>VIDA SALUDABLE - SALUD Y BIENESTAR</v>
      </c>
      <c r="CC456">
        <f t="shared" si="74"/>
        <v>2</v>
      </c>
      <c r="CD456" t="str">
        <f t="shared" si="80"/>
        <v>12</v>
      </c>
      <c r="CE456" t="str">
        <f t="shared" si="81"/>
        <v>40 4 3 11 1 203 51 40 1906004</v>
      </c>
      <c r="CF456">
        <f t="shared" si="82"/>
        <v>1</v>
      </c>
    </row>
    <row r="457" spans="1:84" ht="15" customHeight="1" x14ac:dyDescent="0.25">
      <c r="A457">
        <v>40</v>
      </c>
      <c r="B457">
        <v>4</v>
      </c>
      <c r="C457">
        <v>3</v>
      </c>
      <c r="D457" s="99">
        <v>11</v>
      </c>
      <c r="E457">
        <v>1</v>
      </c>
      <c r="F457">
        <v>3</v>
      </c>
      <c r="G457">
        <v>51</v>
      </c>
      <c r="H457">
        <v>1</v>
      </c>
      <c r="I457">
        <v>1</v>
      </c>
      <c r="J457" t="s">
        <v>597</v>
      </c>
      <c r="K457">
        <v>0</v>
      </c>
      <c r="L457" t="s">
        <v>597</v>
      </c>
      <c r="M457">
        <v>11101</v>
      </c>
      <c r="N457" t="s">
        <v>598</v>
      </c>
      <c r="O457">
        <v>1</v>
      </c>
      <c r="P457">
        <v>1</v>
      </c>
      <c r="Q457" t="s">
        <v>2502</v>
      </c>
      <c r="R457" t="s">
        <v>2503</v>
      </c>
      <c r="S457" t="s">
        <v>2199</v>
      </c>
      <c r="T457" t="s">
        <v>229</v>
      </c>
      <c r="U457" t="s">
        <v>2475</v>
      </c>
      <c r="V457" t="s">
        <v>2476</v>
      </c>
      <c r="W457" t="s">
        <v>594</v>
      </c>
      <c r="X457" t="s">
        <v>602</v>
      </c>
      <c r="Y457" t="s">
        <v>596</v>
      </c>
      <c r="Z457" t="s">
        <v>597</v>
      </c>
      <c r="AA457" t="s">
        <v>595</v>
      </c>
      <c r="AB457" t="s">
        <v>234</v>
      </c>
      <c r="AC457" t="s">
        <v>797</v>
      </c>
      <c r="AD457" t="s">
        <v>239</v>
      </c>
      <c r="AE457" t="s">
        <v>2205</v>
      </c>
      <c r="AF457" t="s">
        <v>240</v>
      </c>
      <c r="AG457" t="s">
        <v>2206</v>
      </c>
      <c r="AH457" t="s">
        <v>2207</v>
      </c>
      <c r="AI457" t="s">
        <v>2208</v>
      </c>
      <c r="AJ457" t="s">
        <v>2209</v>
      </c>
      <c r="AK457" t="s">
        <v>609</v>
      </c>
      <c r="AL457" t="s">
        <v>610</v>
      </c>
      <c r="AM457" t="s">
        <v>611</v>
      </c>
      <c r="AN457" t="s">
        <v>2210</v>
      </c>
      <c r="AO457" t="s">
        <v>2211</v>
      </c>
      <c r="AP457" t="s">
        <v>2504</v>
      </c>
      <c r="AQ457" t="s">
        <v>206</v>
      </c>
      <c r="AR457" s="64">
        <v>3392169246</v>
      </c>
      <c r="AS457" s="64">
        <v>0</v>
      </c>
      <c r="AT457" s="64">
        <v>0</v>
      </c>
      <c r="AU457" s="64">
        <v>0</v>
      </c>
      <c r="AV457" s="64">
        <v>0</v>
      </c>
      <c r="AW457" s="64">
        <v>3392169246</v>
      </c>
      <c r="AX457" s="64">
        <v>1125576949</v>
      </c>
      <c r="AY457" s="64">
        <v>1125576949</v>
      </c>
      <c r="AZ457" s="64">
        <v>1125576949</v>
      </c>
      <c r="BA457" s="64">
        <v>1125576949</v>
      </c>
      <c r="BB457" s="64">
        <v>2266592297</v>
      </c>
      <c r="BC457" s="101">
        <v>1</v>
      </c>
      <c r="BD457" s="101">
        <v>203</v>
      </c>
      <c r="BE457" s="64">
        <v>0</v>
      </c>
      <c r="BF457" t="s">
        <v>615</v>
      </c>
      <c r="BG457" s="107" t="e">
        <f>+SUMIF('[4]CDP - NO CANCELAR '!$A$2:$A$152,R457,'[4]CDP - NO CANCELAR '!$Q$2:$Q$152)</f>
        <v>#VALUE!</v>
      </c>
      <c r="BH457" s="64">
        <v>1125576949</v>
      </c>
      <c r="BI457" s="104">
        <v>40</v>
      </c>
      <c r="BJ457" s="104">
        <v>4</v>
      </c>
      <c r="BK457" s="104">
        <v>3</v>
      </c>
      <c r="BL457" s="106">
        <v>11</v>
      </c>
      <c r="BM457" s="104">
        <v>1</v>
      </c>
      <c r="BN457" s="104">
        <v>203</v>
      </c>
      <c r="BO457" s="104">
        <v>51</v>
      </c>
      <c r="BP457" s="104">
        <v>41</v>
      </c>
      <c r="BQ457" s="105" t="s">
        <v>2210</v>
      </c>
      <c r="BR457" s="104" t="s">
        <v>3507</v>
      </c>
      <c r="BS457" s="104">
        <f t="shared" si="75"/>
        <v>2266592297</v>
      </c>
      <c r="BT457" s="103" t="str">
        <f>+VLOOKUP('EJECUCIONGASTOS ARMONIZADO'!BU457,[4]ARMONIZACION!$I$5:$N$53,6,FALSE)</f>
        <v>DESARROLLO HUMANO Y SOCIAL</v>
      </c>
      <c r="BU457" s="102" t="s">
        <v>329</v>
      </c>
      <c r="BV457" s="102"/>
      <c r="BY457" s="101">
        <v>1</v>
      </c>
      <c r="BZ457" s="101">
        <v>203</v>
      </c>
      <c r="CA457" t="e">
        <f>+COUNTIF([4]ARMONIZACION!$D$5:$D$53,'EJECUCIONGASTOS ARMONIZADO'!CB457)</f>
        <v>#VALUE!</v>
      </c>
      <c r="CB457" t="str">
        <f t="shared" si="79"/>
        <v>VIDA SALUDABLE - SALUD Y BIENESTAR</v>
      </c>
      <c r="CC457">
        <f t="shared" si="74"/>
        <v>2</v>
      </c>
      <c r="CD457" t="str">
        <f t="shared" si="80"/>
        <v>12</v>
      </c>
      <c r="CE457" t="str">
        <f t="shared" si="81"/>
        <v>40 4 3 11 1 203 51 41 1906004</v>
      </c>
      <c r="CF457">
        <f t="shared" si="82"/>
        <v>1</v>
      </c>
    </row>
    <row r="458" spans="1:84" ht="15" customHeight="1" x14ac:dyDescent="0.25">
      <c r="A458">
        <v>40</v>
      </c>
      <c r="B458">
        <v>4</v>
      </c>
      <c r="C458">
        <v>3</v>
      </c>
      <c r="D458" s="99">
        <v>11</v>
      </c>
      <c r="E458">
        <v>1</v>
      </c>
      <c r="F458">
        <v>3</v>
      </c>
      <c r="G458">
        <v>81</v>
      </c>
      <c r="H458">
        <v>0</v>
      </c>
      <c r="I458">
        <v>1</v>
      </c>
      <c r="J458" t="s">
        <v>597</v>
      </c>
      <c r="K458">
        <v>0</v>
      </c>
      <c r="L458" t="s">
        <v>597</v>
      </c>
      <c r="M458">
        <v>11101</v>
      </c>
      <c r="N458" t="s">
        <v>598</v>
      </c>
      <c r="O458">
        <v>0</v>
      </c>
      <c r="P458">
        <v>0</v>
      </c>
      <c r="Q458" t="s">
        <v>2505</v>
      </c>
      <c r="R458" t="s">
        <v>2506</v>
      </c>
      <c r="S458" t="s">
        <v>2199</v>
      </c>
      <c r="T458" t="s">
        <v>229</v>
      </c>
      <c r="U458" t="s">
        <v>2475</v>
      </c>
      <c r="V458" t="s">
        <v>2476</v>
      </c>
      <c r="W458" t="s">
        <v>594</v>
      </c>
      <c r="X458" t="s">
        <v>602</v>
      </c>
      <c r="Y458" t="s">
        <v>596</v>
      </c>
      <c r="Z458" t="s">
        <v>597</v>
      </c>
      <c r="AA458" t="s">
        <v>595</v>
      </c>
      <c r="AB458" t="s">
        <v>234</v>
      </c>
      <c r="AC458" t="s">
        <v>797</v>
      </c>
      <c r="AD458" t="s">
        <v>239</v>
      </c>
      <c r="AE458" t="s">
        <v>2205</v>
      </c>
      <c r="AF458" t="s">
        <v>240</v>
      </c>
      <c r="AG458" t="s">
        <v>2507</v>
      </c>
      <c r="AH458" t="s">
        <v>2508</v>
      </c>
      <c r="AI458" t="s">
        <v>2509</v>
      </c>
      <c r="AJ458" t="s">
        <v>2510</v>
      </c>
      <c r="AK458" t="s">
        <v>609</v>
      </c>
      <c r="AL458" t="s">
        <v>610</v>
      </c>
      <c r="AM458" t="s">
        <v>611</v>
      </c>
      <c r="AN458" t="s">
        <v>2310</v>
      </c>
      <c r="AO458" t="s">
        <v>829</v>
      </c>
      <c r="AP458" t="s">
        <v>2511</v>
      </c>
      <c r="AQ458" t="s">
        <v>207</v>
      </c>
      <c r="AR458" s="64">
        <v>226578608</v>
      </c>
      <c r="AS458" s="64">
        <v>0</v>
      </c>
      <c r="AT458" s="64">
        <v>0</v>
      </c>
      <c r="AU458" s="64">
        <v>0</v>
      </c>
      <c r="AV458" s="64">
        <v>135000000</v>
      </c>
      <c r="AW458" s="64">
        <v>91578608</v>
      </c>
      <c r="AX458" s="64">
        <v>38842047</v>
      </c>
      <c r="AY458" s="64">
        <v>38842047</v>
      </c>
      <c r="AZ458" s="64">
        <v>12084192</v>
      </c>
      <c r="BA458" s="64">
        <v>12084192</v>
      </c>
      <c r="BB458" s="64">
        <v>52736561</v>
      </c>
      <c r="BC458" s="101">
        <v>1</v>
      </c>
      <c r="BD458" s="101">
        <v>203</v>
      </c>
      <c r="BE458" s="64">
        <v>0</v>
      </c>
      <c r="BF458" t="s">
        <v>615</v>
      </c>
      <c r="BG458" s="107" t="e">
        <f>+SUMIF('[4]CDP - NO CANCELAR '!$A$2:$A$152,R458,'[4]CDP - NO CANCELAR '!$Q$2:$Q$152)</f>
        <v>#VALUE!</v>
      </c>
      <c r="BH458" s="64">
        <v>38842047</v>
      </c>
      <c r="BI458" s="104">
        <v>40</v>
      </c>
      <c r="BJ458" s="104">
        <v>4</v>
      </c>
      <c r="BK458" s="104">
        <v>3</v>
      </c>
      <c r="BL458" s="106">
        <v>11</v>
      </c>
      <c r="BM458" s="104">
        <v>1</v>
      </c>
      <c r="BN458" s="104">
        <v>203</v>
      </c>
      <c r="BO458" s="104">
        <v>81</v>
      </c>
      <c r="BP458" s="104">
        <v>40</v>
      </c>
      <c r="BQ458" s="105" t="s">
        <v>2310</v>
      </c>
      <c r="BR458" s="104" t="s">
        <v>3510</v>
      </c>
      <c r="BS458" s="104">
        <f t="shared" si="75"/>
        <v>52736561</v>
      </c>
      <c r="BT458" s="103" t="str">
        <f>+VLOOKUP('EJECUCIONGASTOS ARMONIZADO'!BU458,[4]ARMONIZACION!$I$5:$N$53,6,FALSE)</f>
        <v>DESARROLLO HUMANO Y SOCIAL</v>
      </c>
      <c r="BU458" s="102" t="s">
        <v>329</v>
      </c>
      <c r="BV458" s="102"/>
      <c r="BY458" s="101">
        <v>1</v>
      </c>
      <c r="BZ458" s="101">
        <v>203</v>
      </c>
      <c r="CA458" t="e">
        <f>+COUNTIF([4]ARMONIZACION!$D$5:$D$53,'EJECUCIONGASTOS ARMONIZADO'!CB458)</f>
        <v>#VALUE!</v>
      </c>
      <c r="CB458" t="str">
        <f t="shared" si="79"/>
        <v>VIDA SALUDABLE - SALUD Y BIENESTAR</v>
      </c>
      <c r="CC458">
        <f t="shared" si="74"/>
        <v>2</v>
      </c>
      <c r="CD458" t="str">
        <f t="shared" si="80"/>
        <v>12</v>
      </c>
      <c r="CE458" t="str">
        <f t="shared" si="81"/>
        <v>40 4 3 11 1 203 81 40 1905036</v>
      </c>
      <c r="CF458">
        <f t="shared" si="82"/>
        <v>1</v>
      </c>
    </row>
    <row r="459" spans="1:84" ht="15" customHeight="1" x14ac:dyDescent="0.25">
      <c r="A459">
        <v>40</v>
      </c>
      <c r="B459">
        <v>4</v>
      </c>
      <c r="C459">
        <v>3</v>
      </c>
      <c r="D459" s="99">
        <v>22</v>
      </c>
      <c r="E459">
        <v>1</v>
      </c>
      <c r="F459">
        <v>3</v>
      </c>
      <c r="G459">
        <v>36</v>
      </c>
      <c r="H459">
        <v>0</v>
      </c>
      <c r="I459">
        <v>2</v>
      </c>
      <c r="J459" t="s">
        <v>235</v>
      </c>
      <c r="K459" t="s">
        <v>2199</v>
      </c>
      <c r="L459" t="s">
        <v>229</v>
      </c>
      <c r="M459">
        <v>44220</v>
      </c>
      <c r="N459" t="s">
        <v>2512</v>
      </c>
      <c r="O459">
        <v>0</v>
      </c>
      <c r="P459">
        <v>0</v>
      </c>
      <c r="Q459" t="s">
        <v>2513</v>
      </c>
      <c r="R459" t="s">
        <v>2514</v>
      </c>
      <c r="S459" t="s">
        <v>2199</v>
      </c>
      <c r="T459" t="s">
        <v>229</v>
      </c>
      <c r="U459" t="s">
        <v>2475</v>
      </c>
      <c r="V459" t="s">
        <v>2476</v>
      </c>
      <c r="W459" t="s">
        <v>594</v>
      </c>
      <c r="X459" t="s">
        <v>602</v>
      </c>
      <c r="Y459" t="s">
        <v>696</v>
      </c>
      <c r="Z459" t="s">
        <v>235</v>
      </c>
      <c r="AA459" t="s">
        <v>695</v>
      </c>
      <c r="AB459" t="s">
        <v>235</v>
      </c>
      <c r="AC459" t="s">
        <v>797</v>
      </c>
      <c r="AD459" t="s">
        <v>239</v>
      </c>
      <c r="AE459" t="s">
        <v>2205</v>
      </c>
      <c r="AF459" t="s">
        <v>240</v>
      </c>
      <c r="AG459" t="s">
        <v>2479</v>
      </c>
      <c r="AH459" t="s">
        <v>2480</v>
      </c>
      <c r="AI459" t="s">
        <v>2481</v>
      </c>
      <c r="AJ459" t="s">
        <v>2482</v>
      </c>
      <c r="AK459" t="s">
        <v>609</v>
      </c>
      <c r="AL459" t="s">
        <v>610</v>
      </c>
      <c r="AM459" t="s">
        <v>611</v>
      </c>
      <c r="AN459" t="s">
        <v>2483</v>
      </c>
      <c r="AO459" t="s">
        <v>2484</v>
      </c>
      <c r="AP459" t="s">
        <v>2515</v>
      </c>
      <c r="AQ459" t="s">
        <v>208</v>
      </c>
      <c r="AR459" s="64">
        <v>500000000</v>
      </c>
      <c r="AS459" s="64">
        <v>0</v>
      </c>
      <c r="AT459" s="64">
        <v>0</v>
      </c>
      <c r="AU459" s="64">
        <v>0</v>
      </c>
      <c r="AV459" s="64">
        <v>0</v>
      </c>
      <c r="AW459" s="64">
        <v>500000000</v>
      </c>
      <c r="AX459" s="64">
        <v>0</v>
      </c>
      <c r="AY459" s="64">
        <v>0</v>
      </c>
      <c r="AZ459" s="64">
        <v>0</v>
      </c>
      <c r="BA459" s="64">
        <v>0</v>
      </c>
      <c r="BB459" s="64">
        <v>500000000</v>
      </c>
      <c r="BC459" s="101">
        <v>1</v>
      </c>
      <c r="BD459" s="101">
        <v>202</v>
      </c>
      <c r="BE459" s="64">
        <v>0</v>
      </c>
      <c r="BF459" t="s">
        <v>615</v>
      </c>
      <c r="BG459" s="107" t="e">
        <f>+SUMIF('[4]CDP - NO CANCELAR '!$A$2:$A$152,R459,'[4]CDP - NO CANCELAR '!$Q$2:$Q$152)</f>
        <v>#VALUE!</v>
      </c>
      <c r="BH459" s="64">
        <v>0</v>
      </c>
      <c r="BI459" s="104">
        <v>40</v>
      </c>
      <c r="BJ459" s="104">
        <v>4</v>
      </c>
      <c r="BK459" s="104">
        <v>3</v>
      </c>
      <c r="BL459" s="106">
        <v>22</v>
      </c>
      <c r="BM459" s="104">
        <v>1</v>
      </c>
      <c r="BN459" s="104">
        <v>202</v>
      </c>
      <c r="BO459" s="104">
        <v>36</v>
      </c>
      <c r="BP459" s="104">
        <v>40</v>
      </c>
      <c r="BQ459" s="105" t="s">
        <v>2483</v>
      </c>
      <c r="BR459" s="104" t="s">
        <v>3512</v>
      </c>
      <c r="BS459" s="104">
        <f t="shared" si="75"/>
        <v>500000000</v>
      </c>
      <c r="BT459" s="103" t="str">
        <f>+VLOOKUP('EJECUCIONGASTOS ARMONIZADO'!BU459,[4]ARMONIZACION!$I$5:$N$53,6,FALSE)</f>
        <v>DESARROLLO HUMANO Y SOCIAL</v>
      </c>
      <c r="BU459" s="102" t="s">
        <v>329</v>
      </c>
      <c r="BV459" s="102"/>
      <c r="BY459" s="101">
        <v>1</v>
      </c>
      <c r="BZ459" s="101">
        <v>202</v>
      </c>
      <c r="CA459" t="e">
        <f>+COUNTIF([4]ARMONIZACION!$D$5:$D$53,'EJECUCIONGASTOS ARMONIZADO'!CB459)</f>
        <v>#VALUE!</v>
      </c>
      <c r="CB459" t="str">
        <f t="shared" si="79"/>
        <v>VIDA SALUDABLE - SALUD Y BIENESTAR</v>
      </c>
      <c r="CC459">
        <f t="shared" si="74"/>
        <v>2</v>
      </c>
      <c r="CD459" t="str">
        <f t="shared" si="80"/>
        <v>12</v>
      </c>
      <c r="CE459" t="str">
        <f t="shared" si="81"/>
        <v>40 4 3 22 1 202 36 40 1906025</v>
      </c>
      <c r="CF459">
        <f t="shared" si="82"/>
        <v>1</v>
      </c>
    </row>
    <row r="460" spans="1:84" ht="15" customHeight="1" x14ac:dyDescent="0.25">
      <c r="A460">
        <v>40</v>
      </c>
      <c r="B460">
        <v>4</v>
      </c>
      <c r="C460">
        <v>3</v>
      </c>
      <c r="D460" s="99">
        <v>22</v>
      </c>
      <c r="E460">
        <v>1</v>
      </c>
      <c r="F460">
        <v>3</v>
      </c>
      <c r="G460">
        <v>46</v>
      </c>
      <c r="H460">
        <v>0</v>
      </c>
      <c r="I460">
        <v>2</v>
      </c>
      <c r="J460" t="s">
        <v>235</v>
      </c>
      <c r="K460" t="s">
        <v>2199</v>
      </c>
      <c r="L460" t="s">
        <v>229</v>
      </c>
      <c r="M460">
        <v>44219</v>
      </c>
      <c r="N460" t="s">
        <v>2516</v>
      </c>
      <c r="O460">
        <v>0</v>
      </c>
      <c r="P460">
        <v>0</v>
      </c>
      <c r="Q460" t="s">
        <v>2517</v>
      </c>
      <c r="R460" t="s">
        <v>2518</v>
      </c>
      <c r="S460" t="s">
        <v>2199</v>
      </c>
      <c r="T460" t="s">
        <v>229</v>
      </c>
      <c r="U460" t="s">
        <v>2475</v>
      </c>
      <c r="V460" t="s">
        <v>2476</v>
      </c>
      <c r="W460" t="s">
        <v>594</v>
      </c>
      <c r="X460" t="s">
        <v>602</v>
      </c>
      <c r="Y460" t="s">
        <v>696</v>
      </c>
      <c r="Z460" t="s">
        <v>235</v>
      </c>
      <c r="AA460" t="s">
        <v>695</v>
      </c>
      <c r="AB460" t="s">
        <v>235</v>
      </c>
      <c r="AC460" t="s">
        <v>797</v>
      </c>
      <c r="AD460" t="s">
        <v>239</v>
      </c>
      <c r="AE460" t="s">
        <v>2205</v>
      </c>
      <c r="AF460" t="s">
        <v>240</v>
      </c>
      <c r="AG460" t="s">
        <v>2491</v>
      </c>
      <c r="AH460" t="s">
        <v>2492</v>
      </c>
      <c r="AI460" t="s">
        <v>2493</v>
      </c>
      <c r="AJ460" t="s">
        <v>2494</v>
      </c>
      <c r="AK460" t="s">
        <v>609</v>
      </c>
      <c r="AL460" t="s">
        <v>610</v>
      </c>
      <c r="AM460" t="s">
        <v>611</v>
      </c>
      <c r="AN460" t="s">
        <v>2272</v>
      </c>
      <c r="AO460" t="s">
        <v>2273</v>
      </c>
      <c r="AP460" t="s">
        <v>2519</v>
      </c>
      <c r="AQ460" t="s">
        <v>209</v>
      </c>
      <c r="AR460" s="64">
        <v>10000000</v>
      </c>
      <c r="AS460" s="64">
        <v>0</v>
      </c>
      <c r="AT460" s="64">
        <v>0</v>
      </c>
      <c r="AU460" s="64">
        <v>0</v>
      </c>
      <c r="AV460" s="64">
        <v>0</v>
      </c>
      <c r="AW460" s="64">
        <v>10000000</v>
      </c>
      <c r="AX460" s="64">
        <v>0</v>
      </c>
      <c r="AY460" s="64">
        <v>0</v>
      </c>
      <c r="AZ460" s="64">
        <v>0</v>
      </c>
      <c r="BA460" s="64">
        <v>0</v>
      </c>
      <c r="BB460" s="64">
        <v>10000000</v>
      </c>
      <c r="BC460" s="101">
        <v>1</v>
      </c>
      <c r="BD460" s="101">
        <v>202</v>
      </c>
      <c r="BE460" s="64">
        <v>0</v>
      </c>
      <c r="BF460" t="s">
        <v>615</v>
      </c>
      <c r="BG460" s="107" t="e">
        <f>+SUMIF('[4]CDP - NO CANCELAR '!$A$2:$A$152,R460,'[4]CDP - NO CANCELAR '!$Q$2:$Q$152)</f>
        <v>#VALUE!</v>
      </c>
      <c r="BH460" s="64">
        <v>0</v>
      </c>
      <c r="BI460" s="104">
        <v>40</v>
      </c>
      <c r="BJ460" s="104">
        <v>4</v>
      </c>
      <c r="BK460" s="104">
        <v>3</v>
      </c>
      <c r="BL460" s="106">
        <v>22</v>
      </c>
      <c r="BM460" s="104">
        <v>1</v>
      </c>
      <c r="BN460" s="104">
        <v>202</v>
      </c>
      <c r="BO460" s="104">
        <v>46</v>
      </c>
      <c r="BP460" s="104">
        <v>40</v>
      </c>
      <c r="BQ460" s="105" t="s">
        <v>2272</v>
      </c>
      <c r="BR460" s="104" t="s">
        <v>3514</v>
      </c>
      <c r="BS460" s="104">
        <f t="shared" si="75"/>
        <v>10000000</v>
      </c>
      <c r="BT460" s="103" t="str">
        <f>+VLOOKUP('EJECUCIONGASTOS ARMONIZADO'!BU460,[4]ARMONIZACION!$I$5:$N$53,6,FALSE)</f>
        <v>DESARROLLO HUMANO Y SOCIAL</v>
      </c>
      <c r="BU460" s="102" t="s">
        <v>329</v>
      </c>
      <c r="BV460" s="102"/>
      <c r="BY460" s="101">
        <v>1</v>
      </c>
      <c r="BZ460" s="101">
        <v>202</v>
      </c>
      <c r="CA460" t="e">
        <f>+COUNTIF([4]ARMONIZACION!$D$5:$D$53,'EJECUCIONGASTOS ARMONIZADO'!CB460)</f>
        <v>#VALUE!</v>
      </c>
      <c r="CB460" t="str">
        <f t="shared" si="79"/>
        <v>VIDA SALUDABLE - SALUD Y BIENESTAR</v>
      </c>
      <c r="CC460">
        <f t="shared" ref="CC460:CC491" si="83">_xlfn.NUMBERVALUE(MID(BN460,1,1))</f>
        <v>2</v>
      </c>
      <c r="CD460" t="str">
        <f t="shared" si="80"/>
        <v>12</v>
      </c>
      <c r="CE460" t="str">
        <f t="shared" si="81"/>
        <v>40 4 3 22 1 202 46 40 1905031</v>
      </c>
      <c r="CF460">
        <f t="shared" si="82"/>
        <v>1</v>
      </c>
    </row>
    <row r="461" spans="1:84" ht="15" customHeight="1" x14ac:dyDescent="0.25">
      <c r="A461">
        <v>40</v>
      </c>
      <c r="B461">
        <v>4</v>
      </c>
      <c r="C461">
        <v>3</v>
      </c>
      <c r="D461" s="99">
        <v>22</v>
      </c>
      <c r="E461">
        <v>1</v>
      </c>
      <c r="F461">
        <v>3</v>
      </c>
      <c r="G461">
        <v>46</v>
      </c>
      <c r="H461">
        <v>1</v>
      </c>
      <c r="I461">
        <v>2</v>
      </c>
      <c r="J461" t="s">
        <v>235</v>
      </c>
      <c r="K461" t="s">
        <v>2199</v>
      </c>
      <c r="L461" t="s">
        <v>229</v>
      </c>
      <c r="M461">
        <v>44120</v>
      </c>
      <c r="N461" t="s">
        <v>974</v>
      </c>
      <c r="O461">
        <v>1</v>
      </c>
      <c r="P461">
        <v>1</v>
      </c>
      <c r="Q461" t="s">
        <v>2520</v>
      </c>
      <c r="R461" t="s">
        <v>2521</v>
      </c>
      <c r="S461" t="s">
        <v>2199</v>
      </c>
      <c r="T461" t="s">
        <v>229</v>
      </c>
      <c r="U461" t="s">
        <v>2475</v>
      </c>
      <c r="V461" t="s">
        <v>2476</v>
      </c>
      <c r="W461" t="s">
        <v>594</v>
      </c>
      <c r="X461" t="s">
        <v>602</v>
      </c>
      <c r="Y461" t="s">
        <v>696</v>
      </c>
      <c r="Z461" t="s">
        <v>235</v>
      </c>
      <c r="AA461" t="s">
        <v>695</v>
      </c>
      <c r="AB461" t="s">
        <v>235</v>
      </c>
      <c r="AC461" t="s">
        <v>797</v>
      </c>
      <c r="AD461" t="s">
        <v>239</v>
      </c>
      <c r="AE461" t="s">
        <v>2205</v>
      </c>
      <c r="AF461" t="s">
        <v>240</v>
      </c>
      <c r="AG461" t="s">
        <v>2491</v>
      </c>
      <c r="AH461" t="s">
        <v>2492</v>
      </c>
      <c r="AI461" t="s">
        <v>2493</v>
      </c>
      <c r="AJ461" t="s">
        <v>2494</v>
      </c>
      <c r="AK461" t="s">
        <v>609</v>
      </c>
      <c r="AL461" t="s">
        <v>610</v>
      </c>
      <c r="AM461" t="s">
        <v>611</v>
      </c>
      <c r="AN461" t="s">
        <v>2272</v>
      </c>
      <c r="AO461" t="s">
        <v>2273</v>
      </c>
      <c r="AP461" t="s">
        <v>2522</v>
      </c>
      <c r="AQ461" t="s">
        <v>210</v>
      </c>
      <c r="AR461" s="64">
        <v>65880000</v>
      </c>
      <c r="AS461" s="64">
        <v>0</v>
      </c>
      <c r="AT461" s="64">
        <v>0</v>
      </c>
      <c r="AU461" s="64">
        <v>0</v>
      </c>
      <c r="AV461" s="64">
        <v>0</v>
      </c>
      <c r="AW461" s="64">
        <v>65880000</v>
      </c>
      <c r="AX461" s="64">
        <v>0</v>
      </c>
      <c r="AY461" s="64">
        <v>0</v>
      </c>
      <c r="AZ461" s="64">
        <v>0</v>
      </c>
      <c r="BA461" s="64">
        <v>0</v>
      </c>
      <c r="BB461" s="64">
        <v>65880000</v>
      </c>
      <c r="BC461" s="101">
        <v>1</v>
      </c>
      <c r="BD461" s="101">
        <v>202</v>
      </c>
      <c r="BE461" s="64">
        <v>0</v>
      </c>
      <c r="BF461" t="s">
        <v>615</v>
      </c>
      <c r="BG461" s="107" t="e">
        <f>+SUMIF('[4]CDP - NO CANCELAR '!$A$2:$A$152,R461,'[4]CDP - NO CANCELAR '!$Q$2:$Q$152)</f>
        <v>#VALUE!</v>
      </c>
      <c r="BH461" s="64">
        <v>0</v>
      </c>
      <c r="BI461" s="104">
        <v>40</v>
      </c>
      <c r="BJ461" s="104">
        <v>4</v>
      </c>
      <c r="BK461" s="104">
        <v>3</v>
      </c>
      <c r="BL461" s="106">
        <v>22</v>
      </c>
      <c r="BM461" s="104">
        <v>1</v>
      </c>
      <c r="BN461" s="104">
        <v>202</v>
      </c>
      <c r="BO461" s="104">
        <v>46</v>
      </c>
      <c r="BP461" s="104">
        <v>41</v>
      </c>
      <c r="BQ461" s="105" t="s">
        <v>2272</v>
      </c>
      <c r="BR461" s="104" t="s">
        <v>3516</v>
      </c>
      <c r="BS461" s="104">
        <f t="shared" si="75"/>
        <v>65880000</v>
      </c>
      <c r="BT461" s="103" t="str">
        <f>+VLOOKUP('EJECUCIONGASTOS ARMONIZADO'!BU461,[4]ARMONIZACION!$I$5:$N$53,6,FALSE)</f>
        <v>DESARROLLO HUMANO Y SOCIAL</v>
      </c>
      <c r="BU461" s="102" t="s">
        <v>329</v>
      </c>
      <c r="BV461" s="102"/>
      <c r="BY461" s="101">
        <v>1</v>
      </c>
      <c r="BZ461" s="101">
        <v>202</v>
      </c>
      <c r="CA461" t="e">
        <f>+COUNTIF([4]ARMONIZACION!$D$5:$D$53,'EJECUCIONGASTOS ARMONIZADO'!CB461)</f>
        <v>#VALUE!</v>
      </c>
      <c r="CB461" t="str">
        <f t="shared" si="79"/>
        <v>VIDA SALUDABLE - SALUD Y BIENESTAR</v>
      </c>
      <c r="CC461">
        <f t="shared" si="83"/>
        <v>2</v>
      </c>
      <c r="CD461" t="str">
        <f t="shared" si="80"/>
        <v>12</v>
      </c>
      <c r="CE461" t="str">
        <f t="shared" si="81"/>
        <v>40 4 3 22 1 202 46 41 1905031</v>
      </c>
      <c r="CF461">
        <f t="shared" si="82"/>
        <v>1</v>
      </c>
    </row>
    <row r="462" spans="1:84" ht="15" customHeight="1" x14ac:dyDescent="0.25">
      <c r="A462">
        <v>40</v>
      </c>
      <c r="B462">
        <v>4</v>
      </c>
      <c r="C462">
        <v>3</v>
      </c>
      <c r="D462" s="99">
        <v>33</v>
      </c>
      <c r="E462">
        <v>1</v>
      </c>
      <c r="F462">
        <v>3</v>
      </c>
      <c r="G462">
        <v>46</v>
      </c>
      <c r="H462">
        <v>0</v>
      </c>
      <c r="I462">
        <v>3</v>
      </c>
      <c r="J462" t="s">
        <v>236</v>
      </c>
      <c r="K462" t="s">
        <v>2199</v>
      </c>
      <c r="L462" t="s">
        <v>229</v>
      </c>
      <c r="M462">
        <v>42130</v>
      </c>
      <c r="N462" t="s">
        <v>2361</v>
      </c>
      <c r="O462">
        <v>0</v>
      </c>
      <c r="P462">
        <v>0</v>
      </c>
      <c r="Q462" t="s">
        <v>2523</v>
      </c>
      <c r="R462" t="s">
        <v>2524</v>
      </c>
      <c r="S462" t="s">
        <v>2199</v>
      </c>
      <c r="T462" t="s">
        <v>229</v>
      </c>
      <c r="U462" t="s">
        <v>2475</v>
      </c>
      <c r="V462" t="s">
        <v>2476</v>
      </c>
      <c r="W462" t="s">
        <v>594</v>
      </c>
      <c r="X462" t="s">
        <v>602</v>
      </c>
      <c r="Y462" t="s">
        <v>594</v>
      </c>
      <c r="Z462" t="s">
        <v>236</v>
      </c>
      <c r="AA462" t="s">
        <v>1180</v>
      </c>
      <c r="AB462" t="s">
        <v>1181</v>
      </c>
      <c r="AC462" t="s">
        <v>797</v>
      </c>
      <c r="AD462" t="s">
        <v>239</v>
      </c>
      <c r="AE462" t="s">
        <v>2205</v>
      </c>
      <c r="AF462" t="s">
        <v>240</v>
      </c>
      <c r="AG462" t="s">
        <v>2491</v>
      </c>
      <c r="AH462" t="s">
        <v>2492</v>
      </c>
      <c r="AI462" t="s">
        <v>2493</v>
      </c>
      <c r="AJ462" t="s">
        <v>2494</v>
      </c>
      <c r="AK462" t="s">
        <v>609</v>
      </c>
      <c r="AL462" t="s">
        <v>610</v>
      </c>
      <c r="AM462" t="s">
        <v>611</v>
      </c>
      <c r="AN462" t="s">
        <v>2272</v>
      </c>
      <c r="AO462" t="s">
        <v>2273</v>
      </c>
      <c r="AP462" t="s">
        <v>2525</v>
      </c>
      <c r="AQ462" t="s">
        <v>211</v>
      </c>
      <c r="AR462" s="64">
        <v>55000000</v>
      </c>
      <c r="AS462" s="64">
        <v>0</v>
      </c>
      <c r="AT462" s="64">
        <v>0</v>
      </c>
      <c r="AU462" s="64">
        <v>0</v>
      </c>
      <c r="AV462" s="64">
        <v>0</v>
      </c>
      <c r="AW462" s="64">
        <v>55000000</v>
      </c>
      <c r="AX462" s="64">
        <v>55000000</v>
      </c>
      <c r="AY462" s="64">
        <v>55000000</v>
      </c>
      <c r="AZ462" s="64">
        <v>0</v>
      </c>
      <c r="BA462" s="64">
        <v>0</v>
      </c>
      <c r="BB462" s="64">
        <v>0</v>
      </c>
      <c r="BC462" s="101">
        <v>1</v>
      </c>
      <c r="BD462" s="101">
        <v>202</v>
      </c>
      <c r="BE462" s="64">
        <v>0</v>
      </c>
      <c r="BF462" t="s">
        <v>615</v>
      </c>
      <c r="BG462" s="107" t="e">
        <f>+SUMIF('[4]CDP - NO CANCELAR '!$A$2:$A$152,R462,'[4]CDP - NO CANCELAR '!$Q$2:$Q$152)</f>
        <v>#VALUE!</v>
      </c>
      <c r="BH462" s="64">
        <v>55000000</v>
      </c>
      <c r="BI462" s="104">
        <f t="shared" ref="BI462:BL463" si="84">+A462</f>
        <v>40</v>
      </c>
      <c r="BJ462" s="104">
        <f t="shared" si="84"/>
        <v>4</v>
      </c>
      <c r="BK462" s="104">
        <f t="shared" si="84"/>
        <v>3</v>
      </c>
      <c r="BL462" s="106">
        <f t="shared" si="84"/>
        <v>33</v>
      </c>
      <c r="BM462" s="104">
        <f>+VALUE(VLOOKUP(BT462,'[4]ESTRUCTURA PDM'!$D$1:$J$48,7,FALSE))</f>
        <v>1</v>
      </c>
      <c r="BN462" s="104">
        <f>IFERROR(VALUE(CONCATENATE((VLOOKUP(BU462,'[4]ESTRUCTURA PDM'!$E$1:$L$48,7,FALSE)),0,(VLOOKUP(BV462,'[4]ESTRUCTURA PDM'!$F$1:$L$48,7,FALSE)))),)</f>
        <v>0</v>
      </c>
      <c r="BO462" s="104">
        <f>+G462</f>
        <v>46</v>
      </c>
      <c r="BP462" s="104"/>
      <c r="BQ462" s="105"/>
      <c r="BR462" s="104"/>
      <c r="BS462" s="104">
        <f t="shared" si="75"/>
        <v>0</v>
      </c>
      <c r="BT462" s="103" t="str">
        <f>+VLOOKUP('EJECUCIONGASTOS ARMONIZADO'!BU462,[4]ARMONIZACION!$I$5:$N$53,6,FALSE)</f>
        <v>DESARROLLO HUMANO Y SOCIAL</v>
      </c>
      <c r="BU462" s="102" t="s">
        <v>329</v>
      </c>
      <c r="BV462" s="102"/>
      <c r="BY462" s="101">
        <v>1</v>
      </c>
      <c r="BZ462" s="101">
        <v>0</v>
      </c>
      <c r="CA462" t="e">
        <f>+COUNTIF([4]ARMONIZACION!$D$5:$D$53,'EJECUCIONGASTOS ARMONIZADO'!CB462)</f>
        <v>#VALUE!</v>
      </c>
      <c r="CB462" t="str">
        <f t="shared" si="79"/>
        <v>VIDA SALUDABLE - SALUD Y BIENESTAR</v>
      </c>
      <c r="CC462">
        <f t="shared" si="83"/>
        <v>0</v>
      </c>
      <c r="CD462" t="str">
        <f t="shared" si="80"/>
        <v>10</v>
      </c>
      <c r="CE462" t="str">
        <f t="shared" si="81"/>
        <v xml:space="preserve">40 4 3 33 1 0 46  </v>
      </c>
      <c r="CF462">
        <f t="shared" si="82"/>
        <v>2</v>
      </c>
    </row>
    <row r="463" spans="1:84" ht="15" customHeight="1" x14ac:dyDescent="0.25">
      <c r="A463">
        <v>40</v>
      </c>
      <c r="B463">
        <v>4</v>
      </c>
      <c r="C463">
        <v>3</v>
      </c>
      <c r="D463" s="99">
        <v>33</v>
      </c>
      <c r="E463">
        <v>1</v>
      </c>
      <c r="F463">
        <v>3</v>
      </c>
      <c r="G463">
        <v>46</v>
      </c>
      <c r="H463">
        <v>1</v>
      </c>
      <c r="I463">
        <v>3</v>
      </c>
      <c r="J463" t="s">
        <v>236</v>
      </c>
      <c r="K463" t="s">
        <v>2199</v>
      </c>
      <c r="L463" t="s">
        <v>229</v>
      </c>
      <c r="M463">
        <v>42130</v>
      </c>
      <c r="N463" t="s">
        <v>2361</v>
      </c>
      <c r="O463">
        <v>1</v>
      </c>
      <c r="P463">
        <v>1</v>
      </c>
      <c r="Q463" t="s">
        <v>2526</v>
      </c>
      <c r="R463" t="s">
        <v>2527</v>
      </c>
      <c r="S463" t="s">
        <v>2199</v>
      </c>
      <c r="T463" t="s">
        <v>229</v>
      </c>
      <c r="U463" t="s">
        <v>2475</v>
      </c>
      <c r="V463" t="s">
        <v>2476</v>
      </c>
      <c r="W463" t="s">
        <v>594</v>
      </c>
      <c r="X463" t="s">
        <v>602</v>
      </c>
      <c r="Y463" t="s">
        <v>594</v>
      </c>
      <c r="Z463" t="s">
        <v>236</v>
      </c>
      <c r="AA463" t="s">
        <v>1180</v>
      </c>
      <c r="AB463" t="s">
        <v>1181</v>
      </c>
      <c r="AC463" t="s">
        <v>797</v>
      </c>
      <c r="AD463" t="s">
        <v>239</v>
      </c>
      <c r="AE463" t="s">
        <v>2205</v>
      </c>
      <c r="AF463" t="s">
        <v>240</v>
      </c>
      <c r="AG463" t="s">
        <v>2491</v>
      </c>
      <c r="AH463" t="s">
        <v>2492</v>
      </c>
      <c r="AI463" t="s">
        <v>2493</v>
      </c>
      <c r="AJ463" t="s">
        <v>2494</v>
      </c>
      <c r="AK463" t="s">
        <v>609</v>
      </c>
      <c r="AL463" t="s">
        <v>610</v>
      </c>
      <c r="AM463" t="s">
        <v>611</v>
      </c>
      <c r="AN463" t="s">
        <v>2349</v>
      </c>
      <c r="AO463" t="s">
        <v>2350</v>
      </c>
      <c r="AP463" t="s">
        <v>2528</v>
      </c>
      <c r="AQ463" t="s">
        <v>203</v>
      </c>
      <c r="AR463" s="64">
        <v>33000000</v>
      </c>
      <c r="AS463" s="64">
        <v>0</v>
      </c>
      <c r="AT463" s="64">
        <v>0</v>
      </c>
      <c r="AU463" s="64">
        <v>0</v>
      </c>
      <c r="AV463" s="64">
        <v>0</v>
      </c>
      <c r="AW463" s="64">
        <v>33000000</v>
      </c>
      <c r="AX463" s="64">
        <v>33000000</v>
      </c>
      <c r="AY463" s="64">
        <v>33000000</v>
      </c>
      <c r="AZ463" s="64">
        <v>0</v>
      </c>
      <c r="BA463" s="64">
        <v>0</v>
      </c>
      <c r="BB463" s="64">
        <v>0</v>
      </c>
      <c r="BC463" s="101">
        <v>1</v>
      </c>
      <c r="BD463" s="101">
        <v>202</v>
      </c>
      <c r="BE463" s="64">
        <v>0</v>
      </c>
      <c r="BF463" t="s">
        <v>615</v>
      </c>
      <c r="BG463" s="107" t="e">
        <f>+SUMIF('[4]CDP - NO CANCELAR '!$A$2:$A$152,R463,'[4]CDP - NO CANCELAR '!$Q$2:$Q$152)</f>
        <v>#VALUE!</v>
      </c>
      <c r="BH463" s="64">
        <v>33000000</v>
      </c>
      <c r="BI463" s="104">
        <f t="shared" si="84"/>
        <v>40</v>
      </c>
      <c r="BJ463" s="104">
        <f t="shared" si="84"/>
        <v>4</v>
      </c>
      <c r="BK463" s="104">
        <f t="shared" si="84"/>
        <v>3</v>
      </c>
      <c r="BL463" s="106">
        <f t="shared" si="84"/>
        <v>33</v>
      </c>
      <c r="BM463" s="104">
        <f>+VALUE(VLOOKUP(BT463,'[4]ESTRUCTURA PDM'!$D$1:$J$48,7,FALSE))</f>
        <v>1</v>
      </c>
      <c r="BN463" s="104">
        <f>IFERROR(VALUE(CONCATENATE((VLOOKUP(BU463,'[4]ESTRUCTURA PDM'!$E$1:$L$48,7,FALSE)),0,(VLOOKUP(BV463,'[4]ESTRUCTURA PDM'!$F$1:$L$48,7,FALSE)))),)</f>
        <v>0</v>
      </c>
      <c r="BO463" s="104">
        <f>+G463</f>
        <v>46</v>
      </c>
      <c r="BP463" s="104"/>
      <c r="BQ463" s="105"/>
      <c r="BR463" s="104"/>
      <c r="BS463" s="104">
        <f t="shared" si="75"/>
        <v>0</v>
      </c>
      <c r="BT463" s="103" t="str">
        <f>+VLOOKUP('EJECUCIONGASTOS ARMONIZADO'!BU463,[4]ARMONIZACION!$I$5:$N$53,6,FALSE)</f>
        <v>DESARROLLO HUMANO Y SOCIAL</v>
      </c>
      <c r="BU463" s="102" t="s">
        <v>329</v>
      </c>
      <c r="BV463" s="102"/>
      <c r="BY463" s="101">
        <v>1</v>
      </c>
      <c r="BZ463" s="101">
        <v>0</v>
      </c>
      <c r="CA463" t="e">
        <f>+COUNTIF([4]ARMONIZACION!$D$5:$D$53,'EJECUCIONGASTOS ARMONIZADO'!CB463)</f>
        <v>#VALUE!</v>
      </c>
      <c r="CB463" t="str">
        <f t="shared" si="79"/>
        <v>VIDA SALUDABLE - SALUD Y BIENESTAR</v>
      </c>
      <c r="CC463">
        <f t="shared" si="83"/>
        <v>0</v>
      </c>
      <c r="CD463" t="str">
        <f t="shared" si="80"/>
        <v>10</v>
      </c>
      <c r="CE463" t="str">
        <f t="shared" si="81"/>
        <v xml:space="preserve">40 4 3 33 1 0 46  </v>
      </c>
      <c r="CF463">
        <f t="shared" si="82"/>
        <v>2</v>
      </c>
    </row>
    <row r="464" spans="1:84" ht="15" customHeight="1" x14ac:dyDescent="0.25">
      <c r="A464">
        <v>40</v>
      </c>
      <c r="B464">
        <v>4</v>
      </c>
      <c r="C464">
        <v>3</v>
      </c>
      <c r="D464" s="99">
        <v>82</v>
      </c>
      <c r="E464">
        <v>1</v>
      </c>
      <c r="F464">
        <v>3</v>
      </c>
      <c r="G464">
        <v>46</v>
      </c>
      <c r="H464">
        <v>0</v>
      </c>
      <c r="I464">
        <v>2</v>
      </c>
      <c r="J464" t="s">
        <v>235</v>
      </c>
      <c r="K464" t="s">
        <v>2199</v>
      </c>
      <c r="L464" t="s">
        <v>229</v>
      </c>
      <c r="M464">
        <v>44267</v>
      </c>
      <c r="N464" t="s">
        <v>2529</v>
      </c>
      <c r="O464">
        <v>0</v>
      </c>
      <c r="P464">
        <v>0</v>
      </c>
      <c r="Q464" t="s">
        <v>2530</v>
      </c>
      <c r="R464" t="s">
        <v>2531</v>
      </c>
      <c r="S464" t="s">
        <v>2199</v>
      </c>
      <c r="T464" t="s">
        <v>229</v>
      </c>
      <c r="U464" t="s">
        <v>2475</v>
      </c>
      <c r="V464" t="s">
        <v>2476</v>
      </c>
      <c r="W464" t="s">
        <v>594</v>
      </c>
      <c r="X464" t="s">
        <v>602</v>
      </c>
      <c r="Y464" t="s">
        <v>696</v>
      </c>
      <c r="Z464" t="s">
        <v>235</v>
      </c>
      <c r="AA464" t="s">
        <v>725</v>
      </c>
      <c r="AB464" t="s">
        <v>729</v>
      </c>
      <c r="AC464" t="s">
        <v>797</v>
      </c>
      <c r="AD464" t="s">
        <v>239</v>
      </c>
      <c r="AE464" t="s">
        <v>2205</v>
      </c>
      <c r="AF464" t="s">
        <v>240</v>
      </c>
      <c r="AG464" t="s">
        <v>2491</v>
      </c>
      <c r="AH464" t="s">
        <v>2492</v>
      </c>
      <c r="AI464" t="s">
        <v>2493</v>
      </c>
      <c r="AJ464" t="s">
        <v>2494</v>
      </c>
      <c r="AK464" t="s">
        <v>609</v>
      </c>
      <c r="AL464" t="s">
        <v>610</v>
      </c>
      <c r="AM464" t="s">
        <v>611</v>
      </c>
      <c r="AN464" t="s">
        <v>2272</v>
      </c>
      <c r="AO464" t="s">
        <v>2273</v>
      </c>
      <c r="AP464" t="s">
        <v>2532</v>
      </c>
      <c r="AQ464" t="s">
        <v>212</v>
      </c>
      <c r="AR464" s="64">
        <v>154452624</v>
      </c>
      <c r="AS464" s="64">
        <v>0</v>
      </c>
      <c r="AT464" s="64">
        <v>0</v>
      </c>
      <c r="AU464" s="64">
        <v>120931488</v>
      </c>
      <c r="AV464" s="64">
        <v>0</v>
      </c>
      <c r="AW464" s="64">
        <v>275384112</v>
      </c>
      <c r="AX464" s="64">
        <v>154452624</v>
      </c>
      <c r="AY464" s="64">
        <v>154452624</v>
      </c>
      <c r="AZ464" s="64">
        <v>33710670</v>
      </c>
      <c r="BA464" s="64">
        <v>0</v>
      </c>
      <c r="BB464" s="64">
        <v>120931488</v>
      </c>
      <c r="BC464" s="101">
        <v>1</v>
      </c>
      <c r="BD464" s="101">
        <v>202</v>
      </c>
      <c r="BE464" s="64">
        <v>0</v>
      </c>
      <c r="BF464" t="s">
        <v>615</v>
      </c>
      <c r="BG464" s="107" t="e">
        <f>+SUMIF('[4]CDP - NO CANCELAR '!$A$2:$A$152,R464,'[4]CDP - NO CANCELAR '!$Q$2:$Q$152)</f>
        <v>#VALUE!</v>
      </c>
      <c r="BH464" s="64">
        <v>154452624</v>
      </c>
      <c r="BI464" s="104">
        <v>40</v>
      </c>
      <c r="BJ464" s="104">
        <v>4</v>
      </c>
      <c r="BK464" s="104">
        <v>3</v>
      </c>
      <c r="BL464" s="106">
        <v>82</v>
      </c>
      <c r="BM464" s="104">
        <v>1</v>
      </c>
      <c r="BN464" s="104">
        <v>202</v>
      </c>
      <c r="BO464" s="104">
        <v>46</v>
      </c>
      <c r="BP464" s="104">
        <v>40</v>
      </c>
      <c r="BQ464" s="105" t="s">
        <v>2272</v>
      </c>
      <c r="BR464" s="104" t="s">
        <v>3518</v>
      </c>
      <c r="BS464" s="104">
        <f t="shared" si="75"/>
        <v>120931488</v>
      </c>
      <c r="BT464" s="103" t="str">
        <f>+VLOOKUP('EJECUCIONGASTOS ARMONIZADO'!BU464,[4]ARMONIZACION!$I$5:$N$53,6,FALSE)</f>
        <v>DESARROLLO HUMANO Y SOCIAL</v>
      </c>
      <c r="BU464" s="102" t="s">
        <v>329</v>
      </c>
      <c r="BV464" s="102"/>
      <c r="BY464" s="101">
        <v>1</v>
      </c>
      <c r="BZ464" s="101">
        <v>202</v>
      </c>
      <c r="CA464" t="e">
        <f>+COUNTIF([4]ARMONIZACION!$D$5:$D$53,'EJECUCIONGASTOS ARMONIZADO'!CB464)</f>
        <v>#VALUE!</v>
      </c>
      <c r="CB464" t="str">
        <f t="shared" si="79"/>
        <v>VIDA SALUDABLE - SALUD Y BIENESTAR</v>
      </c>
      <c r="CC464">
        <f t="shared" si="83"/>
        <v>2</v>
      </c>
      <c r="CD464" t="str">
        <f t="shared" si="80"/>
        <v>12</v>
      </c>
      <c r="CE464" t="str">
        <f t="shared" si="81"/>
        <v>40 4 3 82 1 202 46 40 1905031</v>
      </c>
      <c r="CF464">
        <f t="shared" si="82"/>
        <v>1</v>
      </c>
    </row>
    <row r="465" spans="1:84" ht="15" customHeight="1" x14ac:dyDescent="0.25">
      <c r="A465">
        <v>28</v>
      </c>
      <c r="B465">
        <v>5</v>
      </c>
      <c r="C465">
        <v>3</v>
      </c>
      <c r="D465" s="99">
        <v>11</v>
      </c>
      <c r="E465">
        <v>1</v>
      </c>
      <c r="F465">
        <v>2</v>
      </c>
      <c r="G465">
        <v>23</v>
      </c>
      <c r="H465">
        <v>0</v>
      </c>
      <c r="I465">
        <v>1</v>
      </c>
      <c r="J465" t="s">
        <v>597</v>
      </c>
      <c r="K465">
        <v>0</v>
      </c>
      <c r="L465" t="s">
        <v>597</v>
      </c>
      <c r="M465">
        <v>11101</v>
      </c>
      <c r="N465" t="s">
        <v>598</v>
      </c>
      <c r="O465">
        <v>0</v>
      </c>
      <c r="P465">
        <v>0</v>
      </c>
      <c r="Q465" t="s">
        <v>2533</v>
      </c>
      <c r="R465" t="s">
        <v>2534</v>
      </c>
      <c r="S465" t="s">
        <v>1443</v>
      </c>
      <c r="T465" t="s">
        <v>223</v>
      </c>
      <c r="U465" t="s">
        <v>1596</v>
      </c>
      <c r="V465" t="s">
        <v>1597</v>
      </c>
      <c r="W465" t="s">
        <v>594</v>
      </c>
      <c r="X465" t="s">
        <v>602</v>
      </c>
      <c r="Y465" t="s">
        <v>596</v>
      </c>
      <c r="Z465" t="s">
        <v>597</v>
      </c>
      <c r="AA465" t="s">
        <v>595</v>
      </c>
      <c r="AB465" t="s">
        <v>234</v>
      </c>
      <c r="AC465" t="s">
        <v>797</v>
      </c>
      <c r="AD465" t="s">
        <v>239</v>
      </c>
      <c r="AE465" t="s">
        <v>1448</v>
      </c>
      <c r="AF465" t="s">
        <v>1449</v>
      </c>
      <c r="AG465" t="s">
        <v>1598</v>
      </c>
      <c r="AH465" t="s">
        <v>1599</v>
      </c>
      <c r="AI465" t="s">
        <v>1600</v>
      </c>
      <c r="AJ465" t="s">
        <v>1601</v>
      </c>
      <c r="AK465" t="s">
        <v>609</v>
      </c>
      <c r="AL465" t="s">
        <v>610</v>
      </c>
      <c r="AM465" t="s">
        <v>611</v>
      </c>
      <c r="AN465" t="s">
        <v>1576</v>
      </c>
      <c r="AO465" t="s">
        <v>1577</v>
      </c>
      <c r="AP465" t="s">
        <v>2535</v>
      </c>
      <c r="AQ465" t="s">
        <v>101</v>
      </c>
      <c r="AR465" s="64">
        <v>0</v>
      </c>
      <c r="AS465" s="64">
        <v>0</v>
      </c>
      <c r="AT465" s="64">
        <v>0</v>
      </c>
      <c r="AU465" s="64">
        <v>88000000</v>
      </c>
      <c r="AV465" s="64">
        <v>0</v>
      </c>
      <c r="AW465" s="64">
        <v>88000000</v>
      </c>
      <c r="AX465" s="64">
        <v>0</v>
      </c>
      <c r="AY465" s="64">
        <v>0</v>
      </c>
      <c r="AZ465" s="64">
        <v>0</v>
      </c>
      <c r="BA465" s="64">
        <v>0</v>
      </c>
      <c r="BB465" s="64">
        <v>88000000</v>
      </c>
      <c r="BC465" s="101">
        <v>1</v>
      </c>
      <c r="BD465" s="101">
        <v>102</v>
      </c>
      <c r="BE465" s="64">
        <v>0</v>
      </c>
      <c r="BF465" t="s">
        <v>615</v>
      </c>
      <c r="BG465" s="107" t="e">
        <f>+SUMIF('[4]CDP - NO CANCELAR '!$A$2:$A$152,R465,'[4]CDP - NO CANCELAR '!$Q$2:$Q$152)</f>
        <v>#VALUE!</v>
      </c>
      <c r="BH465" s="64">
        <v>88000000</v>
      </c>
      <c r="BI465" s="104">
        <v>28</v>
      </c>
      <c r="BJ465" s="104">
        <v>1</v>
      </c>
      <c r="BK465" s="104">
        <v>3</v>
      </c>
      <c r="BL465" s="106">
        <v>11</v>
      </c>
      <c r="BM465" s="104">
        <v>1</v>
      </c>
      <c r="BN465" s="104">
        <v>102</v>
      </c>
      <c r="BO465" s="104">
        <v>23</v>
      </c>
      <c r="BP465" s="104">
        <v>41</v>
      </c>
      <c r="BQ465" s="105">
        <v>2201070</v>
      </c>
      <c r="BR465" s="104" t="s">
        <v>3208</v>
      </c>
      <c r="BS465" s="104">
        <f t="shared" si="75"/>
        <v>88000000</v>
      </c>
      <c r="BT465" s="103" t="str">
        <f>+VLOOKUP('EJECUCIONGASTOS ARMONIZADO'!BU465,[4]ARMONIZACION!$I$5:$N$53,6,FALSE)</f>
        <v>DESARROLLO HUMANO Y SOCIAL</v>
      </c>
      <c r="BU465" s="102" t="s">
        <v>317</v>
      </c>
      <c r="BV465" s="102"/>
      <c r="BY465" s="101">
        <v>1</v>
      </c>
      <c r="BZ465" s="101">
        <v>102</v>
      </c>
      <c r="CA465" t="e">
        <f>+COUNTIF([4]ARMONIZACION!$D$5:$D$53,'EJECUCIONGASTOS ARMONIZADO'!CB465)</f>
        <v>#VALUE!</v>
      </c>
      <c r="CB465" t="str">
        <f t="shared" si="79"/>
        <v>MANIZALES CIUDAD MUNDIAL DE APRENDIZAJE HACIA UN SISTEMA 4.0 - EDUCACIÓN</v>
      </c>
      <c r="CC465">
        <f t="shared" si="83"/>
        <v>1</v>
      </c>
      <c r="CD465" t="str">
        <f t="shared" si="80"/>
        <v>11</v>
      </c>
      <c r="CE465" t="str">
        <f t="shared" si="81"/>
        <v>28 1 3 11 1 102 23 41 2201070</v>
      </c>
      <c r="CF465">
        <f t="shared" si="82"/>
        <v>1</v>
      </c>
    </row>
    <row r="466" spans="1:84" ht="15" customHeight="1" x14ac:dyDescent="0.25">
      <c r="A466">
        <v>36</v>
      </c>
      <c r="B466">
        <v>1</v>
      </c>
      <c r="C466">
        <v>3</v>
      </c>
      <c r="D466" s="99">
        <v>22</v>
      </c>
      <c r="E466">
        <v>1</v>
      </c>
      <c r="F466">
        <v>5</v>
      </c>
      <c r="G466">
        <v>34</v>
      </c>
      <c r="H466">
        <v>2</v>
      </c>
      <c r="I466">
        <v>2</v>
      </c>
      <c r="J466" t="s">
        <v>235</v>
      </c>
      <c r="K466" t="s">
        <v>2117</v>
      </c>
      <c r="L466" t="s">
        <v>228</v>
      </c>
      <c r="M466">
        <v>22329</v>
      </c>
      <c r="N466" t="s">
        <v>2158</v>
      </c>
      <c r="O466">
        <v>2</v>
      </c>
      <c r="P466">
        <v>2</v>
      </c>
      <c r="Q466" t="s">
        <v>2536</v>
      </c>
      <c r="R466" t="s">
        <v>2537</v>
      </c>
      <c r="S466" t="s">
        <v>2117</v>
      </c>
      <c r="T466" t="s">
        <v>228</v>
      </c>
      <c r="U466" t="s">
        <v>2120</v>
      </c>
      <c r="V466" t="s">
        <v>2121</v>
      </c>
      <c r="W466" t="s">
        <v>594</v>
      </c>
      <c r="X466" t="s">
        <v>602</v>
      </c>
      <c r="Y466" t="s">
        <v>696</v>
      </c>
      <c r="Z466" t="s">
        <v>235</v>
      </c>
      <c r="AA466" t="s">
        <v>695</v>
      </c>
      <c r="AB466" t="s">
        <v>235</v>
      </c>
      <c r="AC466" t="s">
        <v>797</v>
      </c>
      <c r="AD466" t="s">
        <v>239</v>
      </c>
      <c r="AE466" t="s">
        <v>2122</v>
      </c>
      <c r="AF466" t="s">
        <v>3534</v>
      </c>
      <c r="AG466" t="s">
        <v>2124</v>
      </c>
      <c r="AH466" t="s">
        <v>2125</v>
      </c>
      <c r="AI466" t="s">
        <v>2126</v>
      </c>
      <c r="AJ466" t="s">
        <v>2127</v>
      </c>
      <c r="AK466" t="s">
        <v>609</v>
      </c>
      <c r="AL466" t="s">
        <v>610</v>
      </c>
      <c r="AM466" t="s">
        <v>611</v>
      </c>
      <c r="AN466" t="s">
        <v>2128</v>
      </c>
      <c r="AO466" t="s">
        <v>2129</v>
      </c>
      <c r="AP466" t="s">
        <v>2538</v>
      </c>
      <c r="AQ466" t="s">
        <v>146</v>
      </c>
      <c r="AR466" s="64">
        <v>0</v>
      </c>
      <c r="AS466" s="64">
        <v>0</v>
      </c>
      <c r="AT466" s="64">
        <v>0</v>
      </c>
      <c r="AU466" s="64">
        <v>4500000</v>
      </c>
      <c r="AV466" s="64">
        <v>0</v>
      </c>
      <c r="AW466" s="64">
        <v>4500000</v>
      </c>
      <c r="AX466" s="64">
        <v>0</v>
      </c>
      <c r="AY466" s="64">
        <v>0</v>
      </c>
      <c r="AZ466" s="64">
        <v>0</v>
      </c>
      <c r="BA466" s="64">
        <v>0</v>
      </c>
      <c r="BB466" s="64">
        <v>4500000</v>
      </c>
      <c r="BC466" s="101">
        <v>1</v>
      </c>
      <c r="BD466" s="101">
        <v>403</v>
      </c>
      <c r="BE466" s="64">
        <v>0</v>
      </c>
      <c r="BF466" t="s">
        <v>615</v>
      </c>
      <c r="BG466" s="107" t="e">
        <f>+SUMIF('[4]CDP - NO CANCELAR '!$A$2:$A$152,R466,'[4]CDP - NO CANCELAR '!$Q$2:$Q$152)</f>
        <v>#VALUE!</v>
      </c>
      <c r="BH466" s="64">
        <v>0</v>
      </c>
      <c r="BI466" s="104">
        <v>36</v>
      </c>
      <c r="BJ466" s="104">
        <v>1</v>
      </c>
      <c r="BK466" s="104">
        <v>3</v>
      </c>
      <c r="BL466" s="106">
        <v>22</v>
      </c>
      <c r="BM466" s="104">
        <v>1</v>
      </c>
      <c r="BN466" s="104">
        <v>403</v>
      </c>
      <c r="BO466" s="104">
        <v>34</v>
      </c>
      <c r="BP466" s="104">
        <v>41</v>
      </c>
      <c r="BQ466" s="105">
        <v>4301037</v>
      </c>
      <c r="BR466" s="104" t="s">
        <v>3389</v>
      </c>
      <c r="BS466" s="104">
        <f t="shared" si="75"/>
        <v>4500000</v>
      </c>
      <c r="BT466" s="103" t="str">
        <f>+VLOOKUP('EJECUCIONGASTOS ARMONIZADO'!BU466,[4]ARMONIZACION!$I$5:$N$53,6,FALSE)</f>
        <v>DESARROLLO HUMANO Y SOCIAL</v>
      </c>
      <c r="BU466" s="102" t="s">
        <v>360</v>
      </c>
      <c r="BV466" s="102"/>
      <c r="BY466" s="101">
        <v>1</v>
      </c>
      <c r="BZ466" s="101">
        <v>403</v>
      </c>
      <c r="CA466" t="e">
        <f>+COUNTIF([4]ARMONIZACION!$D$5:$D$53,'EJECUCIONGASTOS ARMONIZADO'!CB466)</f>
        <v>#VALUE!</v>
      </c>
      <c r="CB466" t="str">
        <f t="shared" si="79"/>
        <v>DEPORTE Y RECREACIÓN PARA EL DESARROLLO INDIVIDUAL DE LOS INDIVIDUOS PARA LA CONVIVENCIA Y LA COHESIÓN SOCIAL - DEPORTE, RECREACIÓN Y ACTIVIDAD FÍSICA</v>
      </c>
      <c r="CC466">
        <f t="shared" si="83"/>
        <v>4</v>
      </c>
      <c r="CD466" t="str">
        <f t="shared" si="80"/>
        <v>14</v>
      </c>
      <c r="CE466" t="str">
        <f t="shared" si="81"/>
        <v>36 1 3 22 1 403 34 41 4301037</v>
      </c>
      <c r="CF466">
        <f t="shared" si="82"/>
        <v>1</v>
      </c>
    </row>
    <row r="467" spans="1:84" ht="15" customHeight="1" x14ac:dyDescent="0.25">
      <c r="A467">
        <v>26</v>
      </c>
      <c r="B467">
        <v>1</v>
      </c>
      <c r="C467">
        <v>3</v>
      </c>
      <c r="D467" s="99">
        <v>22</v>
      </c>
      <c r="E467">
        <v>4</v>
      </c>
      <c r="F467">
        <v>3</v>
      </c>
      <c r="G467">
        <v>20</v>
      </c>
      <c r="H467">
        <v>3</v>
      </c>
      <c r="I467">
        <v>2</v>
      </c>
      <c r="J467" t="s">
        <v>235</v>
      </c>
      <c r="K467" t="s">
        <v>1243</v>
      </c>
      <c r="L467" t="s">
        <v>221</v>
      </c>
      <c r="M467">
        <v>11218</v>
      </c>
      <c r="N467" t="s">
        <v>1330</v>
      </c>
      <c r="O467">
        <v>3</v>
      </c>
      <c r="P467">
        <v>3</v>
      </c>
      <c r="Q467" t="s">
        <v>2539</v>
      </c>
      <c r="R467" t="s">
        <v>2540</v>
      </c>
      <c r="S467" t="s">
        <v>1243</v>
      </c>
      <c r="T467" t="s">
        <v>221</v>
      </c>
      <c r="U467" t="s">
        <v>1246</v>
      </c>
      <c r="V467" t="s">
        <v>1247</v>
      </c>
      <c r="W467" t="s">
        <v>594</v>
      </c>
      <c r="X467" t="s">
        <v>602</v>
      </c>
      <c r="Y467" t="s">
        <v>696</v>
      </c>
      <c r="Z467" t="s">
        <v>235</v>
      </c>
      <c r="AA467" t="s">
        <v>695</v>
      </c>
      <c r="AB467" t="s">
        <v>235</v>
      </c>
      <c r="AC467" t="s">
        <v>877</v>
      </c>
      <c r="AD467" t="s">
        <v>252</v>
      </c>
      <c r="AE467" t="s">
        <v>909</v>
      </c>
      <c r="AF467" t="s">
        <v>3542</v>
      </c>
      <c r="AG467" t="s">
        <v>1288</v>
      </c>
      <c r="AH467" t="s">
        <v>1289</v>
      </c>
      <c r="AI467" t="s">
        <v>1290</v>
      </c>
      <c r="AJ467" t="s">
        <v>1291</v>
      </c>
      <c r="AK467" t="s">
        <v>609</v>
      </c>
      <c r="AL467" t="s">
        <v>610</v>
      </c>
      <c r="AM467" t="s">
        <v>611</v>
      </c>
      <c r="AN467" t="s">
        <v>1303</v>
      </c>
      <c r="AO467" t="s">
        <v>1304</v>
      </c>
      <c r="AP467" t="s">
        <v>2541</v>
      </c>
      <c r="AQ467" t="s">
        <v>84</v>
      </c>
      <c r="AR467" s="64">
        <v>0</v>
      </c>
      <c r="AS467" s="64">
        <v>0</v>
      </c>
      <c r="AT467" s="64">
        <v>0</v>
      </c>
      <c r="AU467" s="64">
        <v>330058113</v>
      </c>
      <c r="AV467" s="64">
        <v>0</v>
      </c>
      <c r="AW467" s="64">
        <v>330058113</v>
      </c>
      <c r="AX467" s="64">
        <v>330058113</v>
      </c>
      <c r="AY467" s="64">
        <v>0</v>
      </c>
      <c r="AZ467" s="64">
        <v>0</v>
      </c>
      <c r="BA467" s="64">
        <v>0</v>
      </c>
      <c r="BB467" s="64">
        <v>0</v>
      </c>
      <c r="BC467" s="111">
        <v>3</v>
      </c>
      <c r="BD467" s="111">
        <v>203</v>
      </c>
      <c r="BE467" s="64">
        <v>330058113</v>
      </c>
      <c r="BF467" t="s">
        <v>615</v>
      </c>
      <c r="BG467" s="107" t="e">
        <f>+SUMIF('[4]CDP - NO CANCELAR '!$A$2:$A$152,R467,'[4]CDP - NO CANCELAR '!$Q$2:$Q$152)</f>
        <v>#VALUE!</v>
      </c>
      <c r="BH467" s="64">
        <v>330058113</v>
      </c>
      <c r="BI467" s="104">
        <f t="shared" ref="BI467:BL468" si="85">+A467</f>
        <v>26</v>
      </c>
      <c r="BJ467" s="104">
        <f t="shared" si="85"/>
        <v>1</v>
      </c>
      <c r="BK467" s="104">
        <f t="shared" si="85"/>
        <v>3</v>
      </c>
      <c r="BL467" s="106">
        <f t="shared" si="85"/>
        <v>22</v>
      </c>
      <c r="BM467" s="104">
        <f>+VALUE(VLOOKUP(BT467,'[4]ESTRUCTURA PDM'!$D$1:$J$48,7,FALSE))</f>
        <v>3</v>
      </c>
      <c r="BN467" s="104">
        <f>IFERROR(VALUE(CONCATENATE((VLOOKUP(BU467,'[4]ESTRUCTURA PDM'!$E$1:$L$48,7,FALSE)),0,(VLOOKUP(BV467,'[4]ESTRUCTURA PDM'!$F$1:$L$48,7,FALSE)))),)</f>
        <v>0</v>
      </c>
      <c r="BO467" s="104">
        <f>+G467</f>
        <v>20</v>
      </c>
      <c r="BP467" s="104"/>
      <c r="BQ467" s="105"/>
      <c r="BR467" s="104"/>
      <c r="BS467" s="104">
        <f t="shared" si="75"/>
        <v>0</v>
      </c>
      <c r="BT467" s="103" t="str">
        <f>+VLOOKUP('EJECUCIONGASTOS ARMONIZADO'!BU467,[4]ARMONIZACION!$I$5:$N$53,6,FALSE)</f>
        <v>DESARROLLO FÍSICO Y AMBIENTAL</v>
      </c>
      <c r="BU467" s="102" t="s">
        <v>439</v>
      </c>
      <c r="BV467" s="102"/>
      <c r="BY467" s="101">
        <v>3</v>
      </c>
      <c r="BZ467" s="101">
        <v>0</v>
      </c>
      <c r="CA467" t="e">
        <f>+COUNTIF([4]ARMONIZACION!$D$5:$D$53,'EJECUCIONGASTOS ARMONIZADO'!CB467)</f>
        <v>#VALUE!</v>
      </c>
      <c r="CB467" t="str">
        <f t="shared" si="79"/>
        <v>RED DE CICLO RUTAS, VÍAS, SENDEROS Y LOS PEP - MOVILIDAD</v>
      </c>
      <c r="CC467">
        <f t="shared" si="83"/>
        <v>0</v>
      </c>
      <c r="CD467" t="str">
        <f t="shared" si="80"/>
        <v>30</v>
      </c>
      <c r="CE467" t="str">
        <f t="shared" si="81"/>
        <v xml:space="preserve">26 1 3 22 3 0 20  </v>
      </c>
      <c r="CF467">
        <f t="shared" si="82"/>
        <v>5</v>
      </c>
    </row>
    <row r="468" spans="1:84" ht="15" customHeight="1" x14ac:dyDescent="0.25">
      <c r="A468">
        <v>26</v>
      </c>
      <c r="B468">
        <v>1</v>
      </c>
      <c r="C468">
        <v>3</v>
      </c>
      <c r="D468" s="99">
        <v>22</v>
      </c>
      <c r="E468">
        <v>4</v>
      </c>
      <c r="F468">
        <v>3</v>
      </c>
      <c r="G468">
        <v>20</v>
      </c>
      <c r="H468">
        <v>4</v>
      </c>
      <c r="I468">
        <v>2</v>
      </c>
      <c r="J468" t="s">
        <v>235</v>
      </c>
      <c r="K468" t="s">
        <v>1243</v>
      </c>
      <c r="L468" t="s">
        <v>221</v>
      </c>
      <c r="M468">
        <v>22337</v>
      </c>
      <c r="N468" t="s">
        <v>1334</v>
      </c>
      <c r="O468">
        <v>4</v>
      </c>
      <c r="P468">
        <v>4</v>
      </c>
      <c r="Q468" t="s">
        <v>2542</v>
      </c>
      <c r="R468" t="s">
        <v>2543</v>
      </c>
      <c r="S468" t="s">
        <v>1243</v>
      </c>
      <c r="T468" t="s">
        <v>221</v>
      </c>
      <c r="U468" t="s">
        <v>1246</v>
      </c>
      <c r="V468" t="s">
        <v>1247</v>
      </c>
      <c r="W468" t="s">
        <v>594</v>
      </c>
      <c r="X468" t="s">
        <v>602</v>
      </c>
      <c r="Y468" t="s">
        <v>696</v>
      </c>
      <c r="Z468" t="s">
        <v>235</v>
      </c>
      <c r="AA468" t="s">
        <v>695</v>
      </c>
      <c r="AB468" t="s">
        <v>235</v>
      </c>
      <c r="AC468" t="s">
        <v>877</v>
      </c>
      <c r="AD468" t="s">
        <v>252</v>
      </c>
      <c r="AE468" t="s">
        <v>909</v>
      </c>
      <c r="AF468" t="s">
        <v>3542</v>
      </c>
      <c r="AG468" t="s">
        <v>1288</v>
      </c>
      <c r="AH468" t="s">
        <v>1289</v>
      </c>
      <c r="AI468" t="s">
        <v>1290</v>
      </c>
      <c r="AJ468" t="s">
        <v>1291</v>
      </c>
      <c r="AK468" t="s">
        <v>609</v>
      </c>
      <c r="AL468" t="s">
        <v>610</v>
      </c>
      <c r="AM468" t="s">
        <v>611</v>
      </c>
      <c r="AN468" t="s">
        <v>1303</v>
      </c>
      <c r="AO468" t="s">
        <v>1304</v>
      </c>
      <c r="AP468" t="s">
        <v>2544</v>
      </c>
      <c r="AQ468" t="s">
        <v>85</v>
      </c>
      <c r="AR468" s="64">
        <v>0</v>
      </c>
      <c r="AS468" s="64">
        <v>0</v>
      </c>
      <c r="AT468" s="64">
        <v>0</v>
      </c>
      <c r="AU468" s="64">
        <v>12639000</v>
      </c>
      <c r="AV468" s="64">
        <v>0</v>
      </c>
      <c r="AW468" s="64">
        <v>12639000</v>
      </c>
      <c r="AX468" s="64">
        <v>12639000</v>
      </c>
      <c r="AY468" s="64">
        <v>0</v>
      </c>
      <c r="AZ468" s="64">
        <v>0</v>
      </c>
      <c r="BA468" s="64">
        <v>0</v>
      </c>
      <c r="BB468" s="64">
        <v>0</v>
      </c>
      <c r="BC468" s="111">
        <v>3</v>
      </c>
      <c r="BD468" s="111">
        <v>203</v>
      </c>
      <c r="BE468" s="64">
        <v>12639000</v>
      </c>
      <c r="BF468" t="s">
        <v>615</v>
      </c>
      <c r="BG468" s="107" t="e">
        <f>+SUMIF('[4]CDP - NO CANCELAR '!$A$2:$A$152,R468,'[4]CDP - NO CANCELAR '!$Q$2:$Q$152)</f>
        <v>#VALUE!</v>
      </c>
      <c r="BH468" s="64">
        <v>12639000</v>
      </c>
      <c r="BI468" s="104">
        <f t="shared" si="85"/>
        <v>26</v>
      </c>
      <c r="BJ468" s="104">
        <f t="shared" si="85"/>
        <v>1</v>
      </c>
      <c r="BK468" s="104">
        <f t="shared" si="85"/>
        <v>3</v>
      </c>
      <c r="BL468" s="106">
        <f t="shared" si="85"/>
        <v>22</v>
      </c>
      <c r="BM468" s="104">
        <f>+VALUE(VLOOKUP(BT468,'[4]ESTRUCTURA PDM'!$D$1:$J$48,7,FALSE))</f>
        <v>3</v>
      </c>
      <c r="BN468" s="104">
        <f>IFERROR(VALUE(CONCATENATE((VLOOKUP(BU468,'[4]ESTRUCTURA PDM'!$E$1:$L$48,7,FALSE)),0,(VLOOKUP(BV468,'[4]ESTRUCTURA PDM'!$F$1:$L$48,7,FALSE)))),)</f>
        <v>0</v>
      </c>
      <c r="BO468" s="104">
        <f>+G468</f>
        <v>20</v>
      </c>
      <c r="BP468" s="104"/>
      <c r="BQ468" s="105"/>
      <c r="BR468" s="104"/>
      <c r="BS468" s="104">
        <f t="shared" si="75"/>
        <v>0</v>
      </c>
      <c r="BT468" s="103" t="str">
        <f>+VLOOKUP('EJECUCIONGASTOS ARMONIZADO'!BU468,[4]ARMONIZACION!$I$5:$N$53,6,FALSE)</f>
        <v>DESARROLLO FÍSICO Y AMBIENTAL</v>
      </c>
      <c r="BU468" s="102" t="s">
        <v>439</v>
      </c>
      <c r="BV468" s="102"/>
      <c r="BY468" s="101">
        <v>3</v>
      </c>
      <c r="BZ468" s="101">
        <v>0</v>
      </c>
      <c r="CA468" t="e">
        <f>+COUNTIF([4]ARMONIZACION!$D$5:$D$53,'EJECUCIONGASTOS ARMONIZADO'!CB468)</f>
        <v>#VALUE!</v>
      </c>
      <c r="CB468" t="str">
        <f t="shared" si="79"/>
        <v>RED DE CICLO RUTAS, VÍAS, SENDEROS Y LOS PEP - MOVILIDAD</v>
      </c>
      <c r="CC468">
        <f t="shared" si="83"/>
        <v>0</v>
      </c>
      <c r="CD468" t="str">
        <f t="shared" si="80"/>
        <v>30</v>
      </c>
      <c r="CE468" t="str">
        <f t="shared" si="81"/>
        <v xml:space="preserve">26 1 3 22 3 0 20  </v>
      </c>
      <c r="CF468">
        <f t="shared" si="82"/>
        <v>5</v>
      </c>
    </row>
    <row r="469" spans="1:84" s="125" customFormat="1" ht="15" customHeight="1" x14ac:dyDescent="0.25">
      <c r="A469" s="125">
        <v>26</v>
      </c>
      <c r="B469" s="125">
        <v>1</v>
      </c>
      <c r="C469" s="125">
        <v>3</v>
      </c>
      <c r="D469" s="125">
        <v>82</v>
      </c>
      <c r="E469" s="125">
        <v>3</v>
      </c>
      <c r="F469" s="125">
        <v>2</v>
      </c>
      <c r="G469" s="125">
        <v>85</v>
      </c>
      <c r="H469" s="125">
        <v>4</v>
      </c>
      <c r="I469" s="125">
        <v>2</v>
      </c>
      <c r="J469" s="125" t="s">
        <v>235</v>
      </c>
      <c r="K469" s="125" t="s">
        <v>1243</v>
      </c>
      <c r="L469" s="125" t="s">
        <v>221</v>
      </c>
      <c r="M469" s="125">
        <v>25345</v>
      </c>
      <c r="N469" s="125" t="s">
        <v>1238</v>
      </c>
      <c r="O469" s="125">
        <v>4</v>
      </c>
      <c r="P469" s="125">
        <v>4</v>
      </c>
      <c r="Q469" s="125" t="s">
        <v>2545</v>
      </c>
      <c r="R469" s="125" t="s">
        <v>2546</v>
      </c>
      <c r="S469" s="125" t="s">
        <v>1243</v>
      </c>
      <c r="T469" s="125" t="s">
        <v>221</v>
      </c>
      <c r="U469" s="125" t="s">
        <v>1246</v>
      </c>
      <c r="V469" s="125" t="s">
        <v>1247</v>
      </c>
      <c r="W469" s="125" t="s">
        <v>594</v>
      </c>
      <c r="X469" s="125" t="s">
        <v>602</v>
      </c>
      <c r="Y469" s="125" t="s">
        <v>696</v>
      </c>
      <c r="Z469" s="125" t="s">
        <v>235</v>
      </c>
      <c r="AA469" s="125" t="s">
        <v>725</v>
      </c>
      <c r="AB469" s="125" t="s">
        <v>729</v>
      </c>
      <c r="AC469" s="125" t="s">
        <v>603</v>
      </c>
      <c r="AD469" s="125" t="s">
        <v>246</v>
      </c>
      <c r="AE469" s="125" t="s">
        <v>1210</v>
      </c>
      <c r="AF469" s="125" t="s">
        <v>248</v>
      </c>
      <c r="AG469" s="125" t="s">
        <v>1211</v>
      </c>
      <c r="AH469" s="125" t="s">
        <v>1212</v>
      </c>
      <c r="AI469" s="125" t="s">
        <v>1213</v>
      </c>
      <c r="AJ469" s="125" t="s">
        <v>1214</v>
      </c>
      <c r="AK469" s="125" t="s">
        <v>609</v>
      </c>
      <c r="AL469" s="125" t="s">
        <v>610</v>
      </c>
      <c r="AM469" s="125" t="s">
        <v>611</v>
      </c>
      <c r="AN469" s="125" t="s">
        <v>1327</v>
      </c>
      <c r="AO469" s="125" t="s">
        <v>1328</v>
      </c>
      <c r="AP469" s="125" t="s">
        <v>2547</v>
      </c>
      <c r="AQ469" s="125" t="s">
        <v>90</v>
      </c>
      <c r="AR469" s="129">
        <v>0</v>
      </c>
      <c r="AS469" s="129">
        <v>0</v>
      </c>
      <c r="AT469" s="129">
        <v>0</v>
      </c>
      <c r="AU469" s="129">
        <v>283105407</v>
      </c>
      <c r="AV469" s="129">
        <v>0</v>
      </c>
      <c r="AW469" s="129">
        <v>283105407</v>
      </c>
      <c r="AX469" s="129">
        <v>0</v>
      </c>
      <c r="AY469" s="129">
        <v>0</v>
      </c>
      <c r="AZ469" s="129">
        <v>0</v>
      </c>
      <c r="BA469" s="129">
        <v>0</v>
      </c>
      <c r="BB469" s="129">
        <v>283105407</v>
      </c>
      <c r="BC469" s="101">
        <v>2</v>
      </c>
      <c r="BD469" s="101">
        <v>303</v>
      </c>
      <c r="BE469" s="129">
        <v>0</v>
      </c>
      <c r="BF469" s="125" t="s">
        <v>615</v>
      </c>
      <c r="BG469" s="129" t="e">
        <f>+SUMIF('[4]CDP - NO CANCELAR '!$A$2:$A$152,R469,'[4]CDP - NO CANCELAR '!$Q$2:$Q$152)</f>
        <v>#VALUE!</v>
      </c>
      <c r="BH469" s="129">
        <v>0</v>
      </c>
      <c r="BI469" s="110">
        <v>26</v>
      </c>
      <c r="BJ469" s="110">
        <v>1</v>
      </c>
      <c r="BK469" s="110">
        <v>3</v>
      </c>
      <c r="BL469" s="110">
        <v>82</v>
      </c>
      <c r="BM469" s="110">
        <v>2</v>
      </c>
      <c r="BN469" s="110">
        <v>303</v>
      </c>
      <c r="BO469" s="110">
        <v>85</v>
      </c>
      <c r="BP469" s="110">
        <v>40</v>
      </c>
      <c r="BQ469" s="128">
        <v>4003014</v>
      </c>
      <c r="BR469" s="110" t="s">
        <v>3156</v>
      </c>
      <c r="BS469" s="110">
        <v>90000000</v>
      </c>
      <c r="BT469" s="127" t="str">
        <f>+VLOOKUP('EJECUCIONGASTOS ARMONIZADO'!BU469,[4]ARMONIZACION!$I$5:$N$53,6,FALSE)</f>
        <v>DESARROLLO ECONÓMICO Y PRODUCTIVO</v>
      </c>
      <c r="BU469" s="126" t="s">
        <v>402</v>
      </c>
      <c r="BV469" s="126"/>
      <c r="BY469" s="101">
        <v>2</v>
      </c>
      <c r="BZ469" s="101">
        <v>303</v>
      </c>
      <c r="CA469" s="125" t="e">
        <f>+COUNTIF([4]ARMONIZACION!$D$5:$D$53,'EJECUCIONGASTOS ARMONIZADO'!CB469)</f>
        <v>#VALUE!</v>
      </c>
      <c r="CB469" s="125" t="str">
        <f t="shared" si="79"/>
        <v>MEJORAMIENTO INTEGRAL DE BARRIOS - DESARROLLO RURAL</v>
      </c>
      <c r="CC469">
        <f t="shared" si="83"/>
        <v>3</v>
      </c>
      <c r="CD469" t="str">
        <f t="shared" si="80"/>
        <v>23</v>
      </c>
      <c r="CE469" t="str">
        <f t="shared" si="81"/>
        <v>26 1 3 82 2 303 85 40 4003014</v>
      </c>
      <c r="CF469">
        <f t="shared" si="82"/>
        <v>3</v>
      </c>
    </row>
    <row r="470" spans="1:84" s="125" customFormat="1" ht="15" customHeight="1" x14ac:dyDescent="0.25">
      <c r="A470" s="125">
        <v>26</v>
      </c>
      <c r="B470" s="125">
        <v>1</v>
      </c>
      <c r="C470" s="125">
        <v>3</v>
      </c>
      <c r="D470" s="125">
        <v>82</v>
      </c>
      <c r="E470" s="125">
        <v>3</v>
      </c>
      <c r="F470" s="125">
        <v>2</v>
      </c>
      <c r="G470" s="125">
        <v>85</v>
      </c>
      <c r="H470" s="125">
        <v>4</v>
      </c>
      <c r="I470" s="125">
        <v>2</v>
      </c>
      <c r="J470" s="125" t="s">
        <v>235</v>
      </c>
      <c r="K470" s="125" t="s">
        <v>1243</v>
      </c>
      <c r="L470" s="125" t="s">
        <v>221</v>
      </c>
      <c r="M470" s="125">
        <v>25345</v>
      </c>
      <c r="N470" s="125" t="s">
        <v>1238</v>
      </c>
      <c r="O470" s="125">
        <v>4</v>
      </c>
      <c r="P470" s="125">
        <v>4</v>
      </c>
      <c r="Q470" s="125" t="s">
        <v>2545</v>
      </c>
      <c r="R470" s="125" t="s">
        <v>2546</v>
      </c>
      <c r="S470" s="125" t="s">
        <v>1243</v>
      </c>
      <c r="T470" s="125" t="s">
        <v>221</v>
      </c>
      <c r="U470" s="125" t="s">
        <v>1246</v>
      </c>
      <c r="V470" s="125" t="s">
        <v>1247</v>
      </c>
      <c r="W470" s="125" t="s">
        <v>594</v>
      </c>
      <c r="X470" s="125" t="s">
        <v>602</v>
      </c>
      <c r="Y470" s="125" t="s">
        <v>696</v>
      </c>
      <c r="Z470" s="125" t="s">
        <v>235</v>
      </c>
      <c r="AA470" s="125" t="s">
        <v>725</v>
      </c>
      <c r="AB470" s="125" t="s">
        <v>729</v>
      </c>
      <c r="AC470" s="125" t="s">
        <v>603</v>
      </c>
      <c r="AD470" s="125" t="s">
        <v>246</v>
      </c>
      <c r="AE470" s="125" t="s">
        <v>1210</v>
      </c>
      <c r="AF470" s="125" t="s">
        <v>248</v>
      </c>
      <c r="AG470" s="125" t="s">
        <v>1211</v>
      </c>
      <c r="AH470" s="125" t="s">
        <v>1212</v>
      </c>
      <c r="AI470" s="125" t="s">
        <v>1213</v>
      </c>
      <c r="AJ470" s="125" t="s">
        <v>1214</v>
      </c>
      <c r="AK470" s="125" t="s">
        <v>609</v>
      </c>
      <c r="AL470" s="125" t="s">
        <v>610</v>
      </c>
      <c r="AM470" s="125" t="s">
        <v>611</v>
      </c>
      <c r="AN470" s="125" t="s">
        <v>1327</v>
      </c>
      <c r="AO470" s="125" t="s">
        <v>1328</v>
      </c>
      <c r="AP470" s="125" t="s">
        <v>2547</v>
      </c>
      <c r="AQ470" s="125" t="s">
        <v>90</v>
      </c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01">
        <v>2</v>
      </c>
      <c r="BD470" s="101">
        <v>303</v>
      </c>
      <c r="BE470" s="129"/>
      <c r="BG470" s="129"/>
      <c r="BH470" s="129"/>
      <c r="BI470" s="110">
        <v>26</v>
      </c>
      <c r="BJ470" s="110">
        <v>1</v>
      </c>
      <c r="BK470" s="110">
        <v>3</v>
      </c>
      <c r="BL470" s="110">
        <v>82</v>
      </c>
      <c r="BM470" s="110">
        <v>2</v>
      </c>
      <c r="BN470" s="110">
        <v>303</v>
      </c>
      <c r="BO470" s="110">
        <v>85</v>
      </c>
      <c r="BP470" s="110">
        <v>40</v>
      </c>
      <c r="BQ470" s="128">
        <v>4003014</v>
      </c>
      <c r="BR470" s="110" t="s">
        <v>3156</v>
      </c>
      <c r="BS470" s="110">
        <v>193105407</v>
      </c>
      <c r="BT470" s="127" t="str">
        <f>+VLOOKUP('EJECUCIONGASTOS ARMONIZADO'!BU470,[4]ARMONIZACION!$I$5:$N$53,6,FALSE)</f>
        <v>DESARROLLO ECONÓMICO Y PRODUCTIVO</v>
      </c>
      <c r="BU470" s="126" t="s">
        <v>402</v>
      </c>
      <c r="BV470" s="126"/>
      <c r="BY470" s="101">
        <v>2</v>
      </c>
      <c r="BZ470" s="101">
        <v>303</v>
      </c>
      <c r="CA470" s="125" t="e">
        <f>+COUNTIF([4]ARMONIZACION!$D$5:$D$53,'EJECUCIONGASTOS ARMONIZADO'!CB470)</f>
        <v>#VALUE!</v>
      </c>
      <c r="CB470" s="125" t="str">
        <f t="shared" si="79"/>
        <v>MEJORAMIENTO INTEGRAL DE BARRIOS - DESARROLLO RURAL</v>
      </c>
      <c r="CC470">
        <f t="shared" si="83"/>
        <v>3</v>
      </c>
      <c r="CD470" t="str">
        <f t="shared" si="80"/>
        <v>23</v>
      </c>
      <c r="CE470" t="str">
        <f t="shared" si="81"/>
        <v>26 1 3 82 2 303 85 40 4003014</v>
      </c>
      <c r="CF470">
        <f t="shared" si="82"/>
        <v>3</v>
      </c>
    </row>
    <row r="471" spans="1:84" ht="15" customHeight="1" x14ac:dyDescent="0.25">
      <c r="A471">
        <v>36</v>
      </c>
      <c r="B471">
        <v>1</v>
      </c>
      <c r="C471">
        <v>3</v>
      </c>
      <c r="D471" s="99">
        <v>22</v>
      </c>
      <c r="E471">
        <v>1</v>
      </c>
      <c r="F471">
        <v>5</v>
      </c>
      <c r="G471">
        <v>35</v>
      </c>
      <c r="H471">
        <v>1</v>
      </c>
      <c r="I471">
        <v>2</v>
      </c>
      <c r="J471" t="s">
        <v>235</v>
      </c>
      <c r="K471" t="s">
        <v>2117</v>
      </c>
      <c r="L471" t="s">
        <v>228</v>
      </c>
      <c r="M471">
        <v>12106</v>
      </c>
      <c r="N471" t="s">
        <v>2150</v>
      </c>
      <c r="O471">
        <v>1</v>
      </c>
      <c r="P471">
        <v>1</v>
      </c>
      <c r="Q471" t="s">
        <v>2548</v>
      </c>
      <c r="R471" t="s">
        <v>2549</v>
      </c>
      <c r="S471" t="s">
        <v>2117</v>
      </c>
      <c r="T471" t="s">
        <v>228</v>
      </c>
      <c r="U471" t="s">
        <v>2120</v>
      </c>
      <c r="V471" t="s">
        <v>2121</v>
      </c>
      <c r="W471" t="s">
        <v>594</v>
      </c>
      <c r="X471" t="s">
        <v>602</v>
      </c>
      <c r="Y471" t="s">
        <v>696</v>
      </c>
      <c r="Z471" t="s">
        <v>235</v>
      </c>
      <c r="AA471" t="s">
        <v>695</v>
      </c>
      <c r="AB471" t="s">
        <v>235</v>
      </c>
      <c r="AC471" t="s">
        <v>797</v>
      </c>
      <c r="AD471" t="s">
        <v>239</v>
      </c>
      <c r="AE471" t="s">
        <v>2122</v>
      </c>
      <c r="AF471" t="s">
        <v>3534</v>
      </c>
      <c r="AG471" t="s">
        <v>2133</v>
      </c>
      <c r="AH471" t="s">
        <v>2134</v>
      </c>
      <c r="AI471" t="s">
        <v>2135</v>
      </c>
      <c r="AJ471" t="s">
        <v>2136</v>
      </c>
      <c r="AK471" t="s">
        <v>609</v>
      </c>
      <c r="AL471" t="s">
        <v>610</v>
      </c>
      <c r="AM471" t="s">
        <v>611</v>
      </c>
      <c r="AN471" t="s">
        <v>2147</v>
      </c>
      <c r="AO471" t="s">
        <v>2148</v>
      </c>
      <c r="AP471" t="s">
        <v>2550</v>
      </c>
      <c r="AQ471" t="s">
        <v>148</v>
      </c>
      <c r="AR471" s="64">
        <v>0</v>
      </c>
      <c r="AS471" s="64">
        <v>0</v>
      </c>
      <c r="AT471" s="64">
        <v>0</v>
      </c>
      <c r="AU471" s="64">
        <v>347566040</v>
      </c>
      <c r="AV471" s="64">
        <v>0</v>
      </c>
      <c r="AW471" s="64">
        <v>347566040</v>
      </c>
      <c r="AX471" s="122">
        <v>344454700</v>
      </c>
      <c r="AY471" s="64">
        <v>199454700</v>
      </c>
      <c r="AZ471" s="64">
        <v>44692877</v>
      </c>
      <c r="BA471" s="64">
        <v>44586477</v>
      </c>
      <c r="BB471" s="64">
        <v>3111340</v>
      </c>
      <c r="BC471" s="101">
        <v>1</v>
      </c>
      <c r="BD471" s="101">
        <v>401</v>
      </c>
      <c r="BE471" s="64">
        <v>145000000</v>
      </c>
      <c r="BF471" t="s">
        <v>615</v>
      </c>
      <c r="BG471" s="107" t="e">
        <f>+SUMIF('[4]CDP - NO CANCELAR '!$A$2:$A$152,R471,'[4]CDP - NO CANCELAR '!$Q$2:$Q$152)</f>
        <v>#VALUE!</v>
      </c>
      <c r="BH471" s="64">
        <v>344454700</v>
      </c>
      <c r="BI471" s="104">
        <v>36</v>
      </c>
      <c r="BJ471" s="104">
        <v>1</v>
      </c>
      <c r="BK471" s="104">
        <v>3</v>
      </c>
      <c r="BL471" s="106">
        <v>22</v>
      </c>
      <c r="BM471" s="104">
        <v>1</v>
      </c>
      <c r="BN471" s="104">
        <v>401</v>
      </c>
      <c r="BO471" s="104">
        <v>35</v>
      </c>
      <c r="BP471" s="104">
        <v>41</v>
      </c>
      <c r="BQ471" s="105">
        <v>4301017</v>
      </c>
      <c r="BR471" s="104" t="s">
        <v>3374</v>
      </c>
      <c r="BS471" s="104">
        <f>+BB471</f>
        <v>3111340</v>
      </c>
      <c r="BT471" s="103" t="str">
        <f>+VLOOKUP('EJECUCIONGASTOS ARMONIZADO'!BU471,[4]ARMONIZACION!$I$5:$N$53,6,FALSE)</f>
        <v>DESARROLLO HUMANO Y SOCIAL</v>
      </c>
      <c r="BU471" s="102" t="s">
        <v>360</v>
      </c>
      <c r="BV471" s="102"/>
      <c r="BY471" s="101">
        <v>1</v>
      </c>
      <c r="BZ471" s="101">
        <v>401</v>
      </c>
      <c r="CA471" t="e">
        <f>+COUNTIF([4]ARMONIZACION!$D$5:$D$53,'EJECUCIONGASTOS ARMONIZADO'!CB471)</f>
        <v>#VALUE!</v>
      </c>
      <c r="CB471" t="str">
        <f t="shared" si="79"/>
        <v>DEPORTE Y RECREACIÓN PARA EL DESARROLLO INDIVIDUAL DE LOS INDIVIDUOS PARA LA CONVIVENCIA Y LA COHESIÓN SOCIAL - DEPORTE, RECREACIÓN Y ACTIVIDAD FÍSICA</v>
      </c>
      <c r="CC471">
        <f t="shared" si="83"/>
        <v>4</v>
      </c>
      <c r="CD471" t="str">
        <f t="shared" si="80"/>
        <v>14</v>
      </c>
      <c r="CE471" t="str">
        <f t="shared" si="81"/>
        <v>36 1 3 22 1 401 35 41 4301017</v>
      </c>
      <c r="CF471">
        <f t="shared" si="82"/>
        <v>2</v>
      </c>
    </row>
    <row r="472" spans="1:84" ht="15" customHeight="1" x14ac:dyDescent="0.25">
      <c r="A472">
        <v>24</v>
      </c>
      <c r="B472">
        <v>1</v>
      </c>
      <c r="C472">
        <v>3</v>
      </c>
      <c r="D472" s="99">
        <v>22</v>
      </c>
      <c r="E472">
        <v>1</v>
      </c>
      <c r="F472">
        <v>8</v>
      </c>
      <c r="G472">
        <v>71</v>
      </c>
      <c r="H472">
        <v>2</v>
      </c>
      <c r="I472">
        <v>2</v>
      </c>
      <c r="J472" t="s">
        <v>235</v>
      </c>
      <c r="K472" t="s">
        <v>993</v>
      </c>
      <c r="L472" t="s">
        <v>219</v>
      </c>
      <c r="M472">
        <v>11229</v>
      </c>
      <c r="N472" t="s">
        <v>2551</v>
      </c>
      <c r="O472">
        <v>2</v>
      </c>
      <c r="P472">
        <v>2</v>
      </c>
      <c r="Q472" t="s">
        <v>2552</v>
      </c>
      <c r="R472" t="s">
        <v>2553</v>
      </c>
      <c r="S472" t="s">
        <v>993</v>
      </c>
      <c r="T472" t="s">
        <v>219</v>
      </c>
      <c r="U472" t="s">
        <v>996</v>
      </c>
      <c r="V472" t="s">
        <v>997</v>
      </c>
      <c r="W472" t="s">
        <v>594</v>
      </c>
      <c r="X472" t="s">
        <v>602</v>
      </c>
      <c r="Y472" t="s">
        <v>696</v>
      </c>
      <c r="Z472" t="s">
        <v>235</v>
      </c>
      <c r="AA472" t="s">
        <v>695</v>
      </c>
      <c r="AB472" t="s">
        <v>235</v>
      </c>
      <c r="AC472" t="s">
        <v>797</v>
      </c>
      <c r="AD472" t="s">
        <v>239</v>
      </c>
      <c r="AE472" t="s">
        <v>1035</v>
      </c>
      <c r="AF472" t="s">
        <v>244</v>
      </c>
      <c r="AG472" t="s">
        <v>1079</v>
      </c>
      <c r="AH472" t="s">
        <v>1080</v>
      </c>
      <c r="AI472" t="s">
        <v>1081</v>
      </c>
      <c r="AJ472" t="s">
        <v>1082</v>
      </c>
      <c r="AK472" t="s">
        <v>609</v>
      </c>
      <c r="AL472" t="s">
        <v>610</v>
      </c>
      <c r="AM472" t="s">
        <v>611</v>
      </c>
      <c r="AN472" t="s">
        <v>1053</v>
      </c>
      <c r="AO472" t="s">
        <v>844</v>
      </c>
      <c r="AP472" t="s">
        <v>2554</v>
      </c>
      <c r="AQ472" t="s">
        <v>56</v>
      </c>
      <c r="AR472" s="64">
        <v>0</v>
      </c>
      <c r="AS472" s="64">
        <v>3300000000</v>
      </c>
      <c r="AT472" s="64">
        <v>0</v>
      </c>
      <c r="AU472" s="64">
        <v>565000000</v>
      </c>
      <c r="AV472" s="64">
        <v>60000000</v>
      </c>
      <c r="AW472" s="64">
        <v>3805000000</v>
      </c>
      <c r="AX472" s="64">
        <v>370328785</v>
      </c>
      <c r="AY472" s="64">
        <v>370328785</v>
      </c>
      <c r="AZ472" s="64">
        <v>39519865</v>
      </c>
      <c r="BA472" s="64">
        <v>39519865</v>
      </c>
      <c r="BB472" s="64">
        <v>3434671215</v>
      </c>
      <c r="BC472" s="101">
        <v>1</v>
      </c>
      <c r="BD472" s="101">
        <v>602</v>
      </c>
      <c r="BE472" s="64">
        <v>0</v>
      </c>
      <c r="BF472" t="s">
        <v>615</v>
      </c>
      <c r="BG472" s="107" t="e">
        <f>+SUMIF('[4]CDP - NO CANCELAR '!$A$2:$A$152,R472,'[4]CDP - NO CANCELAR '!$Q$2:$Q$152)</f>
        <v>#VALUE!</v>
      </c>
      <c r="BH472" s="64">
        <v>370328785</v>
      </c>
      <c r="BI472" s="104">
        <v>24</v>
      </c>
      <c r="BJ472" s="104">
        <v>1</v>
      </c>
      <c r="BK472" s="104">
        <v>3</v>
      </c>
      <c r="BL472" s="106">
        <v>22</v>
      </c>
      <c r="BM472" s="104">
        <v>1</v>
      </c>
      <c r="BN472" s="104">
        <v>602</v>
      </c>
      <c r="BO472" s="104">
        <v>71</v>
      </c>
      <c r="BP472" s="104">
        <v>42</v>
      </c>
      <c r="BQ472" s="105">
        <v>4501052</v>
      </c>
      <c r="BR472" s="104" t="s">
        <v>56</v>
      </c>
      <c r="BS472" s="104">
        <f>+BB472</f>
        <v>3434671215</v>
      </c>
      <c r="BT472" s="103" t="str">
        <f>+VLOOKUP('EJECUCIONGASTOS ARMONIZADO'!BU472,[4]ARMONIZACION!$I$5:$N$53,6,FALSE)</f>
        <v>DESARROLLO HUMANO Y SOCIAL</v>
      </c>
      <c r="BU472" s="102" t="s">
        <v>379</v>
      </c>
      <c r="BV472" s="102"/>
      <c r="BY472" s="101">
        <v>1</v>
      </c>
      <c r="BZ472" s="101">
        <v>602</v>
      </c>
      <c r="CA472" t="e">
        <f>+COUNTIF([4]ARMONIZACION!$D$5:$D$53,'EJECUCIONGASTOS ARMONIZADO'!CB472)</f>
        <v>#VALUE!</v>
      </c>
      <c r="CB472" t="str">
        <f t="shared" si="79"/>
        <v>SEGURIDAD Y CONVIVENCIA CIUDADANA - SEGURIDAD Y CONVIVENCIA</v>
      </c>
      <c r="CC472">
        <f t="shared" si="83"/>
        <v>6</v>
      </c>
      <c r="CD472" t="str">
        <f t="shared" si="80"/>
        <v>16</v>
      </c>
      <c r="CE472" t="str">
        <f t="shared" si="81"/>
        <v>24 1 3 22 1 602 71 42 4501052</v>
      </c>
      <c r="CF472">
        <f t="shared" si="82"/>
        <v>2</v>
      </c>
    </row>
    <row r="473" spans="1:84" ht="15" customHeight="1" x14ac:dyDescent="0.25">
      <c r="A473">
        <v>16</v>
      </c>
      <c r="B473">
        <v>1</v>
      </c>
      <c r="C473">
        <v>3</v>
      </c>
      <c r="D473">
        <v>11</v>
      </c>
      <c r="E473">
        <v>1</v>
      </c>
      <c r="F473">
        <v>4</v>
      </c>
      <c r="G473">
        <v>52</v>
      </c>
      <c r="H473">
        <v>0</v>
      </c>
      <c r="I473">
        <v>1</v>
      </c>
      <c r="J473" t="s">
        <v>597</v>
      </c>
      <c r="K473">
        <v>0</v>
      </c>
      <c r="L473" t="s">
        <v>597</v>
      </c>
      <c r="M473">
        <v>11101</v>
      </c>
      <c r="N473" t="s">
        <v>598</v>
      </c>
      <c r="O473">
        <v>0</v>
      </c>
      <c r="P473">
        <v>0</v>
      </c>
      <c r="Q473" t="s">
        <v>2555</v>
      </c>
      <c r="R473" t="s">
        <v>2556</v>
      </c>
      <c r="S473" t="s">
        <v>1504</v>
      </c>
      <c r="T473" t="s">
        <v>2557</v>
      </c>
      <c r="U473" t="s">
        <v>2558</v>
      </c>
      <c r="V473" t="s">
        <v>2559</v>
      </c>
      <c r="W473" t="s">
        <v>594</v>
      </c>
      <c r="X473" t="s">
        <v>602</v>
      </c>
      <c r="Y473" t="s">
        <v>596</v>
      </c>
      <c r="Z473" t="s">
        <v>597</v>
      </c>
      <c r="AA473" t="s">
        <v>595</v>
      </c>
      <c r="AB473" t="s">
        <v>234</v>
      </c>
      <c r="AC473" t="s">
        <v>797</v>
      </c>
      <c r="AD473" t="s">
        <v>239</v>
      </c>
      <c r="AE473" t="s">
        <v>1350</v>
      </c>
      <c r="AF473" t="s">
        <v>1351</v>
      </c>
      <c r="AG473" t="s">
        <v>1728</v>
      </c>
      <c r="AH473" t="s">
        <v>1729</v>
      </c>
      <c r="AI473" t="s">
        <v>1730</v>
      </c>
      <c r="AJ473" t="s">
        <v>1731</v>
      </c>
      <c r="AK473" t="s">
        <v>609</v>
      </c>
      <c r="AL473" t="s">
        <v>610</v>
      </c>
      <c r="AM473" t="s">
        <v>611</v>
      </c>
      <c r="AN473" t="s">
        <v>1732</v>
      </c>
      <c r="AO473" t="s">
        <v>1733</v>
      </c>
      <c r="AP473" t="s">
        <v>2560</v>
      </c>
      <c r="AQ473" t="s">
        <v>13</v>
      </c>
      <c r="AR473" s="64">
        <v>0</v>
      </c>
      <c r="AS473" s="64">
        <v>0</v>
      </c>
      <c r="AT473" s="64">
        <v>0</v>
      </c>
      <c r="AU473" s="64">
        <v>176800000</v>
      </c>
      <c r="AV473" s="64">
        <v>176800000</v>
      </c>
      <c r="AW473" s="64">
        <v>0</v>
      </c>
      <c r="AX473" s="64">
        <v>0</v>
      </c>
      <c r="AY473" s="64">
        <v>0</v>
      </c>
      <c r="AZ473" s="64">
        <v>0</v>
      </c>
      <c r="BA473" s="64">
        <v>0</v>
      </c>
      <c r="BB473" s="64">
        <v>0</v>
      </c>
      <c r="BC473" s="109">
        <v>1</v>
      </c>
      <c r="BD473" s="109">
        <v>502</v>
      </c>
      <c r="BE473" s="64">
        <v>0</v>
      </c>
      <c r="BF473" t="s">
        <v>615</v>
      </c>
      <c r="BG473" s="107" t="e">
        <f>+SUMIF('[4]CDP - NO CANCELAR '!$A$2:$A$152,R473,'[4]CDP - NO CANCELAR '!$Q$2:$Q$152)</f>
        <v>#VALUE!</v>
      </c>
      <c r="BH473" s="64">
        <v>0</v>
      </c>
      <c r="BI473" s="104">
        <f>+A473</f>
        <v>16</v>
      </c>
      <c r="BJ473" s="104">
        <f>+B473</f>
        <v>1</v>
      </c>
      <c r="BK473" s="104">
        <f>+C473</f>
        <v>3</v>
      </c>
      <c r="BL473" s="106">
        <f>+D473</f>
        <v>11</v>
      </c>
      <c r="BM473" s="104">
        <f>+VALUE(VLOOKUP(BT473,'[4]ESTRUCTURA PDM'!$D$1:$J$48,7,FALSE))</f>
        <v>1</v>
      </c>
      <c r="BN473" s="104">
        <f>IFERROR(VALUE(CONCATENATE((VLOOKUP(BU473,'[4]ESTRUCTURA PDM'!$E$1:$L$48,7,FALSE)),0,(VLOOKUP(BV473,'[4]ESTRUCTURA PDM'!$F$1:$L$48,7,FALSE)))),)</f>
        <v>0</v>
      </c>
      <c r="BO473" s="104">
        <f>+G473</f>
        <v>52</v>
      </c>
      <c r="BP473" s="104"/>
      <c r="BQ473" s="105"/>
      <c r="BR473" s="104"/>
      <c r="BS473" s="104">
        <f>+BB473</f>
        <v>0</v>
      </c>
      <c r="BT473" s="103" t="str">
        <f>+VLOOKUP('EJECUCIONGASTOS ARMONIZADO'!BU473,[4]ARMONIZACION!$I$5:$N$53,6,FALSE)</f>
        <v>DESARROLLO HUMANO Y SOCIAL</v>
      </c>
      <c r="BU473" s="102" t="s">
        <v>371</v>
      </c>
      <c r="BV473" s="102"/>
      <c r="BY473" s="101">
        <v>1</v>
      </c>
      <c r="BZ473" s="101">
        <v>0</v>
      </c>
      <c r="CA473" t="e">
        <f>+COUNTIF([4]ARMONIZACION!$D$5:$D$53,'EJECUCIONGASTOS ARMONIZADO'!CB473)</f>
        <v>#VALUE!</v>
      </c>
      <c r="CB473" t="str">
        <f t="shared" si="79"/>
        <v>POTENCIAR EL DESARROLLO, EL PATRIMONIO Y PROSPERIDAD CULTURA - ARTE Y CULTURA</v>
      </c>
      <c r="CC473">
        <f t="shared" si="83"/>
        <v>0</v>
      </c>
      <c r="CD473" t="str">
        <f t="shared" si="80"/>
        <v>10</v>
      </c>
      <c r="CE473" t="str">
        <f t="shared" si="81"/>
        <v xml:space="preserve">16 1 3 11 1 0 52  </v>
      </c>
      <c r="CF473">
        <f t="shared" si="82"/>
        <v>1</v>
      </c>
    </row>
    <row r="474" spans="1:84" ht="15" customHeight="1" x14ac:dyDescent="0.25">
      <c r="A474" s="53">
        <v>16</v>
      </c>
      <c r="B474" s="53">
        <v>1</v>
      </c>
      <c r="C474" s="53">
        <v>3</v>
      </c>
      <c r="D474" s="53">
        <v>11</v>
      </c>
      <c r="E474" s="53">
        <v>1</v>
      </c>
      <c r="F474" s="53">
        <v>4</v>
      </c>
      <c r="G474" s="53">
        <v>52</v>
      </c>
      <c r="H474" s="53">
        <v>1</v>
      </c>
      <c r="I474" s="53">
        <v>1</v>
      </c>
      <c r="J474" s="53" t="s">
        <v>597</v>
      </c>
      <c r="K474" s="53">
        <v>0</v>
      </c>
      <c r="L474" s="53" t="s">
        <v>597</v>
      </c>
      <c r="M474" s="53">
        <v>11101</v>
      </c>
      <c r="N474" s="53" t="s">
        <v>598</v>
      </c>
      <c r="O474" s="53">
        <v>1</v>
      </c>
      <c r="P474" s="53">
        <v>1</v>
      </c>
      <c r="Q474" s="53" t="s">
        <v>2561</v>
      </c>
      <c r="R474" s="53" t="s">
        <v>2562</v>
      </c>
      <c r="S474" s="53" t="s">
        <v>1504</v>
      </c>
      <c r="T474" s="53" t="s">
        <v>2557</v>
      </c>
      <c r="U474" s="53" t="s">
        <v>2558</v>
      </c>
      <c r="V474" s="53" t="s">
        <v>2559</v>
      </c>
      <c r="W474" s="53" t="s">
        <v>594</v>
      </c>
      <c r="X474" s="53" t="s">
        <v>602</v>
      </c>
      <c r="Y474" s="53" t="s">
        <v>596</v>
      </c>
      <c r="Z474" s="53" t="s">
        <v>597</v>
      </c>
      <c r="AA474" s="53" t="s">
        <v>595</v>
      </c>
      <c r="AB474" s="53" t="s">
        <v>234</v>
      </c>
      <c r="AC474" s="53" t="s">
        <v>797</v>
      </c>
      <c r="AD474" s="53" t="s">
        <v>239</v>
      </c>
      <c r="AE474" s="53" t="s">
        <v>1350</v>
      </c>
      <c r="AF474" s="53" t="s">
        <v>1351</v>
      </c>
      <c r="AG474" s="53" t="s">
        <v>1728</v>
      </c>
      <c r="AH474" s="53" t="s">
        <v>1729</v>
      </c>
      <c r="AI474" s="53" t="s">
        <v>1730</v>
      </c>
      <c r="AJ474" s="53" t="s">
        <v>1731</v>
      </c>
      <c r="AK474" s="53" t="s">
        <v>609</v>
      </c>
      <c r="AL474" s="53" t="s">
        <v>610</v>
      </c>
      <c r="AM474" s="53" t="s">
        <v>611</v>
      </c>
      <c r="AN474" s="53" t="s">
        <v>1737</v>
      </c>
      <c r="AO474" s="53" t="s">
        <v>1738</v>
      </c>
      <c r="AP474" s="53" t="s">
        <v>2563</v>
      </c>
      <c r="AQ474" s="53" t="s">
        <v>13</v>
      </c>
      <c r="AR474" s="53">
        <v>0</v>
      </c>
      <c r="AS474" s="53">
        <v>0</v>
      </c>
      <c r="AT474" s="53">
        <v>0</v>
      </c>
      <c r="AU474" s="53">
        <v>714821991</v>
      </c>
      <c r="AV474" s="53">
        <v>0</v>
      </c>
      <c r="AW474" s="94">
        <v>714821991</v>
      </c>
      <c r="AX474" s="123">
        <v>429643982</v>
      </c>
      <c r="AY474" s="94">
        <v>214821991</v>
      </c>
      <c r="AZ474" s="53">
        <v>0</v>
      </c>
      <c r="BA474" s="53">
        <v>0</v>
      </c>
      <c r="BB474" s="123">
        <v>285178009</v>
      </c>
      <c r="BC474" s="101">
        <v>1</v>
      </c>
      <c r="BD474" s="101">
        <v>502</v>
      </c>
      <c r="BE474" s="64">
        <v>214821991</v>
      </c>
      <c r="BF474" t="s">
        <v>615</v>
      </c>
      <c r="BG474" s="107" t="e">
        <f>+SUMIF('[4]CDP - NO CANCELAR '!$A$2:$A$152,R474,'[4]CDP - NO CANCELAR '!$Q$2:$Q$152)</f>
        <v>#VALUE!</v>
      </c>
      <c r="BH474" s="64">
        <v>244821991</v>
      </c>
      <c r="BI474" s="104">
        <v>16</v>
      </c>
      <c r="BJ474" s="104">
        <v>1</v>
      </c>
      <c r="BK474" s="104">
        <v>3</v>
      </c>
      <c r="BL474" s="106">
        <v>11</v>
      </c>
      <c r="BM474" s="104">
        <v>1</v>
      </c>
      <c r="BN474" s="104">
        <v>502</v>
      </c>
      <c r="BO474" s="104">
        <v>52</v>
      </c>
      <c r="BP474" s="104">
        <v>40</v>
      </c>
      <c r="BQ474" s="105">
        <v>3301055</v>
      </c>
      <c r="BR474" s="104" t="s">
        <v>3574</v>
      </c>
      <c r="BS474" s="104">
        <v>76663515</v>
      </c>
      <c r="BT474" s="103" t="str">
        <f>+VLOOKUP('EJECUCIONGASTOS ARMONIZADO'!BU474,[4]ARMONIZACION!$I$5:$N$53,6,FALSE)</f>
        <v>DESARROLLO HUMANO Y SOCIAL</v>
      </c>
      <c r="BU474" s="102" t="s">
        <v>371</v>
      </c>
      <c r="BV474" s="102"/>
      <c r="BW474" t="s">
        <v>3571</v>
      </c>
      <c r="BX474" t="s">
        <v>3575</v>
      </c>
      <c r="BY474" s="101">
        <v>1</v>
      </c>
      <c r="BZ474" s="101">
        <v>502</v>
      </c>
      <c r="CA474" t="e">
        <f>+COUNTIF([4]ARMONIZACION!$D$5:$D$53,'EJECUCIONGASTOS ARMONIZADO'!CB474)</f>
        <v>#VALUE!</v>
      </c>
      <c r="CB474" t="str">
        <f t="shared" si="79"/>
        <v>POTENCIAR EL DESARROLLO, EL PATRIMONIO Y PROSPERIDAD CULTURA - ARTE Y CULTURA</v>
      </c>
      <c r="CC474">
        <f t="shared" si="83"/>
        <v>5</v>
      </c>
      <c r="CD474" t="str">
        <f t="shared" si="80"/>
        <v>15</v>
      </c>
      <c r="CE474" t="str">
        <f t="shared" si="81"/>
        <v>16 1 3 11 1 502 52 40 3301055</v>
      </c>
      <c r="CF474">
        <f t="shared" si="82"/>
        <v>2</v>
      </c>
    </row>
    <row r="475" spans="1:84" ht="15" customHeight="1" x14ac:dyDescent="0.25">
      <c r="A475" s="113">
        <v>16</v>
      </c>
      <c r="B475" s="113">
        <v>1</v>
      </c>
      <c r="C475" s="113">
        <v>3</v>
      </c>
      <c r="D475" s="113">
        <v>11</v>
      </c>
      <c r="E475" s="113">
        <v>1</v>
      </c>
      <c r="F475" s="113">
        <v>4</v>
      </c>
      <c r="G475" s="113">
        <v>52</v>
      </c>
      <c r="H475" s="113">
        <v>1</v>
      </c>
      <c r="I475" s="113">
        <v>1</v>
      </c>
      <c r="J475" s="113" t="s">
        <v>597</v>
      </c>
      <c r="K475" s="113">
        <v>0</v>
      </c>
      <c r="L475" s="113" t="s">
        <v>597</v>
      </c>
      <c r="M475" s="113">
        <v>11101</v>
      </c>
      <c r="N475" s="113" t="s">
        <v>598</v>
      </c>
      <c r="O475" s="113">
        <v>1</v>
      </c>
      <c r="P475" s="113">
        <v>1</v>
      </c>
      <c r="Q475" s="113" t="s">
        <v>2561</v>
      </c>
      <c r="R475" s="113" t="s">
        <v>2562</v>
      </c>
      <c r="S475" s="113" t="s">
        <v>1504</v>
      </c>
      <c r="T475" s="113" t="s">
        <v>2557</v>
      </c>
      <c r="U475" s="113" t="s">
        <v>2558</v>
      </c>
      <c r="V475" s="113" t="s">
        <v>2559</v>
      </c>
      <c r="W475" s="113" t="s">
        <v>594</v>
      </c>
      <c r="X475" s="113" t="s">
        <v>602</v>
      </c>
      <c r="Y475" s="113" t="s">
        <v>596</v>
      </c>
      <c r="Z475" s="113" t="s">
        <v>597</v>
      </c>
      <c r="AA475" s="113" t="s">
        <v>595</v>
      </c>
      <c r="AB475" s="113" t="s">
        <v>234</v>
      </c>
      <c r="AC475" s="113" t="s">
        <v>797</v>
      </c>
      <c r="AD475" s="113" t="s">
        <v>239</v>
      </c>
      <c r="AE475" s="113" t="s">
        <v>1350</v>
      </c>
      <c r="AF475" s="113" t="s">
        <v>1351</v>
      </c>
      <c r="AG475" s="113" t="s">
        <v>1728</v>
      </c>
      <c r="AH475" s="113" t="s">
        <v>1729</v>
      </c>
      <c r="AI475" s="113" t="s">
        <v>1730</v>
      </c>
      <c r="AJ475" s="113" t="s">
        <v>1731</v>
      </c>
      <c r="AK475" s="113" t="s">
        <v>609</v>
      </c>
      <c r="AL475" s="113" t="s">
        <v>610</v>
      </c>
      <c r="AM475" s="113" t="s">
        <v>611</v>
      </c>
      <c r="AN475" s="113" t="s">
        <v>1737</v>
      </c>
      <c r="AO475" s="113" t="s">
        <v>1738</v>
      </c>
      <c r="AP475" s="113" t="s">
        <v>2563</v>
      </c>
      <c r="AQ475" s="113" t="s">
        <v>13</v>
      </c>
      <c r="AR475" s="53"/>
      <c r="AS475" s="53"/>
      <c r="AT475" s="53"/>
      <c r="AU475" s="53"/>
      <c r="AV475" s="53"/>
      <c r="AW475" s="94"/>
      <c r="AX475" s="123"/>
      <c r="AY475" s="94"/>
      <c r="AZ475" s="53"/>
      <c r="BA475" s="53"/>
      <c r="BB475" s="123"/>
      <c r="BC475" s="101">
        <v>1</v>
      </c>
      <c r="BD475" s="101">
        <v>502</v>
      </c>
      <c r="BG475" s="107"/>
      <c r="BI475" s="104">
        <v>16</v>
      </c>
      <c r="BJ475" s="104">
        <v>1</v>
      </c>
      <c r="BK475" s="104">
        <v>3</v>
      </c>
      <c r="BL475" s="106">
        <v>11</v>
      </c>
      <c r="BM475" s="104">
        <v>1</v>
      </c>
      <c r="BN475" s="104">
        <v>502</v>
      </c>
      <c r="BO475" s="104">
        <v>52</v>
      </c>
      <c r="BP475" s="104">
        <v>40</v>
      </c>
      <c r="BQ475" s="105">
        <v>3301055</v>
      </c>
      <c r="BR475" s="104" t="s">
        <v>3574</v>
      </c>
      <c r="BS475" s="104">
        <v>208514494</v>
      </c>
      <c r="BT475" s="103" t="str">
        <f>+VLOOKUP('EJECUCIONGASTOS ARMONIZADO'!BU475,[4]ARMONIZACION!$I$5:$N$53,6,FALSE)</f>
        <v>DESARROLLO HUMANO Y SOCIAL</v>
      </c>
      <c r="BU475" s="102" t="s">
        <v>371</v>
      </c>
      <c r="BV475" s="102"/>
      <c r="BY475" s="101">
        <v>1</v>
      </c>
      <c r="BZ475" s="101">
        <v>502</v>
      </c>
      <c r="CA475" t="e">
        <f>+COUNTIF([4]ARMONIZACION!$D$5:$D$53,'EJECUCIONGASTOS ARMONIZADO'!CB475)</f>
        <v>#VALUE!</v>
      </c>
      <c r="CB475" t="str">
        <f t="shared" si="79"/>
        <v>POTENCIAR EL DESARROLLO, EL PATRIMONIO Y PROSPERIDAD CULTURA - ARTE Y CULTURA</v>
      </c>
      <c r="CC475">
        <f t="shared" si="83"/>
        <v>5</v>
      </c>
      <c r="CD475" t="str">
        <f t="shared" si="80"/>
        <v>15</v>
      </c>
      <c r="CE475" t="str">
        <f t="shared" si="81"/>
        <v>16 1 3 11 1 502 52 40 3301055</v>
      </c>
      <c r="CF475">
        <f t="shared" si="82"/>
        <v>2</v>
      </c>
    </row>
    <row r="476" spans="1:84" ht="15" customHeight="1" x14ac:dyDescent="0.25">
      <c r="A476">
        <v>16</v>
      </c>
      <c r="B476">
        <v>1</v>
      </c>
      <c r="C476">
        <v>3</v>
      </c>
      <c r="D476">
        <v>11</v>
      </c>
      <c r="E476">
        <v>1</v>
      </c>
      <c r="F476">
        <v>4</v>
      </c>
      <c r="G476">
        <v>52</v>
      </c>
      <c r="H476">
        <v>2</v>
      </c>
      <c r="I476">
        <v>1</v>
      </c>
      <c r="J476" t="s">
        <v>597</v>
      </c>
      <c r="K476">
        <v>0</v>
      </c>
      <c r="L476" t="s">
        <v>597</v>
      </c>
      <c r="M476">
        <v>11101</v>
      </c>
      <c r="N476" t="s">
        <v>598</v>
      </c>
      <c r="O476">
        <v>2</v>
      </c>
      <c r="P476">
        <v>2</v>
      </c>
      <c r="Q476" t="s">
        <v>2564</v>
      </c>
      <c r="R476" t="s">
        <v>2565</v>
      </c>
      <c r="S476" t="s">
        <v>1504</v>
      </c>
      <c r="T476" t="s">
        <v>2557</v>
      </c>
      <c r="U476" t="s">
        <v>2558</v>
      </c>
      <c r="V476" t="s">
        <v>2559</v>
      </c>
      <c r="W476" t="s">
        <v>594</v>
      </c>
      <c r="X476" t="s">
        <v>602</v>
      </c>
      <c r="Y476" t="s">
        <v>596</v>
      </c>
      <c r="Z476" t="s">
        <v>597</v>
      </c>
      <c r="AA476" t="s">
        <v>595</v>
      </c>
      <c r="AB476" t="s">
        <v>234</v>
      </c>
      <c r="AC476" t="s">
        <v>797</v>
      </c>
      <c r="AD476" t="s">
        <v>239</v>
      </c>
      <c r="AE476" t="s">
        <v>1350</v>
      </c>
      <c r="AF476" t="s">
        <v>1351</v>
      </c>
      <c r="AG476" t="s">
        <v>1728</v>
      </c>
      <c r="AH476" t="s">
        <v>1729</v>
      </c>
      <c r="AI476" t="s">
        <v>1730</v>
      </c>
      <c r="AJ476" t="s">
        <v>1731</v>
      </c>
      <c r="AK476" t="s">
        <v>609</v>
      </c>
      <c r="AL476" t="s">
        <v>610</v>
      </c>
      <c r="AM476" t="s">
        <v>611</v>
      </c>
      <c r="AN476" t="s">
        <v>1742</v>
      </c>
      <c r="AO476" t="s">
        <v>1743</v>
      </c>
      <c r="AP476" t="s">
        <v>2566</v>
      </c>
      <c r="AQ476" t="s">
        <v>13</v>
      </c>
      <c r="AR476" s="64">
        <v>0</v>
      </c>
      <c r="AS476" s="64">
        <v>0</v>
      </c>
      <c r="AT476" s="64">
        <v>0</v>
      </c>
      <c r="AU476" s="64">
        <v>579116565</v>
      </c>
      <c r="AV476" s="64">
        <v>521675041</v>
      </c>
      <c r="AW476" s="64">
        <v>57441524</v>
      </c>
      <c r="AX476" s="64">
        <v>0</v>
      </c>
      <c r="AY476" s="64">
        <v>0</v>
      </c>
      <c r="AZ476" s="64">
        <v>0</v>
      </c>
      <c r="BA476" s="64">
        <v>0</v>
      </c>
      <c r="BB476" s="64">
        <v>57441524</v>
      </c>
      <c r="BC476" s="101">
        <v>1</v>
      </c>
      <c r="BD476" s="101">
        <v>502</v>
      </c>
      <c r="BE476" s="64">
        <v>0</v>
      </c>
      <c r="BF476" t="s">
        <v>615</v>
      </c>
      <c r="BG476" s="107" t="e">
        <f>+SUMIF('[4]CDP - NO CANCELAR '!$A$2:$A$152,R476,'[4]CDP - NO CANCELAR '!$Q$2:$Q$152)</f>
        <v>#VALUE!</v>
      </c>
      <c r="BH476" s="64">
        <v>0</v>
      </c>
      <c r="BI476" s="104">
        <v>16</v>
      </c>
      <c r="BJ476" s="104">
        <v>1</v>
      </c>
      <c r="BK476" s="104">
        <v>3</v>
      </c>
      <c r="BL476" s="106">
        <v>11</v>
      </c>
      <c r="BM476" s="104">
        <v>1</v>
      </c>
      <c r="BN476" s="104">
        <v>502</v>
      </c>
      <c r="BO476" s="104">
        <v>52</v>
      </c>
      <c r="BP476" s="104">
        <v>40</v>
      </c>
      <c r="BQ476" s="105">
        <v>3301122</v>
      </c>
      <c r="BR476" s="104" t="s">
        <v>3574</v>
      </c>
      <c r="BS476" s="104">
        <f>+BB476</f>
        <v>57441524</v>
      </c>
      <c r="BT476" s="103" t="str">
        <f>+VLOOKUP('EJECUCIONGASTOS ARMONIZADO'!BU476,[4]ARMONIZACION!$I$5:$N$53,6,FALSE)</f>
        <v>DESARROLLO HUMANO Y SOCIAL</v>
      </c>
      <c r="BU476" s="102" t="s">
        <v>371</v>
      </c>
      <c r="BV476" s="102"/>
      <c r="BY476" s="101">
        <v>1</v>
      </c>
      <c r="BZ476" s="101">
        <v>502</v>
      </c>
      <c r="CA476" t="e">
        <f>+COUNTIF([4]ARMONIZACION!$D$5:$D$53,'EJECUCIONGASTOS ARMONIZADO'!CB476)</f>
        <v>#VALUE!</v>
      </c>
      <c r="CB476" t="str">
        <f t="shared" si="79"/>
        <v>POTENCIAR EL DESARROLLO, EL PATRIMONIO Y PROSPERIDAD CULTURA - ARTE Y CULTURA</v>
      </c>
      <c r="CC476">
        <f t="shared" si="83"/>
        <v>5</v>
      </c>
      <c r="CD476" t="str">
        <f t="shared" si="80"/>
        <v>15</v>
      </c>
      <c r="CE476" t="str">
        <f t="shared" si="81"/>
        <v>16 1 3 11 1 502 52 40 3301122</v>
      </c>
      <c r="CF476">
        <f t="shared" si="82"/>
        <v>2</v>
      </c>
    </row>
    <row r="477" spans="1:84" ht="15" customHeight="1" x14ac:dyDescent="0.25">
      <c r="A477">
        <v>16</v>
      </c>
      <c r="B477">
        <v>1</v>
      </c>
      <c r="C477">
        <v>3</v>
      </c>
      <c r="D477">
        <v>11</v>
      </c>
      <c r="E477">
        <v>1</v>
      </c>
      <c r="F477">
        <v>4</v>
      </c>
      <c r="G477">
        <v>52</v>
      </c>
      <c r="H477">
        <v>4</v>
      </c>
      <c r="I477">
        <v>1</v>
      </c>
      <c r="J477" t="s">
        <v>597</v>
      </c>
      <c r="K477">
        <v>0</v>
      </c>
      <c r="L477" t="s">
        <v>597</v>
      </c>
      <c r="M477">
        <v>11101</v>
      </c>
      <c r="N477" t="s">
        <v>598</v>
      </c>
      <c r="O477">
        <v>4</v>
      </c>
      <c r="P477">
        <v>4</v>
      </c>
      <c r="Q477" t="s">
        <v>2567</v>
      </c>
      <c r="R477" t="s">
        <v>2568</v>
      </c>
      <c r="S477" t="s">
        <v>1504</v>
      </c>
      <c r="T477" t="s">
        <v>2557</v>
      </c>
      <c r="U477" t="s">
        <v>2558</v>
      </c>
      <c r="V477" t="s">
        <v>2559</v>
      </c>
      <c r="W477" t="s">
        <v>594</v>
      </c>
      <c r="X477" t="s">
        <v>602</v>
      </c>
      <c r="Y477" t="s">
        <v>596</v>
      </c>
      <c r="Z477" t="s">
        <v>597</v>
      </c>
      <c r="AA477" t="s">
        <v>595</v>
      </c>
      <c r="AB477" t="s">
        <v>234</v>
      </c>
      <c r="AC477" t="s">
        <v>797</v>
      </c>
      <c r="AD477" t="s">
        <v>239</v>
      </c>
      <c r="AE477" t="s">
        <v>1350</v>
      </c>
      <c r="AF477" t="s">
        <v>1351</v>
      </c>
      <c r="AG477" t="s">
        <v>1728</v>
      </c>
      <c r="AH477" t="s">
        <v>1729</v>
      </c>
      <c r="AI477" t="s">
        <v>1730</v>
      </c>
      <c r="AJ477" t="s">
        <v>1731</v>
      </c>
      <c r="AK477" t="s">
        <v>609</v>
      </c>
      <c r="AL477" t="s">
        <v>610</v>
      </c>
      <c r="AM477" t="s">
        <v>611</v>
      </c>
      <c r="AN477" t="s">
        <v>1747</v>
      </c>
      <c r="AO477" t="s">
        <v>1748</v>
      </c>
      <c r="AP477" t="s">
        <v>2569</v>
      </c>
      <c r="AQ477" t="s">
        <v>13</v>
      </c>
      <c r="AR477" s="64">
        <v>0</v>
      </c>
      <c r="AS477" s="64">
        <v>0</v>
      </c>
      <c r="AT477" s="64">
        <v>0</v>
      </c>
      <c r="AU477" s="64">
        <v>1240034601</v>
      </c>
      <c r="AV477" s="64">
        <v>1122834601</v>
      </c>
      <c r="AW477" s="64">
        <v>117200000</v>
      </c>
      <c r="AX477" s="64">
        <v>0</v>
      </c>
      <c r="AY477" s="64">
        <v>0</v>
      </c>
      <c r="AZ477" s="64">
        <v>0</v>
      </c>
      <c r="BA477" s="64">
        <v>0</v>
      </c>
      <c r="BB477" s="64">
        <v>117200000</v>
      </c>
      <c r="BC477" s="101">
        <v>1</v>
      </c>
      <c r="BD477" s="101">
        <v>502</v>
      </c>
      <c r="BE477" s="64">
        <v>0</v>
      </c>
      <c r="BF477" t="s">
        <v>615</v>
      </c>
      <c r="BG477" s="107" t="e">
        <f>+SUMIF('[4]CDP - NO CANCELAR '!$A$2:$A$152,R477,'[4]CDP - NO CANCELAR '!$Q$2:$Q$152)</f>
        <v>#VALUE!</v>
      </c>
      <c r="BH477" s="64">
        <v>0</v>
      </c>
      <c r="BI477" s="104">
        <v>16</v>
      </c>
      <c r="BJ477" s="104">
        <v>1</v>
      </c>
      <c r="BK477" s="104">
        <v>3</v>
      </c>
      <c r="BL477" s="106">
        <v>11</v>
      </c>
      <c r="BM477" s="104">
        <v>1</v>
      </c>
      <c r="BN477" s="104">
        <v>502</v>
      </c>
      <c r="BO477" s="104">
        <v>52</v>
      </c>
      <c r="BP477" s="104">
        <v>40</v>
      </c>
      <c r="BQ477" s="105">
        <v>3301122</v>
      </c>
      <c r="BR477" s="104" t="s">
        <v>3574</v>
      </c>
      <c r="BS477" s="104">
        <f>+BB477</f>
        <v>117200000</v>
      </c>
      <c r="BT477" s="103" t="str">
        <f>+VLOOKUP('EJECUCIONGASTOS ARMONIZADO'!BU477,[4]ARMONIZACION!$I$5:$N$53,6,FALSE)</f>
        <v>DESARROLLO HUMANO Y SOCIAL</v>
      </c>
      <c r="BU477" s="102" t="s">
        <v>371</v>
      </c>
      <c r="BV477" s="102"/>
      <c r="BY477" s="101">
        <v>1</v>
      </c>
      <c r="BZ477" s="101">
        <v>502</v>
      </c>
      <c r="CA477" t="e">
        <f>+COUNTIF([4]ARMONIZACION!$D$5:$D$53,'EJECUCIONGASTOS ARMONIZADO'!CB477)</f>
        <v>#VALUE!</v>
      </c>
      <c r="CB477" t="str">
        <f t="shared" si="79"/>
        <v>POTENCIAR EL DESARROLLO, EL PATRIMONIO Y PROSPERIDAD CULTURA - ARTE Y CULTURA</v>
      </c>
      <c r="CC477">
        <f t="shared" si="83"/>
        <v>5</v>
      </c>
      <c r="CD477" t="str">
        <f t="shared" si="80"/>
        <v>15</v>
      </c>
      <c r="CE477" t="str">
        <f t="shared" si="81"/>
        <v>16 1 3 11 1 502 52 40 3301122</v>
      </c>
      <c r="CF477">
        <f t="shared" si="82"/>
        <v>2</v>
      </c>
    </row>
    <row r="478" spans="1:84" ht="15" customHeight="1" x14ac:dyDescent="0.25">
      <c r="A478" s="53">
        <v>16</v>
      </c>
      <c r="B478" s="53">
        <v>1</v>
      </c>
      <c r="C478" s="53">
        <v>3</v>
      </c>
      <c r="D478" s="53">
        <v>22</v>
      </c>
      <c r="E478" s="53">
        <v>1</v>
      </c>
      <c r="F478" s="53">
        <v>4</v>
      </c>
      <c r="G478" s="53">
        <v>52</v>
      </c>
      <c r="H478" s="53">
        <v>0</v>
      </c>
      <c r="I478" s="53">
        <v>2</v>
      </c>
      <c r="J478" s="53" t="s">
        <v>235</v>
      </c>
      <c r="K478" s="53" t="s">
        <v>1504</v>
      </c>
      <c r="L478" s="53" t="s">
        <v>2557</v>
      </c>
      <c r="M478" s="53">
        <v>11222</v>
      </c>
      <c r="N478" s="53" t="s">
        <v>1840</v>
      </c>
      <c r="O478" s="53">
        <v>0</v>
      </c>
      <c r="P478" s="53">
        <v>0</v>
      </c>
      <c r="Q478" s="53" t="s">
        <v>2570</v>
      </c>
      <c r="R478" s="53" t="s">
        <v>2571</v>
      </c>
      <c r="S478" s="53" t="s">
        <v>1504</v>
      </c>
      <c r="T478" s="53" t="s">
        <v>2557</v>
      </c>
      <c r="U478" s="53" t="s">
        <v>2558</v>
      </c>
      <c r="V478" s="53" t="s">
        <v>2559</v>
      </c>
      <c r="W478" s="53" t="s">
        <v>594</v>
      </c>
      <c r="X478" s="53" t="s">
        <v>602</v>
      </c>
      <c r="Y478" s="53" t="s">
        <v>696</v>
      </c>
      <c r="Z478" s="53" t="s">
        <v>235</v>
      </c>
      <c r="AA478" s="53" t="s">
        <v>695</v>
      </c>
      <c r="AB478" s="53" t="s">
        <v>235</v>
      </c>
      <c r="AC478" s="53" t="s">
        <v>797</v>
      </c>
      <c r="AD478" s="53" t="s">
        <v>239</v>
      </c>
      <c r="AE478" s="53" t="s">
        <v>1350</v>
      </c>
      <c r="AF478" s="53" t="s">
        <v>1351</v>
      </c>
      <c r="AG478" s="53" t="s">
        <v>1728</v>
      </c>
      <c r="AH478" s="53" t="s">
        <v>1729</v>
      </c>
      <c r="AI478" s="53" t="s">
        <v>1730</v>
      </c>
      <c r="AJ478" s="53" t="s">
        <v>1731</v>
      </c>
      <c r="AK478" s="53" t="s">
        <v>609</v>
      </c>
      <c r="AL478" s="53" t="s">
        <v>610</v>
      </c>
      <c r="AM478" s="53" t="s">
        <v>611</v>
      </c>
      <c r="AN478" s="53" t="s">
        <v>1747</v>
      </c>
      <c r="AO478" s="53" t="s">
        <v>1748</v>
      </c>
      <c r="AP478" s="53" t="s">
        <v>2572</v>
      </c>
      <c r="AQ478" s="53" t="s">
        <v>14</v>
      </c>
      <c r="AR478" s="53">
        <v>0</v>
      </c>
      <c r="AS478" s="53">
        <v>4105000000</v>
      </c>
      <c r="AT478" s="53">
        <v>0</v>
      </c>
      <c r="AU478" s="53">
        <v>1067897509</v>
      </c>
      <c r="AV478" s="53">
        <v>0</v>
      </c>
      <c r="AW478" s="94">
        <v>5172897509</v>
      </c>
      <c r="AX478" s="124">
        <f>2020000000-291438397</f>
        <v>1728561603</v>
      </c>
      <c r="AY478" s="94">
        <v>1020000000</v>
      </c>
      <c r="AZ478" s="53">
        <v>0</v>
      </c>
      <c r="BA478" s="53">
        <v>0</v>
      </c>
      <c r="BB478" s="124">
        <f>+AW478-AX478</f>
        <v>3444335906</v>
      </c>
      <c r="BC478" s="101">
        <v>1</v>
      </c>
      <c r="BD478" s="101">
        <v>502</v>
      </c>
      <c r="BE478" s="64">
        <v>1000000000</v>
      </c>
      <c r="BF478" t="s">
        <v>615</v>
      </c>
      <c r="BG478" s="107" t="e">
        <f>+SUMIF('[4]CDP - NO CANCELAR '!$A$2:$A$152,R478,'[4]CDP - NO CANCELAR '!$Q$2:$Q$152)</f>
        <v>#VALUE!</v>
      </c>
      <c r="BH478" s="64">
        <v>1020000000</v>
      </c>
      <c r="BI478" s="104">
        <v>16</v>
      </c>
      <c r="BJ478" s="104">
        <v>1</v>
      </c>
      <c r="BK478" s="104">
        <v>3</v>
      </c>
      <c r="BL478" s="106">
        <v>22</v>
      </c>
      <c r="BM478" s="104">
        <v>1</v>
      </c>
      <c r="BN478" s="104">
        <v>502</v>
      </c>
      <c r="BO478" s="104">
        <v>52</v>
      </c>
      <c r="BP478" s="104">
        <v>41</v>
      </c>
      <c r="BQ478" s="105">
        <v>3301059</v>
      </c>
      <c r="BR478" s="104" t="s">
        <v>3580</v>
      </c>
      <c r="BS478" s="111">
        <f>+BB478-BS479-BS480</f>
        <v>2326383573</v>
      </c>
      <c r="BT478" s="103" t="str">
        <f>+VLOOKUP('EJECUCIONGASTOS ARMONIZADO'!BU478,[4]ARMONIZACION!$I$5:$N$53,6,FALSE)</f>
        <v>DESARROLLO HUMANO Y SOCIAL</v>
      </c>
      <c r="BU478" s="102" t="s">
        <v>371</v>
      </c>
      <c r="BV478" s="102"/>
      <c r="BW478" t="s">
        <v>3571</v>
      </c>
      <c r="BX478" t="s">
        <v>3581</v>
      </c>
      <c r="BY478" s="101">
        <v>1</v>
      </c>
      <c r="BZ478" s="101">
        <v>502</v>
      </c>
      <c r="CA478" t="e">
        <f>+COUNTIF([4]ARMONIZACION!$D$5:$D$53,'EJECUCIONGASTOS ARMONIZADO'!CB478)</f>
        <v>#VALUE!</v>
      </c>
      <c r="CB478" t="str">
        <f t="shared" si="79"/>
        <v>POTENCIAR EL DESARROLLO, EL PATRIMONIO Y PROSPERIDAD CULTURA - ARTE Y CULTURA</v>
      </c>
      <c r="CC478">
        <f t="shared" si="83"/>
        <v>5</v>
      </c>
      <c r="CD478" t="str">
        <f t="shared" si="80"/>
        <v>15</v>
      </c>
      <c r="CE478" t="str">
        <f t="shared" si="81"/>
        <v>16 1 3 22 1 502 52 41 3301059</v>
      </c>
      <c r="CF478">
        <f t="shared" si="82"/>
        <v>3</v>
      </c>
    </row>
    <row r="479" spans="1:84" ht="15" customHeight="1" x14ac:dyDescent="0.25">
      <c r="A479" s="113">
        <v>16</v>
      </c>
      <c r="B479" s="113">
        <v>1</v>
      </c>
      <c r="C479" s="113">
        <v>3</v>
      </c>
      <c r="D479" s="113">
        <v>22</v>
      </c>
      <c r="E479" s="113">
        <v>1</v>
      </c>
      <c r="F479" s="113">
        <v>4</v>
      </c>
      <c r="G479" s="113">
        <v>52</v>
      </c>
      <c r="H479" s="113">
        <v>0</v>
      </c>
      <c r="I479" s="113">
        <v>2</v>
      </c>
      <c r="J479" s="113" t="s">
        <v>235</v>
      </c>
      <c r="K479" s="113" t="s">
        <v>1504</v>
      </c>
      <c r="L479" s="113" t="s">
        <v>2557</v>
      </c>
      <c r="M479" s="113">
        <v>11222</v>
      </c>
      <c r="N479" s="113" t="s">
        <v>1840</v>
      </c>
      <c r="O479" s="113">
        <v>0</v>
      </c>
      <c r="P479" s="113">
        <v>0</v>
      </c>
      <c r="Q479" s="113" t="s">
        <v>2570</v>
      </c>
      <c r="R479" s="113" t="s">
        <v>2571</v>
      </c>
      <c r="S479" s="113" t="s">
        <v>1504</v>
      </c>
      <c r="T479" s="113" t="s">
        <v>2557</v>
      </c>
      <c r="U479" s="113" t="s">
        <v>2558</v>
      </c>
      <c r="V479" s="113" t="s">
        <v>2559</v>
      </c>
      <c r="W479" s="113" t="s">
        <v>594</v>
      </c>
      <c r="X479" s="113" t="s">
        <v>602</v>
      </c>
      <c r="Y479" s="113" t="s">
        <v>696</v>
      </c>
      <c r="Z479" s="113" t="s">
        <v>235</v>
      </c>
      <c r="AA479" s="113" t="s">
        <v>695</v>
      </c>
      <c r="AB479" s="113" t="s">
        <v>235</v>
      </c>
      <c r="AC479" s="113" t="s">
        <v>797</v>
      </c>
      <c r="AD479" s="113" t="s">
        <v>239</v>
      </c>
      <c r="AE479" s="113" t="s">
        <v>1350</v>
      </c>
      <c r="AF479" s="113" t="s">
        <v>1351</v>
      </c>
      <c r="AG479" s="113" t="s">
        <v>1728</v>
      </c>
      <c r="AH479" s="113" t="s">
        <v>1729</v>
      </c>
      <c r="AI479" s="113" t="s">
        <v>1730</v>
      </c>
      <c r="AJ479" s="113" t="s">
        <v>1731</v>
      </c>
      <c r="AK479" s="113" t="s">
        <v>609</v>
      </c>
      <c r="AL479" s="113" t="s">
        <v>610</v>
      </c>
      <c r="AM479" s="113" t="s">
        <v>611</v>
      </c>
      <c r="AN479" s="113" t="s">
        <v>1747</v>
      </c>
      <c r="AO479" s="113" t="s">
        <v>1748</v>
      </c>
      <c r="AP479" s="113" t="s">
        <v>2572</v>
      </c>
      <c r="AQ479" s="113" t="s">
        <v>14</v>
      </c>
      <c r="AR479" s="53"/>
      <c r="AS479" s="53"/>
      <c r="AT479" s="53"/>
      <c r="AU479" s="53"/>
      <c r="AV479" s="53"/>
      <c r="AW479" s="94"/>
      <c r="AX479" s="123"/>
      <c r="AY479" s="94"/>
      <c r="AZ479" s="53"/>
      <c r="BA479" s="53"/>
      <c r="BB479" s="123"/>
      <c r="BC479" s="101">
        <v>1</v>
      </c>
      <c r="BD479" s="101">
        <v>502</v>
      </c>
      <c r="BG479" s="107"/>
      <c r="BI479" s="104">
        <v>16</v>
      </c>
      <c r="BJ479" s="104">
        <v>1</v>
      </c>
      <c r="BK479" s="104">
        <v>3</v>
      </c>
      <c r="BL479" s="106">
        <v>22</v>
      </c>
      <c r="BM479" s="104">
        <v>1</v>
      </c>
      <c r="BN479" s="104">
        <v>502</v>
      </c>
      <c r="BO479" s="104">
        <v>52</v>
      </c>
      <c r="BP479" s="104">
        <v>41</v>
      </c>
      <c r="BQ479" s="105">
        <v>3301122</v>
      </c>
      <c r="BR479" s="104" t="s">
        <v>3574</v>
      </c>
      <c r="BS479" s="104">
        <v>510000000</v>
      </c>
      <c r="BT479" s="103" t="str">
        <f>+VLOOKUP('EJECUCIONGASTOS ARMONIZADO'!BU479,[4]ARMONIZACION!$I$5:$N$53,6,FALSE)</f>
        <v>DESARROLLO HUMANO Y SOCIAL</v>
      </c>
      <c r="BU479" s="102" t="s">
        <v>371</v>
      </c>
      <c r="BV479" s="102"/>
      <c r="BY479" s="101">
        <v>1</v>
      </c>
      <c r="BZ479" s="101">
        <v>502</v>
      </c>
      <c r="CA479" t="e">
        <f>+COUNTIF([4]ARMONIZACION!$D$5:$D$53,'EJECUCIONGASTOS ARMONIZADO'!CB479)</f>
        <v>#VALUE!</v>
      </c>
      <c r="CB479" t="str">
        <f t="shared" si="79"/>
        <v>POTENCIAR EL DESARROLLO, EL PATRIMONIO Y PROSPERIDAD CULTURA - ARTE Y CULTURA</v>
      </c>
      <c r="CC479">
        <f t="shared" si="83"/>
        <v>5</v>
      </c>
      <c r="CD479" t="str">
        <f t="shared" si="80"/>
        <v>15</v>
      </c>
      <c r="CE479" t="str">
        <f t="shared" si="81"/>
        <v>16 1 3 22 1 502 52 41 3301122</v>
      </c>
      <c r="CF479">
        <f t="shared" si="82"/>
        <v>4</v>
      </c>
    </row>
    <row r="480" spans="1:84" ht="15" customHeight="1" x14ac:dyDescent="0.25">
      <c r="A480" s="113">
        <v>16</v>
      </c>
      <c r="B480" s="113">
        <v>1</v>
      </c>
      <c r="C480" s="113">
        <v>3</v>
      </c>
      <c r="D480" s="113">
        <v>22</v>
      </c>
      <c r="E480" s="113">
        <v>1</v>
      </c>
      <c r="F480" s="113">
        <v>4</v>
      </c>
      <c r="G480" s="113">
        <v>52</v>
      </c>
      <c r="H480" s="113">
        <v>0</v>
      </c>
      <c r="I480" s="113">
        <v>2</v>
      </c>
      <c r="J480" s="113" t="s">
        <v>235</v>
      </c>
      <c r="K480" s="113" t="s">
        <v>1504</v>
      </c>
      <c r="L480" s="113" t="s">
        <v>2557</v>
      </c>
      <c r="M480" s="113">
        <v>11222</v>
      </c>
      <c r="N480" s="113" t="s">
        <v>1840</v>
      </c>
      <c r="O480" s="113">
        <v>0</v>
      </c>
      <c r="P480" s="113">
        <v>0</v>
      </c>
      <c r="Q480" s="113" t="s">
        <v>2570</v>
      </c>
      <c r="R480" s="113" t="s">
        <v>2571</v>
      </c>
      <c r="S480" s="113" t="s">
        <v>1504</v>
      </c>
      <c r="T480" s="113" t="s">
        <v>2557</v>
      </c>
      <c r="U480" s="113" t="s">
        <v>2558</v>
      </c>
      <c r="V480" s="113" t="s">
        <v>2559</v>
      </c>
      <c r="W480" s="113" t="s">
        <v>594</v>
      </c>
      <c r="X480" s="113" t="s">
        <v>602</v>
      </c>
      <c r="Y480" s="113" t="s">
        <v>696</v>
      </c>
      <c r="Z480" s="113" t="s">
        <v>235</v>
      </c>
      <c r="AA480" s="113" t="s">
        <v>695</v>
      </c>
      <c r="AB480" s="113" t="s">
        <v>235</v>
      </c>
      <c r="AC480" s="113" t="s">
        <v>797</v>
      </c>
      <c r="AD480" s="113" t="s">
        <v>239</v>
      </c>
      <c r="AE480" s="113" t="s">
        <v>1350</v>
      </c>
      <c r="AF480" s="113" t="s">
        <v>1351</v>
      </c>
      <c r="AG480" s="113" t="s">
        <v>1728</v>
      </c>
      <c r="AH480" s="113" t="s">
        <v>1729</v>
      </c>
      <c r="AI480" s="113" t="s">
        <v>1730</v>
      </c>
      <c r="AJ480" s="113" t="s">
        <v>1731</v>
      </c>
      <c r="AK480" s="113" t="s">
        <v>609</v>
      </c>
      <c r="AL480" s="113" t="s">
        <v>610</v>
      </c>
      <c r="AM480" s="113" t="s">
        <v>611</v>
      </c>
      <c r="AN480" s="113" t="s">
        <v>1747</v>
      </c>
      <c r="AO480" s="113" t="s">
        <v>1748</v>
      </c>
      <c r="AP480" s="113" t="s">
        <v>2572</v>
      </c>
      <c r="AQ480" s="113" t="s">
        <v>14</v>
      </c>
      <c r="AR480" s="53"/>
      <c r="AS480" s="53"/>
      <c r="AT480" s="53"/>
      <c r="AU480" s="53"/>
      <c r="AV480" s="53"/>
      <c r="AW480" s="94"/>
      <c r="AX480" s="123"/>
      <c r="AY480" s="94"/>
      <c r="AZ480" s="53"/>
      <c r="BA480" s="53"/>
      <c r="BB480" s="123"/>
      <c r="BC480" s="101">
        <v>1</v>
      </c>
      <c r="BD480" s="101">
        <v>502</v>
      </c>
      <c r="BG480" s="107"/>
      <c r="BI480" s="104">
        <v>16</v>
      </c>
      <c r="BJ480" s="104">
        <v>1</v>
      </c>
      <c r="BK480" s="104">
        <v>3</v>
      </c>
      <c r="BL480" s="106">
        <v>22</v>
      </c>
      <c r="BM480" s="104">
        <v>1</v>
      </c>
      <c r="BN480" s="104">
        <v>502</v>
      </c>
      <c r="BO480" s="104">
        <v>52</v>
      </c>
      <c r="BP480" s="104">
        <v>41</v>
      </c>
      <c r="BQ480" s="105">
        <v>3301055</v>
      </c>
      <c r="BR480" s="104" t="s">
        <v>3580</v>
      </c>
      <c r="BS480" s="104">
        <v>607952333</v>
      </c>
      <c r="BT480" s="103" t="str">
        <f>+VLOOKUP('EJECUCIONGASTOS ARMONIZADO'!BU480,[4]ARMONIZACION!$I$5:$N$53,6,FALSE)</f>
        <v>DESARROLLO HUMANO Y SOCIAL</v>
      </c>
      <c r="BU480" s="102" t="s">
        <v>371</v>
      </c>
      <c r="BV480" s="102"/>
      <c r="BY480" s="101">
        <v>1</v>
      </c>
      <c r="BZ480" s="101">
        <v>502</v>
      </c>
      <c r="CA480" t="e">
        <f>+COUNTIF([4]ARMONIZACION!$D$5:$D$53,'EJECUCIONGASTOS ARMONIZADO'!CB480)</f>
        <v>#VALUE!</v>
      </c>
      <c r="CB480" t="str">
        <f t="shared" si="79"/>
        <v>POTENCIAR EL DESARROLLO, EL PATRIMONIO Y PROSPERIDAD CULTURA - ARTE Y CULTURA</v>
      </c>
      <c r="CC480">
        <f t="shared" si="83"/>
        <v>5</v>
      </c>
      <c r="CD480" t="str">
        <f t="shared" si="80"/>
        <v>15</v>
      </c>
      <c r="CE480" t="str">
        <f t="shared" si="81"/>
        <v>16 1 3 22 1 502 52 41 3301055</v>
      </c>
      <c r="CF480">
        <f t="shared" si="82"/>
        <v>1</v>
      </c>
    </row>
    <row r="481" spans="1:84" ht="15" customHeight="1" x14ac:dyDescent="0.25">
      <c r="A481" s="53">
        <v>16</v>
      </c>
      <c r="B481" s="53">
        <v>1</v>
      </c>
      <c r="C481" s="53">
        <v>3</v>
      </c>
      <c r="D481" s="53">
        <v>22</v>
      </c>
      <c r="E481" s="53">
        <v>1</v>
      </c>
      <c r="F481" s="53">
        <v>4</v>
      </c>
      <c r="G481" s="53">
        <v>52</v>
      </c>
      <c r="H481" s="53">
        <v>1</v>
      </c>
      <c r="I481" s="53">
        <v>2</v>
      </c>
      <c r="J481" s="53" t="s">
        <v>235</v>
      </c>
      <c r="K481" s="53" t="s">
        <v>1504</v>
      </c>
      <c r="L481" s="53" t="s">
        <v>2557</v>
      </c>
      <c r="M481" s="53">
        <v>11222</v>
      </c>
      <c r="N481" s="53" t="s">
        <v>1840</v>
      </c>
      <c r="O481" s="53">
        <v>1</v>
      </c>
      <c r="P481" s="53">
        <v>1</v>
      </c>
      <c r="Q481" s="53" t="s">
        <v>2573</v>
      </c>
      <c r="R481" s="53" t="s">
        <v>2574</v>
      </c>
      <c r="S481" s="53" t="s">
        <v>1504</v>
      </c>
      <c r="T481" s="53" t="s">
        <v>2557</v>
      </c>
      <c r="U481" s="53" t="s">
        <v>2558</v>
      </c>
      <c r="V481" s="53" t="s">
        <v>2559</v>
      </c>
      <c r="W481" s="53" t="s">
        <v>594</v>
      </c>
      <c r="X481" s="53" t="s">
        <v>602</v>
      </c>
      <c r="Y481" s="53" t="s">
        <v>696</v>
      </c>
      <c r="Z481" s="53" t="s">
        <v>235</v>
      </c>
      <c r="AA481" s="53" t="s">
        <v>695</v>
      </c>
      <c r="AB481" s="53" t="s">
        <v>235</v>
      </c>
      <c r="AC481" s="53" t="s">
        <v>797</v>
      </c>
      <c r="AD481" s="53" t="s">
        <v>239</v>
      </c>
      <c r="AE481" s="53" t="s">
        <v>1350</v>
      </c>
      <c r="AF481" s="53" t="s">
        <v>1351</v>
      </c>
      <c r="AG481" s="53" t="s">
        <v>1728</v>
      </c>
      <c r="AH481" s="53" t="s">
        <v>1729</v>
      </c>
      <c r="AI481" s="53" t="s">
        <v>1730</v>
      </c>
      <c r="AJ481" s="53" t="s">
        <v>1731</v>
      </c>
      <c r="AK481" s="53" t="s">
        <v>609</v>
      </c>
      <c r="AL481" s="53" t="s">
        <v>610</v>
      </c>
      <c r="AM481" s="53" t="s">
        <v>611</v>
      </c>
      <c r="AN481" s="53" t="s">
        <v>1737</v>
      </c>
      <c r="AO481" s="53" t="s">
        <v>1738</v>
      </c>
      <c r="AP481" s="53" t="s">
        <v>2575</v>
      </c>
      <c r="AQ481" s="53" t="s">
        <v>14</v>
      </c>
      <c r="AR481" s="53">
        <v>0</v>
      </c>
      <c r="AS481" s="53">
        <v>0</v>
      </c>
      <c r="AT481" s="53">
        <v>0</v>
      </c>
      <c r="AU481" s="53">
        <v>438049000</v>
      </c>
      <c r="AV481" s="53">
        <v>0</v>
      </c>
      <c r="AW481" s="94">
        <v>438049000</v>
      </c>
      <c r="AX481" s="94">
        <v>143129334</v>
      </c>
      <c r="AY481" s="94">
        <v>65500000</v>
      </c>
      <c r="AZ481" s="53">
        <v>0</v>
      </c>
      <c r="BA481" s="53">
        <v>0</v>
      </c>
      <c r="BB481" s="94">
        <v>294919666</v>
      </c>
      <c r="BC481" s="101">
        <v>1</v>
      </c>
      <c r="BD481" s="101">
        <v>502</v>
      </c>
      <c r="BE481" s="64">
        <v>77629334</v>
      </c>
      <c r="BF481" t="s">
        <v>615</v>
      </c>
      <c r="BG481" s="107" t="e">
        <f>+SUMIF('[4]CDP - NO CANCELAR '!$A$2:$A$152,R481,'[4]CDP - NO CANCELAR '!$Q$2:$Q$152)</f>
        <v>#VALUE!</v>
      </c>
      <c r="BH481" s="64">
        <v>83329334</v>
      </c>
      <c r="BI481" s="104">
        <v>16</v>
      </c>
      <c r="BJ481" s="104">
        <v>1</v>
      </c>
      <c r="BK481" s="104">
        <v>3</v>
      </c>
      <c r="BL481" s="106">
        <v>22</v>
      </c>
      <c r="BM481" s="104">
        <v>1</v>
      </c>
      <c r="BN481" s="104">
        <v>502</v>
      </c>
      <c r="BO481" s="104">
        <v>52</v>
      </c>
      <c r="BP481" s="104">
        <v>41</v>
      </c>
      <c r="BQ481" s="105">
        <v>3301122</v>
      </c>
      <c r="BR481" s="104" t="s">
        <v>3580</v>
      </c>
      <c r="BS481" s="104">
        <v>165000000</v>
      </c>
      <c r="BT481" s="103" t="str">
        <f>+VLOOKUP('EJECUCIONGASTOS ARMONIZADO'!BU481,[4]ARMONIZACION!$I$5:$N$53,6,FALSE)</f>
        <v>DESARROLLO HUMANO Y SOCIAL</v>
      </c>
      <c r="BU481" s="102" t="s">
        <v>371</v>
      </c>
      <c r="BV481" s="102"/>
      <c r="BW481" t="s">
        <v>3579</v>
      </c>
      <c r="BX481" t="s">
        <v>3575</v>
      </c>
      <c r="BY481" s="101">
        <v>1</v>
      </c>
      <c r="BZ481" s="101">
        <v>502</v>
      </c>
      <c r="CA481" t="e">
        <f>+COUNTIF([4]ARMONIZACION!$D$5:$D$53,'EJECUCIONGASTOS ARMONIZADO'!CB481)</f>
        <v>#VALUE!</v>
      </c>
      <c r="CB481" t="str">
        <f t="shared" si="79"/>
        <v>POTENCIAR EL DESARROLLO, EL PATRIMONIO Y PROSPERIDAD CULTURA - ARTE Y CULTURA</v>
      </c>
      <c r="CC481">
        <f t="shared" si="83"/>
        <v>5</v>
      </c>
      <c r="CD481" t="str">
        <f t="shared" si="80"/>
        <v>15</v>
      </c>
      <c r="CE481" t="str">
        <f t="shared" si="81"/>
        <v>16 1 3 22 1 502 52 41 3301122</v>
      </c>
      <c r="CF481">
        <f t="shared" si="82"/>
        <v>4</v>
      </c>
    </row>
    <row r="482" spans="1:84" ht="15" customHeight="1" x14ac:dyDescent="0.25">
      <c r="A482" s="113">
        <v>16</v>
      </c>
      <c r="B482" s="113">
        <v>1</v>
      </c>
      <c r="C482" s="113">
        <v>3</v>
      </c>
      <c r="D482" s="113">
        <v>22</v>
      </c>
      <c r="E482" s="113">
        <v>1</v>
      </c>
      <c r="F482" s="113">
        <v>4</v>
      </c>
      <c r="G482" s="113">
        <v>52</v>
      </c>
      <c r="H482" s="113">
        <v>1</v>
      </c>
      <c r="I482" s="113">
        <v>2</v>
      </c>
      <c r="J482" s="113" t="s">
        <v>235</v>
      </c>
      <c r="K482" s="113" t="s">
        <v>1504</v>
      </c>
      <c r="L482" s="113" t="s">
        <v>2557</v>
      </c>
      <c r="M482" s="113">
        <v>11222</v>
      </c>
      <c r="N482" s="113" t="s">
        <v>1840</v>
      </c>
      <c r="O482" s="113">
        <v>1</v>
      </c>
      <c r="P482" s="113">
        <v>1</v>
      </c>
      <c r="Q482" s="113" t="s">
        <v>2573</v>
      </c>
      <c r="R482" s="113" t="s">
        <v>2574</v>
      </c>
      <c r="S482" s="113" t="s">
        <v>1504</v>
      </c>
      <c r="T482" s="113" t="s">
        <v>2557</v>
      </c>
      <c r="U482" s="113" t="s">
        <v>2558</v>
      </c>
      <c r="V482" s="113" t="s">
        <v>2559</v>
      </c>
      <c r="W482" s="113" t="s">
        <v>594</v>
      </c>
      <c r="X482" s="113" t="s">
        <v>602</v>
      </c>
      <c r="Y482" s="113" t="s">
        <v>696</v>
      </c>
      <c r="Z482" s="113" t="s">
        <v>235</v>
      </c>
      <c r="AA482" s="113" t="s">
        <v>695</v>
      </c>
      <c r="AB482" s="113" t="s">
        <v>235</v>
      </c>
      <c r="AC482" s="113" t="s">
        <v>797</v>
      </c>
      <c r="AD482" s="113" t="s">
        <v>239</v>
      </c>
      <c r="AE482" s="113" t="s">
        <v>1350</v>
      </c>
      <c r="AF482" s="113" t="s">
        <v>1351</v>
      </c>
      <c r="AG482" s="113" t="s">
        <v>1728</v>
      </c>
      <c r="AH482" s="113" t="s">
        <v>1729</v>
      </c>
      <c r="AI482" s="113" t="s">
        <v>1730</v>
      </c>
      <c r="AJ482" s="113" t="s">
        <v>1731</v>
      </c>
      <c r="AK482" s="113" t="s">
        <v>609</v>
      </c>
      <c r="AL482" s="113" t="s">
        <v>610</v>
      </c>
      <c r="AM482" s="113" t="s">
        <v>611</v>
      </c>
      <c r="AN482" s="113" t="s">
        <v>1737</v>
      </c>
      <c r="AO482" s="113" t="s">
        <v>1738</v>
      </c>
      <c r="AP482" s="113" t="s">
        <v>2575</v>
      </c>
      <c r="AQ482" s="113" t="s">
        <v>14</v>
      </c>
      <c r="AR482" s="53"/>
      <c r="AS482" s="53"/>
      <c r="AT482" s="53"/>
      <c r="AU482" s="53"/>
      <c r="AV482" s="53"/>
      <c r="AW482" s="94"/>
      <c r="AX482" s="94"/>
      <c r="AY482" s="94"/>
      <c r="AZ482" s="53"/>
      <c r="BA482" s="53"/>
      <c r="BB482" s="94"/>
      <c r="BC482" s="101">
        <v>1</v>
      </c>
      <c r="BD482" s="101">
        <v>502</v>
      </c>
      <c r="BG482" s="107"/>
      <c r="BI482" s="104">
        <v>16</v>
      </c>
      <c r="BJ482" s="104">
        <v>1</v>
      </c>
      <c r="BK482" s="104">
        <v>3</v>
      </c>
      <c r="BL482" s="106">
        <v>22</v>
      </c>
      <c r="BM482" s="104">
        <v>1</v>
      </c>
      <c r="BN482" s="104">
        <v>502</v>
      </c>
      <c r="BO482" s="104">
        <v>52</v>
      </c>
      <c r="BP482" s="104">
        <v>41</v>
      </c>
      <c r="BQ482" s="105">
        <v>3301059</v>
      </c>
      <c r="BR482" s="104" t="s">
        <v>3574</v>
      </c>
      <c r="BS482" s="104">
        <v>129919666</v>
      </c>
      <c r="BT482" s="103" t="str">
        <f>+VLOOKUP('EJECUCIONGASTOS ARMONIZADO'!BU482,[4]ARMONIZACION!$I$5:$N$53,6,FALSE)</f>
        <v>DESARROLLO HUMANO Y SOCIAL</v>
      </c>
      <c r="BU482" s="102" t="s">
        <v>371</v>
      </c>
      <c r="BV482" s="102"/>
      <c r="BY482" s="101">
        <v>1</v>
      </c>
      <c r="BZ482" s="101">
        <v>502</v>
      </c>
      <c r="CA482" t="e">
        <f>+COUNTIF([4]ARMONIZACION!$D$5:$D$53,'EJECUCIONGASTOS ARMONIZADO'!CB482)</f>
        <v>#VALUE!</v>
      </c>
      <c r="CB482" t="str">
        <f t="shared" si="79"/>
        <v>POTENCIAR EL DESARROLLO, EL PATRIMONIO Y PROSPERIDAD CULTURA - ARTE Y CULTURA</v>
      </c>
      <c r="CC482">
        <f t="shared" si="83"/>
        <v>5</v>
      </c>
      <c r="CD482" t="str">
        <f t="shared" si="80"/>
        <v>15</v>
      </c>
      <c r="CE482" t="str">
        <f t="shared" si="81"/>
        <v>16 1 3 22 1 502 52 41 3301059</v>
      </c>
      <c r="CF482">
        <f t="shared" si="82"/>
        <v>3</v>
      </c>
    </row>
    <row r="483" spans="1:84" ht="15" customHeight="1" x14ac:dyDescent="0.25">
      <c r="A483">
        <v>16</v>
      </c>
      <c r="B483">
        <v>1</v>
      </c>
      <c r="C483">
        <v>3</v>
      </c>
      <c r="D483">
        <v>22</v>
      </c>
      <c r="E483">
        <v>1</v>
      </c>
      <c r="F483">
        <v>4</v>
      </c>
      <c r="G483">
        <v>52</v>
      </c>
      <c r="H483">
        <v>2</v>
      </c>
      <c r="I483">
        <v>2</v>
      </c>
      <c r="J483" t="s">
        <v>235</v>
      </c>
      <c r="K483" t="s">
        <v>1504</v>
      </c>
      <c r="L483" t="s">
        <v>2557</v>
      </c>
      <c r="M483">
        <v>11222</v>
      </c>
      <c r="N483" t="s">
        <v>1840</v>
      </c>
      <c r="O483">
        <v>2</v>
      </c>
      <c r="P483">
        <v>2</v>
      </c>
      <c r="Q483" t="s">
        <v>2576</v>
      </c>
      <c r="R483" t="s">
        <v>2577</v>
      </c>
      <c r="S483" t="s">
        <v>1504</v>
      </c>
      <c r="T483" t="s">
        <v>2557</v>
      </c>
      <c r="U483" t="s">
        <v>2558</v>
      </c>
      <c r="V483" t="s">
        <v>2559</v>
      </c>
      <c r="W483" t="s">
        <v>594</v>
      </c>
      <c r="X483" t="s">
        <v>602</v>
      </c>
      <c r="Y483" t="s">
        <v>696</v>
      </c>
      <c r="Z483" t="s">
        <v>235</v>
      </c>
      <c r="AA483" t="s">
        <v>695</v>
      </c>
      <c r="AB483" t="s">
        <v>235</v>
      </c>
      <c r="AC483" t="s">
        <v>797</v>
      </c>
      <c r="AD483" t="s">
        <v>239</v>
      </c>
      <c r="AE483" t="s">
        <v>1350</v>
      </c>
      <c r="AF483" t="s">
        <v>1351</v>
      </c>
      <c r="AG483" t="s">
        <v>1728</v>
      </c>
      <c r="AH483" t="s">
        <v>1729</v>
      </c>
      <c r="AI483" t="s">
        <v>1730</v>
      </c>
      <c r="AJ483" t="s">
        <v>1731</v>
      </c>
      <c r="AK483" t="s">
        <v>609</v>
      </c>
      <c r="AL483" t="s">
        <v>610</v>
      </c>
      <c r="AM483" t="s">
        <v>611</v>
      </c>
      <c r="AN483" t="s">
        <v>1737</v>
      </c>
      <c r="AO483" t="s">
        <v>1738</v>
      </c>
      <c r="AP483" t="s">
        <v>2578</v>
      </c>
      <c r="AQ483" t="s">
        <v>14</v>
      </c>
      <c r="AR483" s="64">
        <v>0</v>
      </c>
      <c r="AS483" s="64">
        <v>640141392</v>
      </c>
      <c r="AT483" s="64">
        <v>0</v>
      </c>
      <c r="AU483" s="64">
        <v>148679555</v>
      </c>
      <c r="AV483" s="64">
        <v>0</v>
      </c>
      <c r="AW483" s="64">
        <v>788820947</v>
      </c>
      <c r="AX483" s="64">
        <v>0</v>
      </c>
      <c r="AY483" s="64">
        <v>0</v>
      </c>
      <c r="AZ483" s="64">
        <v>0</v>
      </c>
      <c r="BA483" s="64">
        <v>0</v>
      </c>
      <c r="BB483" s="64">
        <v>788820947</v>
      </c>
      <c r="BC483" s="101">
        <v>1</v>
      </c>
      <c r="BD483" s="101">
        <v>502</v>
      </c>
      <c r="BE483" s="64">
        <v>0</v>
      </c>
      <c r="BF483" t="s">
        <v>615</v>
      </c>
      <c r="BG483" s="107" t="e">
        <f>+SUMIF('[4]CDP - NO CANCELAR '!$A$2:$A$152,R483,'[4]CDP - NO CANCELAR '!$Q$2:$Q$152)</f>
        <v>#VALUE!</v>
      </c>
      <c r="BH483" s="64">
        <v>0</v>
      </c>
      <c r="BI483" s="104">
        <v>16</v>
      </c>
      <c r="BJ483" s="104">
        <v>1</v>
      </c>
      <c r="BK483" s="104">
        <v>3</v>
      </c>
      <c r="BL483" s="106">
        <v>22</v>
      </c>
      <c r="BM483" s="104">
        <v>1</v>
      </c>
      <c r="BN483" s="104">
        <v>502</v>
      </c>
      <c r="BO483" s="104">
        <v>52</v>
      </c>
      <c r="BP483" s="104">
        <v>41</v>
      </c>
      <c r="BQ483" s="105">
        <v>3301122</v>
      </c>
      <c r="BR483" s="104" t="s">
        <v>3574</v>
      </c>
      <c r="BS483" s="104">
        <f>+BB483</f>
        <v>788820947</v>
      </c>
      <c r="BT483" s="103" t="str">
        <f>+VLOOKUP('EJECUCIONGASTOS ARMONIZADO'!BU483,[4]ARMONIZACION!$I$5:$N$53,6,FALSE)</f>
        <v>DESARROLLO HUMANO Y SOCIAL</v>
      </c>
      <c r="BU483" s="102" t="s">
        <v>371</v>
      </c>
      <c r="BV483" s="102"/>
      <c r="BY483" s="101">
        <v>1</v>
      </c>
      <c r="BZ483" s="101">
        <v>502</v>
      </c>
      <c r="CA483" t="e">
        <f>+COUNTIF([4]ARMONIZACION!$D$5:$D$53,'EJECUCIONGASTOS ARMONIZADO'!CB483)</f>
        <v>#VALUE!</v>
      </c>
      <c r="CB483" t="str">
        <f t="shared" si="79"/>
        <v>POTENCIAR EL DESARROLLO, EL PATRIMONIO Y PROSPERIDAD CULTURA - ARTE Y CULTURA</v>
      </c>
      <c r="CC483">
        <f t="shared" si="83"/>
        <v>5</v>
      </c>
      <c r="CD483" t="str">
        <f t="shared" si="80"/>
        <v>15</v>
      </c>
      <c r="CE483" t="str">
        <f t="shared" si="81"/>
        <v>16 1 3 22 1 502 52 41 3301122</v>
      </c>
      <c r="CF483">
        <f t="shared" si="82"/>
        <v>4</v>
      </c>
    </row>
    <row r="484" spans="1:84" ht="15" customHeight="1" x14ac:dyDescent="0.25">
      <c r="A484">
        <v>16</v>
      </c>
      <c r="B484">
        <v>1</v>
      </c>
      <c r="C484">
        <v>3</v>
      </c>
      <c r="D484">
        <v>22</v>
      </c>
      <c r="E484">
        <v>1</v>
      </c>
      <c r="F484">
        <v>4</v>
      </c>
      <c r="G484">
        <v>52</v>
      </c>
      <c r="H484">
        <v>3</v>
      </c>
      <c r="I484">
        <v>2</v>
      </c>
      <c r="J484" t="s">
        <v>235</v>
      </c>
      <c r="K484" t="s">
        <v>1504</v>
      </c>
      <c r="L484" t="s">
        <v>2557</v>
      </c>
      <c r="M484">
        <v>22324</v>
      </c>
      <c r="N484" t="s">
        <v>1852</v>
      </c>
      <c r="O484">
        <v>3</v>
      </c>
      <c r="P484">
        <v>3</v>
      </c>
      <c r="Q484" t="s">
        <v>2579</v>
      </c>
      <c r="R484" t="s">
        <v>2580</v>
      </c>
      <c r="S484" t="s">
        <v>1504</v>
      </c>
      <c r="T484" t="s">
        <v>2557</v>
      </c>
      <c r="U484" t="s">
        <v>2558</v>
      </c>
      <c r="V484" t="s">
        <v>2559</v>
      </c>
      <c r="W484" t="s">
        <v>594</v>
      </c>
      <c r="X484" t="s">
        <v>602</v>
      </c>
      <c r="Y484" t="s">
        <v>696</v>
      </c>
      <c r="Z484" t="s">
        <v>235</v>
      </c>
      <c r="AA484" t="s">
        <v>695</v>
      </c>
      <c r="AB484" t="s">
        <v>235</v>
      </c>
      <c r="AC484" t="s">
        <v>797</v>
      </c>
      <c r="AD484" t="s">
        <v>239</v>
      </c>
      <c r="AE484" t="s">
        <v>1350</v>
      </c>
      <c r="AF484" t="s">
        <v>1351</v>
      </c>
      <c r="AG484" t="s">
        <v>1728</v>
      </c>
      <c r="AH484" t="s">
        <v>1729</v>
      </c>
      <c r="AI484" t="s">
        <v>1730</v>
      </c>
      <c r="AJ484" t="s">
        <v>1731</v>
      </c>
      <c r="AK484" t="s">
        <v>609</v>
      </c>
      <c r="AL484" t="s">
        <v>610</v>
      </c>
      <c r="AM484" t="s">
        <v>611</v>
      </c>
      <c r="AN484" t="s">
        <v>1849</v>
      </c>
      <c r="AO484" t="s">
        <v>1850</v>
      </c>
      <c r="AP484" t="s">
        <v>2581</v>
      </c>
      <c r="AQ484" t="s">
        <v>15</v>
      </c>
      <c r="AR484" s="64">
        <v>0</v>
      </c>
      <c r="AS484" s="64">
        <v>0</v>
      </c>
      <c r="AT484" s="64">
        <v>0</v>
      </c>
      <c r="AU484" s="64">
        <v>12000000</v>
      </c>
      <c r="AV484" s="64">
        <v>0</v>
      </c>
      <c r="AW484" s="64">
        <v>12000000</v>
      </c>
      <c r="AX484" s="64">
        <v>0</v>
      </c>
      <c r="AY484" s="64">
        <v>0</v>
      </c>
      <c r="AZ484" s="64">
        <v>0</v>
      </c>
      <c r="BA484" s="64">
        <v>0</v>
      </c>
      <c r="BB484" s="64">
        <v>12000000</v>
      </c>
      <c r="BC484" s="101">
        <v>1</v>
      </c>
      <c r="BD484" s="101">
        <v>502</v>
      </c>
      <c r="BE484" s="64">
        <v>0</v>
      </c>
      <c r="BF484" t="s">
        <v>615</v>
      </c>
      <c r="BG484" s="107" t="e">
        <f>+SUMIF('[4]CDP - NO CANCELAR '!$A$2:$A$152,R484,'[4]CDP - NO CANCELAR '!$Q$2:$Q$152)</f>
        <v>#VALUE!</v>
      </c>
      <c r="BH484" s="64">
        <v>0</v>
      </c>
      <c r="BI484" s="104">
        <v>16</v>
      </c>
      <c r="BJ484" s="104">
        <v>1</v>
      </c>
      <c r="BK484" s="104">
        <v>3</v>
      </c>
      <c r="BL484" s="106">
        <v>22</v>
      </c>
      <c r="BM484" s="104">
        <v>1</v>
      </c>
      <c r="BN484" s="104">
        <v>502</v>
      </c>
      <c r="BO484" s="104">
        <v>52</v>
      </c>
      <c r="BP484" s="104">
        <v>41</v>
      </c>
      <c r="BQ484" s="105">
        <v>3301059</v>
      </c>
      <c r="BR484" s="104" t="s">
        <v>3569</v>
      </c>
      <c r="BS484" s="104">
        <f>+BB484</f>
        <v>12000000</v>
      </c>
      <c r="BT484" s="103" t="str">
        <f>+VLOOKUP('EJECUCIONGASTOS ARMONIZADO'!BU484,[4]ARMONIZACION!$I$5:$N$53,6,FALSE)</f>
        <v>DESARROLLO HUMANO Y SOCIAL</v>
      </c>
      <c r="BU484" s="102" t="s">
        <v>371</v>
      </c>
      <c r="BV484" s="102"/>
      <c r="BY484" s="101">
        <v>1</v>
      </c>
      <c r="BZ484" s="101">
        <v>502</v>
      </c>
      <c r="CA484" t="e">
        <f>+COUNTIF([4]ARMONIZACION!$D$5:$D$53,'EJECUCIONGASTOS ARMONIZADO'!CB484)</f>
        <v>#VALUE!</v>
      </c>
      <c r="CB484" t="str">
        <f t="shared" si="79"/>
        <v>POTENCIAR EL DESARROLLO, EL PATRIMONIO Y PROSPERIDAD CULTURA - ARTE Y CULTURA</v>
      </c>
      <c r="CC484">
        <f t="shared" si="83"/>
        <v>5</v>
      </c>
      <c r="CD484" t="str">
        <f t="shared" si="80"/>
        <v>15</v>
      </c>
      <c r="CE484" t="str">
        <f t="shared" si="81"/>
        <v>16 1 3 22 1 502 52 41 3301059</v>
      </c>
      <c r="CF484">
        <f t="shared" si="82"/>
        <v>3</v>
      </c>
    </row>
    <row r="485" spans="1:84" ht="15" customHeight="1" x14ac:dyDescent="0.25">
      <c r="A485">
        <v>16</v>
      </c>
      <c r="B485">
        <v>1</v>
      </c>
      <c r="C485">
        <v>3</v>
      </c>
      <c r="D485">
        <v>22</v>
      </c>
      <c r="E485">
        <v>1</v>
      </c>
      <c r="F485">
        <v>4</v>
      </c>
      <c r="G485">
        <v>52</v>
      </c>
      <c r="H485">
        <v>4</v>
      </c>
      <c r="I485">
        <v>2</v>
      </c>
      <c r="J485" t="s">
        <v>235</v>
      </c>
      <c r="K485" t="s">
        <v>1504</v>
      </c>
      <c r="L485" t="s">
        <v>2557</v>
      </c>
      <c r="M485">
        <v>22304</v>
      </c>
      <c r="N485" t="s">
        <v>1856</v>
      </c>
      <c r="O485">
        <v>4</v>
      </c>
      <c r="P485">
        <v>4</v>
      </c>
      <c r="Q485" t="s">
        <v>2582</v>
      </c>
      <c r="R485" t="s">
        <v>2583</v>
      </c>
      <c r="S485" t="s">
        <v>1504</v>
      </c>
      <c r="T485" t="s">
        <v>2557</v>
      </c>
      <c r="U485" t="s">
        <v>2558</v>
      </c>
      <c r="V485" t="s">
        <v>2559</v>
      </c>
      <c r="W485" t="s">
        <v>594</v>
      </c>
      <c r="X485" t="s">
        <v>602</v>
      </c>
      <c r="Y485" t="s">
        <v>696</v>
      </c>
      <c r="Z485" t="s">
        <v>235</v>
      </c>
      <c r="AA485" t="s">
        <v>695</v>
      </c>
      <c r="AB485" t="s">
        <v>235</v>
      </c>
      <c r="AC485" t="s">
        <v>797</v>
      </c>
      <c r="AD485" t="s">
        <v>239</v>
      </c>
      <c r="AE485" t="s">
        <v>1350</v>
      </c>
      <c r="AF485" t="s">
        <v>1351</v>
      </c>
      <c r="AG485" t="s">
        <v>1728</v>
      </c>
      <c r="AH485" t="s">
        <v>1729</v>
      </c>
      <c r="AI485" t="s">
        <v>1730</v>
      </c>
      <c r="AJ485" t="s">
        <v>1731</v>
      </c>
      <c r="AK485" t="s">
        <v>609</v>
      </c>
      <c r="AL485" t="s">
        <v>610</v>
      </c>
      <c r="AM485" t="s">
        <v>611</v>
      </c>
      <c r="AN485" t="s">
        <v>1849</v>
      </c>
      <c r="AO485" t="s">
        <v>1850</v>
      </c>
      <c r="AP485" t="s">
        <v>2584</v>
      </c>
      <c r="AQ485" t="s">
        <v>16</v>
      </c>
      <c r="AR485" s="64">
        <v>0</v>
      </c>
      <c r="AS485" s="64">
        <v>0</v>
      </c>
      <c r="AT485" s="64">
        <v>0</v>
      </c>
      <c r="AU485" s="64">
        <v>1440000</v>
      </c>
      <c r="AV485" s="64">
        <v>0</v>
      </c>
      <c r="AW485" s="64">
        <v>1440000</v>
      </c>
      <c r="AX485" s="64">
        <v>0</v>
      </c>
      <c r="AY485" s="64">
        <v>0</v>
      </c>
      <c r="AZ485" s="64">
        <v>0</v>
      </c>
      <c r="BA485" s="64">
        <v>0</v>
      </c>
      <c r="BB485" s="64">
        <v>1440000</v>
      </c>
      <c r="BC485" s="101">
        <v>1</v>
      </c>
      <c r="BD485" s="101">
        <v>502</v>
      </c>
      <c r="BE485" s="64">
        <v>0</v>
      </c>
      <c r="BF485" t="s">
        <v>615</v>
      </c>
      <c r="BG485" s="107" t="e">
        <f>+SUMIF('[4]CDP - NO CANCELAR '!$A$2:$A$152,R485,'[4]CDP - NO CANCELAR '!$Q$2:$Q$152)</f>
        <v>#VALUE!</v>
      </c>
      <c r="BH485" s="64">
        <v>0</v>
      </c>
      <c r="BI485" s="104">
        <v>16</v>
      </c>
      <c r="BJ485" s="104">
        <v>1</v>
      </c>
      <c r="BK485" s="104">
        <v>3</v>
      </c>
      <c r="BL485" s="106">
        <v>22</v>
      </c>
      <c r="BM485" s="104">
        <v>1</v>
      </c>
      <c r="BN485" s="104">
        <v>502</v>
      </c>
      <c r="BO485" s="104">
        <v>52</v>
      </c>
      <c r="BP485" s="104">
        <v>41</v>
      </c>
      <c r="BQ485" s="105">
        <v>3301126</v>
      </c>
      <c r="BR485" s="104" t="s">
        <v>3573</v>
      </c>
      <c r="BS485" s="104">
        <f>+BB485</f>
        <v>1440000</v>
      </c>
      <c r="BT485" s="103" t="str">
        <f>+VLOOKUP('EJECUCIONGASTOS ARMONIZADO'!BU485,[4]ARMONIZACION!$I$5:$N$53,6,FALSE)</f>
        <v>DESARROLLO HUMANO Y SOCIAL</v>
      </c>
      <c r="BU485" s="102" t="s">
        <v>371</v>
      </c>
      <c r="BV485" s="102"/>
      <c r="BY485" s="101">
        <v>1</v>
      </c>
      <c r="BZ485" s="101">
        <v>502</v>
      </c>
      <c r="CA485" t="e">
        <f>+COUNTIF([4]ARMONIZACION!$D$5:$D$53,'EJECUCIONGASTOS ARMONIZADO'!CB485)</f>
        <v>#VALUE!</v>
      </c>
      <c r="CB485" t="str">
        <f t="shared" si="79"/>
        <v>POTENCIAR EL DESARROLLO, EL PATRIMONIO Y PROSPERIDAD CULTURA - ARTE Y CULTURA</v>
      </c>
      <c r="CC485">
        <f t="shared" si="83"/>
        <v>5</v>
      </c>
      <c r="CD485" t="str">
        <f t="shared" si="80"/>
        <v>15</v>
      </c>
      <c r="CE485" t="str">
        <f t="shared" si="81"/>
        <v>16 1 3 22 1 502 52 41 3301126</v>
      </c>
      <c r="CF485">
        <f t="shared" si="82"/>
        <v>2</v>
      </c>
    </row>
    <row r="486" spans="1:84" ht="15" customHeight="1" x14ac:dyDescent="0.25">
      <c r="A486">
        <v>16</v>
      </c>
      <c r="B486">
        <v>1</v>
      </c>
      <c r="C486">
        <v>3</v>
      </c>
      <c r="D486">
        <v>22</v>
      </c>
      <c r="E486">
        <v>1</v>
      </c>
      <c r="F486">
        <v>4</v>
      </c>
      <c r="G486">
        <v>52</v>
      </c>
      <c r="H486">
        <v>5</v>
      </c>
      <c r="I486">
        <v>2</v>
      </c>
      <c r="J486" t="s">
        <v>235</v>
      </c>
      <c r="K486" t="s">
        <v>1504</v>
      </c>
      <c r="L486" t="s">
        <v>2557</v>
      </c>
      <c r="M486">
        <v>13173</v>
      </c>
      <c r="N486" t="s">
        <v>1860</v>
      </c>
      <c r="O486">
        <v>5</v>
      </c>
      <c r="P486">
        <v>5</v>
      </c>
      <c r="Q486" t="s">
        <v>2585</v>
      </c>
      <c r="R486" t="s">
        <v>2586</v>
      </c>
      <c r="S486" t="s">
        <v>1504</v>
      </c>
      <c r="T486" t="s">
        <v>2557</v>
      </c>
      <c r="U486" t="s">
        <v>2558</v>
      </c>
      <c r="V486" t="s">
        <v>2559</v>
      </c>
      <c r="W486" t="s">
        <v>594</v>
      </c>
      <c r="X486" t="s">
        <v>602</v>
      </c>
      <c r="Y486" t="s">
        <v>696</v>
      </c>
      <c r="Z486" t="s">
        <v>235</v>
      </c>
      <c r="AA486" t="s">
        <v>695</v>
      </c>
      <c r="AB486" t="s">
        <v>235</v>
      </c>
      <c r="AC486" t="s">
        <v>797</v>
      </c>
      <c r="AD486" t="s">
        <v>239</v>
      </c>
      <c r="AE486" t="s">
        <v>1350</v>
      </c>
      <c r="AF486" t="s">
        <v>1351</v>
      </c>
      <c r="AG486" t="s">
        <v>1728</v>
      </c>
      <c r="AH486" t="s">
        <v>1729</v>
      </c>
      <c r="AI486" t="s">
        <v>1730</v>
      </c>
      <c r="AJ486" t="s">
        <v>1731</v>
      </c>
      <c r="AK486" t="s">
        <v>609</v>
      </c>
      <c r="AL486" t="s">
        <v>610</v>
      </c>
      <c r="AM486" t="s">
        <v>611</v>
      </c>
      <c r="AN486" t="s">
        <v>1849</v>
      </c>
      <c r="AO486" t="s">
        <v>1850</v>
      </c>
      <c r="AP486" t="s">
        <v>2587</v>
      </c>
      <c r="AQ486" t="s">
        <v>17</v>
      </c>
      <c r="AR486" s="64">
        <v>0</v>
      </c>
      <c r="AS486" s="64">
        <v>0</v>
      </c>
      <c r="AT486" s="64">
        <v>0</v>
      </c>
      <c r="AU486" s="64">
        <v>250000000</v>
      </c>
      <c r="AV486" s="64">
        <v>0</v>
      </c>
      <c r="AW486" s="64">
        <v>250000000</v>
      </c>
      <c r="AX486" s="64">
        <v>0</v>
      </c>
      <c r="AY486" s="64">
        <v>0</v>
      </c>
      <c r="AZ486" s="64">
        <v>0</v>
      </c>
      <c r="BA486" s="64">
        <v>0</v>
      </c>
      <c r="BB486" s="64">
        <v>250000000</v>
      </c>
      <c r="BC486" s="101">
        <v>1</v>
      </c>
      <c r="BD486" s="101">
        <v>502</v>
      </c>
      <c r="BE486" s="64">
        <v>0</v>
      </c>
      <c r="BF486" t="s">
        <v>615</v>
      </c>
      <c r="BG486" s="107" t="e">
        <f>+SUMIF('[4]CDP - NO CANCELAR '!$A$2:$A$152,R486,'[4]CDP - NO CANCELAR '!$Q$2:$Q$152)</f>
        <v>#VALUE!</v>
      </c>
      <c r="BH486" s="64">
        <v>0</v>
      </c>
      <c r="BI486" s="104">
        <v>16</v>
      </c>
      <c r="BJ486" s="104">
        <v>1</v>
      </c>
      <c r="BK486" s="104">
        <v>3</v>
      </c>
      <c r="BL486" s="106">
        <v>22</v>
      </c>
      <c r="BM486" s="104">
        <v>1</v>
      </c>
      <c r="BN486" s="104">
        <v>502</v>
      </c>
      <c r="BO486" s="104">
        <v>52</v>
      </c>
      <c r="BP486" s="104">
        <v>41</v>
      </c>
      <c r="BQ486" s="105">
        <v>3301126</v>
      </c>
      <c r="BR486" s="104" t="s">
        <v>3573</v>
      </c>
      <c r="BS486" s="104">
        <f>+BB486</f>
        <v>250000000</v>
      </c>
      <c r="BT486" s="103" t="str">
        <f>+VLOOKUP('EJECUCIONGASTOS ARMONIZADO'!BU486,[4]ARMONIZACION!$I$5:$N$53,6,FALSE)</f>
        <v>DESARROLLO HUMANO Y SOCIAL</v>
      </c>
      <c r="BU486" s="102" t="s">
        <v>371</v>
      </c>
      <c r="BV486" s="102"/>
      <c r="BY486" s="101">
        <v>1</v>
      </c>
      <c r="BZ486" s="101">
        <v>502</v>
      </c>
      <c r="CA486" t="e">
        <f>+COUNTIF([4]ARMONIZACION!$D$5:$D$53,'EJECUCIONGASTOS ARMONIZADO'!CB486)</f>
        <v>#VALUE!</v>
      </c>
      <c r="CB486" t="str">
        <f t="shared" si="79"/>
        <v>POTENCIAR EL DESARROLLO, EL PATRIMONIO Y PROSPERIDAD CULTURA - ARTE Y CULTURA</v>
      </c>
      <c r="CC486">
        <f t="shared" si="83"/>
        <v>5</v>
      </c>
      <c r="CD486" t="str">
        <f t="shared" si="80"/>
        <v>15</v>
      </c>
      <c r="CE486" t="str">
        <f t="shared" si="81"/>
        <v>16 1 3 22 1 502 52 41 3301126</v>
      </c>
      <c r="CF486">
        <f t="shared" si="82"/>
        <v>2</v>
      </c>
    </row>
    <row r="487" spans="1:84" ht="15" customHeight="1" x14ac:dyDescent="0.25">
      <c r="A487">
        <v>16</v>
      </c>
      <c r="B487">
        <v>1</v>
      </c>
      <c r="C487">
        <v>3</v>
      </c>
      <c r="D487">
        <v>33</v>
      </c>
      <c r="E487">
        <v>1</v>
      </c>
      <c r="F487">
        <v>4</v>
      </c>
      <c r="G487">
        <v>52</v>
      </c>
      <c r="H487">
        <v>1</v>
      </c>
      <c r="I487">
        <v>3</v>
      </c>
      <c r="J487" t="s">
        <v>236</v>
      </c>
      <c r="K487" t="s">
        <v>1504</v>
      </c>
      <c r="L487" t="s">
        <v>2557</v>
      </c>
      <c r="M487">
        <v>13162</v>
      </c>
      <c r="N487" t="s">
        <v>1888</v>
      </c>
      <c r="O487">
        <v>1</v>
      </c>
      <c r="P487">
        <v>1</v>
      </c>
      <c r="Q487" t="s">
        <v>2588</v>
      </c>
      <c r="R487" t="s">
        <v>2589</v>
      </c>
      <c r="S487" t="s">
        <v>1504</v>
      </c>
      <c r="T487" t="s">
        <v>2557</v>
      </c>
      <c r="U487" t="s">
        <v>2558</v>
      </c>
      <c r="V487" t="s">
        <v>2559</v>
      </c>
      <c r="W487" t="s">
        <v>594</v>
      </c>
      <c r="X487" t="s">
        <v>602</v>
      </c>
      <c r="Y487" t="s">
        <v>594</v>
      </c>
      <c r="Z487" t="s">
        <v>236</v>
      </c>
      <c r="AA487" t="s">
        <v>1180</v>
      </c>
      <c r="AB487" t="s">
        <v>1181</v>
      </c>
      <c r="AC487" t="s">
        <v>797</v>
      </c>
      <c r="AD487" t="s">
        <v>239</v>
      </c>
      <c r="AE487" t="s">
        <v>1350</v>
      </c>
      <c r="AF487" t="s">
        <v>1351</v>
      </c>
      <c r="AG487" t="s">
        <v>1728</v>
      </c>
      <c r="AH487" t="s">
        <v>1729</v>
      </c>
      <c r="AI487" t="s">
        <v>1730</v>
      </c>
      <c r="AJ487" t="s">
        <v>1731</v>
      </c>
      <c r="AK487" t="s">
        <v>609</v>
      </c>
      <c r="AL487" t="s">
        <v>610</v>
      </c>
      <c r="AM487" t="s">
        <v>611</v>
      </c>
      <c r="AN487" t="s">
        <v>1742</v>
      </c>
      <c r="AO487" t="s">
        <v>1743</v>
      </c>
      <c r="AP487" t="s">
        <v>2590</v>
      </c>
      <c r="AQ487" t="s">
        <v>18</v>
      </c>
      <c r="AR487" s="64">
        <v>0</v>
      </c>
      <c r="AS487" s="64">
        <v>0</v>
      </c>
      <c r="AT487" s="64">
        <v>0</v>
      </c>
      <c r="AU487" s="64">
        <v>107683200</v>
      </c>
      <c r="AV487" s="64">
        <v>0</v>
      </c>
      <c r="AW487" s="64">
        <v>107683200</v>
      </c>
      <c r="AX487" s="64">
        <v>0</v>
      </c>
      <c r="AY487" s="64">
        <v>0</v>
      </c>
      <c r="AZ487" s="64">
        <v>0</v>
      </c>
      <c r="BA487" s="64">
        <v>0</v>
      </c>
      <c r="BB487" s="64">
        <v>107683200</v>
      </c>
      <c r="BC487" s="101">
        <v>1</v>
      </c>
      <c r="BD487" s="101">
        <v>502</v>
      </c>
      <c r="BE487" s="64">
        <v>0</v>
      </c>
      <c r="BF487" t="s">
        <v>615</v>
      </c>
      <c r="BG487" s="107" t="e">
        <f>+SUMIF('[4]CDP - NO CANCELAR '!$A$2:$A$152,R487,'[4]CDP - NO CANCELAR '!$Q$2:$Q$152)</f>
        <v>#VALUE!</v>
      </c>
      <c r="BH487" s="64">
        <v>0</v>
      </c>
      <c r="BI487" s="104">
        <v>16</v>
      </c>
      <c r="BJ487" s="104">
        <v>1</v>
      </c>
      <c r="BK487" s="104">
        <v>3</v>
      </c>
      <c r="BL487" s="106">
        <v>33</v>
      </c>
      <c r="BM487" s="104">
        <v>1</v>
      </c>
      <c r="BN487" s="104">
        <v>502</v>
      </c>
      <c r="BO487" s="104">
        <v>52</v>
      </c>
      <c r="BP487" s="104">
        <v>43</v>
      </c>
      <c r="BQ487" s="105">
        <v>3301055</v>
      </c>
      <c r="BR487" s="104" t="s">
        <v>3578</v>
      </c>
      <c r="BS487" s="104">
        <f>+BB487</f>
        <v>107683200</v>
      </c>
      <c r="BT487" s="103" t="str">
        <f>+VLOOKUP('EJECUCIONGASTOS ARMONIZADO'!BU487,[4]ARMONIZACION!$I$5:$N$53,6,FALSE)</f>
        <v>DESARROLLO HUMANO Y SOCIAL</v>
      </c>
      <c r="BU487" s="102" t="s">
        <v>371</v>
      </c>
      <c r="BV487" s="102"/>
      <c r="BY487" s="101">
        <v>1</v>
      </c>
      <c r="BZ487" s="101">
        <v>502</v>
      </c>
      <c r="CA487" t="e">
        <f>+COUNTIF([4]ARMONIZACION!$D$5:$D$53,'EJECUCIONGASTOS ARMONIZADO'!CB487)</f>
        <v>#VALUE!</v>
      </c>
      <c r="CB487" t="str">
        <f t="shared" si="79"/>
        <v>POTENCIAR EL DESARROLLO, EL PATRIMONIO Y PROSPERIDAD CULTURA - ARTE Y CULTURA</v>
      </c>
      <c r="CC487">
        <f t="shared" si="83"/>
        <v>5</v>
      </c>
      <c r="CD487" t="str">
        <f t="shared" si="80"/>
        <v>15</v>
      </c>
      <c r="CE487" t="str">
        <f t="shared" si="81"/>
        <v>16 1 3 33 1 502 52 43 3301055</v>
      </c>
      <c r="CF487">
        <f t="shared" si="82"/>
        <v>2</v>
      </c>
    </row>
    <row r="488" spans="1:84" ht="15" customHeight="1" x14ac:dyDescent="0.25">
      <c r="A488" s="53">
        <v>16</v>
      </c>
      <c r="B488" s="53">
        <v>1</v>
      </c>
      <c r="C488" s="53">
        <v>3</v>
      </c>
      <c r="D488" s="53">
        <v>33</v>
      </c>
      <c r="E488" s="53">
        <v>1</v>
      </c>
      <c r="F488" s="53">
        <v>4</v>
      </c>
      <c r="G488" s="53">
        <v>52</v>
      </c>
      <c r="H488" s="53">
        <v>2</v>
      </c>
      <c r="I488" s="53">
        <v>3</v>
      </c>
      <c r="J488" s="53" t="s">
        <v>236</v>
      </c>
      <c r="K488" s="53" t="s">
        <v>1504</v>
      </c>
      <c r="L488" s="53" t="s">
        <v>2557</v>
      </c>
      <c r="M488" s="53">
        <v>13162</v>
      </c>
      <c r="N488" s="53" t="s">
        <v>1888</v>
      </c>
      <c r="O488" s="53">
        <v>2</v>
      </c>
      <c r="P488" s="53">
        <v>2</v>
      </c>
      <c r="Q488" s="53" t="s">
        <v>2591</v>
      </c>
      <c r="R488" s="53" t="s">
        <v>2592</v>
      </c>
      <c r="S488" s="53" t="s">
        <v>1504</v>
      </c>
      <c r="T488" s="53" t="s">
        <v>2557</v>
      </c>
      <c r="U488" s="53" t="s">
        <v>2558</v>
      </c>
      <c r="V488" s="53" t="s">
        <v>2559</v>
      </c>
      <c r="W488" s="53" t="s">
        <v>594</v>
      </c>
      <c r="X488" s="53" t="s">
        <v>602</v>
      </c>
      <c r="Y488" s="53" t="s">
        <v>594</v>
      </c>
      <c r="Z488" s="53" t="s">
        <v>236</v>
      </c>
      <c r="AA488" s="53" t="s">
        <v>1180</v>
      </c>
      <c r="AB488" s="53" t="s">
        <v>1181</v>
      </c>
      <c r="AC488" s="53" t="s">
        <v>797</v>
      </c>
      <c r="AD488" s="53" t="s">
        <v>239</v>
      </c>
      <c r="AE488" s="53" t="s">
        <v>1350</v>
      </c>
      <c r="AF488" s="53" t="s">
        <v>1351</v>
      </c>
      <c r="AG488" s="53" t="s">
        <v>1728</v>
      </c>
      <c r="AH488" s="53" t="s">
        <v>1729</v>
      </c>
      <c r="AI488" s="53" t="s">
        <v>1730</v>
      </c>
      <c r="AJ488" s="53" t="s">
        <v>1731</v>
      </c>
      <c r="AK488" s="53" t="s">
        <v>609</v>
      </c>
      <c r="AL488" s="53" t="s">
        <v>610</v>
      </c>
      <c r="AM488" s="53" t="s">
        <v>611</v>
      </c>
      <c r="AN488" s="53" t="s">
        <v>1737</v>
      </c>
      <c r="AO488" s="53" t="s">
        <v>1738</v>
      </c>
      <c r="AP488" s="53" t="s">
        <v>2593</v>
      </c>
      <c r="AQ488" s="53" t="s">
        <v>18</v>
      </c>
      <c r="AR488" s="94">
        <v>0</v>
      </c>
      <c r="AS488" s="53">
        <v>0</v>
      </c>
      <c r="AT488" s="53">
        <v>0</v>
      </c>
      <c r="AU488" s="53">
        <v>354587880</v>
      </c>
      <c r="AV488" s="53">
        <v>0</v>
      </c>
      <c r="AW488" s="94">
        <v>354587880</v>
      </c>
      <c r="AX488" s="94">
        <v>0</v>
      </c>
      <c r="AY488" s="94">
        <v>0</v>
      </c>
      <c r="AZ488" s="53">
        <v>0</v>
      </c>
      <c r="BA488" s="53">
        <v>0</v>
      </c>
      <c r="BB488" s="94">
        <v>354587880</v>
      </c>
      <c r="BC488" s="101">
        <v>1</v>
      </c>
      <c r="BD488" s="101">
        <v>502</v>
      </c>
      <c r="BE488" s="64">
        <v>0</v>
      </c>
      <c r="BF488" t="s">
        <v>615</v>
      </c>
      <c r="BG488" s="107" t="e">
        <f>+SUMIF('[4]CDP - NO CANCELAR '!$A$2:$A$152,R488,'[4]CDP - NO CANCELAR '!$Q$2:$Q$152)</f>
        <v>#VALUE!</v>
      </c>
      <c r="BH488" s="64">
        <v>0</v>
      </c>
      <c r="BI488" s="104">
        <v>16</v>
      </c>
      <c r="BJ488" s="104">
        <v>1</v>
      </c>
      <c r="BK488" s="104">
        <v>3</v>
      </c>
      <c r="BL488" s="106">
        <v>33</v>
      </c>
      <c r="BM488" s="104">
        <v>1</v>
      </c>
      <c r="BN488" s="104">
        <v>502</v>
      </c>
      <c r="BO488" s="104">
        <v>52</v>
      </c>
      <c r="BP488" s="104">
        <v>43</v>
      </c>
      <c r="BQ488" s="105">
        <v>3301055</v>
      </c>
      <c r="BR488" s="104" t="s">
        <v>3578</v>
      </c>
      <c r="BS488" s="104">
        <v>142316800</v>
      </c>
      <c r="BT488" s="103" t="str">
        <f>+VLOOKUP('EJECUCIONGASTOS ARMONIZADO'!BU488,[4]ARMONIZACION!$I$5:$N$53,6,FALSE)</f>
        <v>DESARROLLO HUMANO Y SOCIAL</v>
      </c>
      <c r="BU488" s="102" t="s">
        <v>371</v>
      </c>
      <c r="BV488" s="102"/>
      <c r="BY488" s="101">
        <v>1</v>
      </c>
      <c r="BZ488" s="101">
        <v>502</v>
      </c>
      <c r="CA488" t="e">
        <f>+COUNTIF([4]ARMONIZACION!$D$5:$D$53,'EJECUCIONGASTOS ARMONIZADO'!CB488)</f>
        <v>#VALUE!</v>
      </c>
      <c r="CB488" t="str">
        <f t="shared" si="79"/>
        <v>POTENCIAR EL DESARROLLO, EL PATRIMONIO Y PROSPERIDAD CULTURA - ARTE Y CULTURA</v>
      </c>
      <c r="CC488">
        <f t="shared" si="83"/>
        <v>5</v>
      </c>
      <c r="CD488" t="str">
        <f t="shared" si="80"/>
        <v>15</v>
      </c>
      <c r="CE488" t="str">
        <f t="shared" si="81"/>
        <v>16 1 3 33 1 502 52 43 3301055</v>
      </c>
      <c r="CF488">
        <f t="shared" si="82"/>
        <v>2</v>
      </c>
    </row>
    <row r="489" spans="1:84" ht="15" customHeight="1" x14ac:dyDescent="0.25">
      <c r="A489" s="113">
        <v>16</v>
      </c>
      <c r="B489" s="113">
        <v>1</v>
      </c>
      <c r="C489" s="113">
        <v>3</v>
      </c>
      <c r="D489" s="113">
        <v>33</v>
      </c>
      <c r="E489" s="113">
        <v>1</v>
      </c>
      <c r="F489" s="113">
        <v>4</v>
      </c>
      <c r="G489" s="113">
        <v>52</v>
      </c>
      <c r="H489" s="113">
        <v>2</v>
      </c>
      <c r="I489" s="113">
        <v>3</v>
      </c>
      <c r="J489" s="113" t="s">
        <v>236</v>
      </c>
      <c r="K489" s="113" t="s">
        <v>1504</v>
      </c>
      <c r="L489" s="113" t="s">
        <v>2557</v>
      </c>
      <c r="M489" s="113">
        <v>13162</v>
      </c>
      <c r="N489" s="113" t="s">
        <v>1888</v>
      </c>
      <c r="O489" s="113">
        <v>2</v>
      </c>
      <c r="P489" s="113">
        <v>2</v>
      </c>
      <c r="Q489" s="113" t="s">
        <v>2591</v>
      </c>
      <c r="R489" s="113" t="s">
        <v>2592</v>
      </c>
      <c r="S489" s="113" t="s">
        <v>1504</v>
      </c>
      <c r="T489" s="113" t="s">
        <v>2557</v>
      </c>
      <c r="U489" s="113" t="s">
        <v>2558</v>
      </c>
      <c r="V489" s="113" t="s">
        <v>2559</v>
      </c>
      <c r="W489" s="113" t="s">
        <v>594</v>
      </c>
      <c r="X489" s="113" t="s">
        <v>602</v>
      </c>
      <c r="Y489" s="113" t="s">
        <v>594</v>
      </c>
      <c r="Z489" s="113" t="s">
        <v>236</v>
      </c>
      <c r="AA489" s="113" t="s">
        <v>1180</v>
      </c>
      <c r="AB489" s="113" t="s">
        <v>1181</v>
      </c>
      <c r="AC489" s="113" t="s">
        <v>797</v>
      </c>
      <c r="AD489" s="113" t="s">
        <v>239</v>
      </c>
      <c r="AE489" s="113" t="s">
        <v>1350</v>
      </c>
      <c r="AF489" s="113" t="s">
        <v>1351</v>
      </c>
      <c r="AG489" s="113" t="s">
        <v>1728</v>
      </c>
      <c r="AH489" s="113" t="s">
        <v>1729</v>
      </c>
      <c r="AI489" s="113" t="s">
        <v>1730</v>
      </c>
      <c r="AJ489" s="113" t="s">
        <v>1731</v>
      </c>
      <c r="AK489" s="113" t="s">
        <v>609</v>
      </c>
      <c r="AL489" s="113" t="s">
        <v>610</v>
      </c>
      <c r="AM489" s="113" t="s">
        <v>611</v>
      </c>
      <c r="AN489" s="113" t="s">
        <v>1737</v>
      </c>
      <c r="AO489" s="113" t="s">
        <v>1738</v>
      </c>
      <c r="AP489" s="113" t="s">
        <v>2593</v>
      </c>
      <c r="AQ489" s="113" t="s">
        <v>18</v>
      </c>
      <c r="AR489" s="94"/>
      <c r="AS489" s="53"/>
      <c r="AT489" s="53"/>
      <c r="AU489" s="53"/>
      <c r="AV489" s="53"/>
      <c r="AW489" s="94"/>
      <c r="AX489" s="94"/>
      <c r="AY489" s="94"/>
      <c r="AZ489" s="53"/>
      <c r="BA489" s="53"/>
      <c r="BB489" s="94"/>
      <c r="BC489" s="101">
        <v>1</v>
      </c>
      <c r="BD489" s="101">
        <v>502</v>
      </c>
      <c r="BG489" s="107"/>
      <c r="BI489" s="104">
        <v>16</v>
      </c>
      <c r="BJ489" s="104">
        <v>1</v>
      </c>
      <c r="BK489" s="104">
        <v>3</v>
      </c>
      <c r="BL489" s="106">
        <v>33</v>
      </c>
      <c r="BM489" s="104">
        <v>1</v>
      </c>
      <c r="BN489" s="104">
        <v>502</v>
      </c>
      <c r="BO489" s="104">
        <v>52</v>
      </c>
      <c r="BP489" s="104">
        <v>43</v>
      </c>
      <c r="BQ489" s="105">
        <v>3301122</v>
      </c>
      <c r="BR489" s="104" t="s">
        <v>3578</v>
      </c>
      <c r="BS489" s="104">
        <v>212271080</v>
      </c>
      <c r="BT489" s="103" t="str">
        <f>+VLOOKUP('EJECUCIONGASTOS ARMONIZADO'!BU489,[4]ARMONIZACION!$I$5:$N$53,6,FALSE)</f>
        <v>DESARROLLO HUMANO Y SOCIAL</v>
      </c>
      <c r="BU489" s="102" t="s">
        <v>371</v>
      </c>
      <c r="BV489" s="102"/>
      <c r="BY489" s="101">
        <v>1</v>
      </c>
      <c r="BZ489" s="101">
        <v>502</v>
      </c>
      <c r="CA489" t="e">
        <f>+COUNTIF([4]ARMONIZACION!$D$5:$D$53,'EJECUCIONGASTOS ARMONIZADO'!CB489)</f>
        <v>#VALUE!</v>
      </c>
      <c r="CB489" t="str">
        <f t="shared" si="79"/>
        <v>POTENCIAR EL DESARROLLO, EL PATRIMONIO Y PROSPERIDAD CULTURA - ARTE Y CULTURA</v>
      </c>
      <c r="CC489">
        <f t="shared" si="83"/>
        <v>5</v>
      </c>
      <c r="CD489" t="str">
        <f t="shared" si="80"/>
        <v>15</v>
      </c>
      <c r="CE489" t="str">
        <f t="shared" si="81"/>
        <v>16 1 3 33 1 502 52 43 3301122</v>
      </c>
      <c r="CF489">
        <f t="shared" si="82"/>
        <v>2</v>
      </c>
    </row>
    <row r="490" spans="1:84" ht="15" customHeight="1" x14ac:dyDescent="0.25">
      <c r="A490" s="53">
        <v>16</v>
      </c>
      <c r="B490" s="53">
        <v>1</v>
      </c>
      <c r="C490" s="53">
        <v>3</v>
      </c>
      <c r="D490" s="53">
        <v>33</v>
      </c>
      <c r="E490" s="53">
        <v>1</v>
      </c>
      <c r="F490" s="53">
        <v>4</v>
      </c>
      <c r="G490" s="53">
        <v>52</v>
      </c>
      <c r="H490" s="53">
        <v>3</v>
      </c>
      <c r="I490" s="53">
        <v>3</v>
      </c>
      <c r="J490" s="53" t="s">
        <v>236</v>
      </c>
      <c r="K490" s="53" t="s">
        <v>1504</v>
      </c>
      <c r="L490" s="53" t="s">
        <v>2557</v>
      </c>
      <c r="M490" s="53">
        <v>13162</v>
      </c>
      <c r="N490" s="53" t="s">
        <v>1888</v>
      </c>
      <c r="O490" s="53">
        <v>3</v>
      </c>
      <c r="P490" s="53">
        <v>3</v>
      </c>
      <c r="Q490" s="53" t="s">
        <v>2594</v>
      </c>
      <c r="R490" s="53" t="s">
        <v>2595</v>
      </c>
      <c r="S490" s="53" t="s">
        <v>1504</v>
      </c>
      <c r="T490" s="53" t="s">
        <v>2557</v>
      </c>
      <c r="U490" s="53" t="s">
        <v>2558</v>
      </c>
      <c r="V490" s="53" t="s">
        <v>2559</v>
      </c>
      <c r="W490" s="53" t="s">
        <v>594</v>
      </c>
      <c r="X490" s="53" t="s">
        <v>602</v>
      </c>
      <c r="Y490" s="53" t="s">
        <v>594</v>
      </c>
      <c r="Z490" s="53" t="s">
        <v>236</v>
      </c>
      <c r="AA490" s="53" t="s">
        <v>1180</v>
      </c>
      <c r="AB490" s="53" t="s">
        <v>1181</v>
      </c>
      <c r="AC490" s="53" t="s">
        <v>797</v>
      </c>
      <c r="AD490" s="53" t="s">
        <v>239</v>
      </c>
      <c r="AE490" s="53" t="s">
        <v>1350</v>
      </c>
      <c r="AF490" s="53" t="s">
        <v>1351</v>
      </c>
      <c r="AG490" s="53" t="s">
        <v>1728</v>
      </c>
      <c r="AH490" s="53" t="s">
        <v>1729</v>
      </c>
      <c r="AI490" s="53" t="s">
        <v>1730</v>
      </c>
      <c r="AJ490" s="53" t="s">
        <v>1731</v>
      </c>
      <c r="AK490" s="53" t="s">
        <v>609</v>
      </c>
      <c r="AL490" s="53" t="s">
        <v>610</v>
      </c>
      <c r="AM490" s="53" t="s">
        <v>611</v>
      </c>
      <c r="AN490" s="53" t="s">
        <v>1747</v>
      </c>
      <c r="AO490" s="53" t="s">
        <v>1748</v>
      </c>
      <c r="AP490" s="53" t="s">
        <v>2596</v>
      </c>
      <c r="AQ490" s="53" t="s">
        <v>18</v>
      </c>
      <c r="AR490" s="94">
        <v>0</v>
      </c>
      <c r="AS490" s="53">
        <v>0</v>
      </c>
      <c r="AT490" s="53">
        <v>0</v>
      </c>
      <c r="AU490" s="53">
        <v>524407885</v>
      </c>
      <c r="AV490" s="53">
        <v>0</v>
      </c>
      <c r="AW490" s="94">
        <v>524407885</v>
      </c>
      <c r="AX490" s="94">
        <v>70200000</v>
      </c>
      <c r="AY490" s="94">
        <v>70200000</v>
      </c>
      <c r="AZ490" s="53">
        <v>0</v>
      </c>
      <c r="BA490" s="53">
        <v>0</v>
      </c>
      <c r="BB490" s="94">
        <v>454207885</v>
      </c>
      <c r="BC490" s="101">
        <v>1</v>
      </c>
      <c r="BD490" s="101">
        <v>502</v>
      </c>
      <c r="BE490" s="64">
        <v>0</v>
      </c>
      <c r="BF490" t="s">
        <v>615</v>
      </c>
      <c r="BG490" s="107" t="e">
        <f>+SUMIF('[4]CDP - NO CANCELAR '!$A$2:$A$152,R490,'[4]CDP - NO CANCELAR '!$Q$2:$Q$152)</f>
        <v>#VALUE!</v>
      </c>
      <c r="BH490" s="64">
        <v>156000000</v>
      </c>
      <c r="BI490" s="104">
        <v>16</v>
      </c>
      <c r="BJ490" s="104">
        <v>1</v>
      </c>
      <c r="BK490" s="104">
        <v>3</v>
      </c>
      <c r="BL490" s="106">
        <v>33</v>
      </c>
      <c r="BM490" s="104">
        <v>1</v>
      </c>
      <c r="BN490" s="104">
        <v>502</v>
      </c>
      <c r="BO490" s="104">
        <v>52</v>
      </c>
      <c r="BP490" s="104">
        <v>43</v>
      </c>
      <c r="BQ490" s="105">
        <v>3301122</v>
      </c>
      <c r="BR490" s="104" t="s">
        <v>3578</v>
      </c>
      <c r="BS490" s="104">
        <v>86207885</v>
      </c>
      <c r="BT490" s="103" t="str">
        <f>+VLOOKUP('EJECUCIONGASTOS ARMONIZADO'!BU490,[4]ARMONIZACION!$I$5:$N$53,6,FALSE)</f>
        <v>DESARROLLO HUMANO Y SOCIAL</v>
      </c>
      <c r="BU490" s="102" t="s">
        <v>371</v>
      </c>
      <c r="BV490" s="102"/>
      <c r="BY490" s="101">
        <v>1</v>
      </c>
      <c r="BZ490" s="101">
        <v>502</v>
      </c>
      <c r="CA490" t="e">
        <f>+COUNTIF([4]ARMONIZACION!$D$5:$D$53,'EJECUCIONGASTOS ARMONIZADO'!CB490)</f>
        <v>#VALUE!</v>
      </c>
      <c r="CB490" t="str">
        <f t="shared" si="79"/>
        <v>POTENCIAR EL DESARROLLO, EL PATRIMONIO Y PROSPERIDAD CULTURA - ARTE Y CULTURA</v>
      </c>
      <c r="CC490">
        <f t="shared" si="83"/>
        <v>5</v>
      </c>
      <c r="CD490" t="str">
        <f t="shared" si="80"/>
        <v>15</v>
      </c>
      <c r="CE490" t="str">
        <f t="shared" si="81"/>
        <v>16 1 3 33 1 502 52 43 3301122</v>
      </c>
      <c r="CF490">
        <f t="shared" si="82"/>
        <v>2</v>
      </c>
    </row>
    <row r="491" spans="1:84" ht="15" customHeight="1" x14ac:dyDescent="0.25">
      <c r="A491" s="113">
        <v>16</v>
      </c>
      <c r="B491" s="113">
        <v>1</v>
      </c>
      <c r="C491" s="113">
        <v>3</v>
      </c>
      <c r="D491" s="113">
        <v>33</v>
      </c>
      <c r="E491" s="113">
        <v>1</v>
      </c>
      <c r="F491" s="113">
        <v>4</v>
      </c>
      <c r="G491" s="113">
        <v>52</v>
      </c>
      <c r="H491" s="113">
        <v>3</v>
      </c>
      <c r="I491" s="113">
        <v>3</v>
      </c>
      <c r="J491" s="113" t="s">
        <v>236</v>
      </c>
      <c r="K491" s="113" t="s">
        <v>1504</v>
      </c>
      <c r="L491" s="113" t="s">
        <v>2557</v>
      </c>
      <c r="M491" s="113">
        <v>13162</v>
      </c>
      <c r="N491" s="113" t="s">
        <v>1888</v>
      </c>
      <c r="O491" s="113">
        <v>3</v>
      </c>
      <c r="P491" s="113">
        <v>3</v>
      </c>
      <c r="Q491" s="113" t="s">
        <v>2594</v>
      </c>
      <c r="R491" s="113" t="s">
        <v>2595</v>
      </c>
      <c r="S491" s="113" t="s">
        <v>1504</v>
      </c>
      <c r="T491" s="113" t="s">
        <v>2557</v>
      </c>
      <c r="U491" s="113" t="s">
        <v>2558</v>
      </c>
      <c r="V491" s="113" t="s">
        <v>2559</v>
      </c>
      <c r="W491" s="113" t="s">
        <v>594</v>
      </c>
      <c r="X491" s="113" t="s">
        <v>602</v>
      </c>
      <c r="Y491" s="113" t="s">
        <v>594</v>
      </c>
      <c r="Z491" s="113" t="s">
        <v>236</v>
      </c>
      <c r="AA491" s="113" t="s">
        <v>1180</v>
      </c>
      <c r="AB491" s="113" t="s">
        <v>1181</v>
      </c>
      <c r="AC491" s="113" t="s">
        <v>797</v>
      </c>
      <c r="AD491" s="113" t="s">
        <v>239</v>
      </c>
      <c r="AE491" s="113" t="s">
        <v>1350</v>
      </c>
      <c r="AF491" s="113" t="s">
        <v>1351</v>
      </c>
      <c r="AG491" s="113" t="s">
        <v>1728</v>
      </c>
      <c r="AH491" s="113" t="s">
        <v>1729</v>
      </c>
      <c r="AI491" s="113" t="s">
        <v>1730</v>
      </c>
      <c r="AJ491" s="113" t="s">
        <v>1731</v>
      </c>
      <c r="AK491" s="113" t="s">
        <v>609</v>
      </c>
      <c r="AL491" s="113" t="s">
        <v>610</v>
      </c>
      <c r="AM491" s="113" t="s">
        <v>611</v>
      </c>
      <c r="AN491" s="113" t="s">
        <v>1747</v>
      </c>
      <c r="AO491" s="113" t="s">
        <v>1748</v>
      </c>
      <c r="AP491" s="113" t="s">
        <v>2596</v>
      </c>
      <c r="AQ491" s="113" t="s">
        <v>18</v>
      </c>
      <c r="AR491" s="94"/>
      <c r="AS491" s="53"/>
      <c r="AT491" s="53"/>
      <c r="AU491" s="53"/>
      <c r="AV491" s="53"/>
      <c r="AW491" s="94"/>
      <c r="AX491" s="94"/>
      <c r="AY491" s="94"/>
      <c r="AZ491" s="53"/>
      <c r="BA491" s="53"/>
      <c r="BB491" s="94"/>
      <c r="BC491" s="101">
        <v>1</v>
      </c>
      <c r="BD491" s="101">
        <v>502</v>
      </c>
      <c r="BG491" s="107"/>
      <c r="BI491" s="104">
        <v>16</v>
      </c>
      <c r="BJ491" s="104">
        <v>1</v>
      </c>
      <c r="BK491" s="104">
        <v>3</v>
      </c>
      <c r="BL491" s="106">
        <v>33</v>
      </c>
      <c r="BM491" s="104">
        <v>1</v>
      </c>
      <c r="BN491" s="104">
        <v>502</v>
      </c>
      <c r="BO491" s="104">
        <v>52</v>
      </c>
      <c r="BP491" s="104">
        <v>43</v>
      </c>
      <c r="BQ491" s="105">
        <v>3301059</v>
      </c>
      <c r="BR491" s="104" t="s">
        <v>3577</v>
      </c>
      <c r="BS491" s="104">
        <v>368000000</v>
      </c>
      <c r="BT491" s="103" t="str">
        <f>+VLOOKUP('EJECUCIONGASTOS ARMONIZADO'!BU491,[4]ARMONIZACION!$I$5:$N$53,6,FALSE)</f>
        <v>DESARROLLO HUMANO Y SOCIAL</v>
      </c>
      <c r="BU491" s="102" t="s">
        <v>371</v>
      </c>
      <c r="BV491" s="102"/>
      <c r="BY491" s="101">
        <v>1</v>
      </c>
      <c r="BZ491" s="101">
        <v>502</v>
      </c>
      <c r="CA491" t="e">
        <f>+COUNTIF([4]ARMONIZACION!$D$5:$D$53,'EJECUCIONGASTOS ARMONIZADO'!CB491)</f>
        <v>#VALUE!</v>
      </c>
      <c r="CB491" t="str">
        <f t="shared" si="79"/>
        <v>POTENCIAR EL DESARROLLO, EL PATRIMONIO Y PROSPERIDAD CULTURA - ARTE Y CULTURA</v>
      </c>
      <c r="CC491">
        <f t="shared" si="83"/>
        <v>5</v>
      </c>
      <c r="CD491" t="str">
        <f t="shared" si="80"/>
        <v>15</v>
      </c>
      <c r="CE491" t="str">
        <f t="shared" si="81"/>
        <v>16 1 3 33 1 502 52 43 3301059</v>
      </c>
      <c r="CF491">
        <f t="shared" si="82"/>
        <v>1</v>
      </c>
    </row>
    <row r="492" spans="1:84" ht="15" customHeight="1" x14ac:dyDescent="0.25">
      <c r="A492">
        <v>16</v>
      </c>
      <c r="B492">
        <v>1</v>
      </c>
      <c r="C492">
        <v>3</v>
      </c>
      <c r="D492">
        <v>81</v>
      </c>
      <c r="E492">
        <v>1</v>
      </c>
      <c r="F492">
        <v>4</v>
      </c>
      <c r="G492">
        <v>52</v>
      </c>
      <c r="H492">
        <v>0</v>
      </c>
      <c r="I492">
        <v>1</v>
      </c>
      <c r="J492" t="s">
        <v>597</v>
      </c>
      <c r="K492">
        <v>0</v>
      </c>
      <c r="L492" t="s">
        <v>597</v>
      </c>
      <c r="M492">
        <v>25101</v>
      </c>
      <c r="N492" t="s">
        <v>947</v>
      </c>
      <c r="O492">
        <v>0</v>
      </c>
      <c r="P492">
        <v>0</v>
      </c>
      <c r="Q492" t="s">
        <v>2597</v>
      </c>
      <c r="R492" t="s">
        <v>2598</v>
      </c>
      <c r="S492" t="s">
        <v>1504</v>
      </c>
      <c r="T492" t="s">
        <v>2557</v>
      </c>
      <c r="U492" t="s">
        <v>2558</v>
      </c>
      <c r="V492" t="s">
        <v>2559</v>
      </c>
      <c r="W492" t="s">
        <v>594</v>
      </c>
      <c r="X492" t="s">
        <v>602</v>
      </c>
      <c r="Y492" t="s">
        <v>596</v>
      </c>
      <c r="Z492" t="s">
        <v>597</v>
      </c>
      <c r="AA492" t="s">
        <v>946</v>
      </c>
      <c r="AB492" t="s">
        <v>950</v>
      </c>
      <c r="AC492" t="s">
        <v>797</v>
      </c>
      <c r="AD492" t="s">
        <v>239</v>
      </c>
      <c r="AE492" t="s">
        <v>1350</v>
      </c>
      <c r="AF492" t="s">
        <v>1351</v>
      </c>
      <c r="AG492" t="s">
        <v>1728</v>
      </c>
      <c r="AH492" t="s">
        <v>1729</v>
      </c>
      <c r="AI492" t="s">
        <v>1730</v>
      </c>
      <c r="AJ492" t="s">
        <v>1731</v>
      </c>
      <c r="AK492" t="s">
        <v>609</v>
      </c>
      <c r="AL492" t="s">
        <v>610</v>
      </c>
      <c r="AM492" t="s">
        <v>611</v>
      </c>
      <c r="AN492" t="s">
        <v>1747</v>
      </c>
      <c r="AO492" t="s">
        <v>1748</v>
      </c>
      <c r="AP492" t="s">
        <v>2599</v>
      </c>
      <c r="AQ492" t="s">
        <v>13</v>
      </c>
      <c r="AR492" s="64">
        <v>0</v>
      </c>
      <c r="AS492" s="64">
        <v>0</v>
      </c>
      <c r="AT492" s="64">
        <v>0</v>
      </c>
      <c r="AU492" s="64">
        <v>3090000000</v>
      </c>
      <c r="AV492" s="64">
        <v>870000000</v>
      </c>
      <c r="AW492" s="64">
        <v>2220000000</v>
      </c>
      <c r="AX492" s="122">
        <v>2220000000</v>
      </c>
      <c r="AY492" s="64">
        <v>2220000000</v>
      </c>
      <c r="AZ492" s="64">
        <v>0</v>
      </c>
      <c r="BA492" s="64">
        <v>0</v>
      </c>
      <c r="BB492" s="64">
        <v>0</v>
      </c>
      <c r="BC492" s="101">
        <v>1</v>
      </c>
      <c r="BD492" s="101">
        <v>502</v>
      </c>
      <c r="BE492" s="64">
        <v>0</v>
      </c>
      <c r="BF492" t="s">
        <v>615</v>
      </c>
      <c r="BG492" s="107" t="e">
        <f>+SUMIF('[4]CDP - NO CANCELAR '!$A$2:$A$152,R492,'[4]CDP - NO CANCELAR '!$Q$2:$Q$152)</f>
        <v>#VALUE!</v>
      </c>
      <c r="BH492" s="64">
        <v>2220000000</v>
      </c>
      <c r="BI492" s="104">
        <f>+A492</f>
        <v>16</v>
      </c>
      <c r="BJ492" s="104">
        <f>+B492</f>
        <v>1</v>
      </c>
      <c r="BK492" s="104">
        <f>+C492</f>
        <v>3</v>
      </c>
      <c r="BL492" s="106">
        <f>+D492</f>
        <v>81</v>
      </c>
      <c r="BM492" s="104">
        <f>+VALUE(VLOOKUP(BT492,'[4]ESTRUCTURA PDM'!$D$1:$J$48,7,FALSE))</f>
        <v>1</v>
      </c>
      <c r="BN492" s="104">
        <f>IFERROR(VALUE(CONCATENATE((VLOOKUP(BU492,'[4]ESTRUCTURA PDM'!$E$1:$L$48,7,FALSE)),0,(VLOOKUP(BV492,'[4]ESTRUCTURA PDM'!$F$1:$L$48,7,FALSE)))),)</f>
        <v>0</v>
      </c>
      <c r="BO492" s="104">
        <f>+G492</f>
        <v>52</v>
      </c>
      <c r="BP492" s="104"/>
      <c r="BQ492" s="105"/>
      <c r="BR492" s="104"/>
      <c r="BS492" s="104">
        <f t="shared" ref="BS492:BS516" si="86">+BB492</f>
        <v>0</v>
      </c>
      <c r="BT492" s="103" t="str">
        <f>+VLOOKUP('EJECUCIONGASTOS ARMONIZADO'!BU492,[4]ARMONIZACION!$I$5:$N$53,6,FALSE)</f>
        <v>DESARROLLO HUMANO Y SOCIAL</v>
      </c>
      <c r="BU492" s="102" t="s">
        <v>371</v>
      </c>
      <c r="BV492" s="102"/>
      <c r="BY492" s="101">
        <v>1</v>
      </c>
      <c r="BZ492" s="101">
        <v>0</v>
      </c>
      <c r="CA492" t="e">
        <f>+COUNTIF([4]ARMONIZACION!$D$5:$D$53,'EJECUCIONGASTOS ARMONIZADO'!CB492)</f>
        <v>#VALUE!</v>
      </c>
      <c r="CB492" t="str">
        <f t="shared" si="79"/>
        <v>POTENCIAR EL DESARROLLO, EL PATRIMONIO Y PROSPERIDAD CULTURA - ARTE Y CULTURA</v>
      </c>
      <c r="CC492">
        <f t="shared" ref="CC492:CC523" si="87">_xlfn.NUMBERVALUE(MID(BN492,1,1))</f>
        <v>0</v>
      </c>
      <c r="CD492" t="str">
        <f t="shared" si="80"/>
        <v>10</v>
      </c>
      <c r="CE492" t="str">
        <f t="shared" si="81"/>
        <v xml:space="preserve">16 1 3 81 1 0 52  </v>
      </c>
      <c r="CF492">
        <f t="shared" si="82"/>
        <v>1</v>
      </c>
    </row>
    <row r="493" spans="1:84" ht="15" customHeight="1" x14ac:dyDescent="0.25">
      <c r="A493">
        <v>16</v>
      </c>
      <c r="B493">
        <v>1</v>
      </c>
      <c r="C493">
        <v>3</v>
      </c>
      <c r="D493">
        <v>83</v>
      </c>
      <c r="E493">
        <v>1</v>
      </c>
      <c r="F493">
        <v>4</v>
      </c>
      <c r="G493">
        <v>52</v>
      </c>
      <c r="H493">
        <v>0</v>
      </c>
      <c r="I493">
        <v>3</v>
      </c>
      <c r="J493" t="s">
        <v>236</v>
      </c>
      <c r="K493" t="s">
        <v>1504</v>
      </c>
      <c r="L493" t="s">
        <v>2557</v>
      </c>
      <c r="M493">
        <v>25244</v>
      </c>
      <c r="N493" t="s">
        <v>1901</v>
      </c>
      <c r="O493">
        <v>0</v>
      </c>
      <c r="P493">
        <v>0</v>
      </c>
      <c r="Q493" t="s">
        <v>2600</v>
      </c>
      <c r="R493" t="s">
        <v>2601</v>
      </c>
      <c r="S493" t="s">
        <v>1504</v>
      </c>
      <c r="T493" t="s">
        <v>2557</v>
      </c>
      <c r="U493" t="s">
        <v>2558</v>
      </c>
      <c r="V493" t="s">
        <v>2559</v>
      </c>
      <c r="W493" t="s">
        <v>594</v>
      </c>
      <c r="X493" t="s">
        <v>602</v>
      </c>
      <c r="Y493" t="s">
        <v>594</v>
      </c>
      <c r="Z493" t="s">
        <v>236</v>
      </c>
      <c r="AA493" t="s">
        <v>1380</v>
      </c>
      <c r="AB493" t="s">
        <v>1384</v>
      </c>
      <c r="AC493" t="s">
        <v>797</v>
      </c>
      <c r="AD493" t="s">
        <v>239</v>
      </c>
      <c r="AE493" t="s">
        <v>1350</v>
      </c>
      <c r="AF493" t="s">
        <v>1351</v>
      </c>
      <c r="AG493" t="s">
        <v>1728</v>
      </c>
      <c r="AH493" t="s">
        <v>1729</v>
      </c>
      <c r="AI493" t="s">
        <v>1730</v>
      </c>
      <c r="AJ493" t="s">
        <v>1731</v>
      </c>
      <c r="AK493" t="s">
        <v>609</v>
      </c>
      <c r="AL493" t="s">
        <v>610</v>
      </c>
      <c r="AM493" t="s">
        <v>611</v>
      </c>
      <c r="AN493" t="s">
        <v>1737</v>
      </c>
      <c r="AO493" t="s">
        <v>1738</v>
      </c>
      <c r="AP493" t="s">
        <v>2602</v>
      </c>
      <c r="AQ493" t="s">
        <v>19</v>
      </c>
      <c r="AR493" s="64">
        <v>0</v>
      </c>
      <c r="AS493" s="64">
        <v>0</v>
      </c>
      <c r="AT493" s="64">
        <v>0</v>
      </c>
      <c r="AU493" s="64">
        <v>274298424</v>
      </c>
      <c r="AV493" s="64">
        <v>0</v>
      </c>
      <c r="AW493" s="64">
        <v>274298424</v>
      </c>
      <c r="AX493" s="64">
        <v>0</v>
      </c>
      <c r="AY493" s="64">
        <v>0</v>
      </c>
      <c r="AZ493" s="64">
        <v>0</v>
      </c>
      <c r="BA493" s="64">
        <v>0</v>
      </c>
      <c r="BB493" s="64">
        <v>274298424</v>
      </c>
      <c r="BC493" s="101">
        <v>1</v>
      </c>
      <c r="BD493" s="101">
        <v>502</v>
      </c>
      <c r="BE493" s="64">
        <v>0</v>
      </c>
      <c r="BF493" t="s">
        <v>615</v>
      </c>
      <c r="BG493" s="107" t="e">
        <f>+SUMIF('[4]CDP - NO CANCELAR '!$A$2:$A$152,R493,'[4]CDP - NO CANCELAR '!$Q$2:$Q$152)</f>
        <v>#VALUE!</v>
      </c>
      <c r="BH493" s="64">
        <v>0</v>
      </c>
      <c r="BI493" s="104">
        <v>16</v>
      </c>
      <c r="BJ493" s="104">
        <v>1</v>
      </c>
      <c r="BK493" s="104">
        <v>3</v>
      </c>
      <c r="BL493" s="106">
        <v>83</v>
      </c>
      <c r="BM493" s="104">
        <v>1</v>
      </c>
      <c r="BN493" s="104">
        <v>502</v>
      </c>
      <c r="BO493" s="104">
        <v>52</v>
      </c>
      <c r="BP493" s="104">
        <v>43</v>
      </c>
      <c r="BQ493" s="105">
        <v>3301122</v>
      </c>
      <c r="BR493" s="104" t="s">
        <v>3576</v>
      </c>
      <c r="BS493" s="104">
        <f t="shared" si="86"/>
        <v>274298424</v>
      </c>
      <c r="BT493" s="103" t="str">
        <f>+VLOOKUP('EJECUCIONGASTOS ARMONIZADO'!BU493,[4]ARMONIZACION!$I$5:$N$53,6,FALSE)</f>
        <v>DESARROLLO HUMANO Y SOCIAL</v>
      </c>
      <c r="BU493" s="102" t="s">
        <v>371</v>
      </c>
      <c r="BV493" s="102"/>
      <c r="BY493" s="101">
        <v>1</v>
      </c>
      <c r="BZ493" s="101">
        <v>502</v>
      </c>
      <c r="CA493" t="e">
        <f>+COUNTIF([4]ARMONIZACION!$D$5:$D$53,'EJECUCIONGASTOS ARMONIZADO'!CB493)</f>
        <v>#VALUE!</v>
      </c>
      <c r="CB493" t="str">
        <f t="shared" si="79"/>
        <v>POTENCIAR EL DESARROLLO, EL PATRIMONIO Y PROSPERIDAD CULTURA - ARTE Y CULTURA</v>
      </c>
      <c r="CC493">
        <f t="shared" si="87"/>
        <v>5</v>
      </c>
      <c r="CD493" t="str">
        <f t="shared" si="80"/>
        <v>15</v>
      </c>
      <c r="CE493" t="str">
        <f t="shared" si="81"/>
        <v>16 1 3 83 1 502 52 43 3301122</v>
      </c>
      <c r="CF493">
        <f t="shared" si="82"/>
        <v>1</v>
      </c>
    </row>
    <row r="494" spans="1:84" ht="15" customHeight="1" x14ac:dyDescent="0.25">
      <c r="A494">
        <v>16</v>
      </c>
      <c r="B494">
        <v>1</v>
      </c>
      <c r="C494">
        <v>3</v>
      </c>
      <c r="D494">
        <v>22</v>
      </c>
      <c r="E494">
        <v>1</v>
      </c>
      <c r="F494">
        <v>4</v>
      </c>
      <c r="G494">
        <v>52</v>
      </c>
      <c r="H494">
        <v>2</v>
      </c>
      <c r="I494">
        <v>2</v>
      </c>
      <c r="J494" t="s">
        <v>235</v>
      </c>
      <c r="K494" t="s">
        <v>1504</v>
      </c>
      <c r="L494" t="s">
        <v>2557</v>
      </c>
      <c r="M494">
        <v>11222</v>
      </c>
      <c r="N494" t="s">
        <v>1840</v>
      </c>
      <c r="O494">
        <v>2</v>
      </c>
      <c r="P494">
        <v>2</v>
      </c>
      <c r="Q494" t="s">
        <v>2603</v>
      </c>
      <c r="R494" t="s">
        <v>2604</v>
      </c>
      <c r="S494" t="s">
        <v>1504</v>
      </c>
      <c r="T494" t="s">
        <v>2557</v>
      </c>
      <c r="U494" t="s">
        <v>2558</v>
      </c>
      <c r="V494" t="s">
        <v>2559</v>
      </c>
      <c r="W494" t="s">
        <v>594</v>
      </c>
      <c r="X494" t="s">
        <v>602</v>
      </c>
      <c r="Y494" t="s">
        <v>696</v>
      </c>
      <c r="Z494" t="s">
        <v>235</v>
      </c>
      <c r="AA494" t="s">
        <v>695</v>
      </c>
      <c r="AB494" t="s">
        <v>235</v>
      </c>
      <c r="AC494" t="s">
        <v>797</v>
      </c>
      <c r="AD494" t="s">
        <v>239</v>
      </c>
      <c r="AE494" t="s">
        <v>1350</v>
      </c>
      <c r="AF494" t="s">
        <v>1351</v>
      </c>
      <c r="AG494" t="s">
        <v>1728</v>
      </c>
      <c r="AH494" t="s">
        <v>1729</v>
      </c>
      <c r="AI494" t="s">
        <v>1730</v>
      </c>
      <c r="AJ494" t="s">
        <v>1731</v>
      </c>
      <c r="AK494" t="s">
        <v>609</v>
      </c>
      <c r="AL494" t="s">
        <v>610</v>
      </c>
      <c r="AM494" t="s">
        <v>611</v>
      </c>
      <c r="AN494" t="s">
        <v>1849</v>
      </c>
      <c r="AO494" t="s">
        <v>1850</v>
      </c>
      <c r="AP494" t="s">
        <v>2605</v>
      </c>
      <c r="AQ494" t="s">
        <v>14</v>
      </c>
      <c r="AR494" s="64">
        <v>0</v>
      </c>
      <c r="AS494" s="64">
        <v>0</v>
      </c>
      <c r="AT494" s="64">
        <v>0</v>
      </c>
      <c r="AU494" s="64">
        <v>0</v>
      </c>
      <c r="AV494" s="64">
        <v>0</v>
      </c>
      <c r="AW494" s="64">
        <v>0</v>
      </c>
      <c r="AX494" s="64">
        <v>0</v>
      </c>
      <c r="AY494" s="64">
        <v>0</v>
      </c>
      <c r="AZ494" s="64">
        <v>0</v>
      </c>
      <c r="BA494" s="64">
        <v>0</v>
      </c>
      <c r="BB494" s="64">
        <v>0</v>
      </c>
      <c r="BC494" s="101">
        <v>1</v>
      </c>
      <c r="BD494" s="101">
        <v>502</v>
      </c>
      <c r="BE494" s="64">
        <v>0</v>
      </c>
      <c r="BF494" t="s">
        <v>615</v>
      </c>
      <c r="BG494" s="107" t="e">
        <f>+SUMIF('[4]CDP - NO CANCELAR '!$A$2:$A$152,R494,'[4]CDP - NO CANCELAR '!$Q$2:$Q$152)</f>
        <v>#VALUE!</v>
      </c>
      <c r="BH494" s="64">
        <v>0</v>
      </c>
      <c r="BI494" s="104">
        <f t="shared" ref="BI494:BL498" si="88">+A494</f>
        <v>16</v>
      </c>
      <c r="BJ494" s="104">
        <f t="shared" si="88"/>
        <v>1</v>
      </c>
      <c r="BK494" s="104">
        <f t="shared" si="88"/>
        <v>3</v>
      </c>
      <c r="BL494" s="106">
        <f t="shared" si="88"/>
        <v>22</v>
      </c>
      <c r="BM494" s="104">
        <f>+VALUE(VLOOKUP(BT494,'[4]ESTRUCTURA PDM'!$D$1:$J$48,7,FALSE))</f>
        <v>1</v>
      </c>
      <c r="BN494" s="104">
        <f>IFERROR(VALUE(CONCATENATE((VLOOKUP(BU494,'[4]ESTRUCTURA PDM'!$E$1:$L$48,7,FALSE)),0,(VLOOKUP(BV494,'[4]ESTRUCTURA PDM'!$F$1:$L$48,7,FALSE)))),)</f>
        <v>0</v>
      </c>
      <c r="BO494" s="104">
        <f>+G494</f>
        <v>52</v>
      </c>
      <c r="BP494" s="104"/>
      <c r="BQ494" s="105"/>
      <c r="BR494" s="104"/>
      <c r="BS494" s="104">
        <f t="shared" si="86"/>
        <v>0</v>
      </c>
      <c r="BT494" s="103" t="str">
        <f>+VLOOKUP('EJECUCIONGASTOS ARMONIZADO'!BU494,[4]ARMONIZACION!$I$5:$N$53,6,FALSE)</f>
        <v>DESARROLLO HUMANO Y SOCIAL</v>
      </c>
      <c r="BU494" s="102" t="s">
        <v>371</v>
      </c>
      <c r="BV494" s="102"/>
      <c r="BY494" s="101">
        <v>1</v>
      </c>
      <c r="BZ494" s="101">
        <v>0</v>
      </c>
      <c r="CA494" t="e">
        <f>+COUNTIF([4]ARMONIZACION!$D$5:$D$53,'EJECUCIONGASTOS ARMONIZADO'!CB494)</f>
        <v>#VALUE!</v>
      </c>
      <c r="CB494" t="str">
        <f t="shared" si="79"/>
        <v>POTENCIAR EL DESARROLLO, EL PATRIMONIO Y PROSPERIDAD CULTURA - ARTE Y CULTURA</v>
      </c>
      <c r="CC494">
        <f t="shared" si="87"/>
        <v>0</v>
      </c>
      <c r="CD494" t="str">
        <f t="shared" si="80"/>
        <v>10</v>
      </c>
      <c r="CE494" t="str">
        <f t="shared" si="81"/>
        <v xml:space="preserve">16 1 3 22 1 0 52  </v>
      </c>
      <c r="CF494">
        <f t="shared" si="82"/>
        <v>1</v>
      </c>
    </row>
    <row r="495" spans="1:84" ht="15" customHeight="1" x14ac:dyDescent="0.25">
      <c r="A495" s="98">
        <v>14</v>
      </c>
      <c r="B495" s="98">
        <v>1</v>
      </c>
      <c r="C495" s="98">
        <v>3</v>
      </c>
      <c r="D495" s="116">
        <v>22</v>
      </c>
      <c r="E495" s="98">
        <v>3</v>
      </c>
      <c r="F495" s="98">
        <v>1</v>
      </c>
      <c r="G495" s="98">
        <v>70</v>
      </c>
      <c r="H495" s="98">
        <v>0</v>
      </c>
      <c r="I495">
        <v>2</v>
      </c>
      <c r="J495" t="s">
        <v>235</v>
      </c>
      <c r="K495" t="s">
        <v>593</v>
      </c>
      <c r="L495" t="s">
        <v>215</v>
      </c>
      <c r="M495">
        <v>12611</v>
      </c>
      <c r="N495" t="s">
        <v>697</v>
      </c>
      <c r="O495">
        <v>0</v>
      </c>
      <c r="P495">
        <v>0</v>
      </c>
      <c r="Q495" t="s">
        <v>2606</v>
      </c>
      <c r="R495" t="s">
        <v>2607</v>
      </c>
      <c r="S495" t="s">
        <v>593</v>
      </c>
      <c r="T495" t="s">
        <v>215</v>
      </c>
      <c r="U495" t="s">
        <v>601</v>
      </c>
      <c r="V495" t="s">
        <v>419</v>
      </c>
      <c r="W495" t="s">
        <v>594</v>
      </c>
      <c r="X495" t="s">
        <v>602</v>
      </c>
      <c r="Y495" t="s">
        <v>696</v>
      </c>
      <c r="Z495" t="s">
        <v>235</v>
      </c>
      <c r="AA495" t="s">
        <v>695</v>
      </c>
      <c r="AB495" t="s">
        <v>235</v>
      </c>
      <c r="AC495" t="s">
        <v>603</v>
      </c>
      <c r="AD495" t="s">
        <v>246</v>
      </c>
      <c r="AE495" t="s">
        <v>604</v>
      </c>
      <c r="AF495" t="s">
        <v>247</v>
      </c>
      <c r="AG495" t="s">
        <v>621</v>
      </c>
      <c r="AH495" t="s">
        <v>622</v>
      </c>
      <c r="AI495" t="s">
        <v>623</v>
      </c>
      <c r="AJ495" t="s">
        <v>624</v>
      </c>
      <c r="AK495" t="s">
        <v>609</v>
      </c>
      <c r="AL495" t="s">
        <v>610</v>
      </c>
      <c r="AM495" t="s">
        <v>611</v>
      </c>
      <c r="AN495" t="s">
        <v>625</v>
      </c>
      <c r="AO495" t="s">
        <v>626</v>
      </c>
      <c r="AP495" t="s">
        <v>2608</v>
      </c>
      <c r="AQ495" t="s">
        <v>259</v>
      </c>
      <c r="AR495" s="64">
        <v>0</v>
      </c>
      <c r="AS495" s="64">
        <v>0</v>
      </c>
      <c r="AT495" s="64">
        <v>0</v>
      </c>
      <c r="AU495" s="64">
        <v>570960000</v>
      </c>
      <c r="AV495" s="64">
        <v>0</v>
      </c>
      <c r="AW495" s="64">
        <v>570960000</v>
      </c>
      <c r="AX495" s="64">
        <v>570960000</v>
      </c>
      <c r="AY495" s="64">
        <v>570960000</v>
      </c>
      <c r="AZ495" s="64">
        <v>0</v>
      </c>
      <c r="BA495" s="64">
        <v>0</v>
      </c>
      <c r="BB495" s="64">
        <v>0</v>
      </c>
      <c r="BC495" s="109">
        <v>3</v>
      </c>
      <c r="BD495" s="109">
        <v>106</v>
      </c>
      <c r="BE495" s="64">
        <v>0</v>
      </c>
      <c r="BF495" t="s">
        <v>615</v>
      </c>
      <c r="BG495" s="107" t="e">
        <f>+SUMIF('[4]CDP - NO CANCELAR '!$A$2:$A$152,R495,'[4]CDP - NO CANCELAR '!$Q$2:$Q$152)</f>
        <v>#VALUE!</v>
      </c>
      <c r="BH495" s="64">
        <v>570960000</v>
      </c>
      <c r="BI495" s="104">
        <f t="shared" si="88"/>
        <v>14</v>
      </c>
      <c r="BJ495" s="104">
        <f t="shared" si="88"/>
        <v>1</v>
      </c>
      <c r="BK495" s="104">
        <f t="shared" si="88"/>
        <v>3</v>
      </c>
      <c r="BL495" s="106">
        <f t="shared" si="88"/>
        <v>22</v>
      </c>
      <c r="BM495" s="104">
        <f>+VALUE(VLOOKUP(BT495,'[4]ESTRUCTURA PDM'!$D$1:$J$48,7,FALSE))</f>
        <v>3</v>
      </c>
      <c r="BN495" s="104">
        <f>IFERROR(VALUE(CONCATENATE((VLOOKUP(BU495,'[4]ESTRUCTURA PDM'!$E$1:$L$48,7,FALSE)),0,(VLOOKUP(BV495,'[4]ESTRUCTURA PDM'!$F$1:$L$48,7,FALSE)))),)</f>
        <v>0</v>
      </c>
      <c r="BO495" s="104">
        <f>+G495</f>
        <v>70</v>
      </c>
      <c r="BP495" s="104"/>
      <c r="BQ495" s="105"/>
      <c r="BR495" s="104"/>
      <c r="BS495" s="104">
        <f t="shared" si="86"/>
        <v>0</v>
      </c>
      <c r="BT495" s="103" t="str">
        <f>+VLOOKUP('EJECUCIONGASTOS ARMONIZADO'!BU495,[4]ARMONIZACION!$I$5:$N$53,6,FALSE)</f>
        <v>DESARROLLO FÍSICO Y AMBIENTAL</v>
      </c>
      <c r="BU495" s="102" t="s">
        <v>419</v>
      </c>
      <c r="BV495" s="102"/>
      <c r="BY495" s="101">
        <v>3</v>
      </c>
      <c r="BZ495" s="101">
        <v>0</v>
      </c>
      <c r="CA495" t="e">
        <f>+COUNTIF([4]ARMONIZACION!$D$5:$D$53,'EJECUCIONGASTOS ARMONIZADO'!CB495)</f>
        <v>#VALUE!</v>
      </c>
      <c r="CB495" t="str">
        <f t="shared" si="79"/>
        <v>MANIZALES + VERDE - MEDIO AMBIENTE</v>
      </c>
      <c r="CC495">
        <f t="shared" si="87"/>
        <v>0</v>
      </c>
      <c r="CD495" t="str">
        <f t="shared" si="80"/>
        <v>30</v>
      </c>
      <c r="CE495" t="str">
        <f t="shared" si="81"/>
        <v xml:space="preserve">14 1 3 22 3 0 70  </v>
      </c>
      <c r="CF495">
        <f t="shared" si="82"/>
        <v>4</v>
      </c>
    </row>
    <row r="496" spans="1:84" ht="15" customHeight="1" x14ac:dyDescent="0.25">
      <c r="A496" s="98">
        <v>14</v>
      </c>
      <c r="B496" s="98">
        <v>1</v>
      </c>
      <c r="C496" s="98">
        <v>3</v>
      </c>
      <c r="D496" s="116">
        <v>22</v>
      </c>
      <c r="E496" s="98">
        <v>3</v>
      </c>
      <c r="F496" s="98">
        <v>1</v>
      </c>
      <c r="G496" s="98">
        <v>70</v>
      </c>
      <c r="H496" s="98">
        <v>1</v>
      </c>
      <c r="I496">
        <v>2</v>
      </c>
      <c r="J496" t="s">
        <v>235</v>
      </c>
      <c r="K496" t="s">
        <v>593</v>
      </c>
      <c r="L496" t="s">
        <v>215</v>
      </c>
      <c r="M496">
        <v>22318</v>
      </c>
      <c r="N496" t="s">
        <v>701</v>
      </c>
      <c r="O496">
        <v>1</v>
      </c>
      <c r="P496">
        <v>1</v>
      </c>
      <c r="Q496" t="s">
        <v>2609</v>
      </c>
      <c r="R496" t="s">
        <v>2610</v>
      </c>
      <c r="S496" t="s">
        <v>593</v>
      </c>
      <c r="T496" t="s">
        <v>215</v>
      </c>
      <c r="U496" t="s">
        <v>601</v>
      </c>
      <c r="V496" t="s">
        <v>419</v>
      </c>
      <c r="W496" t="s">
        <v>594</v>
      </c>
      <c r="X496" t="s">
        <v>602</v>
      </c>
      <c r="Y496" t="s">
        <v>696</v>
      </c>
      <c r="Z496" t="s">
        <v>235</v>
      </c>
      <c r="AA496" t="s">
        <v>695</v>
      </c>
      <c r="AB496" t="s">
        <v>235</v>
      </c>
      <c r="AC496" t="s">
        <v>603</v>
      </c>
      <c r="AD496" t="s">
        <v>246</v>
      </c>
      <c r="AE496" t="s">
        <v>604</v>
      </c>
      <c r="AF496" t="s">
        <v>247</v>
      </c>
      <c r="AG496" t="s">
        <v>621</v>
      </c>
      <c r="AH496" t="s">
        <v>622</v>
      </c>
      <c r="AI496" t="s">
        <v>623</v>
      </c>
      <c r="AJ496" t="s">
        <v>624</v>
      </c>
      <c r="AK496" t="s">
        <v>609</v>
      </c>
      <c r="AL496" t="s">
        <v>610</v>
      </c>
      <c r="AM496" t="s">
        <v>611</v>
      </c>
      <c r="AN496" t="s">
        <v>625</v>
      </c>
      <c r="AO496" t="s">
        <v>626</v>
      </c>
      <c r="AP496" t="s">
        <v>2611</v>
      </c>
      <c r="AQ496" t="s">
        <v>262</v>
      </c>
      <c r="AR496" s="64">
        <v>0</v>
      </c>
      <c r="AS496" s="64">
        <v>0</v>
      </c>
      <c r="AT496" s="64">
        <v>0</v>
      </c>
      <c r="AU496" s="64">
        <v>45000000</v>
      </c>
      <c r="AV496" s="64">
        <v>0</v>
      </c>
      <c r="AW496" s="64">
        <v>45000000</v>
      </c>
      <c r="AX496" s="64">
        <v>45000000</v>
      </c>
      <c r="AY496" s="64">
        <v>45000000</v>
      </c>
      <c r="AZ496" s="64">
        <v>0</v>
      </c>
      <c r="BA496" s="64">
        <v>0</v>
      </c>
      <c r="BB496" s="64">
        <v>0</v>
      </c>
      <c r="BC496" s="109">
        <v>3</v>
      </c>
      <c r="BD496" s="109">
        <v>106</v>
      </c>
      <c r="BE496" s="64">
        <v>0</v>
      </c>
      <c r="BF496" t="s">
        <v>615</v>
      </c>
      <c r="BG496" s="107" t="e">
        <f>+SUMIF('[4]CDP - NO CANCELAR '!$A$2:$A$152,R496,'[4]CDP - NO CANCELAR '!$Q$2:$Q$152)</f>
        <v>#VALUE!</v>
      </c>
      <c r="BH496" s="64">
        <v>45000000</v>
      </c>
      <c r="BI496" s="104">
        <f t="shared" si="88"/>
        <v>14</v>
      </c>
      <c r="BJ496" s="104">
        <f t="shared" si="88"/>
        <v>1</v>
      </c>
      <c r="BK496" s="104">
        <f t="shared" si="88"/>
        <v>3</v>
      </c>
      <c r="BL496" s="106">
        <f t="shared" si="88"/>
        <v>22</v>
      </c>
      <c r="BM496" s="104">
        <f>+VALUE(VLOOKUP(BT496,'[4]ESTRUCTURA PDM'!$D$1:$J$48,7,FALSE))</f>
        <v>3</v>
      </c>
      <c r="BN496" s="104">
        <f>IFERROR(VALUE(CONCATENATE((VLOOKUP(BU496,'[4]ESTRUCTURA PDM'!$E$1:$L$48,7,FALSE)),0,(VLOOKUP(BV496,'[4]ESTRUCTURA PDM'!$F$1:$L$48,7,FALSE)))),)</f>
        <v>0</v>
      </c>
      <c r="BO496" s="104">
        <f>+G496</f>
        <v>70</v>
      </c>
      <c r="BP496" s="104"/>
      <c r="BQ496" s="105"/>
      <c r="BR496" s="104"/>
      <c r="BS496" s="104">
        <f t="shared" si="86"/>
        <v>0</v>
      </c>
      <c r="BT496" s="103" t="str">
        <f>+VLOOKUP('EJECUCIONGASTOS ARMONIZADO'!BU496,[4]ARMONIZACION!$I$5:$N$53,6,FALSE)</f>
        <v>DESARROLLO FÍSICO Y AMBIENTAL</v>
      </c>
      <c r="BU496" s="102" t="s">
        <v>419</v>
      </c>
      <c r="BV496" s="102"/>
      <c r="BY496" s="101">
        <v>3</v>
      </c>
      <c r="BZ496" s="101">
        <v>0</v>
      </c>
      <c r="CA496" t="e">
        <f>+COUNTIF([4]ARMONIZACION!$D$5:$D$53,'EJECUCIONGASTOS ARMONIZADO'!CB496)</f>
        <v>#VALUE!</v>
      </c>
      <c r="CB496" t="str">
        <f t="shared" si="79"/>
        <v>MANIZALES + VERDE - MEDIO AMBIENTE</v>
      </c>
      <c r="CC496">
        <f t="shared" si="87"/>
        <v>0</v>
      </c>
      <c r="CD496" t="str">
        <f t="shared" si="80"/>
        <v>30</v>
      </c>
      <c r="CE496" t="str">
        <f t="shared" si="81"/>
        <v xml:space="preserve">14 1 3 22 3 0 70  </v>
      </c>
      <c r="CF496">
        <f t="shared" si="82"/>
        <v>4</v>
      </c>
    </row>
    <row r="497" spans="1:84" ht="15" customHeight="1" x14ac:dyDescent="0.25">
      <c r="A497" s="98">
        <v>14</v>
      </c>
      <c r="B497" s="98">
        <v>1</v>
      </c>
      <c r="C497" s="98">
        <v>3</v>
      </c>
      <c r="D497" s="116">
        <v>22</v>
      </c>
      <c r="E497" s="98">
        <v>3</v>
      </c>
      <c r="F497" s="98">
        <v>1</v>
      </c>
      <c r="G497" s="98">
        <v>70</v>
      </c>
      <c r="H497" s="98">
        <v>2</v>
      </c>
      <c r="I497">
        <v>2</v>
      </c>
      <c r="J497" t="s">
        <v>235</v>
      </c>
      <c r="K497" t="s">
        <v>593</v>
      </c>
      <c r="L497" t="s">
        <v>215</v>
      </c>
      <c r="M497">
        <v>22311</v>
      </c>
      <c r="N497" t="s">
        <v>705</v>
      </c>
      <c r="O497">
        <v>2</v>
      </c>
      <c r="P497">
        <v>2</v>
      </c>
      <c r="Q497" t="s">
        <v>2612</v>
      </c>
      <c r="R497" t="s">
        <v>2613</v>
      </c>
      <c r="S497" t="s">
        <v>593</v>
      </c>
      <c r="T497" t="s">
        <v>215</v>
      </c>
      <c r="U497" t="s">
        <v>601</v>
      </c>
      <c r="V497" t="s">
        <v>419</v>
      </c>
      <c r="W497" t="s">
        <v>594</v>
      </c>
      <c r="X497" t="s">
        <v>602</v>
      </c>
      <c r="Y497" t="s">
        <v>696</v>
      </c>
      <c r="Z497" t="s">
        <v>235</v>
      </c>
      <c r="AA497" t="s">
        <v>695</v>
      </c>
      <c r="AB497" t="s">
        <v>235</v>
      </c>
      <c r="AC497" t="s">
        <v>603</v>
      </c>
      <c r="AD497" t="s">
        <v>246</v>
      </c>
      <c r="AE497" t="s">
        <v>604</v>
      </c>
      <c r="AF497" t="s">
        <v>247</v>
      </c>
      <c r="AG497" t="s">
        <v>621</v>
      </c>
      <c r="AH497" t="s">
        <v>622</v>
      </c>
      <c r="AI497" t="s">
        <v>623</v>
      </c>
      <c r="AJ497" t="s">
        <v>624</v>
      </c>
      <c r="AK497" t="s">
        <v>609</v>
      </c>
      <c r="AL497" t="s">
        <v>610</v>
      </c>
      <c r="AM497" t="s">
        <v>611</v>
      </c>
      <c r="AN497" t="s">
        <v>625</v>
      </c>
      <c r="AO497" t="s">
        <v>626</v>
      </c>
      <c r="AP497" t="s">
        <v>2614</v>
      </c>
      <c r="AQ497" t="s">
        <v>261</v>
      </c>
      <c r="AR497" s="64">
        <v>0</v>
      </c>
      <c r="AS497" s="64">
        <v>0</v>
      </c>
      <c r="AT497" s="64">
        <v>0</v>
      </c>
      <c r="AU497" s="64">
        <v>345000</v>
      </c>
      <c r="AV497" s="64">
        <v>0</v>
      </c>
      <c r="AW497" s="64">
        <v>345000</v>
      </c>
      <c r="AX497" s="64">
        <v>345000</v>
      </c>
      <c r="AY497" s="64">
        <v>345000</v>
      </c>
      <c r="AZ497" s="64">
        <v>0</v>
      </c>
      <c r="BA497" s="64">
        <v>0</v>
      </c>
      <c r="BB497" s="64">
        <v>0</v>
      </c>
      <c r="BC497" s="109">
        <v>3</v>
      </c>
      <c r="BD497" s="109">
        <v>106</v>
      </c>
      <c r="BE497" s="64">
        <v>0</v>
      </c>
      <c r="BF497" t="s">
        <v>615</v>
      </c>
      <c r="BG497" s="107" t="e">
        <f>+SUMIF('[4]CDP - NO CANCELAR '!$A$2:$A$152,R497,'[4]CDP - NO CANCELAR '!$Q$2:$Q$152)</f>
        <v>#VALUE!</v>
      </c>
      <c r="BH497" s="64">
        <v>345000</v>
      </c>
      <c r="BI497" s="104">
        <f t="shared" si="88"/>
        <v>14</v>
      </c>
      <c r="BJ497" s="104">
        <f t="shared" si="88"/>
        <v>1</v>
      </c>
      <c r="BK497" s="104">
        <f t="shared" si="88"/>
        <v>3</v>
      </c>
      <c r="BL497" s="106">
        <f t="shared" si="88"/>
        <v>22</v>
      </c>
      <c r="BM497" s="104">
        <f>+VALUE(VLOOKUP(BT497,'[4]ESTRUCTURA PDM'!$D$1:$J$48,7,FALSE))</f>
        <v>3</v>
      </c>
      <c r="BN497" s="104">
        <f>IFERROR(VALUE(CONCATENATE((VLOOKUP(BU497,'[4]ESTRUCTURA PDM'!$E$1:$L$48,7,FALSE)),0,(VLOOKUP(BV497,'[4]ESTRUCTURA PDM'!$F$1:$L$48,7,FALSE)))),)</f>
        <v>0</v>
      </c>
      <c r="BO497" s="104">
        <f>+G497</f>
        <v>70</v>
      </c>
      <c r="BP497" s="104"/>
      <c r="BQ497" s="105"/>
      <c r="BR497" s="104"/>
      <c r="BS497" s="104">
        <f t="shared" si="86"/>
        <v>0</v>
      </c>
      <c r="BT497" s="103" t="str">
        <f>+VLOOKUP('EJECUCIONGASTOS ARMONIZADO'!BU497,[4]ARMONIZACION!$I$5:$N$53,6,FALSE)</f>
        <v>DESARROLLO FÍSICO Y AMBIENTAL</v>
      </c>
      <c r="BU497" s="102" t="s">
        <v>419</v>
      </c>
      <c r="BV497" s="102"/>
      <c r="BY497" s="101">
        <v>3</v>
      </c>
      <c r="BZ497" s="101">
        <v>0</v>
      </c>
      <c r="CA497" t="e">
        <f>+COUNTIF([4]ARMONIZACION!$D$5:$D$53,'EJECUCIONGASTOS ARMONIZADO'!CB497)</f>
        <v>#VALUE!</v>
      </c>
      <c r="CB497" t="str">
        <f t="shared" si="79"/>
        <v>MANIZALES + VERDE - MEDIO AMBIENTE</v>
      </c>
      <c r="CC497">
        <f t="shared" si="87"/>
        <v>0</v>
      </c>
      <c r="CD497" t="str">
        <f t="shared" si="80"/>
        <v>30</v>
      </c>
      <c r="CE497" t="str">
        <f t="shared" si="81"/>
        <v xml:space="preserve">14 1 3 22 3 0 70  </v>
      </c>
      <c r="CF497">
        <f t="shared" si="82"/>
        <v>4</v>
      </c>
    </row>
    <row r="498" spans="1:84" ht="15" customHeight="1" x14ac:dyDescent="0.25">
      <c r="A498" s="98">
        <v>14</v>
      </c>
      <c r="B498" s="98">
        <v>1</v>
      </c>
      <c r="C498" s="98">
        <v>3</v>
      </c>
      <c r="D498" s="116">
        <v>22</v>
      </c>
      <c r="E498" s="98">
        <v>3</v>
      </c>
      <c r="F498" s="98">
        <v>1</v>
      </c>
      <c r="G498" s="98">
        <v>70</v>
      </c>
      <c r="H498" s="98">
        <v>3</v>
      </c>
      <c r="I498">
        <v>2</v>
      </c>
      <c r="J498" t="s">
        <v>235</v>
      </c>
      <c r="K498" t="s">
        <v>593</v>
      </c>
      <c r="L498" t="s">
        <v>215</v>
      </c>
      <c r="M498">
        <v>22310</v>
      </c>
      <c r="N498" t="s">
        <v>709</v>
      </c>
      <c r="O498">
        <v>3</v>
      </c>
      <c r="P498">
        <v>3</v>
      </c>
      <c r="Q498" t="s">
        <v>2615</v>
      </c>
      <c r="R498" t="s">
        <v>2616</v>
      </c>
      <c r="S498" t="s">
        <v>593</v>
      </c>
      <c r="T498" t="s">
        <v>215</v>
      </c>
      <c r="U498" t="s">
        <v>601</v>
      </c>
      <c r="V498" t="s">
        <v>419</v>
      </c>
      <c r="W498" t="s">
        <v>594</v>
      </c>
      <c r="X498" t="s">
        <v>602</v>
      </c>
      <c r="Y498" t="s">
        <v>696</v>
      </c>
      <c r="Z498" t="s">
        <v>235</v>
      </c>
      <c r="AA498" t="s">
        <v>695</v>
      </c>
      <c r="AB498" t="s">
        <v>235</v>
      </c>
      <c r="AC498" t="s">
        <v>603</v>
      </c>
      <c r="AD498" t="s">
        <v>246</v>
      </c>
      <c r="AE498" t="s">
        <v>604</v>
      </c>
      <c r="AF498" t="s">
        <v>247</v>
      </c>
      <c r="AG498" t="s">
        <v>621</v>
      </c>
      <c r="AH498" t="s">
        <v>622</v>
      </c>
      <c r="AI498" t="s">
        <v>623</v>
      </c>
      <c r="AJ498" t="s">
        <v>624</v>
      </c>
      <c r="AK498" t="s">
        <v>609</v>
      </c>
      <c r="AL498" t="s">
        <v>610</v>
      </c>
      <c r="AM498" t="s">
        <v>611</v>
      </c>
      <c r="AN498" t="s">
        <v>625</v>
      </c>
      <c r="AO498" t="s">
        <v>626</v>
      </c>
      <c r="AP498" t="s">
        <v>2617</v>
      </c>
      <c r="AQ498" t="s">
        <v>260</v>
      </c>
      <c r="AR498" s="64">
        <v>0</v>
      </c>
      <c r="AS498" s="64">
        <v>0</v>
      </c>
      <c r="AT498" s="64">
        <v>0</v>
      </c>
      <c r="AU498" s="64">
        <v>147000</v>
      </c>
      <c r="AV498" s="64">
        <v>0</v>
      </c>
      <c r="AW498" s="64">
        <v>147000</v>
      </c>
      <c r="AX498" s="64">
        <v>147000</v>
      </c>
      <c r="AY498" s="64">
        <v>147000</v>
      </c>
      <c r="AZ498" s="64">
        <v>0</v>
      </c>
      <c r="BA498" s="64">
        <v>0</v>
      </c>
      <c r="BB498" s="64">
        <v>0</v>
      </c>
      <c r="BC498" s="109">
        <v>3</v>
      </c>
      <c r="BD498" s="109">
        <v>106</v>
      </c>
      <c r="BE498" s="64">
        <v>0</v>
      </c>
      <c r="BF498" t="s">
        <v>615</v>
      </c>
      <c r="BG498" s="107" t="e">
        <f>+SUMIF('[4]CDP - NO CANCELAR '!$A$2:$A$152,R498,'[4]CDP - NO CANCELAR '!$Q$2:$Q$152)</f>
        <v>#VALUE!</v>
      </c>
      <c r="BH498" s="64">
        <v>147000</v>
      </c>
      <c r="BI498" s="104">
        <f t="shared" si="88"/>
        <v>14</v>
      </c>
      <c r="BJ498" s="104">
        <f t="shared" si="88"/>
        <v>1</v>
      </c>
      <c r="BK498" s="104">
        <f t="shared" si="88"/>
        <v>3</v>
      </c>
      <c r="BL498" s="106">
        <f t="shared" si="88"/>
        <v>22</v>
      </c>
      <c r="BM498" s="104">
        <f>+VALUE(VLOOKUP(BT498,'[4]ESTRUCTURA PDM'!$D$1:$J$48,7,FALSE))</f>
        <v>3</v>
      </c>
      <c r="BN498" s="104">
        <f>IFERROR(VALUE(CONCATENATE((VLOOKUP(BU498,'[4]ESTRUCTURA PDM'!$E$1:$L$48,7,FALSE)),0,(VLOOKUP(BV498,'[4]ESTRUCTURA PDM'!$F$1:$L$48,7,FALSE)))),)</f>
        <v>0</v>
      </c>
      <c r="BO498" s="104">
        <f>+G498</f>
        <v>70</v>
      </c>
      <c r="BP498" s="104"/>
      <c r="BQ498" s="105"/>
      <c r="BR498" s="104"/>
      <c r="BS498" s="104">
        <f t="shared" si="86"/>
        <v>0</v>
      </c>
      <c r="BT498" s="103" t="str">
        <f>+VLOOKUP('EJECUCIONGASTOS ARMONIZADO'!BU498,[4]ARMONIZACION!$I$5:$N$53,6,FALSE)</f>
        <v>DESARROLLO FÍSICO Y AMBIENTAL</v>
      </c>
      <c r="BU498" s="102" t="s">
        <v>419</v>
      </c>
      <c r="BV498" s="102"/>
      <c r="BY498" s="101">
        <v>3</v>
      </c>
      <c r="BZ498" s="101">
        <v>0</v>
      </c>
      <c r="CA498" t="e">
        <f>+COUNTIF([4]ARMONIZACION!$D$5:$D$53,'EJECUCIONGASTOS ARMONIZADO'!CB498)</f>
        <v>#VALUE!</v>
      </c>
      <c r="CB498" t="str">
        <f t="shared" si="79"/>
        <v>MANIZALES + VERDE - MEDIO AMBIENTE</v>
      </c>
      <c r="CC498">
        <f t="shared" si="87"/>
        <v>0</v>
      </c>
      <c r="CD498" t="str">
        <f t="shared" si="80"/>
        <v>30</v>
      </c>
      <c r="CE498" t="str">
        <f t="shared" si="81"/>
        <v xml:space="preserve">14 1 3 22 3 0 70  </v>
      </c>
      <c r="CF498">
        <f t="shared" si="82"/>
        <v>4</v>
      </c>
    </row>
    <row r="499" spans="1:84" ht="15" customHeight="1" x14ac:dyDescent="0.25">
      <c r="A499" s="98">
        <v>14</v>
      </c>
      <c r="B499" s="98">
        <v>1</v>
      </c>
      <c r="C499" s="98">
        <v>3</v>
      </c>
      <c r="D499" s="116">
        <v>82</v>
      </c>
      <c r="E499" s="98">
        <v>3</v>
      </c>
      <c r="F499" s="98">
        <v>1</v>
      </c>
      <c r="G499" s="98">
        <v>70</v>
      </c>
      <c r="H499" s="98">
        <v>0</v>
      </c>
      <c r="I499">
        <v>2</v>
      </c>
      <c r="J499" t="s">
        <v>235</v>
      </c>
      <c r="K499" t="s">
        <v>593</v>
      </c>
      <c r="L499" t="s">
        <v>215</v>
      </c>
      <c r="M499">
        <v>12611</v>
      </c>
      <c r="N499" t="s">
        <v>697</v>
      </c>
      <c r="O499">
        <v>0</v>
      </c>
      <c r="P499">
        <v>0</v>
      </c>
      <c r="Q499" t="s">
        <v>2618</v>
      </c>
      <c r="R499" t="s">
        <v>2619</v>
      </c>
      <c r="S499" t="s">
        <v>593</v>
      </c>
      <c r="T499" t="s">
        <v>215</v>
      </c>
      <c r="U499" t="s">
        <v>601</v>
      </c>
      <c r="V499" t="s">
        <v>419</v>
      </c>
      <c r="W499" t="s">
        <v>594</v>
      </c>
      <c r="X499" t="s">
        <v>602</v>
      </c>
      <c r="Y499" t="s">
        <v>696</v>
      </c>
      <c r="Z499" t="s">
        <v>235</v>
      </c>
      <c r="AA499" t="s">
        <v>725</v>
      </c>
      <c r="AB499" t="s">
        <v>729</v>
      </c>
      <c r="AC499" t="s">
        <v>603</v>
      </c>
      <c r="AD499" t="s">
        <v>246</v>
      </c>
      <c r="AE499" t="s">
        <v>604</v>
      </c>
      <c r="AF499" t="s">
        <v>247</v>
      </c>
      <c r="AG499" t="s">
        <v>621</v>
      </c>
      <c r="AH499" t="s">
        <v>622</v>
      </c>
      <c r="AI499" t="s">
        <v>623</v>
      </c>
      <c r="AJ499" t="s">
        <v>624</v>
      </c>
      <c r="AK499" t="s">
        <v>609</v>
      </c>
      <c r="AL499" t="s">
        <v>610</v>
      </c>
      <c r="AM499" t="s">
        <v>611</v>
      </c>
      <c r="AN499" t="s">
        <v>625</v>
      </c>
      <c r="AO499" t="s">
        <v>626</v>
      </c>
      <c r="AP499" t="s">
        <v>2620</v>
      </c>
      <c r="AQ499" t="s">
        <v>263</v>
      </c>
      <c r="AR499" s="64">
        <v>0</v>
      </c>
      <c r="AS499" s="64">
        <v>1408790333</v>
      </c>
      <c r="AT499" s="64">
        <v>0</v>
      </c>
      <c r="AU499" s="64">
        <v>501510000</v>
      </c>
      <c r="AV499" s="64">
        <v>0</v>
      </c>
      <c r="AW499" s="64">
        <v>1910300333</v>
      </c>
      <c r="AX499" s="64">
        <v>501510000</v>
      </c>
      <c r="AY499" s="64">
        <v>501510000</v>
      </c>
      <c r="AZ499" s="64">
        <v>0</v>
      </c>
      <c r="BA499" s="64">
        <v>0</v>
      </c>
      <c r="BB499" s="64">
        <v>1408790333</v>
      </c>
      <c r="BC499" s="101">
        <v>3</v>
      </c>
      <c r="BD499" s="101">
        <v>106</v>
      </c>
      <c r="BE499" s="64">
        <v>0</v>
      </c>
      <c r="BF499" t="s">
        <v>615</v>
      </c>
      <c r="BG499" s="107" t="e">
        <f>+SUMIF('[4]CDP - NO CANCELAR '!$A$2:$A$152,R499,'[4]CDP - NO CANCELAR '!$Q$2:$Q$152)</f>
        <v>#VALUE!</v>
      </c>
      <c r="BH499" s="64">
        <v>501510000</v>
      </c>
      <c r="BI499" s="104">
        <v>14</v>
      </c>
      <c r="BJ499" s="104">
        <v>1</v>
      </c>
      <c r="BK499" s="104">
        <v>3</v>
      </c>
      <c r="BL499" s="106">
        <v>82</v>
      </c>
      <c r="BM499" s="104">
        <v>3</v>
      </c>
      <c r="BN499" s="104">
        <v>106</v>
      </c>
      <c r="BO499" s="104">
        <v>70</v>
      </c>
      <c r="BP499" s="104">
        <v>50</v>
      </c>
      <c r="BQ499" s="105">
        <v>4002022</v>
      </c>
      <c r="BR499" s="104" t="s">
        <v>2946</v>
      </c>
      <c r="BS499" s="104">
        <f t="shared" si="86"/>
        <v>1408790333</v>
      </c>
      <c r="BT499" s="103" t="str">
        <f>+VLOOKUP('EJECUCIONGASTOS ARMONIZADO'!BU499,[4]ARMONIZACION!$I$5:$N$53,6,FALSE)</f>
        <v>DESARROLLO FÍSICO Y AMBIENTAL</v>
      </c>
      <c r="BU499" s="102" t="s">
        <v>419</v>
      </c>
      <c r="BV499" s="102"/>
      <c r="BY499" s="101">
        <v>3</v>
      </c>
      <c r="BZ499" s="101">
        <v>106</v>
      </c>
      <c r="CA499" t="e">
        <f>+COUNTIF([4]ARMONIZACION!$D$5:$D$53,'EJECUCIONGASTOS ARMONIZADO'!CB499)</f>
        <v>#VALUE!</v>
      </c>
      <c r="CB499" t="str">
        <f t="shared" si="79"/>
        <v>MANIZALES + VERDE - MEDIO AMBIENTE</v>
      </c>
      <c r="CC499">
        <f t="shared" si="87"/>
        <v>1</v>
      </c>
      <c r="CD499" t="str">
        <f t="shared" si="80"/>
        <v>31</v>
      </c>
      <c r="CE499" t="str">
        <f t="shared" si="81"/>
        <v>14 1 3 82 3 106 70 50 4002022</v>
      </c>
      <c r="CF499">
        <f t="shared" si="82"/>
        <v>1</v>
      </c>
    </row>
    <row r="500" spans="1:84" ht="15" customHeight="1" x14ac:dyDescent="0.25">
      <c r="A500">
        <v>36</v>
      </c>
      <c r="B500">
        <v>1</v>
      </c>
      <c r="C500">
        <v>3</v>
      </c>
      <c r="D500" s="99">
        <v>11</v>
      </c>
      <c r="E500">
        <v>1</v>
      </c>
      <c r="F500">
        <v>5</v>
      </c>
      <c r="G500">
        <v>35</v>
      </c>
      <c r="H500">
        <v>0</v>
      </c>
      <c r="I500">
        <v>1</v>
      </c>
      <c r="J500" t="s">
        <v>597</v>
      </c>
      <c r="K500">
        <v>0</v>
      </c>
      <c r="L500" t="s">
        <v>597</v>
      </c>
      <c r="M500">
        <v>11101</v>
      </c>
      <c r="N500" t="s">
        <v>598</v>
      </c>
      <c r="O500">
        <v>0</v>
      </c>
      <c r="P500">
        <v>0</v>
      </c>
      <c r="Q500" t="s">
        <v>2621</v>
      </c>
      <c r="R500" t="s">
        <v>2622</v>
      </c>
      <c r="S500" t="s">
        <v>2117</v>
      </c>
      <c r="T500" t="s">
        <v>228</v>
      </c>
      <c r="U500" t="s">
        <v>2120</v>
      </c>
      <c r="V500" t="s">
        <v>2121</v>
      </c>
      <c r="W500" t="s">
        <v>594</v>
      </c>
      <c r="X500" t="s">
        <v>602</v>
      </c>
      <c r="Y500" t="s">
        <v>596</v>
      </c>
      <c r="Z500" t="s">
        <v>597</v>
      </c>
      <c r="AA500" t="s">
        <v>595</v>
      </c>
      <c r="AB500" t="s">
        <v>234</v>
      </c>
      <c r="AC500" t="s">
        <v>797</v>
      </c>
      <c r="AD500" t="s">
        <v>239</v>
      </c>
      <c r="AE500" t="s">
        <v>2122</v>
      </c>
      <c r="AF500" t="s">
        <v>3534</v>
      </c>
      <c r="AG500" t="s">
        <v>2133</v>
      </c>
      <c r="AH500" t="s">
        <v>2134</v>
      </c>
      <c r="AI500" t="s">
        <v>2135</v>
      </c>
      <c r="AJ500" t="s">
        <v>2136</v>
      </c>
      <c r="AK500" t="s">
        <v>609</v>
      </c>
      <c r="AL500" t="s">
        <v>610</v>
      </c>
      <c r="AM500" t="s">
        <v>611</v>
      </c>
      <c r="AN500" t="s">
        <v>2142</v>
      </c>
      <c r="AO500" t="s">
        <v>2143</v>
      </c>
      <c r="AP500" t="s">
        <v>2623</v>
      </c>
      <c r="AQ500" t="s">
        <v>264</v>
      </c>
      <c r="AR500" s="64">
        <v>0</v>
      </c>
      <c r="AS500" s="64">
        <v>0</v>
      </c>
      <c r="AT500" s="64">
        <v>0</v>
      </c>
      <c r="AU500" s="64">
        <v>1680000000</v>
      </c>
      <c r="AV500" s="64">
        <v>78199665</v>
      </c>
      <c r="AW500" s="64">
        <v>1601800335</v>
      </c>
      <c r="AX500" s="66">
        <v>492042000</v>
      </c>
      <c r="AY500" s="64">
        <v>80110000</v>
      </c>
      <c r="AZ500" s="64">
        <v>0</v>
      </c>
      <c r="BA500" s="64">
        <v>0</v>
      </c>
      <c r="BB500" s="66">
        <v>1109758335</v>
      </c>
      <c r="BC500" s="101">
        <v>1</v>
      </c>
      <c r="BD500" s="101">
        <v>401</v>
      </c>
      <c r="BE500" s="64">
        <v>411932000</v>
      </c>
      <c r="BF500" t="s">
        <v>615</v>
      </c>
      <c r="BG500" s="107" t="e">
        <f>+SUMIF('[4]CDP - NO CANCELAR '!$A$2:$A$152,R500,'[4]CDP - NO CANCELAR '!$Q$2:$Q$152)</f>
        <v>#VALUE!</v>
      </c>
      <c r="BH500" s="64">
        <v>736932000</v>
      </c>
      <c r="BI500" s="104">
        <v>36</v>
      </c>
      <c r="BJ500" s="104">
        <v>1</v>
      </c>
      <c r="BK500" s="104">
        <v>3</v>
      </c>
      <c r="BL500" s="106">
        <v>11</v>
      </c>
      <c r="BM500" s="104">
        <v>1</v>
      </c>
      <c r="BN500" s="104">
        <v>401</v>
      </c>
      <c r="BO500" s="104">
        <v>35</v>
      </c>
      <c r="BP500" s="104">
        <v>40</v>
      </c>
      <c r="BQ500" s="105">
        <v>4301017</v>
      </c>
      <c r="BR500" s="104" t="s">
        <v>3366</v>
      </c>
      <c r="BS500" s="104">
        <f t="shared" si="86"/>
        <v>1109758335</v>
      </c>
      <c r="BT500" s="103" t="str">
        <f>+VLOOKUP('EJECUCIONGASTOS ARMONIZADO'!BU500,[4]ARMONIZACION!$I$5:$N$53,6,FALSE)</f>
        <v>DESARROLLO HUMANO Y SOCIAL</v>
      </c>
      <c r="BU500" s="102" t="s">
        <v>360</v>
      </c>
      <c r="BV500" s="102"/>
      <c r="BW500" t="s">
        <v>3571</v>
      </c>
      <c r="BX500" t="s">
        <v>3575</v>
      </c>
      <c r="BY500" s="101">
        <v>1</v>
      </c>
      <c r="BZ500" s="101">
        <v>401</v>
      </c>
      <c r="CA500" t="e">
        <f>+COUNTIF([4]ARMONIZACION!$D$5:$D$53,'EJECUCIONGASTOS ARMONIZADO'!CB500)</f>
        <v>#VALUE!</v>
      </c>
      <c r="CB500" t="str">
        <f t="shared" si="79"/>
        <v>DEPORTE Y RECREACIÓN PARA EL DESARROLLO INDIVIDUAL DE LOS INDIVIDUOS PARA LA CONVIVENCIA Y LA COHESIÓN SOCIAL - DEPORTE, RECREACIÓN Y ACTIVIDAD FÍSICA</v>
      </c>
      <c r="CC500">
        <f t="shared" si="87"/>
        <v>4</v>
      </c>
      <c r="CD500" t="str">
        <f t="shared" si="80"/>
        <v>14</v>
      </c>
      <c r="CE500" t="str">
        <f t="shared" si="81"/>
        <v>36 1 3 11 1 401 35 40 4301017</v>
      </c>
      <c r="CF500">
        <f t="shared" si="82"/>
        <v>1</v>
      </c>
    </row>
    <row r="501" spans="1:84" ht="15" customHeight="1" x14ac:dyDescent="0.25">
      <c r="A501">
        <v>40</v>
      </c>
      <c r="B501">
        <v>4</v>
      </c>
      <c r="C501">
        <v>3</v>
      </c>
      <c r="D501" s="99">
        <v>22</v>
      </c>
      <c r="E501">
        <v>1</v>
      </c>
      <c r="F501">
        <v>3</v>
      </c>
      <c r="G501">
        <v>86</v>
      </c>
      <c r="H501">
        <v>0</v>
      </c>
      <c r="I501">
        <v>2</v>
      </c>
      <c r="J501" t="s">
        <v>235</v>
      </c>
      <c r="K501" t="s">
        <v>2199</v>
      </c>
      <c r="L501" t="s">
        <v>229</v>
      </c>
      <c r="M501">
        <v>41174</v>
      </c>
      <c r="N501" t="s">
        <v>2624</v>
      </c>
      <c r="O501">
        <v>0</v>
      </c>
      <c r="P501">
        <v>0</v>
      </c>
      <c r="Q501" t="s">
        <v>2625</v>
      </c>
      <c r="R501" t="s">
        <v>2626</v>
      </c>
      <c r="S501" t="s">
        <v>2199</v>
      </c>
      <c r="T501" t="s">
        <v>229</v>
      </c>
      <c r="U501" t="s">
        <v>2475</v>
      </c>
      <c r="V501" t="s">
        <v>2476</v>
      </c>
      <c r="W501" t="s">
        <v>594</v>
      </c>
      <c r="X501" t="s">
        <v>602</v>
      </c>
      <c r="Y501" t="s">
        <v>696</v>
      </c>
      <c r="Z501" t="s">
        <v>235</v>
      </c>
      <c r="AA501" t="s">
        <v>695</v>
      </c>
      <c r="AB501" t="s">
        <v>235</v>
      </c>
      <c r="AC501" t="s">
        <v>797</v>
      </c>
      <c r="AD501" t="s">
        <v>239</v>
      </c>
      <c r="AE501" t="s">
        <v>2205</v>
      </c>
      <c r="AF501" t="s">
        <v>240</v>
      </c>
      <c r="AG501" t="s">
        <v>2627</v>
      </c>
      <c r="AH501" t="s">
        <v>2628</v>
      </c>
      <c r="AI501">
        <v>0</v>
      </c>
      <c r="AK501" t="s">
        <v>609</v>
      </c>
      <c r="AL501" t="s">
        <v>610</v>
      </c>
      <c r="AM501" t="s">
        <v>611</v>
      </c>
      <c r="AN501" t="s">
        <v>2629</v>
      </c>
      <c r="AO501" t="s">
        <v>2630</v>
      </c>
      <c r="AP501" t="s">
        <v>2631</v>
      </c>
      <c r="AQ501" t="s">
        <v>266</v>
      </c>
      <c r="AR501" s="64">
        <v>0</v>
      </c>
      <c r="AS501" s="64">
        <v>695870100</v>
      </c>
      <c r="AT501" s="64">
        <v>0</v>
      </c>
      <c r="AU501" s="64">
        <v>0</v>
      </c>
      <c r="AV501" s="64">
        <v>0</v>
      </c>
      <c r="AW501" s="64">
        <v>695870100</v>
      </c>
      <c r="AX501" s="64">
        <v>695870100</v>
      </c>
      <c r="AY501" s="64">
        <v>0</v>
      </c>
      <c r="AZ501" s="64">
        <v>0</v>
      </c>
      <c r="BA501" s="64">
        <v>0</v>
      </c>
      <c r="BB501" s="64">
        <v>0</v>
      </c>
      <c r="BC501" s="109">
        <v>1</v>
      </c>
      <c r="BD501" s="109">
        <v>203</v>
      </c>
      <c r="BE501" s="64">
        <v>695870100</v>
      </c>
      <c r="BF501" t="s">
        <v>615</v>
      </c>
      <c r="BG501" s="107" t="e">
        <f>+SUMIF('[4]CDP - NO CANCELAR '!$A$2:$A$152,R501,'[4]CDP - NO CANCELAR '!$Q$2:$Q$152)</f>
        <v>#VALUE!</v>
      </c>
      <c r="BH501" s="64">
        <v>695870100</v>
      </c>
      <c r="BI501" s="104">
        <f t="shared" ref="BI501:BL502" si="89">+A501</f>
        <v>40</v>
      </c>
      <c r="BJ501" s="104">
        <f t="shared" si="89"/>
        <v>4</v>
      </c>
      <c r="BK501" s="104">
        <f t="shared" si="89"/>
        <v>3</v>
      </c>
      <c r="BL501" s="106">
        <f t="shared" si="89"/>
        <v>22</v>
      </c>
      <c r="BM501" s="104">
        <f>+VALUE(VLOOKUP(BT501,'[4]ESTRUCTURA PDM'!$D$1:$J$48,7,FALSE))</f>
        <v>1</v>
      </c>
      <c r="BN501" s="104">
        <f>IFERROR(VALUE(CONCATENATE((VLOOKUP(BU501,'[4]ESTRUCTURA PDM'!$E$1:$L$48,7,FALSE)),0,(VLOOKUP(BV501,'[4]ESTRUCTURA PDM'!$F$1:$L$48,7,FALSE)))),)</f>
        <v>0</v>
      </c>
      <c r="BO501" s="104">
        <f>+G501</f>
        <v>86</v>
      </c>
      <c r="BP501" s="104"/>
      <c r="BQ501" s="105"/>
      <c r="BR501" s="104"/>
      <c r="BS501" s="104">
        <f t="shared" si="86"/>
        <v>0</v>
      </c>
      <c r="BT501" s="103" t="str">
        <f>+VLOOKUP('EJECUCIONGASTOS ARMONIZADO'!BU501,[4]ARMONIZACION!$I$5:$N$53,6,FALSE)</f>
        <v>DESARROLLO HUMANO Y SOCIAL</v>
      </c>
      <c r="BU501" s="102" t="s">
        <v>329</v>
      </c>
      <c r="BV501" s="102"/>
      <c r="BY501" s="101">
        <v>1</v>
      </c>
      <c r="BZ501" s="101">
        <v>0</v>
      </c>
      <c r="CA501" t="e">
        <f>+COUNTIF([4]ARMONIZACION!$D$5:$D$53,'EJECUCIONGASTOS ARMONIZADO'!CB501)</f>
        <v>#VALUE!</v>
      </c>
      <c r="CB501" t="str">
        <f t="shared" si="79"/>
        <v>VIDA SALUDABLE - SALUD Y BIENESTAR</v>
      </c>
      <c r="CC501">
        <f t="shared" si="87"/>
        <v>0</v>
      </c>
      <c r="CD501" t="str">
        <f t="shared" si="80"/>
        <v>10</v>
      </c>
      <c r="CE501" t="str">
        <f t="shared" si="81"/>
        <v xml:space="preserve">40 4 3 22 1 0 86  </v>
      </c>
      <c r="CF501">
        <f t="shared" si="82"/>
        <v>1</v>
      </c>
    </row>
    <row r="502" spans="1:84" ht="15" customHeight="1" x14ac:dyDescent="0.25">
      <c r="A502">
        <v>40</v>
      </c>
      <c r="B502">
        <v>4</v>
      </c>
      <c r="C502">
        <v>3</v>
      </c>
      <c r="D502" s="99">
        <v>11</v>
      </c>
      <c r="E502">
        <v>1</v>
      </c>
      <c r="F502">
        <v>3</v>
      </c>
      <c r="G502">
        <v>86</v>
      </c>
      <c r="H502">
        <v>0</v>
      </c>
      <c r="I502">
        <v>1</v>
      </c>
      <c r="J502" t="s">
        <v>597</v>
      </c>
      <c r="K502">
        <v>0</v>
      </c>
      <c r="L502" t="s">
        <v>597</v>
      </c>
      <c r="M502">
        <v>11101</v>
      </c>
      <c r="N502" t="s">
        <v>598</v>
      </c>
      <c r="O502">
        <v>0</v>
      </c>
      <c r="P502">
        <v>0</v>
      </c>
      <c r="Q502" t="s">
        <v>2632</v>
      </c>
      <c r="R502" t="s">
        <v>2633</v>
      </c>
      <c r="S502" t="s">
        <v>2199</v>
      </c>
      <c r="T502" t="s">
        <v>229</v>
      </c>
      <c r="U502" t="s">
        <v>2475</v>
      </c>
      <c r="V502" t="s">
        <v>2476</v>
      </c>
      <c r="W502" t="s">
        <v>594</v>
      </c>
      <c r="X502" t="s">
        <v>602</v>
      </c>
      <c r="Y502" t="s">
        <v>596</v>
      </c>
      <c r="Z502" t="s">
        <v>597</v>
      </c>
      <c r="AA502" t="s">
        <v>595</v>
      </c>
      <c r="AB502" t="s">
        <v>234</v>
      </c>
      <c r="AC502" t="s">
        <v>797</v>
      </c>
      <c r="AD502" t="s">
        <v>239</v>
      </c>
      <c r="AE502" t="s">
        <v>2205</v>
      </c>
      <c r="AF502" t="s">
        <v>240</v>
      </c>
      <c r="AG502" t="s">
        <v>2627</v>
      </c>
      <c r="AH502" t="s">
        <v>2628</v>
      </c>
      <c r="AI502">
        <v>0</v>
      </c>
      <c r="AK502" t="s">
        <v>609</v>
      </c>
      <c r="AL502" t="s">
        <v>610</v>
      </c>
      <c r="AM502" t="s">
        <v>611</v>
      </c>
      <c r="AN502" t="s">
        <v>2629</v>
      </c>
      <c r="AO502" t="s">
        <v>2630</v>
      </c>
      <c r="AP502" t="s">
        <v>2634</v>
      </c>
      <c r="AQ502" t="s">
        <v>265</v>
      </c>
      <c r="AR502" s="64">
        <v>0</v>
      </c>
      <c r="AS502" s="64">
        <v>0</v>
      </c>
      <c r="AT502" s="64">
        <v>0</v>
      </c>
      <c r="AU502" s="64">
        <v>90565103</v>
      </c>
      <c r="AV502" s="64">
        <v>0</v>
      </c>
      <c r="AW502" s="64">
        <v>90565103</v>
      </c>
      <c r="AX502" s="64">
        <v>90565103</v>
      </c>
      <c r="AY502" s="64">
        <v>0</v>
      </c>
      <c r="AZ502" s="64">
        <v>0</v>
      </c>
      <c r="BA502" s="64">
        <v>0</v>
      </c>
      <c r="BB502" s="64">
        <v>0</v>
      </c>
      <c r="BC502" s="109">
        <v>1</v>
      </c>
      <c r="BD502" s="109">
        <v>203</v>
      </c>
      <c r="BE502" s="64">
        <v>90565103</v>
      </c>
      <c r="BF502" t="s">
        <v>615</v>
      </c>
      <c r="BG502" s="107" t="e">
        <f>+SUMIF('[4]CDP - NO CANCELAR '!$A$2:$A$152,R502,'[4]CDP - NO CANCELAR '!$Q$2:$Q$152)</f>
        <v>#VALUE!</v>
      </c>
      <c r="BH502" s="64">
        <v>90565103</v>
      </c>
      <c r="BI502" s="104">
        <f t="shared" si="89"/>
        <v>40</v>
      </c>
      <c r="BJ502" s="104">
        <f t="shared" si="89"/>
        <v>4</v>
      </c>
      <c r="BK502" s="104">
        <f t="shared" si="89"/>
        <v>3</v>
      </c>
      <c r="BL502" s="106">
        <f t="shared" si="89"/>
        <v>11</v>
      </c>
      <c r="BM502" s="104">
        <f>+VALUE(VLOOKUP(BT502,'[4]ESTRUCTURA PDM'!$D$1:$J$48,7,FALSE))</f>
        <v>1</v>
      </c>
      <c r="BN502" s="104">
        <f>IFERROR(VALUE(CONCATENATE((VLOOKUP(BU502,'[4]ESTRUCTURA PDM'!$E$1:$L$48,7,FALSE)),0,(VLOOKUP(BV502,'[4]ESTRUCTURA PDM'!$F$1:$L$48,7,FALSE)))),)</f>
        <v>0</v>
      </c>
      <c r="BO502" s="104">
        <f>+G502</f>
        <v>86</v>
      </c>
      <c r="BP502" s="104"/>
      <c r="BQ502" s="105"/>
      <c r="BR502" s="104"/>
      <c r="BS502" s="104">
        <f t="shared" si="86"/>
        <v>0</v>
      </c>
      <c r="BT502" s="103" t="str">
        <f>+VLOOKUP('EJECUCIONGASTOS ARMONIZADO'!BU502,[4]ARMONIZACION!$I$5:$N$53,6,FALSE)</f>
        <v>DESARROLLO HUMANO Y SOCIAL</v>
      </c>
      <c r="BU502" s="102" t="s">
        <v>329</v>
      </c>
      <c r="BV502" s="102"/>
      <c r="BY502" s="101">
        <v>1</v>
      </c>
      <c r="BZ502" s="101">
        <v>0</v>
      </c>
      <c r="CA502" t="e">
        <f>+COUNTIF([4]ARMONIZACION!$D$5:$D$53,'EJECUCIONGASTOS ARMONIZADO'!CB502)</f>
        <v>#VALUE!</v>
      </c>
      <c r="CB502" t="str">
        <f t="shared" si="79"/>
        <v>VIDA SALUDABLE - SALUD Y BIENESTAR</v>
      </c>
      <c r="CC502">
        <f t="shared" si="87"/>
        <v>0</v>
      </c>
      <c r="CD502" t="str">
        <f t="shared" si="80"/>
        <v>10</v>
      </c>
      <c r="CE502" t="str">
        <f t="shared" si="81"/>
        <v xml:space="preserve">40 4 3 11 1 0 86  </v>
      </c>
      <c r="CF502">
        <f t="shared" si="82"/>
        <v>1</v>
      </c>
    </row>
    <row r="503" spans="1:84" ht="15" customHeight="1" x14ac:dyDescent="0.25">
      <c r="A503">
        <v>24</v>
      </c>
      <c r="B503">
        <v>1</v>
      </c>
      <c r="C503">
        <v>3</v>
      </c>
      <c r="D503" s="99">
        <v>22</v>
      </c>
      <c r="E503">
        <v>1</v>
      </c>
      <c r="F503">
        <v>8</v>
      </c>
      <c r="G503">
        <v>71</v>
      </c>
      <c r="H503">
        <v>2</v>
      </c>
      <c r="I503">
        <v>2</v>
      </c>
      <c r="J503" t="s">
        <v>235</v>
      </c>
      <c r="K503" t="s">
        <v>993</v>
      </c>
      <c r="L503" t="s">
        <v>219</v>
      </c>
      <c r="M503">
        <v>11229</v>
      </c>
      <c r="N503" t="s">
        <v>2551</v>
      </c>
      <c r="O503">
        <v>2</v>
      </c>
      <c r="P503">
        <v>2</v>
      </c>
      <c r="Q503" t="s">
        <v>2635</v>
      </c>
      <c r="R503" t="s">
        <v>2636</v>
      </c>
      <c r="S503" t="s">
        <v>993</v>
      </c>
      <c r="T503" t="s">
        <v>219</v>
      </c>
      <c r="U503" t="s">
        <v>996</v>
      </c>
      <c r="V503" t="s">
        <v>997</v>
      </c>
      <c r="W503" t="s">
        <v>594</v>
      </c>
      <c r="X503" t="s">
        <v>602</v>
      </c>
      <c r="Y503" t="s">
        <v>696</v>
      </c>
      <c r="Z503" t="s">
        <v>235</v>
      </c>
      <c r="AA503" t="s">
        <v>695</v>
      </c>
      <c r="AB503" t="s">
        <v>235</v>
      </c>
      <c r="AC503" t="s">
        <v>797</v>
      </c>
      <c r="AD503" t="s">
        <v>239</v>
      </c>
      <c r="AE503" t="s">
        <v>1035</v>
      </c>
      <c r="AF503" t="s">
        <v>244</v>
      </c>
      <c r="AG503" t="s">
        <v>1079</v>
      </c>
      <c r="AH503" t="s">
        <v>1080</v>
      </c>
      <c r="AI503" t="s">
        <v>1081</v>
      </c>
      <c r="AJ503" t="s">
        <v>1082</v>
      </c>
      <c r="AK503" t="s">
        <v>609</v>
      </c>
      <c r="AL503" t="s">
        <v>610</v>
      </c>
      <c r="AM503" t="s">
        <v>611</v>
      </c>
      <c r="AN503" t="s">
        <v>1146</v>
      </c>
      <c r="AO503" t="s">
        <v>1147</v>
      </c>
      <c r="AP503" t="s">
        <v>2637</v>
      </c>
      <c r="AQ503" t="s">
        <v>268</v>
      </c>
      <c r="AR503" s="64">
        <v>0</v>
      </c>
      <c r="AS503" s="64">
        <v>1000000000</v>
      </c>
      <c r="AT503" s="64">
        <v>0</v>
      </c>
      <c r="AU503" s="64">
        <v>60000000</v>
      </c>
      <c r="AV503" s="64">
        <v>0</v>
      </c>
      <c r="AW503" s="64">
        <v>1060000000</v>
      </c>
      <c r="AX503" s="64">
        <v>60000000</v>
      </c>
      <c r="AY503" s="64">
        <v>0</v>
      </c>
      <c r="AZ503" s="64">
        <v>0</v>
      </c>
      <c r="BA503" s="64">
        <v>0</v>
      </c>
      <c r="BB503" s="64">
        <v>1000000000</v>
      </c>
      <c r="BC503" s="101">
        <v>1</v>
      </c>
      <c r="BD503" s="101">
        <v>602</v>
      </c>
      <c r="BE503" s="64">
        <v>60000000</v>
      </c>
      <c r="BF503" t="s">
        <v>615</v>
      </c>
      <c r="BG503" s="107" t="e">
        <f>+SUMIF('[4]CDP - NO CANCELAR '!$A$2:$A$152,R503,'[4]CDP - NO CANCELAR '!$Q$2:$Q$152)</f>
        <v>#VALUE!</v>
      </c>
      <c r="BH503" s="64">
        <v>60000000</v>
      </c>
      <c r="BI503" s="104">
        <v>24</v>
      </c>
      <c r="BJ503" s="104">
        <v>1</v>
      </c>
      <c r="BK503" s="104">
        <v>3</v>
      </c>
      <c r="BL503" s="106">
        <v>22</v>
      </c>
      <c r="BM503" s="104">
        <v>1</v>
      </c>
      <c r="BN503" s="104">
        <v>602</v>
      </c>
      <c r="BO503" s="104">
        <v>71</v>
      </c>
      <c r="BP503" s="104">
        <v>42</v>
      </c>
      <c r="BQ503" s="105">
        <v>4501052</v>
      </c>
      <c r="BR503" s="104" t="s">
        <v>56</v>
      </c>
      <c r="BS503" s="104">
        <f t="shared" si="86"/>
        <v>1000000000</v>
      </c>
      <c r="BT503" s="103" t="str">
        <f>+VLOOKUP('EJECUCIONGASTOS ARMONIZADO'!BU503,[4]ARMONIZACION!$I$5:$N$53,6,FALSE)</f>
        <v>DESARROLLO HUMANO Y SOCIAL</v>
      </c>
      <c r="BU503" s="102" t="s">
        <v>379</v>
      </c>
      <c r="BV503" s="102"/>
      <c r="BY503" s="101">
        <v>1</v>
      </c>
      <c r="BZ503" s="101">
        <v>602</v>
      </c>
      <c r="CA503" t="e">
        <f>+COUNTIF([4]ARMONIZACION!$D$5:$D$53,'EJECUCIONGASTOS ARMONIZADO'!CB503)</f>
        <v>#VALUE!</v>
      </c>
      <c r="CB503" t="str">
        <f t="shared" si="79"/>
        <v>SEGURIDAD Y CONVIVENCIA CIUDADANA - SEGURIDAD Y CONVIVENCIA</v>
      </c>
      <c r="CC503">
        <f t="shared" si="87"/>
        <v>6</v>
      </c>
      <c r="CD503" t="str">
        <f t="shared" si="80"/>
        <v>16</v>
      </c>
      <c r="CE503" t="str">
        <f t="shared" si="81"/>
        <v>24 1 3 22 1 602 71 42 4501052</v>
      </c>
      <c r="CF503">
        <f t="shared" si="82"/>
        <v>2</v>
      </c>
    </row>
    <row r="504" spans="1:84" ht="15" customHeight="1" x14ac:dyDescent="0.25">
      <c r="A504">
        <v>23</v>
      </c>
      <c r="B504">
        <v>1</v>
      </c>
      <c r="C504">
        <v>3</v>
      </c>
      <c r="D504" s="99">
        <v>11</v>
      </c>
      <c r="E504">
        <v>4</v>
      </c>
      <c r="F504">
        <v>2</v>
      </c>
      <c r="G504">
        <v>76</v>
      </c>
      <c r="H504">
        <v>0</v>
      </c>
      <c r="I504">
        <v>1</v>
      </c>
      <c r="J504" t="s">
        <v>597</v>
      </c>
      <c r="K504">
        <v>0</v>
      </c>
      <c r="L504" t="s">
        <v>597</v>
      </c>
      <c r="M504">
        <v>11101</v>
      </c>
      <c r="N504" t="s">
        <v>598</v>
      </c>
      <c r="O504">
        <v>0</v>
      </c>
      <c r="P504">
        <v>0</v>
      </c>
      <c r="Q504" t="s">
        <v>2638</v>
      </c>
      <c r="R504" t="s">
        <v>2639</v>
      </c>
      <c r="S504" t="s">
        <v>872</v>
      </c>
      <c r="T504" t="s">
        <v>258</v>
      </c>
      <c r="U504" t="s">
        <v>875</v>
      </c>
      <c r="V504" t="s">
        <v>876</v>
      </c>
      <c r="W504" t="s">
        <v>594</v>
      </c>
      <c r="X504" t="s">
        <v>602</v>
      </c>
      <c r="Y504" t="s">
        <v>596</v>
      </c>
      <c r="Z504" t="s">
        <v>597</v>
      </c>
      <c r="AA504" t="s">
        <v>595</v>
      </c>
      <c r="AB504" t="s">
        <v>234</v>
      </c>
      <c r="AC504" t="s">
        <v>877</v>
      </c>
      <c r="AD504" t="s">
        <v>252</v>
      </c>
      <c r="AE504" t="s">
        <v>893</v>
      </c>
      <c r="AF504" t="s">
        <v>894</v>
      </c>
      <c r="AG504" t="s">
        <v>895</v>
      </c>
      <c r="AH504" t="s">
        <v>880</v>
      </c>
      <c r="AI504" t="s">
        <v>881</v>
      </c>
      <c r="AJ504" t="s">
        <v>882</v>
      </c>
      <c r="AK504" t="s">
        <v>609</v>
      </c>
      <c r="AL504" t="s">
        <v>610</v>
      </c>
      <c r="AM504" t="s">
        <v>611</v>
      </c>
      <c r="AN504" t="s">
        <v>931</v>
      </c>
      <c r="AO504" t="s">
        <v>932</v>
      </c>
      <c r="AP504" t="s">
        <v>2640</v>
      </c>
      <c r="AQ504" t="s">
        <v>267</v>
      </c>
      <c r="AR504" s="64">
        <v>0</v>
      </c>
      <c r="AS504" s="64">
        <v>0</v>
      </c>
      <c r="AT504" s="64">
        <v>0</v>
      </c>
      <c r="AU504" s="64">
        <v>190269000</v>
      </c>
      <c r="AV504" s="64">
        <v>0</v>
      </c>
      <c r="AW504" s="64">
        <v>190269000</v>
      </c>
      <c r="AX504" s="64">
        <v>190269000</v>
      </c>
      <c r="AY504" s="64">
        <v>0</v>
      </c>
      <c r="AZ504" s="64">
        <v>0</v>
      </c>
      <c r="BA504" s="64">
        <v>0</v>
      </c>
      <c r="BB504" s="64">
        <v>0</v>
      </c>
      <c r="BC504" s="109">
        <v>3</v>
      </c>
      <c r="BD504" s="109">
        <v>201</v>
      </c>
      <c r="BE504" s="64">
        <v>190269000</v>
      </c>
      <c r="BF504" t="s">
        <v>615</v>
      </c>
      <c r="BG504" s="107" t="e">
        <f>+SUMIF('[4]CDP - NO CANCELAR '!$A$2:$A$152,R504,'[4]CDP - NO CANCELAR '!$Q$2:$Q$152)</f>
        <v>#VALUE!</v>
      </c>
      <c r="BH504" s="64">
        <v>190269000</v>
      </c>
      <c r="BI504" s="104">
        <f>+A504</f>
        <v>23</v>
      </c>
      <c r="BJ504" s="104">
        <f>+B504</f>
        <v>1</v>
      </c>
      <c r="BK504" s="104">
        <f>+C504</f>
        <v>3</v>
      </c>
      <c r="BL504" s="106">
        <f>+D504</f>
        <v>11</v>
      </c>
      <c r="BM504" s="104">
        <f>+VALUE(VLOOKUP(BT504,'[4]ESTRUCTURA PDM'!$D$1:$J$48,7,FALSE))</f>
        <v>3</v>
      </c>
      <c r="BN504" s="104">
        <f>IFERROR(VALUE(CONCATENATE((VLOOKUP(BU504,'[4]ESTRUCTURA PDM'!$E$1:$L$48,7,FALSE)),0,(VLOOKUP(BV504,'[4]ESTRUCTURA PDM'!$F$1:$L$48,7,FALSE)))),)</f>
        <v>0</v>
      </c>
      <c r="BO504" s="104">
        <f>+G504</f>
        <v>76</v>
      </c>
      <c r="BP504" s="104"/>
      <c r="BQ504" s="105"/>
      <c r="BR504" s="104"/>
      <c r="BS504" s="104">
        <f t="shared" si="86"/>
        <v>0</v>
      </c>
      <c r="BT504" s="103" t="str">
        <f>+VLOOKUP('EJECUCIONGASTOS ARMONIZADO'!BU504,[4]ARMONIZACION!$I$5:$N$53,6,FALSE)</f>
        <v>DESARROLLO FÍSICO Y AMBIENTAL</v>
      </c>
      <c r="BU504" s="102" t="s">
        <v>439</v>
      </c>
      <c r="BV504" s="102"/>
      <c r="BY504" s="101">
        <v>3</v>
      </c>
      <c r="BZ504" s="101">
        <v>0</v>
      </c>
      <c r="CA504" t="e">
        <f>+COUNTIF([4]ARMONIZACION!$D$5:$D$53,'EJECUCIONGASTOS ARMONIZADO'!CB504)</f>
        <v>#VALUE!</v>
      </c>
      <c r="CB504" t="str">
        <f t="shared" si="79"/>
        <v>ADMINISTRACION DE TRANSITO Y PROMOCION DEL TRANSPORTE ACTIVO - MOVILIDAD</v>
      </c>
      <c r="CC504">
        <f t="shared" si="87"/>
        <v>0</v>
      </c>
      <c r="CD504" t="str">
        <f t="shared" si="80"/>
        <v>30</v>
      </c>
      <c r="CE504" t="str">
        <f t="shared" si="81"/>
        <v xml:space="preserve">23 1 3 11 3 0 76  </v>
      </c>
      <c r="CF504">
        <f t="shared" si="82"/>
        <v>3</v>
      </c>
    </row>
    <row r="505" spans="1:84" ht="15" customHeight="1" x14ac:dyDescent="0.25">
      <c r="A505" s="98">
        <v>14</v>
      </c>
      <c r="B505" s="98">
        <v>1</v>
      </c>
      <c r="C505" s="98">
        <v>3</v>
      </c>
      <c r="D505" s="116">
        <v>82</v>
      </c>
      <c r="E505" s="98">
        <v>3</v>
      </c>
      <c r="F505" s="98">
        <v>1</v>
      </c>
      <c r="G505" s="98">
        <v>7</v>
      </c>
      <c r="H505" s="98">
        <v>1</v>
      </c>
      <c r="I505">
        <v>2</v>
      </c>
      <c r="J505" t="s">
        <v>235</v>
      </c>
      <c r="K505" t="s">
        <v>593</v>
      </c>
      <c r="L505" t="s">
        <v>215</v>
      </c>
      <c r="M505">
        <v>25372</v>
      </c>
      <c r="O505">
        <v>1</v>
      </c>
      <c r="P505">
        <v>1</v>
      </c>
      <c r="Q505" t="s">
        <v>2641</v>
      </c>
      <c r="R505" t="s">
        <v>2642</v>
      </c>
      <c r="S505" t="s">
        <v>593</v>
      </c>
      <c r="T505" t="s">
        <v>215</v>
      </c>
      <c r="U505" t="s">
        <v>601</v>
      </c>
      <c r="V505" t="s">
        <v>419</v>
      </c>
      <c r="W505" t="s">
        <v>594</v>
      </c>
      <c r="X505" t="s">
        <v>602</v>
      </c>
      <c r="Y505" t="s">
        <v>696</v>
      </c>
      <c r="Z505" t="s">
        <v>235</v>
      </c>
      <c r="AA505" t="s">
        <v>725</v>
      </c>
      <c r="AB505" t="s">
        <v>729</v>
      </c>
      <c r="AC505" t="s">
        <v>603</v>
      </c>
      <c r="AD505" t="s">
        <v>246</v>
      </c>
      <c r="AE505" t="s">
        <v>604</v>
      </c>
      <c r="AF505" t="s">
        <v>247</v>
      </c>
      <c r="AG505" t="s">
        <v>605</v>
      </c>
      <c r="AH505" t="s">
        <v>606</v>
      </c>
      <c r="AI505" t="s">
        <v>607</v>
      </c>
      <c r="AJ505" t="s">
        <v>608</v>
      </c>
      <c r="AK505" t="s">
        <v>609</v>
      </c>
      <c r="AL505" t="s">
        <v>610</v>
      </c>
      <c r="AM505" t="s">
        <v>611</v>
      </c>
      <c r="AN505" t="s">
        <v>612</v>
      </c>
      <c r="AO505" t="s">
        <v>613</v>
      </c>
      <c r="AP505" t="s">
        <v>2643</v>
      </c>
      <c r="AQ505" t="s">
        <v>269</v>
      </c>
      <c r="AR505" s="64">
        <v>0</v>
      </c>
      <c r="AS505" s="64">
        <v>3943096945</v>
      </c>
      <c r="AT505" s="64">
        <v>0</v>
      </c>
      <c r="AU505" s="64">
        <v>0</v>
      </c>
      <c r="AV505" s="64">
        <v>0</v>
      </c>
      <c r="AW505" s="64">
        <v>3943096945</v>
      </c>
      <c r="AX505" s="64">
        <v>0</v>
      </c>
      <c r="AY505" s="64">
        <v>0</v>
      </c>
      <c r="AZ505" s="64">
        <v>0</v>
      </c>
      <c r="BA505" s="64">
        <v>0</v>
      </c>
      <c r="BB505" s="64">
        <v>3943096945</v>
      </c>
      <c r="BC505" s="101">
        <v>3</v>
      </c>
      <c r="BD505" s="101">
        <v>101</v>
      </c>
      <c r="BE505" s="64">
        <v>0</v>
      </c>
      <c r="BF505" t="s">
        <v>615</v>
      </c>
      <c r="BG505" s="107" t="e">
        <f>+SUMIF('[4]CDP - NO CANCELAR '!$A$2:$A$152,R505,'[4]CDP - NO CANCELAR '!$Q$2:$Q$152)</f>
        <v>#VALUE!</v>
      </c>
      <c r="BH505" s="64">
        <v>0</v>
      </c>
      <c r="BI505" s="104">
        <v>14</v>
      </c>
      <c r="BJ505" s="104">
        <v>1</v>
      </c>
      <c r="BK505" s="104">
        <v>3</v>
      </c>
      <c r="BL505" s="106">
        <v>82</v>
      </c>
      <c r="BM505" s="104">
        <v>3</v>
      </c>
      <c r="BN505" s="104">
        <v>101</v>
      </c>
      <c r="BO505" s="104">
        <v>7</v>
      </c>
      <c r="BP505" s="104">
        <v>42</v>
      </c>
      <c r="BQ505" s="105">
        <v>3204053</v>
      </c>
      <c r="BR505" s="104" t="s">
        <v>2939</v>
      </c>
      <c r="BS505" s="104">
        <f t="shared" si="86"/>
        <v>3943096945</v>
      </c>
      <c r="BT505" s="103" t="str">
        <f>+VLOOKUP('EJECUCIONGASTOS ARMONIZADO'!BU505,[4]ARMONIZACION!$I$5:$N$53,6,FALSE)</f>
        <v>DESARROLLO FÍSICO Y AMBIENTAL</v>
      </c>
      <c r="BU505" s="102" t="s">
        <v>419</v>
      </c>
      <c r="BV505" s="102"/>
      <c r="BY505" s="101">
        <v>3</v>
      </c>
      <c r="BZ505" s="101">
        <v>101</v>
      </c>
      <c r="CA505" t="e">
        <f>+COUNTIF([4]ARMONIZACION!$D$5:$D$53,'EJECUCIONGASTOS ARMONIZADO'!CB505)</f>
        <v>#VALUE!</v>
      </c>
      <c r="CB505" t="str">
        <f t="shared" si="79"/>
        <v>MANIZALES + VERDE - MEDIO AMBIENTE</v>
      </c>
      <c r="CC505">
        <f t="shared" si="87"/>
        <v>1</v>
      </c>
      <c r="CD505" t="str">
        <f t="shared" si="80"/>
        <v>31</v>
      </c>
      <c r="CE505" t="str">
        <f t="shared" si="81"/>
        <v>14 1 3 82 3 101 7 42 3204053</v>
      </c>
      <c r="CF505">
        <f t="shared" si="82"/>
        <v>1</v>
      </c>
    </row>
    <row r="506" spans="1:84" ht="15" customHeight="1" x14ac:dyDescent="0.25">
      <c r="A506" s="98">
        <v>14</v>
      </c>
      <c r="B506" s="98">
        <v>1</v>
      </c>
      <c r="C506" s="98">
        <v>3</v>
      </c>
      <c r="D506" s="116">
        <v>82</v>
      </c>
      <c r="E506" s="98">
        <v>3</v>
      </c>
      <c r="F506" s="98">
        <v>1</v>
      </c>
      <c r="G506" s="98">
        <v>70</v>
      </c>
      <c r="H506" s="98">
        <v>3</v>
      </c>
      <c r="I506">
        <v>2</v>
      </c>
      <c r="J506" t="s">
        <v>235</v>
      </c>
      <c r="K506" t="s">
        <v>593</v>
      </c>
      <c r="L506" t="s">
        <v>215</v>
      </c>
      <c r="M506">
        <v>25333</v>
      </c>
      <c r="N506" t="s">
        <v>2644</v>
      </c>
      <c r="O506">
        <v>3</v>
      </c>
      <c r="P506">
        <v>3</v>
      </c>
      <c r="Q506" t="s">
        <v>2645</v>
      </c>
      <c r="R506" t="s">
        <v>2646</v>
      </c>
      <c r="S506" t="s">
        <v>593</v>
      </c>
      <c r="T506" t="s">
        <v>215</v>
      </c>
      <c r="U506" t="s">
        <v>601</v>
      </c>
      <c r="V506" t="s">
        <v>419</v>
      </c>
      <c r="W506" t="s">
        <v>594</v>
      </c>
      <c r="X506" t="s">
        <v>602</v>
      </c>
      <c r="Y506" t="s">
        <v>696</v>
      </c>
      <c r="Z506" t="s">
        <v>235</v>
      </c>
      <c r="AA506" t="s">
        <v>725</v>
      </c>
      <c r="AB506" t="s">
        <v>729</v>
      </c>
      <c r="AC506" t="s">
        <v>603</v>
      </c>
      <c r="AD506" t="s">
        <v>246</v>
      </c>
      <c r="AE506" t="s">
        <v>604</v>
      </c>
      <c r="AF506" t="s">
        <v>247</v>
      </c>
      <c r="AG506" t="s">
        <v>621</v>
      </c>
      <c r="AH506" t="s">
        <v>622</v>
      </c>
      <c r="AI506" t="s">
        <v>623</v>
      </c>
      <c r="AJ506" t="s">
        <v>624</v>
      </c>
      <c r="AK506" t="s">
        <v>609</v>
      </c>
      <c r="AL506" t="s">
        <v>610</v>
      </c>
      <c r="AM506" t="s">
        <v>611</v>
      </c>
      <c r="AN506" t="s">
        <v>625</v>
      </c>
      <c r="AO506" t="s">
        <v>626</v>
      </c>
      <c r="AP506" t="s">
        <v>2647</v>
      </c>
      <c r="AQ506" t="s">
        <v>272</v>
      </c>
      <c r="AR506" s="64">
        <v>0</v>
      </c>
      <c r="AS506" s="64">
        <v>3623653</v>
      </c>
      <c r="AT506" s="64">
        <v>0</v>
      </c>
      <c r="AU506" s="64">
        <v>0</v>
      </c>
      <c r="AV506" s="64">
        <v>0</v>
      </c>
      <c r="AW506" s="64">
        <v>3623653</v>
      </c>
      <c r="AX506" s="64">
        <v>0</v>
      </c>
      <c r="AY506" s="64">
        <v>0</v>
      </c>
      <c r="AZ506" s="64">
        <v>0</v>
      </c>
      <c r="BA506" s="64">
        <v>0</v>
      </c>
      <c r="BB506" s="64">
        <v>3623653</v>
      </c>
      <c r="BC506" s="101">
        <v>3</v>
      </c>
      <c r="BD506" s="101">
        <v>106</v>
      </c>
      <c r="BE506" s="64">
        <v>0</v>
      </c>
      <c r="BF506" t="s">
        <v>615</v>
      </c>
      <c r="BG506" s="107" t="e">
        <f>+SUMIF('[4]CDP - NO CANCELAR '!$A$2:$A$152,R506,'[4]CDP - NO CANCELAR '!$Q$2:$Q$152)</f>
        <v>#VALUE!</v>
      </c>
      <c r="BH506" s="64">
        <v>0</v>
      </c>
      <c r="BI506" s="104">
        <v>14</v>
      </c>
      <c r="BJ506" s="104">
        <v>1</v>
      </c>
      <c r="BK506" s="104">
        <v>3</v>
      </c>
      <c r="BL506" s="106">
        <v>82</v>
      </c>
      <c r="BM506" s="104">
        <v>3</v>
      </c>
      <c r="BN506" s="104">
        <v>106</v>
      </c>
      <c r="BO506" s="104">
        <v>70</v>
      </c>
      <c r="BP506" s="104">
        <v>51</v>
      </c>
      <c r="BQ506" s="105">
        <v>4002022</v>
      </c>
      <c r="BR506" s="104" t="s">
        <v>2948</v>
      </c>
      <c r="BS506" s="104">
        <f t="shared" si="86"/>
        <v>3623653</v>
      </c>
      <c r="BT506" s="103" t="str">
        <f>+VLOOKUP('EJECUCIONGASTOS ARMONIZADO'!BU506,[4]ARMONIZACION!$I$5:$N$53,6,FALSE)</f>
        <v>DESARROLLO FÍSICO Y AMBIENTAL</v>
      </c>
      <c r="BU506" s="102" t="s">
        <v>419</v>
      </c>
      <c r="BV506" s="102"/>
      <c r="BY506" s="101">
        <v>3</v>
      </c>
      <c r="BZ506" s="101">
        <v>106</v>
      </c>
      <c r="CA506" t="e">
        <f>+COUNTIF([4]ARMONIZACION!$D$5:$D$53,'EJECUCIONGASTOS ARMONIZADO'!CB506)</f>
        <v>#VALUE!</v>
      </c>
      <c r="CB506" t="str">
        <f t="shared" si="79"/>
        <v>MANIZALES + VERDE - MEDIO AMBIENTE</v>
      </c>
      <c r="CC506">
        <f t="shared" si="87"/>
        <v>1</v>
      </c>
      <c r="CD506" t="str">
        <f t="shared" si="80"/>
        <v>31</v>
      </c>
      <c r="CE506" t="str">
        <f t="shared" si="81"/>
        <v>14 1 3 82 3 106 70 51 4002022</v>
      </c>
      <c r="CF506">
        <f t="shared" si="82"/>
        <v>1</v>
      </c>
    </row>
    <row r="507" spans="1:84" ht="15" customHeight="1" x14ac:dyDescent="0.25">
      <c r="A507" s="98">
        <v>14</v>
      </c>
      <c r="B507" s="98">
        <v>1</v>
      </c>
      <c r="C507" s="98">
        <v>3</v>
      </c>
      <c r="D507" s="116">
        <v>82</v>
      </c>
      <c r="E507" s="98">
        <v>3</v>
      </c>
      <c r="F507" s="98">
        <v>1</v>
      </c>
      <c r="G507" s="98">
        <v>80</v>
      </c>
      <c r="H507" s="98">
        <v>1</v>
      </c>
      <c r="I507">
        <v>2</v>
      </c>
      <c r="J507" t="s">
        <v>235</v>
      </c>
      <c r="K507" t="s">
        <v>593</v>
      </c>
      <c r="L507" t="s">
        <v>215</v>
      </c>
      <c r="M507">
        <v>25383</v>
      </c>
      <c r="O507">
        <v>1</v>
      </c>
      <c r="P507">
        <v>1</v>
      </c>
      <c r="Q507" t="s">
        <v>2648</v>
      </c>
      <c r="R507" t="s">
        <v>2649</v>
      </c>
      <c r="S507" t="s">
        <v>593</v>
      </c>
      <c r="T507" t="s">
        <v>215</v>
      </c>
      <c r="U507" t="s">
        <v>601</v>
      </c>
      <c r="V507" t="s">
        <v>419</v>
      </c>
      <c r="W507" t="s">
        <v>594</v>
      </c>
      <c r="X507" t="s">
        <v>602</v>
      </c>
      <c r="Y507" t="s">
        <v>696</v>
      </c>
      <c r="Z507" t="s">
        <v>235</v>
      </c>
      <c r="AA507" t="s">
        <v>725</v>
      </c>
      <c r="AB507" t="s">
        <v>729</v>
      </c>
      <c r="AC507" t="s">
        <v>603</v>
      </c>
      <c r="AD507" t="s">
        <v>246</v>
      </c>
      <c r="AE507" t="s">
        <v>604</v>
      </c>
      <c r="AF507" t="s">
        <v>247</v>
      </c>
      <c r="AG507" t="s">
        <v>645</v>
      </c>
      <c r="AH507" t="s">
        <v>646</v>
      </c>
      <c r="AI507" t="s">
        <v>647</v>
      </c>
      <c r="AJ507" t="s">
        <v>648</v>
      </c>
      <c r="AK507" t="s">
        <v>609</v>
      </c>
      <c r="AL507" t="s">
        <v>610</v>
      </c>
      <c r="AM507" t="s">
        <v>611</v>
      </c>
      <c r="AN507" t="s">
        <v>654</v>
      </c>
      <c r="AO507" t="s">
        <v>655</v>
      </c>
      <c r="AP507" t="s">
        <v>2650</v>
      </c>
      <c r="AQ507" t="s">
        <v>273</v>
      </c>
      <c r="AR507" s="64">
        <v>0</v>
      </c>
      <c r="AS507" s="64">
        <v>386668</v>
      </c>
      <c r="AT507" s="64">
        <v>0</v>
      </c>
      <c r="AU507" s="64">
        <v>0</v>
      </c>
      <c r="AV507" s="64">
        <v>0</v>
      </c>
      <c r="AW507" s="64">
        <v>386668</v>
      </c>
      <c r="AX507" s="64">
        <v>0</v>
      </c>
      <c r="AY507" s="64">
        <v>0</v>
      </c>
      <c r="AZ507" s="64">
        <v>0</v>
      </c>
      <c r="BA507" s="64">
        <v>0</v>
      </c>
      <c r="BB507" s="64">
        <v>386668</v>
      </c>
      <c r="BC507" s="101">
        <v>3</v>
      </c>
      <c r="BD507" s="101">
        <v>103</v>
      </c>
      <c r="BE507" s="64">
        <v>0</v>
      </c>
      <c r="BF507" t="s">
        <v>615</v>
      </c>
      <c r="BG507" s="107" t="e">
        <f>+SUMIF('[4]CDP - NO CANCELAR '!$A$2:$A$152,R507,'[4]CDP - NO CANCELAR '!$Q$2:$Q$152)</f>
        <v>#VALUE!</v>
      </c>
      <c r="BH507" s="64">
        <v>0</v>
      </c>
      <c r="BI507" s="104">
        <v>14</v>
      </c>
      <c r="BJ507" s="104">
        <v>1</v>
      </c>
      <c r="BK507" s="104">
        <v>3</v>
      </c>
      <c r="BL507" s="106">
        <v>82</v>
      </c>
      <c r="BM507" s="104">
        <v>3</v>
      </c>
      <c r="BN507" s="104">
        <v>103</v>
      </c>
      <c r="BO507" s="104">
        <v>80</v>
      </c>
      <c r="BP507" s="104">
        <v>55</v>
      </c>
      <c r="BQ507" s="105">
        <v>4501049</v>
      </c>
      <c r="BR507" s="104" t="s">
        <v>2936</v>
      </c>
      <c r="BS507" s="104">
        <f t="shared" si="86"/>
        <v>386668</v>
      </c>
      <c r="BT507" s="103" t="str">
        <f>+VLOOKUP('EJECUCIONGASTOS ARMONIZADO'!BU507,[4]ARMONIZACION!$I$5:$N$53,6,FALSE)</f>
        <v>DESARROLLO FÍSICO Y AMBIENTAL</v>
      </c>
      <c r="BU507" s="102" t="s">
        <v>419</v>
      </c>
      <c r="BV507" s="102"/>
      <c r="BY507" s="101">
        <v>3</v>
      </c>
      <c r="BZ507" s="101">
        <v>103</v>
      </c>
      <c r="CA507" t="e">
        <f>+COUNTIF([4]ARMONIZACION!$D$5:$D$53,'EJECUCIONGASTOS ARMONIZADO'!CB507)</f>
        <v>#VALUE!</v>
      </c>
      <c r="CB507" t="str">
        <f t="shared" si="79"/>
        <v>MANIZALES + VERDE - MEDIO AMBIENTE</v>
      </c>
      <c r="CC507">
        <f t="shared" si="87"/>
        <v>1</v>
      </c>
      <c r="CD507" t="str">
        <f t="shared" si="80"/>
        <v>31</v>
      </c>
      <c r="CE507" t="str">
        <f t="shared" si="81"/>
        <v>14 1 3 82 3 103 80 55 4501049</v>
      </c>
      <c r="CF507">
        <f t="shared" si="82"/>
        <v>1</v>
      </c>
    </row>
    <row r="508" spans="1:84" ht="15" customHeight="1" x14ac:dyDescent="0.25">
      <c r="A508" s="98">
        <v>14</v>
      </c>
      <c r="B508" s="98">
        <v>1</v>
      </c>
      <c r="C508" s="98">
        <v>3</v>
      </c>
      <c r="D508" s="116">
        <v>82</v>
      </c>
      <c r="E508" s="98">
        <v>3</v>
      </c>
      <c r="F508" s="98">
        <v>1</v>
      </c>
      <c r="G508" s="98">
        <v>7</v>
      </c>
      <c r="H508" s="98">
        <v>1</v>
      </c>
      <c r="I508">
        <v>2</v>
      </c>
      <c r="J508" t="s">
        <v>235</v>
      </c>
      <c r="K508" t="s">
        <v>593</v>
      </c>
      <c r="L508" t="s">
        <v>215</v>
      </c>
      <c r="M508">
        <v>25302</v>
      </c>
      <c r="N508" t="s">
        <v>2651</v>
      </c>
      <c r="O508">
        <v>1</v>
      </c>
      <c r="P508">
        <v>1</v>
      </c>
      <c r="Q508" t="s">
        <v>2652</v>
      </c>
      <c r="R508" t="s">
        <v>2653</v>
      </c>
      <c r="S508" t="s">
        <v>593</v>
      </c>
      <c r="T508" t="s">
        <v>215</v>
      </c>
      <c r="U508" t="s">
        <v>601</v>
      </c>
      <c r="V508" t="s">
        <v>419</v>
      </c>
      <c r="W508" t="s">
        <v>594</v>
      </c>
      <c r="X508" t="s">
        <v>602</v>
      </c>
      <c r="Y508" t="s">
        <v>696</v>
      </c>
      <c r="Z508" t="s">
        <v>235</v>
      </c>
      <c r="AA508" t="s">
        <v>725</v>
      </c>
      <c r="AB508" t="s">
        <v>729</v>
      </c>
      <c r="AC508" t="s">
        <v>603</v>
      </c>
      <c r="AD508" t="s">
        <v>246</v>
      </c>
      <c r="AE508" t="s">
        <v>604</v>
      </c>
      <c r="AF508" t="s">
        <v>247</v>
      </c>
      <c r="AG508" t="s">
        <v>605</v>
      </c>
      <c r="AH508" t="s">
        <v>606</v>
      </c>
      <c r="AI508" t="s">
        <v>607</v>
      </c>
      <c r="AJ508" t="s">
        <v>608</v>
      </c>
      <c r="AK508" t="s">
        <v>609</v>
      </c>
      <c r="AL508" t="s">
        <v>610</v>
      </c>
      <c r="AM508" t="s">
        <v>611</v>
      </c>
      <c r="AN508" t="s">
        <v>676</v>
      </c>
      <c r="AO508" t="s">
        <v>677</v>
      </c>
      <c r="AP508" t="s">
        <v>2654</v>
      </c>
      <c r="AQ508" t="s">
        <v>270</v>
      </c>
      <c r="AR508" s="64">
        <v>0</v>
      </c>
      <c r="AS508" s="64">
        <v>0</v>
      </c>
      <c r="AT508" s="64">
        <v>0</v>
      </c>
      <c r="AU508" s="64">
        <v>0</v>
      </c>
      <c r="AV508" s="64">
        <v>0</v>
      </c>
      <c r="AW508" s="64">
        <v>0</v>
      </c>
      <c r="AX508" s="64">
        <v>0</v>
      </c>
      <c r="AY508" s="64">
        <v>0</v>
      </c>
      <c r="AZ508" s="64">
        <v>0</v>
      </c>
      <c r="BA508" s="64">
        <v>0</v>
      </c>
      <c r="BB508" s="64">
        <v>0</v>
      </c>
      <c r="BC508" s="101">
        <v>3</v>
      </c>
      <c r="BD508" s="101">
        <v>103</v>
      </c>
      <c r="BE508" s="64">
        <v>0</v>
      </c>
      <c r="BF508" t="s">
        <v>615</v>
      </c>
      <c r="BG508" s="107" t="e">
        <f>+SUMIF('[4]CDP - NO CANCELAR '!$A$2:$A$152,R508,'[4]CDP - NO CANCELAR '!$Q$2:$Q$152)</f>
        <v>#VALUE!</v>
      </c>
      <c r="BH508" s="64">
        <v>0</v>
      </c>
      <c r="BI508" s="104">
        <f>+A508</f>
        <v>14</v>
      </c>
      <c r="BJ508" s="104">
        <f>+B508</f>
        <v>1</v>
      </c>
      <c r="BK508" s="104">
        <f>+C508</f>
        <v>3</v>
      </c>
      <c r="BL508" s="106">
        <f>+D508</f>
        <v>82</v>
      </c>
      <c r="BM508" s="104">
        <f>+VALUE(VLOOKUP(BT508,'[4]ESTRUCTURA PDM'!$D$1:$J$48,7,FALSE))</f>
        <v>3</v>
      </c>
      <c r="BN508" s="104">
        <f>IFERROR(VALUE(CONCATENATE((VLOOKUP(BU508,'[4]ESTRUCTURA PDM'!$E$1:$L$48,7,FALSE)),0,(VLOOKUP(BV508,'[4]ESTRUCTURA PDM'!$F$1:$L$48,7,FALSE)))),)</f>
        <v>0</v>
      </c>
      <c r="BO508" s="104">
        <f>+G508</f>
        <v>7</v>
      </c>
      <c r="BP508" s="104"/>
      <c r="BQ508" s="105"/>
      <c r="BR508" s="104"/>
      <c r="BS508" s="104">
        <f t="shared" si="86"/>
        <v>0</v>
      </c>
      <c r="BT508" s="103" t="str">
        <f>+VLOOKUP('EJECUCIONGASTOS ARMONIZADO'!BU508,[4]ARMONIZACION!$I$5:$N$53,6,FALSE)</f>
        <v>DESARROLLO FÍSICO Y AMBIENTAL</v>
      </c>
      <c r="BU508" s="102" t="s">
        <v>419</v>
      </c>
      <c r="BV508" s="102"/>
      <c r="BY508" s="101">
        <v>3</v>
      </c>
      <c r="BZ508" s="101">
        <v>0</v>
      </c>
      <c r="CA508" t="e">
        <f>+COUNTIF([4]ARMONIZACION!$D$5:$D$53,'EJECUCIONGASTOS ARMONIZADO'!CB508)</f>
        <v>#VALUE!</v>
      </c>
      <c r="CB508" t="str">
        <f t="shared" si="79"/>
        <v>MANIZALES + VERDE - MEDIO AMBIENTE</v>
      </c>
      <c r="CC508">
        <f t="shared" si="87"/>
        <v>0</v>
      </c>
      <c r="CD508" t="str">
        <f t="shared" si="80"/>
        <v>30</v>
      </c>
      <c r="CE508" t="str">
        <f t="shared" si="81"/>
        <v xml:space="preserve">14 1 3 82 3 0 7  </v>
      </c>
      <c r="CF508">
        <f t="shared" si="82"/>
        <v>2</v>
      </c>
    </row>
    <row r="509" spans="1:84" ht="15" customHeight="1" x14ac:dyDescent="0.25">
      <c r="A509" s="98">
        <v>14</v>
      </c>
      <c r="B509" s="98">
        <v>1</v>
      </c>
      <c r="C509" s="98">
        <v>3</v>
      </c>
      <c r="D509" s="116">
        <v>82</v>
      </c>
      <c r="E509" s="98">
        <v>3</v>
      </c>
      <c r="F509" s="98">
        <v>5</v>
      </c>
      <c r="G509" s="98">
        <v>7</v>
      </c>
      <c r="H509" s="98">
        <v>0</v>
      </c>
      <c r="I509">
        <v>2</v>
      </c>
      <c r="J509" t="s">
        <v>235</v>
      </c>
      <c r="K509" t="s">
        <v>593</v>
      </c>
      <c r="L509" t="s">
        <v>215</v>
      </c>
      <c r="M509">
        <v>25389</v>
      </c>
      <c r="N509" t="s">
        <v>2655</v>
      </c>
      <c r="O509">
        <v>0</v>
      </c>
      <c r="P509">
        <v>0</v>
      </c>
      <c r="Q509" t="s">
        <v>2656</v>
      </c>
      <c r="R509" t="s">
        <v>2657</v>
      </c>
      <c r="S509" t="s">
        <v>593</v>
      </c>
      <c r="T509" t="s">
        <v>215</v>
      </c>
      <c r="U509" t="s">
        <v>601</v>
      </c>
      <c r="V509" t="s">
        <v>419</v>
      </c>
      <c r="W509" t="s">
        <v>594</v>
      </c>
      <c r="X509" t="s">
        <v>602</v>
      </c>
      <c r="Y509" t="s">
        <v>696</v>
      </c>
      <c r="Z509" t="s">
        <v>235</v>
      </c>
      <c r="AA509" t="s">
        <v>725</v>
      </c>
      <c r="AB509" t="s">
        <v>729</v>
      </c>
      <c r="AC509" t="s">
        <v>603</v>
      </c>
      <c r="AD509" t="s">
        <v>246</v>
      </c>
      <c r="AE509" t="s">
        <v>673</v>
      </c>
      <c r="AF509" s="53" t="s">
        <v>249</v>
      </c>
      <c r="AG509" t="s">
        <v>675</v>
      </c>
      <c r="AH509" t="s">
        <v>606</v>
      </c>
      <c r="AI509" t="s">
        <v>607</v>
      </c>
      <c r="AJ509" t="s">
        <v>608</v>
      </c>
      <c r="AK509" t="s">
        <v>609</v>
      </c>
      <c r="AL509" t="s">
        <v>610</v>
      </c>
      <c r="AM509" t="s">
        <v>611</v>
      </c>
      <c r="AN509" t="s">
        <v>676</v>
      </c>
      <c r="AO509" t="s">
        <v>677</v>
      </c>
      <c r="AP509" t="s">
        <v>2658</v>
      </c>
      <c r="AQ509" t="s">
        <v>274</v>
      </c>
      <c r="AR509" s="64">
        <v>0</v>
      </c>
      <c r="AS509" s="64">
        <v>21439372</v>
      </c>
      <c r="AT509" s="64">
        <v>0</v>
      </c>
      <c r="AU509" s="64">
        <v>0</v>
      </c>
      <c r="AV509" s="64">
        <v>0</v>
      </c>
      <c r="AW509" s="64">
        <v>21439372</v>
      </c>
      <c r="AX509" s="64">
        <v>0</v>
      </c>
      <c r="AY509" s="64">
        <v>0</v>
      </c>
      <c r="AZ509" s="64">
        <v>0</v>
      </c>
      <c r="BA509" s="64">
        <v>0</v>
      </c>
      <c r="BB509" s="64">
        <v>21439372</v>
      </c>
      <c r="BC509" s="101">
        <v>3</v>
      </c>
      <c r="BD509" s="101">
        <v>102</v>
      </c>
      <c r="BE509" s="64">
        <v>0</v>
      </c>
      <c r="BF509" t="s">
        <v>615</v>
      </c>
      <c r="BG509" s="107" t="e">
        <f>+SUMIF('[4]CDP - NO CANCELAR '!$A$2:$A$152,R509,'[4]CDP - NO CANCELAR '!$Q$2:$Q$152)</f>
        <v>#VALUE!</v>
      </c>
      <c r="BH509" s="64">
        <v>0</v>
      </c>
      <c r="BI509" s="104">
        <v>14</v>
      </c>
      <c r="BJ509" s="104">
        <v>1</v>
      </c>
      <c r="BK509" s="104">
        <v>3</v>
      </c>
      <c r="BL509" s="106">
        <v>82</v>
      </c>
      <c r="BM509" s="104">
        <v>3</v>
      </c>
      <c r="BN509" s="104">
        <v>102</v>
      </c>
      <c r="BO509" s="104">
        <v>7</v>
      </c>
      <c r="BP509" s="104">
        <v>44</v>
      </c>
      <c r="BQ509" s="105">
        <v>3204004</v>
      </c>
      <c r="BR509" s="104" t="s">
        <v>2941</v>
      </c>
      <c r="BS509" s="104">
        <f t="shared" si="86"/>
        <v>21439372</v>
      </c>
      <c r="BT509" s="103" t="str">
        <f>+VLOOKUP('EJECUCIONGASTOS ARMONIZADO'!BU509,[4]ARMONIZACION!$I$5:$N$53,6,FALSE)</f>
        <v>DESARROLLO FÍSICO Y AMBIENTAL</v>
      </c>
      <c r="BU509" s="102" t="s">
        <v>419</v>
      </c>
      <c r="BV509" s="102"/>
      <c r="BY509" s="101">
        <v>3</v>
      </c>
      <c r="BZ509" s="101">
        <v>102</v>
      </c>
      <c r="CA509" t="e">
        <f>+COUNTIF([4]ARMONIZACION!$D$5:$D$53,'EJECUCIONGASTOS ARMONIZADO'!CB509)</f>
        <v>#VALUE!</v>
      </c>
      <c r="CB509" t="str">
        <f t="shared" si="79"/>
        <v>ECONOMÍA CIRCULAR - MEDIO AMBIENTE</v>
      </c>
      <c r="CC509">
        <f t="shared" si="87"/>
        <v>1</v>
      </c>
      <c r="CD509" t="str">
        <f t="shared" si="80"/>
        <v>31</v>
      </c>
      <c r="CE509" t="str">
        <f t="shared" si="81"/>
        <v>14 1 3 82 3 102 7 44 3204004</v>
      </c>
      <c r="CF509">
        <f t="shared" si="82"/>
        <v>1</v>
      </c>
    </row>
    <row r="510" spans="1:84" s="117" customFormat="1" ht="15" customHeight="1" x14ac:dyDescent="0.25">
      <c r="A510" s="117">
        <v>16</v>
      </c>
      <c r="B510" s="117">
        <v>1</v>
      </c>
      <c r="C510" s="117">
        <v>3</v>
      </c>
      <c r="D510" s="117">
        <v>82</v>
      </c>
      <c r="E510" s="117">
        <v>1</v>
      </c>
      <c r="F510" s="117">
        <v>4</v>
      </c>
      <c r="G510" s="117">
        <v>52</v>
      </c>
      <c r="H510" s="117">
        <v>1</v>
      </c>
      <c r="I510">
        <v>2</v>
      </c>
      <c r="J510" t="s">
        <v>235</v>
      </c>
      <c r="K510" t="s">
        <v>1504</v>
      </c>
      <c r="L510" t="s">
        <v>2557</v>
      </c>
      <c r="M510" s="117">
        <v>25386</v>
      </c>
      <c r="N510"/>
      <c r="O510">
        <v>1</v>
      </c>
      <c r="P510">
        <v>1</v>
      </c>
      <c r="Q510" t="s">
        <v>2659</v>
      </c>
      <c r="R510" s="117" t="s">
        <v>2660</v>
      </c>
      <c r="S510" t="s">
        <v>1504</v>
      </c>
      <c r="T510" t="s">
        <v>2557</v>
      </c>
      <c r="U510" t="s">
        <v>2558</v>
      </c>
      <c r="V510" t="s">
        <v>2559</v>
      </c>
      <c r="W510" t="s">
        <v>594</v>
      </c>
      <c r="X510" t="s">
        <v>602</v>
      </c>
      <c r="Y510" t="s">
        <v>696</v>
      </c>
      <c r="Z510" t="s">
        <v>235</v>
      </c>
      <c r="AA510" t="s">
        <v>725</v>
      </c>
      <c r="AB510" t="s">
        <v>729</v>
      </c>
      <c r="AC510" t="s">
        <v>797</v>
      </c>
      <c r="AD510" t="s">
        <v>239</v>
      </c>
      <c r="AE510" t="s">
        <v>1350</v>
      </c>
      <c r="AF510" t="s">
        <v>1351</v>
      </c>
      <c r="AG510" s="117" t="s">
        <v>1728</v>
      </c>
      <c r="AH510" t="s">
        <v>1729</v>
      </c>
      <c r="AI510" t="s">
        <v>1730</v>
      </c>
      <c r="AJ510" t="s">
        <v>1731</v>
      </c>
      <c r="AK510" t="s">
        <v>609</v>
      </c>
      <c r="AL510" t="s">
        <v>610</v>
      </c>
      <c r="AM510" t="s">
        <v>611</v>
      </c>
      <c r="AN510" s="117" t="s">
        <v>1737</v>
      </c>
      <c r="AO510" s="117" t="s">
        <v>1738</v>
      </c>
      <c r="AP510" t="s">
        <v>2661</v>
      </c>
      <c r="AQ510" s="117" t="s">
        <v>275</v>
      </c>
      <c r="AR510" s="121">
        <v>0</v>
      </c>
      <c r="AS510" s="64">
        <v>730776720</v>
      </c>
      <c r="AT510" s="64">
        <v>0</v>
      </c>
      <c r="AU510" s="64">
        <v>0</v>
      </c>
      <c r="AV510" s="64">
        <v>0</v>
      </c>
      <c r="AW510" s="121">
        <v>730776720</v>
      </c>
      <c r="AX510" s="121">
        <v>0</v>
      </c>
      <c r="AY510" s="121">
        <v>0</v>
      </c>
      <c r="AZ510" s="64">
        <v>0</v>
      </c>
      <c r="BA510" s="64">
        <v>0</v>
      </c>
      <c r="BB510" s="121">
        <v>730776720</v>
      </c>
      <c r="BC510" s="101">
        <v>1</v>
      </c>
      <c r="BD510" s="101">
        <v>502</v>
      </c>
      <c r="BE510" s="64">
        <v>0</v>
      </c>
      <c r="BF510" t="s">
        <v>615</v>
      </c>
      <c r="BG510" s="107" t="e">
        <f>+SUMIF('[4]CDP - NO CANCELAR '!$A$2:$A$152,R510,'[4]CDP - NO CANCELAR '!$Q$2:$Q$152)</f>
        <v>#VALUE!</v>
      </c>
      <c r="BH510" s="64">
        <v>0</v>
      </c>
      <c r="BI510" s="119">
        <v>16</v>
      </c>
      <c r="BJ510" s="119">
        <v>1</v>
      </c>
      <c r="BK510" s="119">
        <v>3</v>
      </c>
      <c r="BL510" s="106">
        <v>82</v>
      </c>
      <c r="BM510" s="119">
        <v>1</v>
      </c>
      <c r="BN510" s="119">
        <v>502</v>
      </c>
      <c r="BO510" s="119">
        <v>52</v>
      </c>
      <c r="BP510" s="119">
        <v>41</v>
      </c>
      <c r="BQ510" s="120">
        <v>3301122</v>
      </c>
      <c r="BR510" s="119" t="s">
        <v>3574</v>
      </c>
      <c r="BS510" s="119">
        <f t="shared" si="86"/>
        <v>730776720</v>
      </c>
      <c r="BT510" s="103" t="str">
        <f>+VLOOKUP('EJECUCIONGASTOS ARMONIZADO'!BU510,[4]ARMONIZACION!$I$5:$N$53,6,FALSE)</f>
        <v>DESARROLLO HUMANO Y SOCIAL</v>
      </c>
      <c r="BU510" s="118" t="s">
        <v>371</v>
      </c>
      <c r="BV510" s="118"/>
      <c r="BW510" s="117" t="s">
        <v>3571</v>
      </c>
      <c r="BX510"/>
      <c r="BY510" s="101">
        <v>1</v>
      </c>
      <c r="BZ510" s="101">
        <v>502</v>
      </c>
      <c r="CA510" t="e">
        <f>+COUNTIF([4]ARMONIZACION!$D$5:$D$53,'EJECUCIONGASTOS ARMONIZADO'!CB510)</f>
        <v>#VALUE!</v>
      </c>
      <c r="CB510" t="str">
        <f t="shared" si="79"/>
        <v>POTENCIAR EL DESARROLLO, EL PATRIMONIO Y PROSPERIDAD CULTURA - ARTE Y CULTURA</v>
      </c>
      <c r="CC510">
        <f t="shared" si="87"/>
        <v>5</v>
      </c>
      <c r="CD510" t="str">
        <f t="shared" si="80"/>
        <v>15</v>
      </c>
      <c r="CE510" t="str">
        <f t="shared" si="81"/>
        <v>16 1 3 82 1 502 52 41 3301122</v>
      </c>
      <c r="CF510">
        <f t="shared" si="82"/>
        <v>1</v>
      </c>
    </row>
    <row r="511" spans="1:84" ht="15" customHeight="1" x14ac:dyDescent="0.25">
      <c r="A511">
        <v>16</v>
      </c>
      <c r="B511">
        <v>1</v>
      </c>
      <c r="C511">
        <v>3</v>
      </c>
      <c r="D511">
        <v>82</v>
      </c>
      <c r="E511">
        <v>1</v>
      </c>
      <c r="F511">
        <v>4</v>
      </c>
      <c r="G511">
        <v>52</v>
      </c>
      <c r="H511">
        <v>5</v>
      </c>
      <c r="I511">
        <v>2</v>
      </c>
      <c r="J511" t="s">
        <v>235</v>
      </c>
      <c r="K511" t="s">
        <v>1504</v>
      </c>
      <c r="L511" t="s">
        <v>2557</v>
      </c>
      <c r="M511">
        <v>25365</v>
      </c>
      <c r="N511" t="s">
        <v>2662</v>
      </c>
      <c r="O511">
        <v>5</v>
      </c>
      <c r="P511">
        <v>5</v>
      </c>
      <c r="Q511" t="s">
        <v>2663</v>
      </c>
      <c r="R511" t="s">
        <v>2664</v>
      </c>
      <c r="S511" t="s">
        <v>1504</v>
      </c>
      <c r="T511" t="s">
        <v>2557</v>
      </c>
      <c r="U511" t="s">
        <v>2558</v>
      </c>
      <c r="V511" t="s">
        <v>2559</v>
      </c>
      <c r="W511" t="s">
        <v>594</v>
      </c>
      <c r="X511" t="s">
        <v>602</v>
      </c>
      <c r="Y511" t="s">
        <v>696</v>
      </c>
      <c r="Z511" t="s">
        <v>235</v>
      </c>
      <c r="AA511" t="s">
        <v>725</v>
      </c>
      <c r="AB511" t="s">
        <v>729</v>
      </c>
      <c r="AC511" t="s">
        <v>797</v>
      </c>
      <c r="AD511" t="s">
        <v>239</v>
      </c>
      <c r="AE511" t="s">
        <v>1350</v>
      </c>
      <c r="AF511" t="s">
        <v>1351</v>
      </c>
      <c r="AG511" t="s">
        <v>1728</v>
      </c>
      <c r="AH511" t="s">
        <v>1729</v>
      </c>
      <c r="AI511" t="s">
        <v>1730</v>
      </c>
      <c r="AJ511" t="s">
        <v>1731</v>
      </c>
      <c r="AK511" t="s">
        <v>609</v>
      </c>
      <c r="AL511" t="s">
        <v>610</v>
      </c>
      <c r="AM511" t="s">
        <v>611</v>
      </c>
      <c r="AN511" t="s">
        <v>1849</v>
      </c>
      <c r="AO511" t="s">
        <v>1850</v>
      </c>
      <c r="AP511" t="s">
        <v>2665</v>
      </c>
      <c r="AQ511" t="s">
        <v>17</v>
      </c>
      <c r="AR511" s="64">
        <v>0</v>
      </c>
      <c r="AS511" s="64">
        <v>486763766</v>
      </c>
      <c r="AT511" s="64">
        <v>0</v>
      </c>
      <c r="AU511" s="64">
        <v>0</v>
      </c>
      <c r="AV511" s="64">
        <v>0</v>
      </c>
      <c r="AW511" s="64">
        <v>486763766</v>
      </c>
      <c r="AX511" s="64">
        <v>0</v>
      </c>
      <c r="AY511" s="64">
        <v>0</v>
      </c>
      <c r="AZ511" s="64">
        <v>0</v>
      </c>
      <c r="BA511" s="64">
        <v>0</v>
      </c>
      <c r="BB511" s="64">
        <v>486763766</v>
      </c>
      <c r="BC511" s="101">
        <v>1</v>
      </c>
      <c r="BD511" s="101">
        <v>502</v>
      </c>
      <c r="BE511" s="64">
        <v>0</v>
      </c>
      <c r="BF511" t="s">
        <v>615</v>
      </c>
      <c r="BG511" s="107" t="e">
        <f>+SUMIF('[4]CDP - NO CANCELAR '!$A$2:$A$152,R511,'[4]CDP - NO CANCELAR '!$Q$2:$Q$152)</f>
        <v>#VALUE!</v>
      </c>
      <c r="BH511" s="64">
        <v>0</v>
      </c>
      <c r="BI511" s="104">
        <v>16</v>
      </c>
      <c r="BJ511" s="104">
        <v>1</v>
      </c>
      <c r="BK511" s="104">
        <v>3</v>
      </c>
      <c r="BL511" s="106">
        <v>82</v>
      </c>
      <c r="BM511" s="104">
        <v>1</v>
      </c>
      <c r="BN511" s="104">
        <v>502</v>
      </c>
      <c r="BO511" s="104">
        <v>52</v>
      </c>
      <c r="BP511" s="104">
        <v>41</v>
      </c>
      <c r="BQ511" s="105">
        <v>3301126</v>
      </c>
      <c r="BR511" s="104" t="s">
        <v>3573</v>
      </c>
      <c r="BS511" s="104">
        <f t="shared" si="86"/>
        <v>486763766</v>
      </c>
      <c r="BT511" s="103" t="str">
        <f>+VLOOKUP('EJECUCIONGASTOS ARMONIZADO'!BU511,[4]ARMONIZACION!$I$5:$N$53,6,FALSE)</f>
        <v>DESARROLLO HUMANO Y SOCIAL</v>
      </c>
      <c r="BU511" s="102" t="s">
        <v>371</v>
      </c>
      <c r="BV511" s="102"/>
      <c r="BY511" s="101">
        <v>1</v>
      </c>
      <c r="BZ511" s="101">
        <v>502</v>
      </c>
      <c r="CA511" t="e">
        <f>+COUNTIF([4]ARMONIZACION!$D$5:$D$53,'EJECUCIONGASTOS ARMONIZADO'!CB511)</f>
        <v>#VALUE!</v>
      </c>
      <c r="CB511" t="str">
        <f t="shared" si="79"/>
        <v>POTENCIAR EL DESARROLLO, EL PATRIMONIO Y PROSPERIDAD CULTURA - ARTE Y CULTURA</v>
      </c>
      <c r="CC511">
        <f t="shared" si="87"/>
        <v>5</v>
      </c>
      <c r="CD511" t="str">
        <f t="shared" si="80"/>
        <v>15</v>
      </c>
      <c r="CE511" t="str">
        <f t="shared" si="81"/>
        <v>16 1 3 82 1 502 52 41 3301126</v>
      </c>
      <c r="CF511">
        <f t="shared" si="82"/>
        <v>1</v>
      </c>
    </row>
    <row r="512" spans="1:84" ht="15" customHeight="1" x14ac:dyDescent="0.25">
      <c r="A512" s="98">
        <v>14</v>
      </c>
      <c r="B512" s="98">
        <v>1</v>
      </c>
      <c r="C512" s="98">
        <v>3</v>
      </c>
      <c r="D512" s="116">
        <v>82</v>
      </c>
      <c r="E512" s="98">
        <v>3</v>
      </c>
      <c r="F512" s="98">
        <v>1</v>
      </c>
      <c r="G512" s="98">
        <v>70</v>
      </c>
      <c r="H512" s="98">
        <v>1</v>
      </c>
      <c r="I512">
        <v>2</v>
      </c>
      <c r="J512" t="s">
        <v>235</v>
      </c>
      <c r="K512" t="s">
        <v>593</v>
      </c>
      <c r="L512" t="s">
        <v>215</v>
      </c>
      <c r="M512">
        <v>25334</v>
      </c>
      <c r="N512" t="s">
        <v>2666</v>
      </c>
      <c r="O512">
        <v>1</v>
      </c>
      <c r="P512">
        <v>1</v>
      </c>
      <c r="Q512" t="s">
        <v>2667</v>
      </c>
      <c r="R512" t="s">
        <v>2668</v>
      </c>
      <c r="S512" t="s">
        <v>593</v>
      </c>
      <c r="T512" t="s">
        <v>215</v>
      </c>
      <c r="U512" t="s">
        <v>601</v>
      </c>
      <c r="V512" t="s">
        <v>419</v>
      </c>
      <c r="W512" t="s">
        <v>594</v>
      </c>
      <c r="X512" t="s">
        <v>602</v>
      </c>
      <c r="Y512" t="s">
        <v>696</v>
      </c>
      <c r="Z512" t="s">
        <v>235</v>
      </c>
      <c r="AA512" t="s">
        <v>725</v>
      </c>
      <c r="AB512" t="s">
        <v>729</v>
      </c>
      <c r="AC512" t="s">
        <v>603</v>
      </c>
      <c r="AD512" t="s">
        <v>246</v>
      </c>
      <c r="AE512" t="s">
        <v>604</v>
      </c>
      <c r="AF512" t="s">
        <v>247</v>
      </c>
      <c r="AG512" t="s">
        <v>621</v>
      </c>
      <c r="AH512" t="s">
        <v>622</v>
      </c>
      <c r="AI512" t="s">
        <v>623</v>
      </c>
      <c r="AJ512" t="s">
        <v>624</v>
      </c>
      <c r="AK512" t="s">
        <v>609</v>
      </c>
      <c r="AL512" t="s">
        <v>610</v>
      </c>
      <c r="AM512" t="s">
        <v>611</v>
      </c>
      <c r="AN512" t="s">
        <v>625</v>
      </c>
      <c r="AO512" t="s">
        <v>626</v>
      </c>
      <c r="AP512" t="s">
        <v>2669</v>
      </c>
      <c r="AQ512" t="s">
        <v>271</v>
      </c>
      <c r="AR512" s="64">
        <v>0</v>
      </c>
      <c r="AS512" s="64">
        <v>8479081</v>
      </c>
      <c r="AT512" s="64">
        <v>0</v>
      </c>
      <c r="AU512" s="64">
        <v>0</v>
      </c>
      <c r="AV512" s="64">
        <v>0</v>
      </c>
      <c r="AW512" s="64">
        <v>8479081</v>
      </c>
      <c r="AX512" s="64">
        <v>0</v>
      </c>
      <c r="AY512" s="64">
        <v>0</v>
      </c>
      <c r="AZ512" s="64">
        <v>0</v>
      </c>
      <c r="BA512" s="64">
        <v>0</v>
      </c>
      <c r="BB512" s="64">
        <v>8479081</v>
      </c>
      <c r="BC512" s="101">
        <v>3</v>
      </c>
      <c r="BD512" s="101">
        <v>106</v>
      </c>
      <c r="BE512" s="64">
        <v>0</v>
      </c>
      <c r="BF512" t="s">
        <v>615</v>
      </c>
      <c r="BG512" s="107" t="e">
        <f>+SUMIF('[4]CDP - NO CANCELAR '!$A$2:$A$152,R512,'[4]CDP - NO CANCELAR '!$Q$2:$Q$152)</f>
        <v>#VALUE!</v>
      </c>
      <c r="BH512" s="64">
        <v>0</v>
      </c>
      <c r="BI512" s="104">
        <v>14</v>
      </c>
      <c r="BJ512" s="104">
        <v>1</v>
      </c>
      <c r="BK512" s="104">
        <v>3</v>
      </c>
      <c r="BL512" s="106">
        <v>82</v>
      </c>
      <c r="BM512" s="104">
        <v>3</v>
      </c>
      <c r="BN512" s="104">
        <v>106</v>
      </c>
      <c r="BO512" s="104">
        <v>70</v>
      </c>
      <c r="BP512" s="104">
        <v>52</v>
      </c>
      <c r="BQ512" s="105">
        <v>4002022</v>
      </c>
      <c r="BR512" s="104" t="s">
        <v>2950</v>
      </c>
      <c r="BS512" s="104">
        <f t="shared" si="86"/>
        <v>8479081</v>
      </c>
      <c r="BT512" s="103" t="str">
        <f>+VLOOKUP('EJECUCIONGASTOS ARMONIZADO'!BU512,[4]ARMONIZACION!$I$5:$N$53,6,FALSE)</f>
        <v>DESARROLLO FÍSICO Y AMBIENTAL</v>
      </c>
      <c r="BU512" s="102" t="s">
        <v>419</v>
      </c>
      <c r="BV512" s="102"/>
      <c r="BY512" s="101">
        <v>3</v>
      </c>
      <c r="BZ512" s="101">
        <v>106</v>
      </c>
      <c r="CA512" t="e">
        <f>+COUNTIF([4]ARMONIZACION!$D$5:$D$53,'EJECUCIONGASTOS ARMONIZADO'!CB512)</f>
        <v>#VALUE!</v>
      </c>
      <c r="CB512" t="str">
        <f t="shared" si="79"/>
        <v>MANIZALES + VERDE - MEDIO AMBIENTE</v>
      </c>
      <c r="CC512">
        <f t="shared" si="87"/>
        <v>1</v>
      </c>
      <c r="CD512" t="str">
        <f t="shared" si="80"/>
        <v>31</v>
      </c>
      <c r="CE512" t="str">
        <f t="shared" si="81"/>
        <v>14 1 3 82 3 106 70 52 4002022</v>
      </c>
      <c r="CF512">
        <f t="shared" si="82"/>
        <v>1</v>
      </c>
    </row>
    <row r="513" spans="1:84" ht="15" customHeight="1" x14ac:dyDescent="0.25">
      <c r="A513" s="98">
        <v>14</v>
      </c>
      <c r="B513" s="98">
        <v>1</v>
      </c>
      <c r="C513" s="98">
        <v>3</v>
      </c>
      <c r="D513" s="116">
        <v>82</v>
      </c>
      <c r="E513" s="98">
        <v>3</v>
      </c>
      <c r="F513" s="98">
        <v>5</v>
      </c>
      <c r="G513" s="98">
        <v>7</v>
      </c>
      <c r="H513" s="98">
        <v>1</v>
      </c>
      <c r="I513">
        <v>2</v>
      </c>
      <c r="J513" t="s">
        <v>235</v>
      </c>
      <c r="K513" t="s">
        <v>593</v>
      </c>
      <c r="L513" t="s">
        <v>215</v>
      </c>
      <c r="M513">
        <v>25302</v>
      </c>
      <c r="N513" t="s">
        <v>2651</v>
      </c>
      <c r="O513">
        <v>1</v>
      </c>
      <c r="P513">
        <v>1</v>
      </c>
      <c r="Q513" t="s">
        <v>2670</v>
      </c>
      <c r="R513" t="s">
        <v>2671</v>
      </c>
      <c r="S513" t="s">
        <v>593</v>
      </c>
      <c r="T513" t="s">
        <v>215</v>
      </c>
      <c r="U513" t="s">
        <v>601</v>
      </c>
      <c r="V513" t="s">
        <v>419</v>
      </c>
      <c r="W513" t="s">
        <v>594</v>
      </c>
      <c r="X513" t="s">
        <v>602</v>
      </c>
      <c r="Y513" t="s">
        <v>696</v>
      </c>
      <c r="Z513" t="s">
        <v>235</v>
      </c>
      <c r="AA513" t="s">
        <v>725</v>
      </c>
      <c r="AB513" t="s">
        <v>729</v>
      </c>
      <c r="AC513" t="s">
        <v>603</v>
      </c>
      <c r="AD513" t="s">
        <v>246</v>
      </c>
      <c r="AE513" t="s">
        <v>673</v>
      </c>
      <c r="AF513" s="53" t="s">
        <v>249</v>
      </c>
      <c r="AG513" t="s">
        <v>675</v>
      </c>
      <c r="AH513" t="s">
        <v>606</v>
      </c>
      <c r="AI513" t="s">
        <v>607</v>
      </c>
      <c r="AJ513" t="s">
        <v>608</v>
      </c>
      <c r="AK513" t="s">
        <v>609</v>
      </c>
      <c r="AL513" t="s">
        <v>610</v>
      </c>
      <c r="AM513" t="s">
        <v>611</v>
      </c>
      <c r="AN513" t="s">
        <v>676</v>
      </c>
      <c r="AO513" t="s">
        <v>677</v>
      </c>
      <c r="AP513" t="s">
        <v>2672</v>
      </c>
      <c r="AQ513" t="s">
        <v>270</v>
      </c>
      <c r="AR513" s="64">
        <v>0</v>
      </c>
      <c r="AS513" s="64">
        <v>290615399</v>
      </c>
      <c r="AT513" s="64">
        <v>0</v>
      </c>
      <c r="AU513" s="64">
        <v>0</v>
      </c>
      <c r="AV513" s="64">
        <v>0</v>
      </c>
      <c r="AW513" s="64">
        <v>290615399</v>
      </c>
      <c r="AX513" s="64">
        <v>0</v>
      </c>
      <c r="AY513" s="64">
        <v>0</v>
      </c>
      <c r="AZ513" s="64">
        <v>0</v>
      </c>
      <c r="BA513" s="64">
        <v>0</v>
      </c>
      <c r="BB513" s="64">
        <v>290615399</v>
      </c>
      <c r="BC513" s="101">
        <v>3</v>
      </c>
      <c r="BD513" s="101">
        <v>102</v>
      </c>
      <c r="BE513" s="64">
        <v>0</v>
      </c>
      <c r="BF513" t="s">
        <v>615</v>
      </c>
      <c r="BG513" s="107" t="e">
        <f>+SUMIF('[4]CDP - NO CANCELAR '!$A$2:$A$152,R513,'[4]CDP - NO CANCELAR '!$Q$2:$Q$152)</f>
        <v>#VALUE!</v>
      </c>
      <c r="BH513" s="64">
        <v>0</v>
      </c>
      <c r="BI513" s="104">
        <v>14</v>
      </c>
      <c r="BJ513" s="104">
        <v>1</v>
      </c>
      <c r="BK513" s="104">
        <v>3</v>
      </c>
      <c r="BL513" s="106">
        <v>82</v>
      </c>
      <c r="BM513" s="104">
        <v>3</v>
      </c>
      <c r="BN513" s="104">
        <v>102</v>
      </c>
      <c r="BO513" s="104">
        <v>7</v>
      </c>
      <c r="BP513" s="104">
        <v>45</v>
      </c>
      <c r="BQ513" s="105">
        <v>3204004</v>
      </c>
      <c r="BR513" s="104" t="s">
        <v>2943</v>
      </c>
      <c r="BS513" s="104">
        <f t="shared" si="86"/>
        <v>290615399</v>
      </c>
      <c r="BT513" s="103" t="str">
        <f>+VLOOKUP('EJECUCIONGASTOS ARMONIZADO'!BU513,[4]ARMONIZACION!$I$5:$N$53,6,FALSE)</f>
        <v>DESARROLLO FÍSICO Y AMBIENTAL</v>
      </c>
      <c r="BU513" s="102" t="s">
        <v>419</v>
      </c>
      <c r="BV513" s="102"/>
      <c r="BY513" s="101">
        <v>3</v>
      </c>
      <c r="BZ513" s="101">
        <v>102</v>
      </c>
      <c r="CA513" t="e">
        <f>+COUNTIF([4]ARMONIZACION!$D$5:$D$53,'EJECUCIONGASTOS ARMONIZADO'!CB513)</f>
        <v>#VALUE!</v>
      </c>
      <c r="CB513" t="str">
        <f t="shared" si="79"/>
        <v>ECONOMÍA CIRCULAR - MEDIO AMBIENTE</v>
      </c>
      <c r="CC513">
        <f t="shared" si="87"/>
        <v>1</v>
      </c>
      <c r="CD513" t="str">
        <f t="shared" si="80"/>
        <v>31</v>
      </c>
      <c r="CE513" t="str">
        <f t="shared" si="81"/>
        <v>14 1 3 82 3 102 7 45 3204004</v>
      </c>
      <c r="CF513">
        <f t="shared" si="82"/>
        <v>1</v>
      </c>
    </row>
    <row r="514" spans="1:84" ht="15" customHeight="1" x14ac:dyDescent="0.25">
      <c r="A514">
        <v>21</v>
      </c>
      <c r="B514">
        <v>1</v>
      </c>
      <c r="C514">
        <v>3</v>
      </c>
      <c r="D514">
        <v>82</v>
      </c>
      <c r="E514">
        <v>5</v>
      </c>
      <c r="F514">
        <v>1</v>
      </c>
      <c r="G514">
        <v>5</v>
      </c>
      <c r="H514">
        <v>1</v>
      </c>
      <c r="I514">
        <v>2</v>
      </c>
      <c r="J514" t="s">
        <v>235</v>
      </c>
      <c r="K514" t="s">
        <v>749</v>
      </c>
      <c r="L514" t="s">
        <v>217</v>
      </c>
      <c r="M514">
        <v>25374</v>
      </c>
      <c r="O514">
        <v>1</v>
      </c>
      <c r="P514">
        <v>1</v>
      </c>
      <c r="Q514" t="s">
        <v>2673</v>
      </c>
      <c r="R514" t="s">
        <v>2674</v>
      </c>
      <c r="S514" t="s">
        <v>749</v>
      </c>
      <c r="T514" t="s">
        <v>217</v>
      </c>
      <c r="U514" t="s">
        <v>752</v>
      </c>
      <c r="V514" t="s">
        <v>753</v>
      </c>
      <c r="W514" t="s">
        <v>594</v>
      </c>
      <c r="X514" t="s">
        <v>602</v>
      </c>
      <c r="Y514" t="s">
        <v>696</v>
      </c>
      <c r="Z514" t="s">
        <v>235</v>
      </c>
      <c r="AA514" t="s">
        <v>725</v>
      </c>
      <c r="AB514" t="s">
        <v>729</v>
      </c>
      <c r="AC514" t="s">
        <v>735</v>
      </c>
      <c r="AD514" t="s">
        <v>254</v>
      </c>
      <c r="AE514" t="s">
        <v>736</v>
      </c>
      <c r="AF514" t="s">
        <v>255</v>
      </c>
      <c r="AG514" t="s">
        <v>770</v>
      </c>
      <c r="AH514" t="s">
        <v>771</v>
      </c>
      <c r="AI514" t="s">
        <v>772</v>
      </c>
      <c r="AJ514" t="s">
        <v>773</v>
      </c>
      <c r="AK514" t="s">
        <v>609</v>
      </c>
      <c r="AL514" t="s">
        <v>610</v>
      </c>
      <c r="AM514" t="s">
        <v>611</v>
      </c>
      <c r="AN514" t="s">
        <v>774</v>
      </c>
      <c r="AO514" t="s">
        <v>775</v>
      </c>
      <c r="AP514" t="s">
        <v>2675</v>
      </c>
      <c r="AQ514" t="s">
        <v>276</v>
      </c>
      <c r="AR514" s="64">
        <v>0</v>
      </c>
      <c r="AS514" s="64">
        <v>309264</v>
      </c>
      <c r="AT514" s="64">
        <v>0</v>
      </c>
      <c r="AU514" s="64">
        <v>0</v>
      </c>
      <c r="AV514" s="64">
        <v>0</v>
      </c>
      <c r="AW514" s="64">
        <v>309264</v>
      </c>
      <c r="AX514" s="64">
        <v>0</v>
      </c>
      <c r="AY514" s="64">
        <v>0</v>
      </c>
      <c r="AZ514" s="64">
        <v>0</v>
      </c>
      <c r="BA514" s="64">
        <v>0</v>
      </c>
      <c r="BB514" s="64">
        <v>309264</v>
      </c>
      <c r="BC514" s="101">
        <v>4</v>
      </c>
      <c r="BD514" s="101">
        <v>203</v>
      </c>
      <c r="BE514" s="64">
        <v>0</v>
      </c>
      <c r="BF514" t="s">
        <v>615</v>
      </c>
      <c r="BG514" s="107" t="e">
        <f>+SUMIF('[4]CDP - NO CANCELAR '!$A$2:$A$152,R514,'[4]CDP - NO CANCELAR '!$Q$2:$Q$152)</f>
        <v>#VALUE!</v>
      </c>
      <c r="BH514" s="64">
        <v>0</v>
      </c>
      <c r="BI514" s="104">
        <v>21</v>
      </c>
      <c r="BJ514" s="104">
        <v>1</v>
      </c>
      <c r="BK514" s="104">
        <v>3</v>
      </c>
      <c r="BL514" s="106">
        <v>82</v>
      </c>
      <c r="BM514" s="104">
        <v>4</v>
      </c>
      <c r="BN514" s="104">
        <v>203</v>
      </c>
      <c r="BO514" s="104">
        <v>5</v>
      </c>
      <c r="BP514" s="104">
        <v>45</v>
      </c>
      <c r="BQ514" s="105">
        <v>4599023</v>
      </c>
      <c r="BR514" s="104" t="s">
        <v>276</v>
      </c>
      <c r="BS514" s="104">
        <f t="shared" si="86"/>
        <v>309264</v>
      </c>
      <c r="BT514" s="103" t="str">
        <f>+VLOOKUP('EJECUCIONGASTOS ARMONIZADO'!BU514,[4]ARMONIZACION!$I$5:$N$53,6,FALSE)</f>
        <v>GOBERNANZA Y DESARROLLO INSTITUCIONAL</v>
      </c>
      <c r="BU514" s="102" t="s">
        <v>477</v>
      </c>
      <c r="BV514" s="102"/>
      <c r="BY514" s="101">
        <v>4</v>
      </c>
      <c r="BZ514" s="101">
        <v>203</v>
      </c>
      <c r="CA514" t="e">
        <f>+COUNTIF([4]ARMONIZACION!$D$5:$D$53,'EJECUCIONGASTOS ARMONIZADO'!CB514)</f>
        <v>#VALUE!</v>
      </c>
      <c r="CB514" t="str">
        <f t="shared" si="79"/>
        <v>TRANSPARENCIA Y EFECTIVIDAD DE RESULTADOS - BUEN GOBIERNO</v>
      </c>
      <c r="CC514">
        <f t="shared" si="87"/>
        <v>2</v>
      </c>
      <c r="CD514" t="str">
        <f t="shared" si="80"/>
        <v>42</v>
      </c>
      <c r="CE514" t="str">
        <f t="shared" si="81"/>
        <v>21 1 3 82 4 203 5 45 4599023</v>
      </c>
      <c r="CF514">
        <f t="shared" si="82"/>
        <v>1</v>
      </c>
    </row>
    <row r="515" spans="1:84" ht="15" customHeight="1" x14ac:dyDescent="0.25">
      <c r="A515">
        <v>21</v>
      </c>
      <c r="B515">
        <v>1</v>
      </c>
      <c r="C515">
        <v>3</v>
      </c>
      <c r="D515">
        <v>82</v>
      </c>
      <c r="E515">
        <v>5</v>
      </c>
      <c r="F515">
        <v>1</v>
      </c>
      <c r="G515">
        <v>5</v>
      </c>
      <c r="H515">
        <v>2</v>
      </c>
      <c r="I515">
        <v>2</v>
      </c>
      <c r="J515" t="s">
        <v>235</v>
      </c>
      <c r="K515" t="s">
        <v>749</v>
      </c>
      <c r="L515" t="s">
        <v>217</v>
      </c>
      <c r="M515">
        <v>25311</v>
      </c>
      <c r="N515" t="s">
        <v>2676</v>
      </c>
      <c r="O515">
        <v>2</v>
      </c>
      <c r="P515">
        <v>2</v>
      </c>
      <c r="Q515" t="s">
        <v>2677</v>
      </c>
      <c r="R515" t="s">
        <v>2678</v>
      </c>
      <c r="S515" t="s">
        <v>749</v>
      </c>
      <c r="T515" t="s">
        <v>217</v>
      </c>
      <c r="U515" t="s">
        <v>752</v>
      </c>
      <c r="V515" t="s">
        <v>753</v>
      </c>
      <c r="W515" t="s">
        <v>594</v>
      </c>
      <c r="X515" t="s">
        <v>602</v>
      </c>
      <c r="Y515" t="s">
        <v>696</v>
      </c>
      <c r="Z515" t="s">
        <v>235</v>
      </c>
      <c r="AA515" t="s">
        <v>725</v>
      </c>
      <c r="AB515" t="s">
        <v>729</v>
      </c>
      <c r="AC515" t="s">
        <v>735</v>
      </c>
      <c r="AD515" t="s">
        <v>254</v>
      </c>
      <c r="AE515" t="s">
        <v>736</v>
      </c>
      <c r="AF515" t="s">
        <v>255</v>
      </c>
      <c r="AG515" t="s">
        <v>770</v>
      </c>
      <c r="AH515" t="s">
        <v>771</v>
      </c>
      <c r="AI515" t="s">
        <v>772</v>
      </c>
      <c r="AJ515" t="s">
        <v>773</v>
      </c>
      <c r="AK515" t="s">
        <v>609</v>
      </c>
      <c r="AL515" t="s">
        <v>610</v>
      </c>
      <c r="AM515" t="s">
        <v>611</v>
      </c>
      <c r="AN515" t="s">
        <v>774</v>
      </c>
      <c r="AO515" t="s">
        <v>775</v>
      </c>
      <c r="AP515" t="s">
        <v>2679</v>
      </c>
      <c r="AQ515" t="s">
        <v>277</v>
      </c>
      <c r="AR515" s="64">
        <v>0</v>
      </c>
      <c r="AS515" s="64">
        <v>25988483</v>
      </c>
      <c r="AT515" s="64">
        <v>0</v>
      </c>
      <c r="AU515" s="64">
        <v>0</v>
      </c>
      <c r="AV515" s="64">
        <v>0</v>
      </c>
      <c r="AW515" s="64">
        <v>25988483</v>
      </c>
      <c r="AX515" s="64">
        <v>0</v>
      </c>
      <c r="AY515" s="64">
        <v>0</v>
      </c>
      <c r="AZ515" s="64">
        <v>0</v>
      </c>
      <c r="BA515" s="64">
        <v>0</v>
      </c>
      <c r="BB515" s="64">
        <v>25988483</v>
      </c>
      <c r="BC515" s="101">
        <v>4</v>
      </c>
      <c r="BD515" s="101">
        <v>203</v>
      </c>
      <c r="BE515" s="64">
        <v>0</v>
      </c>
      <c r="BF515" t="s">
        <v>615</v>
      </c>
      <c r="BG515" s="107" t="e">
        <f>+SUMIF('[4]CDP - NO CANCELAR '!$A$2:$A$152,R515,'[4]CDP - NO CANCELAR '!$Q$2:$Q$152)</f>
        <v>#VALUE!</v>
      </c>
      <c r="BH515" s="64">
        <v>0</v>
      </c>
      <c r="BI515" s="104">
        <v>21</v>
      </c>
      <c r="BJ515" s="104">
        <v>1</v>
      </c>
      <c r="BK515" s="104">
        <v>3</v>
      </c>
      <c r="BL515" s="106">
        <v>82</v>
      </c>
      <c r="BM515" s="104">
        <v>4</v>
      </c>
      <c r="BN515" s="104">
        <v>203</v>
      </c>
      <c r="BO515" s="104">
        <v>5</v>
      </c>
      <c r="BP515" s="104">
        <v>46</v>
      </c>
      <c r="BQ515" s="105">
        <v>4599023</v>
      </c>
      <c r="BR515" s="104" t="s">
        <v>276</v>
      </c>
      <c r="BS515" s="104">
        <f t="shared" si="86"/>
        <v>25988483</v>
      </c>
      <c r="BT515" s="103" t="str">
        <f>+VLOOKUP('EJECUCIONGASTOS ARMONIZADO'!BU515,[4]ARMONIZACION!$I$5:$N$53,6,FALSE)</f>
        <v>GOBERNANZA Y DESARROLLO INSTITUCIONAL</v>
      </c>
      <c r="BU515" s="102" t="s">
        <v>477</v>
      </c>
      <c r="BV515" s="102"/>
      <c r="BY515" s="101">
        <v>4</v>
      </c>
      <c r="BZ515" s="101">
        <v>203</v>
      </c>
      <c r="CA515" t="e">
        <f>+COUNTIF([4]ARMONIZACION!$D$5:$D$53,'EJECUCIONGASTOS ARMONIZADO'!CB515)</f>
        <v>#VALUE!</v>
      </c>
      <c r="CB515" t="str">
        <f t="shared" ref="CB515:CB583" si="90">+CONCATENATE(AF515," - ",BU515)</f>
        <v>TRANSPARENCIA Y EFECTIVIDAD DE RESULTADOS - BUEN GOBIERNO</v>
      </c>
      <c r="CC515">
        <f t="shared" si="87"/>
        <v>2</v>
      </c>
      <c r="CD515" t="str">
        <f t="shared" ref="CD515:CD578" si="91">+CONCATENATE(BM515,CC515)</f>
        <v>42</v>
      </c>
      <c r="CE515" t="str">
        <f t="shared" ref="CE515:CE583" si="92">+CONCATENATE(BI515," ",BJ515," ",BK515," ",BL515," ",BM515," ",BN515," ",BO515," ",BP515," ",BQ515)</f>
        <v>21 1 3 82 4 203 5 46 4599023</v>
      </c>
      <c r="CF515">
        <f t="shared" ref="CF515:CF578" si="93">+COUNTIF($CE$3:$CE$583,CE515)</f>
        <v>1</v>
      </c>
    </row>
    <row r="516" spans="1:84" ht="15" customHeight="1" x14ac:dyDescent="0.25">
      <c r="A516">
        <v>22</v>
      </c>
      <c r="B516">
        <v>1</v>
      </c>
      <c r="C516">
        <v>3</v>
      </c>
      <c r="D516" s="99">
        <v>82</v>
      </c>
      <c r="E516">
        <v>5</v>
      </c>
      <c r="F516">
        <v>1</v>
      </c>
      <c r="G516">
        <v>13</v>
      </c>
      <c r="H516">
        <v>0</v>
      </c>
      <c r="I516">
        <v>2</v>
      </c>
      <c r="J516" t="s">
        <v>235</v>
      </c>
      <c r="K516" t="s">
        <v>695</v>
      </c>
      <c r="L516" t="s">
        <v>218</v>
      </c>
      <c r="M516">
        <v>25352</v>
      </c>
      <c r="N516" t="s">
        <v>2680</v>
      </c>
      <c r="O516">
        <v>0</v>
      </c>
      <c r="P516">
        <v>0</v>
      </c>
      <c r="Q516" t="s">
        <v>2681</v>
      </c>
      <c r="R516" t="s">
        <v>2682</v>
      </c>
      <c r="S516" t="s">
        <v>695</v>
      </c>
      <c r="T516" t="s">
        <v>218</v>
      </c>
      <c r="U516" t="s">
        <v>795</v>
      </c>
      <c r="V516" t="s">
        <v>796</v>
      </c>
      <c r="W516" t="s">
        <v>594</v>
      </c>
      <c r="X516" t="s">
        <v>602</v>
      </c>
      <c r="Y516" t="s">
        <v>696</v>
      </c>
      <c r="Z516" t="s">
        <v>235</v>
      </c>
      <c r="AA516" t="s">
        <v>725</v>
      </c>
      <c r="AB516" t="s">
        <v>729</v>
      </c>
      <c r="AC516" t="s">
        <v>735</v>
      </c>
      <c r="AD516" t="s">
        <v>254</v>
      </c>
      <c r="AE516" t="s">
        <v>736</v>
      </c>
      <c r="AF516" t="s">
        <v>255</v>
      </c>
      <c r="AG516" t="s">
        <v>824</v>
      </c>
      <c r="AH516" t="s">
        <v>825</v>
      </c>
      <c r="AI516" t="s">
        <v>826</v>
      </c>
      <c r="AJ516" t="s">
        <v>827</v>
      </c>
      <c r="AK516" t="s">
        <v>609</v>
      </c>
      <c r="AL516" t="s">
        <v>610</v>
      </c>
      <c r="AM516" t="s">
        <v>611</v>
      </c>
      <c r="AN516" t="s">
        <v>843</v>
      </c>
      <c r="AO516" t="s">
        <v>844</v>
      </c>
      <c r="AP516" t="s">
        <v>2683</v>
      </c>
      <c r="AQ516" t="s">
        <v>278</v>
      </c>
      <c r="AR516" s="64">
        <v>0</v>
      </c>
      <c r="AS516" s="64">
        <v>172000000</v>
      </c>
      <c r="AT516" s="64">
        <v>0</v>
      </c>
      <c r="AU516" s="64">
        <v>0</v>
      </c>
      <c r="AV516" s="64">
        <v>0</v>
      </c>
      <c r="AW516" s="64">
        <v>172000000</v>
      </c>
      <c r="AX516" s="64">
        <v>0</v>
      </c>
      <c r="AY516" s="64">
        <v>0</v>
      </c>
      <c r="AZ516" s="64">
        <v>0</v>
      </c>
      <c r="BA516" s="64">
        <v>0</v>
      </c>
      <c r="BB516" s="64">
        <v>172000000</v>
      </c>
      <c r="BC516" s="101">
        <v>4</v>
      </c>
      <c r="BD516" s="101">
        <v>101</v>
      </c>
      <c r="BE516" s="64">
        <v>0</v>
      </c>
      <c r="BF516" t="s">
        <v>615</v>
      </c>
      <c r="BG516" s="107" t="e">
        <f>+SUMIF('[4]CDP - NO CANCELAR '!$A$2:$A$152,R516,'[4]CDP - NO CANCELAR '!$Q$2:$Q$152)</f>
        <v>#VALUE!</v>
      </c>
      <c r="BH516" s="64">
        <v>0</v>
      </c>
      <c r="BI516" s="104">
        <v>22</v>
      </c>
      <c r="BJ516" s="104">
        <v>1</v>
      </c>
      <c r="BK516" s="104">
        <v>3</v>
      </c>
      <c r="BL516" s="109">
        <v>82</v>
      </c>
      <c r="BM516" s="104">
        <v>4</v>
      </c>
      <c r="BN516" s="104">
        <v>101</v>
      </c>
      <c r="BO516" s="104">
        <v>13</v>
      </c>
      <c r="BP516" s="104">
        <v>40</v>
      </c>
      <c r="BQ516" s="105">
        <v>4599026</v>
      </c>
      <c r="BR516" s="104" t="s">
        <v>3023</v>
      </c>
      <c r="BS516" s="104">
        <f t="shared" si="86"/>
        <v>172000000</v>
      </c>
      <c r="BT516" s="103" t="str">
        <f>+VLOOKUP('EJECUCIONGASTOS ARMONIZADO'!BU516,[4]ARMONIZACION!$I$5:$N$53,6,FALSE)</f>
        <v>GOBERNANZA Y DESARROLLO INSTITUCIONAL</v>
      </c>
      <c r="BU516" s="102" t="s">
        <v>471</v>
      </c>
      <c r="BV516" s="102"/>
      <c r="BY516" s="101">
        <v>4</v>
      </c>
      <c r="BZ516" s="101">
        <v>101</v>
      </c>
      <c r="CA516" t="e">
        <f>+COUNTIF([4]ARMONIZACION!$D$5:$D$53,'EJECUCIONGASTOS ARMONIZADO'!CB516)</f>
        <v>#VALUE!</v>
      </c>
      <c r="CB516" t="str">
        <f t="shared" si="90"/>
        <v>TRANSPARENCIA Y EFECTIVIDAD DE RESULTADOS - PLANEACIÓN Y ORDENAMIENTO TERRITORIAL</v>
      </c>
      <c r="CC516">
        <f t="shared" si="87"/>
        <v>1</v>
      </c>
      <c r="CD516" t="str">
        <f t="shared" si="91"/>
        <v>41</v>
      </c>
      <c r="CE516" t="str">
        <f t="shared" si="92"/>
        <v>22 1 3 82 4 101 13 40 4599026</v>
      </c>
      <c r="CF516">
        <f t="shared" si="93"/>
        <v>1</v>
      </c>
    </row>
    <row r="517" spans="1:84" ht="15" customHeight="1" x14ac:dyDescent="0.25">
      <c r="A517" s="53">
        <v>22</v>
      </c>
      <c r="B517" s="53">
        <v>1</v>
      </c>
      <c r="C517" s="53">
        <v>3</v>
      </c>
      <c r="D517" s="114">
        <v>82</v>
      </c>
      <c r="E517" s="53">
        <v>5</v>
      </c>
      <c r="F517" s="53">
        <v>1</v>
      </c>
      <c r="G517" s="53">
        <v>13</v>
      </c>
      <c r="H517" s="53">
        <v>0</v>
      </c>
      <c r="I517" s="53">
        <v>2</v>
      </c>
      <c r="J517" s="53" t="s">
        <v>235</v>
      </c>
      <c r="K517" s="53" t="s">
        <v>695</v>
      </c>
      <c r="L517" s="53" t="s">
        <v>218</v>
      </c>
      <c r="M517" s="53">
        <v>25352</v>
      </c>
      <c r="N517" s="53" t="s">
        <v>2680</v>
      </c>
      <c r="O517" s="53">
        <v>0</v>
      </c>
      <c r="P517" s="53">
        <v>0</v>
      </c>
      <c r="Q517" s="53" t="s">
        <v>2684</v>
      </c>
      <c r="R517" s="53" t="s">
        <v>2685</v>
      </c>
      <c r="S517" s="53" t="s">
        <v>695</v>
      </c>
      <c r="T517" s="53" t="s">
        <v>218</v>
      </c>
      <c r="U517" s="53" t="s">
        <v>795</v>
      </c>
      <c r="V517" s="53" t="s">
        <v>796</v>
      </c>
      <c r="W517" s="53" t="s">
        <v>594</v>
      </c>
      <c r="X517" s="53" t="s">
        <v>602</v>
      </c>
      <c r="Y517" s="53" t="s">
        <v>696</v>
      </c>
      <c r="Z517" s="53" t="s">
        <v>235</v>
      </c>
      <c r="AA517" s="53" t="s">
        <v>725</v>
      </c>
      <c r="AB517" s="53" t="s">
        <v>729</v>
      </c>
      <c r="AC517" s="53" t="s">
        <v>735</v>
      </c>
      <c r="AD517" s="53" t="s">
        <v>254</v>
      </c>
      <c r="AE517" s="53" t="s">
        <v>736</v>
      </c>
      <c r="AF517" s="53" t="s">
        <v>255</v>
      </c>
      <c r="AG517" s="53" t="s">
        <v>824</v>
      </c>
      <c r="AH517" s="53" t="s">
        <v>825</v>
      </c>
      <c r="AI517" s="53" t="s">
        <v>826</v>
      </c>
      <c r="AJ517" s="53" t="s">
        <v>827</v>
      </c>
      <c r="AK517" s="53" t="s">
        <v>609</v>
      </c>
      <c r="AL517" s="53" t="s">
        <v>610</v>
      </c>
      <c r="AM517" s="53" t="s">
        <v>611</v>
      </c>
      <c r="AN517" s="53" t="s">
        <v>833</v>
      </c>
      <c r="AO517" s="53" t="s">
        <v>834</v>
      </c>
      <c r="AP517" s="53" t="s">
        <v>2686</v>
      </c>
      <c r="AQ517" s="53" t="s">
        <v>278</v>
      </c>
      <c r="AR517" s="94">
        <v>0</v>
      </c>
      <c r="AS517" s="53">
        <v>59755595</v>
      </c>
      <c r="AT517" s="53">
        <v>0</v>
      </c>
      <c r="AU517" s="53">
        <v>0</v>
      </c>
      <c r="AV517" s="53">
        <v>0</v>
      </c>
      <c r="AW517" s="94">
        <v>59755595</v>
      </c>
      <c r="AX517" s="94">
        <v>0</v>
      </c>
      <c r="AY517" s="94">
        <v>0</v>
      </c>
      <c r="AZ517" s="53">
        <v>0</v>
      </c>
      <c r="BA517" s="53">
        <v>0</v>
      </c>
      <c r="BB517" s="94">
        <v>59755595</v>
      </c>
      <c r="BC517" s="101">
        <v>4</v>
      </c>
      <c r="BD517" s="101">
        <v>101</v>
      </c>
      <c r="BE517" s="64">
        <v>0</v>
      </c>
      <c r="BF517" t="s">
        <v>615</v>
      </c>
      <c r="BG517" s="107" t="e">
        <f>+SUMIF('[4]CDP - NO CANCELAR '!$A$2:$A$152,R517,'[4]CDP - NO CANCELAR '!$Q$2:$Q$152)</f>
        <v>#VALUE!</v>
      </c>
      <c r="BH517" s="64">
        <v>0</v>
      </c>
      <c r="BI517" s="104">
        <v>22</v>
      </c>
      <c r="BJ517" s="104">
        <v>1</v>
      </c>
      <c r="BK517" s="104">
        <v>3</v>
      </c>
      <c r="BL517" s="109">
        <v>82</v>
      </c>
      <c r="BM517" s="104">
        <v>4</v>
      </c>
      <c r="BN517" s="104">
        <v>101</v>
      </c>
      <c r="BO517" s="104">
        <v>13</v>
      </c>
      <c r="BP517" s="104">
        <v>40</v>
      </c>
      <c r="BQ517" s="105">
        <v>4599020</v>
      </c>
      <c r="BR517" s="104" t="s">
        <v>3019</v>
      </c>
      <c r="BS517" s="104">
        <v>32155595</v>
      </c>
      <c r="BT517" s="103" t="str">
        <f>+VLOOKUP('EJECUCIONGASTOS ARMONIZADO'!BU517,[4]ARMONIZACION!$I$5:$N$53,6,FALSE)</f>
        <v>GOBERNANZA Y DESARROLLO INSTITUCIONAL</v>
      </c>
      <c r="BU517" s="102" t="s">
        <v>471</v>
      </c>
      <c r="BV517" s="102"/>
      <c r="BY517" s="101">
        <v>4</v>
      </c>
      <c r="BZ517" s="101">
        <v>101</v>
      </c>
      <c r="CA517" t="e">
        <f>+COUNTIF([4]ARMONIZACION!$D$5:$D$53,'EJECUCIONGASTOS ARMONIZADO'!CB517)</f>
        <v>#VALUE!</v>
      </c>
      <c r="CB517" t="str">
        <f t="shared" si="90"/>
        <v>TRANSPARENCIA Y EFECTIVIDAD DE RESULTADOS - PLANEACIÓN Y ORDENAMIENTO TERRITORIAL</v>
      </c>
      <c r="CC517">
        <f t="shared" si="87"/>
        <v>1</v>
      </c>
      <c r="CD517" t="str">
        <f t="shared" si="91"/>
        <v>41</v>
      </c>
      <c r="CE517" t="str">
        <f t="shared" si="92"/>
        <v>22 1 3 82 4 101 13 40 4599020</v>
      </c>
      <c r="CF517">
        <f t="shared" si="93"/>
        <v>1</v>
      </c>
    </row>
    <row r="518" spans="1:84" ht="15" customHeight="1" x14ac:dyDescent="0.25">
      <c r="A518" s="113">
        <v>22</v>
      </c>
      <c r="B518" s="113">
        <v>1</v>
      </c>
      <c r="C518" s="113">
        <v>3</v>
      </c>
      <c r="D518" s="113">
        <v>82</v>
      </c>
      <c r="E518" s="113">
        <v>5</v>
      </c>
      <c r="F518" s="113">
        <v>1</v>
      </c>
      <c r="G518" s="113">
        <v>13</v>
      </c>
      <c r="H518" s="113">
        <v>0</v>
      </c>
      <c r="I518" s="113">
        <v>2</v>
      </c>
      <c r="J518" s="113" t="s">
        <v>235</v>
      </c>
      <c r="K518" s="113" t="s">
        <v>695</v>
      </c>
      <c r="L518" s="113" t="s">
        <v>218</v>
      </c>
      <c r="M518" s="113">
        <v>25352</v>
      </c>
      <c r="N518" s="113" t="s">
        <v>2680</v>
      </c>
      <c r="O518" s="113">
        <v>0</v>
      </c>
      <c r="P518" s="113">
        <v>0</v>
      </c>
      <c r="Q518" s="113" t="s">
        <v>2684</v>
      </c>
      <c r="R518" s="113" t="s">
        <v>2685</v>
      </c>
      <c r="S518" s="113" t="s">
        <v>695</v>
      </c>
      <c r="T518" s="113" t="s">
        <v>218</v>
      </c>
      <c r="U518" s="113" t="s">
        <v>795</v>
      </c>
      <c r="V518" s="113" t="s">
        <v>796</v>
      </c>
      <c r="W518" s="113" t="s">
        <v>594</v>
      </c>
      <c r="X518" s="113" t="s">
        <v>602</v>
      </c>
      <c r="Y518" s="113" t="s">
        <v>696</v>
      </c>
      <c r="Z518" s="113" t="s">
        <v>235</v>
      </c>
      <c r="AA518" s="113" t="s">
        <v>725</v>
      </c>
      <c r="AB518" s="113" t="s">
        <v>729</v>
      </c>
      <c r="AC518" s="113" t="s">
        <v>735</v>
      </c>
      <c r="AD518" s="113" t="s">
        <v>254</v>
      </c>
      <c r="AE518" s="113" t="s">
        <v>736</v>
      </c>
      <c r="AF518" s="113" t="s">
        <v>255</v>
      </c>
      <c r="AG518" s="113" t="s">
        <v>824</v>
      </c>
      <c r="AH518" s="113" t="s">
        <v>825</v>
      </c>
      <c r="AI518" s="113" t="s">
        <v>826</v>
      </c>
      <c r="AJ518" s="113" t="s">
        <v>827</v>
      </c>
      <c r="AK518" s="113" t="s">
        <v>609</v>
      </c>
      <c r="AL518" s="113" t="s">
        <v>610</v>
      </c>
      <c r="AM518" s="113" t="s">
        <v>611</v>
      </c>
      <c r="AN518" s="113" t="s">
        <v>833</v>
      </c>
      <c r="AO518" s="113" t="s">
        <v>834</v>
      </c>
      <c r="AP518" s="113" t="s">
        <v>2686</v>
      </c>
      <c r="AQ518" s="113" t="s">
        <v>278</v>
      </c>
      <c r="AR518" s="94"/>
      <c r="AS518" s="53"/>
      <c r="AT518" s="53"/>
      <c r="AU518" s="53"/>
      <c r="AV518" s="53"/>
      <c r="AW518" s="94"/>
      <c r="AX518" s="94"/>
      <c r="AY518" s="94"/>
      <c r="AZ518" s="53"/>
      <c r="BA518" s="53"/>
      <c r="BB518" s="94"/>
      <c r="BC518" s="101">
        <v>4</v>
      </c>
      <c r="BD518" s="101">
        <v>101</v>
      </c>
      <c r="BG518" s="107"/>
      <c r="BI518" s="104">
        <v>22</v>
      </c>
      <c r="BJ518" s="104">
        <v>1</v>
      </c>
      <c r="BK518" s="104">
        <v>3</v>
      </c>
      <c r="BL518" s="109">
        <v>82</v>
      </c>
      <c r="BM518" s="104">
        <v>4</v>
      </c>
      <c r="BN518" s="104">
        <v>101</v>
      </c>
      <c r="BO518" s="104">
        <v>13</v>
      </c>
      <c r="BP518" s="104">
        <v>40</v>
      </c>
      <c r="BQ518" s="105">
        <v>4599025</v>
      </c>
      <c r="BR518" s="104" t="s">
        <v>3021</v>
      </c>
      <c r="BS518" s="104">
        <v>27600000</v>
      </c>
      <c r="BT518" s="103" t="str">
        <f>+VLOOKUP('EJECUCIONGASTOS ARMONIZADO'!BU518,[4]ARMONIZACION!$I$5:$N$53,6,FALSE)</f>
        <v>GOBERNANZA Y DESARROLLO INSTITUCIONAL</v>
      </c>
      <c r="BU518" s="102" t="s">
        <v>471</v>
      </c>
      <c r="BV518" s="102"/>
      <c r="BY518" s="101">
        <v>4</v>
      </c>
      <c r="BZ518" s="101">
        <v>101</v>
      </c>
      <c r="CA518" t="e">
        <f>+COUNTIF([4]ARMONIZACION!$D$5:$D$53,'EJECUCIONGASTOS ARMONIZADO'!CB518)</f>
        <v>#VALUE!</v>
      </c>
      <c r="CB518" t="str">
        <f t="shared" si="90"/>
        <v>TRANSPARENCIA Y EFECTIVIDAD DE RESULTADOS - PLANEACIÓN Y ORDENAMIENTO TERRITORIAL</v>
      </c>
      <c r="CC518">
        <f t="shared" si="87"/>
        <v>1</v>
      </c>
      <c r="CD518" t="str">
        <f t="shared" si="91"/>
        <v>41</v>
      </c>
      <c r="CE518" t="str">
        <f t="shared" si="92"/>
        <v>22 1 3 82 4 101 13 40 4599025</v>
      </c>
      <c r="CF518">
        <f t="shared" si="93"/>
        <v>1</v>
      </c>
    </row>
    <row r="519" spans="1:84" ht="15" customHeight="1" x14ac:dyDescent="0.25">
      <c r="A519">
        <v>22</v>
      </c>
      <c r="B519">
        <v>1</v>
      </c>
      <c r="C519">
        <v>3</v>
      </c>
      <c r="D519" s="99">
        <v>82</v>
      </c>
      <c r="E519">
        <v>5</v>
      </c>
      <c r="F519">
        <v>1</v>
      </c>
      <c r="G519">
        <v>69</v>
      </c>
      <c r="H519">
        <v>0</v>
      </c>
      <c r="I519">
        <v>2</v>
      </c>
      <c r="J519" t="s">
        <v>235</v>
      </c>
      <c r="K519" t="s">
        <v>695</v>
      </c>
      <c r="L519" t="s">
        <v>218</v>
      </c>
      <c r="M519">
        <v>25358</v>
      </c>
      <c r="N519" t="s">
        <v>2687</v>
      </c>
      <c r="O519">
        <v>0</v>
      </c>
      <c r="P519">
        <v>0</v>
      </c>
      <c r="Q519" t="s">
        <v>2688</v>
      </c>
      <c r="R519" t="s">
        <v>2689</v>
      </c>
      <c r="S519" t="s">
        <v>695</v>
      </c>
      <c r="T519" t="s">
        <v>218</v>
      </c>
      <c r="U519" t="s">
        <v>795</v>
      </c>
      <c r="V519" t="s">
        <v>796</v>
      </c>
      <c r="W519" t="s">
        <v>594</v>
      </c>
      <c r="X519" t="s">
        <v>602</v>
      </c>
      <c r="Y519" t="s">
        <v>696</v>
      </c>
      <c r="Z519" t="s">
        <v>235</v>
      </c>
      <c r="AA519" t="s">
        <v>725</v>
      </c>
      <c r="AB519" t="s">
        <v>729</v>
      </c>
      <c r="AC519" t="s">
        <v>735</v>
      </c>
      <c r="AD519" t="s">
        <v>254</v>
      </c>
      <c r="AE519" t="s">
        <v>736</v>
      </c>
      <c r="AF519" t="s">
        <v>255</v>
      </c>
      <c r="AG519" t="s">
        <v>848</v>
      </c>
      <c r="AH519" t="s">
        <v>849</v>
      </c>
      <c r="AI519" t="s">
        <v>850</v>
      </c>
      <c r="AJ519" t="s">
        <v>851</v>
      </c>
      <c r="AK519" t="s">
        <v>609</v>
      </c>
      <c r="AL519" t="s">
        <v>610</v>
      </c>
      <c r="AM519" t="s">
        <v>611</v>
      </c>
      <c r="AN519" t="s">
        <v>852</v>
      </c>
      <c r="AO519" t="s">
        <v>853</v>
      </c>
      <c r="AP519" t="s">
        <v>2690</v>
      </c>
      <c r="AQ519" t="s">
        <v>29</v>
      </c>
      <c r="AR519" s="64">
        <v>0</v>
      </c>
      <c r="AS519" s="64">
        <v>63889554</v>
      </c>
      <c r="AT519" s="64">
        <v>0</v>
      </c>
      <c r="AU519" s="64">
        <v>0</v>
      </c>
      <c r="AV519" s="64">
        <v>0</v>
      </c>
      <c r="AW519" s="64">
        <v>63889554</v>
      </c>
      <c r="AX519" s="64">
        <v>0</v>
      </c>
      <c r="AY519" s="64">
        <v>0</v>
      </c>
      <c r="AZ519" s="64">
        <v>0</v>
      </c>
      <c r="BA519" s="64">
        <v>0</v>
      </c>
      <c r="BB519" s="64">
        <v>63889554</v>
      </c>
      <c r="BC519" s="101">
        <v>4</v>
      </c>
      <c r="BD519" s="101">
        <v>101</v>
      </c>
      <c r="BE519" s="64">
        <v>0</v>
      </c>
      <c r="BF519" t="s">
        <v>615</v>
      </c>
      <c r="BG519" s="107" t="e">
        <f>+SUMIF('[4]CDP - NO CANCELAR '!$A$2:$A$152,R519,'[4]CDP - NO CANCELAR '!$Q$2:$Q$152)</f>
        <v>#VALUE!</v>
      </c>
      <c r="BH519" s="64">
        <v>0</v>
      </c>
      <c r="BI519" s="104">
        <v>22</v>
      </c>
      <c r="BJ519" s="104">
        <v>1</v>
      </c>
      <c r="BK519" s="104">
        <v>3</v>
      </c>
      <c r="BL519" s="106">
        <v>82</v>
      </c>
      <c r="BM519" s="104">
        <v>4</v>
      </c>
      <c r="BN519" s="104">
        <v>101</v>
      </c>
      <c r="BO519" s="104">
        <v>69</v>
      </c>
      <c r="BP519" s="104">
        <v>40</v>
      </c>
      <c r="BQ519" s="115" t="s">
        <v>852</v>
      </c>
      <c r="BR519" s="104" t="s">
        <v>3036</v>
      </c>
      <c r="BS519" s="104">
        <f t="shared" ref="BS519:BS544" si="94">+BB519</f>
        <v>63889554</v>
      </c>
      <c r="BT519" s="103" t="str">
        <f>+VLOOKUP('EJECUCIONGASTOS ARMONIZADO'!BU519,[4]ARMONIZACION!$I$5:$N$53,6,FALSE)</f>
        <v>GOBERNANZA Y DESARROLLO INSTITUCIONAL</v>
      </c>
      <c r="BU519" s="102" t="s">
        <v>471</v>
      </c>
      <c r="BV519" s="102"/>
      <c r="BY519" s="101">
        <v>4</v>
      </c>
      <c r="BZ519" s="101">
        <v>101</v>
      </c>
      <c r="CA519" t="e">
        <f>+COUNTIF([4]ARMONIZACION!$D$5:$D$53,'EJECUCIONGASTOS ARMONIZADO'!CB519)</f>
        <v>#VALUE!</v>
      </c>
      <c r="CB519" t="str">
        <f t="shared" si="90"/>
        <v>TRANSPARENCIA Y EFECTIVIDAD DE RESULTADOS - PLANEACIÓN Y ORDENAMIENTO TERRITORIAL</v>
      </c>
      <c r="CC519">
        <f t="shared" si="87"/>
        <v>1</v>
      </c>
      <c r="CD519" t="str">
        <f t="shared" si="91"/>
        <v>41</v>
      </c>
      <c r="CE519" t="str">
        <f t="shared" si="92"/>
        <v>22 1 3 82 4 101 69 40 0401105</v>
      </c>
      <c r="CF519">
        <f t="shared" si="93"/>
        <v>1</v>
      </c>
    </row>
    <row r="520" spans="1:84" ht="15" customHeight="1" x14ac:dyDescent="0.25">
      <c r="A520">
        <v>23</v>
      </c>
      <c r="B520">
        <v>1</v>
      </c>
      <c r="C520">
        <v>3</v>
      </c>
      <c r="D520" s="99">
        <v>82</v>
      </c>
      <c r="E520">
        <v>4</v>
      </c>
      <c r="F520">
        <v>2</v>
      </c>
      <c r="G520">
        <v>76</v>
      </c>
      <c r="H520">
        <v>4</v>
      </c>
      <c r="I520">
        <v>2</v>
      </c>
      <c r="J520" t="s">
        <v>235</v>
      </c>
      <c r="K520" t="s">
        <v>872</v>
      </c>
      <c r="L520" t="s">
        <v>258</v>
      </c>
      <c r="M520">
        <v>25335</v>
      </c>
      <c r="N520" t="s">
        <v>958</v>
      </c>
      <c r="O520">
        <v>4</v>
      </c>
      <c r="P520">
        <v>4</v>
      </c>
      <c r="Q520" t="s">
        <v>2691</v>
      </c>
      <c r="R520" t="s">
        <v>2692</v>
      </c>
      <c r="S520" t="s">
        <v>872</v>
      </c>
      <c r="T520" t="s">
        <v>258</v>
      </c>
      <c r="U520" t="s">
        <v>875</v>
      </c>
      <c r="V520" t="s">
        <v>876</v>
      </c>
      <c r="W520" t="s">
        <v>594</v>
      </c>
      <c r="X520" t="s">
        <v>602</v>
      </c>
      <c r="Y520" t="s">
        <v>696</v>
      </c>
      <c r="Z520" t="s">
        <v>235</v>
      </c>
      <c r="AA520" t="s">
        <v>725</v>
      </c>
      <c r="AB520" t="s">
        <v>729</v>
      </c>
      <c r="AC520" t="s">
        <v>877</v>
      </c>
      <c r="AD520" t="s">
        <v>252</v>
      </c>
      <c r="AE520" t="s">
        <v>893</v>
      </c>
      <c r="AF520" t="s">
        <v>894</v>
      </c>
      <c r="AG520" t="s">
        <v>895</v>
      </c>
      <c r="AH520" t="s">
        <v>880</v>
      </c>
      <c r="AI520" t="s">
        <v>881</v>
      </c>
      <c r="AJ520" t="s">
        <v>882</v>
      </c>
      <c r="AK520" t="s">
        <v>609</v>
      </c>
      <c r="AL520" t="s">
        <v>610</v>
      </c>
      <c r="AM520" t="s">
        <v>611</v>
      </c>
      <c r="AN520" t="s">
        <v>899</v>
      </c>
      <c r="AO520" t="s">
        <v>650</v>
      </c>
      <c r="AP520" t="s">
        <v>2693</v>
      </c>
      <c r="AQ520" t="s">
        <v>280</v>
      </c>
      <c r="AR520" s="64">
        <v>0</v>
      </c>
      <c r="AS520" s="64">
        <v>100000000</v>
      </c>
      <c r="AT520" s="64">
        <v>0</v>
      </c>
      <c r="AU520" s="64">
        <v>0</v>
      </c>
      <c r="AV520" s="64">
        <v>0</v>
      </c>
      <c r="AW520" s="64">
        <v>100000000</v>
      </c>
      <c r="AX520" s="64">
        <v>0</v>
      </c>
      <c r="AY520" s="64">
        <v>0</v>
      </c>
      <c r="AZ520" s="64">
        <v>0</v>
      </c>
      <c r="BA520" s="64">
        <v>0</v>
      </c>
      <c r="BB520" s="64">
        <v>100000000</v>
      </c>
      <c r="BC520" s="101">
        <v>3</v>
      </c>
      <c r="BD520" s="101">
        <v>201</v>
      </c>
      <c r="BE520" s="64">
        <v>0</v>
      </c>
      <c r="BF520" t="s">
        <v>615</v>
      </c>
      <c r="BG520" s="107" t="e">
        <f>+SUMIF('[4]CDP - NO CANCELAR '!$A$2:$A$152,R520,'[4]CDP - NO CANCELAR '!$Q$2:$Q$152)</f>
        <v>#VALUE!</v>
      </c>
      <c r="BH520" s="64">
        <v>0</v>
      </c>
      <c r="BI520" s="104">
        <v>23</v>
      </c>
      <c r="BJ520" s="104">
        <v>1</v>
      </c>
      <c r="BK520" s="104">
        <v>3</v>
      </c>
      <c r="BL520" s="106">
        <v>82</v>
      </c>
      <c r="BM520" s="104">
        <v>3</v>
      </c>
      <c r="BN520" s="104">
        <v>201</v>
      </c>
      <c r="BO520" s="104">
        <v>76</v>
      </c>
      <c r="BP520" s="104">
        <v>41</v>
      </c>
      <c r="BQ520" s="105">
        <v>2408035</v>
      </c>
      <c r="BR520" s="104" t="s">
        <v>280</v>
      </c>
      <c r="BS520" s="104">
        <f t="shared" si="94"/>
        <v>100000000</v>
      </c>
      <c r="BT520" s="103" t="str">
        <f>+VLOOKUP('EJECUCIONGASTOS ARMONIZADO'!BU520,[4]ARMONIZACION!$I$5:$N$53,6,FALSE)</f>
        <v>DESARROLLO FÍSICO Y AMBIENTAL</v>
      </c>
      <c r="BU520" s="102" t="s">
        <v>439</v>
      </c>
      <c r="BV520" s="102"/>
      <c r="BY520" s="101">
        <v>3</v>
      </c>
      <c r="BZ520" s="101">
        <v>201</v>
      </c>
      <c r="CA520" t="e">
        <f>+COUNTIF([4]ARMONIZACION!$D$5:$D$53,'EJECUCIONGASTOS ARMONIZADO'!CB520)</f>
        <v>#VALUE!</v>
      </c>
      <c r="CB520" t="str">
        <f t="shared" si="90"/>
        <v>ADMINISTRACION DE TRANSITO Y PROMOCION DEL TRANSPORTE ACTIVO - MOVILIDAD</v>
      </c>
      <c r="CC520">
        <f t="shared" si="87"/>
        <v>2</v>
      </c>
      <c r="CD520" t="str">
        <f t="shared" si="91"/>
        <v>32</v>
      </c>
      <c r="CE520" t="str">
        <f t="shared" si="92"/>
        <v>23 1 3 82 3 201 76 41 2408035</v>
      </c>
      <c r="CF520">
        <f t="shared" si="93"/>
        <v>1</v>
      </c>
    </row>
    <row r="521" spans="1:84" ht="15" customHeight="1" x14ac:dyDescent="0.25">
      <c r="A521">
        <v>23</v>
      </c>
      <c r="B521">
        <v>2</v>
      </c>
      <c r="C521">
        <v>3</v>
      </c>
      <c r="D521" s="99">
        <v>82</v>
      </c>
      <c r="E521">
        <v>4</v>
      </c>
      <c r="F521">
        <v>2</v>
      </c>
      <c r="G521">
        <v>76</v>
      </c>
      <c r="H521">
        <v>4</v>
      </c>
      <c r="I521">
        <v>2</v>
      </c>
      <c r="J521" t="s">
        <v>235</v>
      </c>
      <c r="K521" t="s">
        <v>872</v>
      </c>
      <c r="L521" t="s">
        <v>258</v>
      </c>
      <c r="M521">
        <v>25335</v>
      </c>
      <c r="N521" t="s">
        <v>958</v>
      </c>
      <c r="O521">
        <v>4</v>
      </c>
      <c r="P521">
        <v>4</v>
      </c>
      <c r="Q521" t="s">
        <v>2694</v>
      </c>
      <c r="R521" t="s">
        <v>2695</v>
      </c>
      <c r="S521" t="s">
        <v>872</v>
      </c>
      <c r="T521" t="s">
        <v>258</v>
      </c>
      <c r="U521" t="s">
        <v>965</v>
      </c>
      <c r="V521" t="s">
        <v>966</v>
      </c>
      <c r="W521" t="s">
        <v>594</v>
      </c>
      <c r="X521" t="s">
        <v>602</v>
      </c>
      <c r="Y521" t="s">
        <v>696</v>
      </c>
      <c r="Z521" t="s">
        <v>235</v>
      </c>
      <c r="AA521" t="s">
        <v>725</v>
      </c>
      <c r="AB521" t="s">
        <v>729</v>
      </c>
      <c r="AC521" t="s">
        <v>877</v>
      </c>
      <c r="AD521" t="s">
        <v>252</v>
      </c>
      <c r="AE521" t="s">
        <v>893</v>
      </c>
      <c r="AF521" t="s">
        <v>894</v>
      </c>
      <c r="AG521" t="s">
        <v>895</v>
      </c>
      <c r="AH521" t="s">
        <v>880</v>
      </c>
      <c r="AI521" t="s">
        <v>881</v>
      </c>
      <c r="AJ521" t="s">
        <v>882</v>
      </c>
      <c r="AK521" t="s">
        <v>609</v>
      </c>
      <c r="AL521" t="s">
        <v>610</v>
      </c>
      <c r="AM521" t="s">
        <v>611</v>
      </c>
      <c r="AN521" t="s">
        <v>888</v>
      </c>
      <c r="AO521" t="s">
        <v>889</v>
      </c>
      <c r="AP521" t="s">
        <v>2696</v>
      </c>
      <c r="AQ521" t="s">
        <v>280</v>
      </c>
      <c r="AR521" s="64">
        <v>0</v>
      </c>
      <c r="AS521" s="64">
        <v>148726115</v>
      </c>
      <c r="AT521" s="64">
        <v>0</v>
      </c>
      <c r="AU521" s="64">
        <v>0</v>
      </c>
      <c r="AV521" s="64">
        <v>0</v>
      </c>
      <c r="AW521" s="64">
        <v>148726115</v>
      </c>
      <c r="AX521" s="64">
        <v>0</v>
      </c>
      <c r="AY521" s="64">
        <v>0</v>
      </c>
      <c r="AZ521" s="64">
        <v>0</v>
      </c>
      <c r="BA521" s="64">
        <v>0</v>
      </c>
      <c r="BB521" s="64">
        <v>148726115</v>
      </c>
      <c r="BC521" s="101">
        <v>3</v>
      </c>
      <c r="BD521" s="101">
        <v>201</v>
      </c>
      <c r="BE521" s="64">
        <v>0</v>
      </c>
      <c r="BF521" t="s">
        <v>615</v>
      </c>
      <c r="BG521" s="107" t="e">
        <f>+SUMIF('[4]CDP - NO CANCELAR '!$A$2:$A$152,R521,'[4]CDP - NO CANCELAR '!$Q$2:$Q$152)</f>
        <v>#VALUE!</v>
      </c>
      <c r="BH521" s="64">
        <v>0</v>
      </c>
      <c r="BI521" s="104">
        <v>23</v>
      </c>
      <c r="BJ521" s="104">
        <v>1</v>
      </c>
      <c r="BK521" s="104">
        <v>3</v>
      </c>
      <c r="BL521" s="106">
        <v>82</v>
      </c>
      <c r="BM521" s="104">
        <v>3</v>
      </c>
      <c r="BN521" s="104">
        <v>201</v>
      </c>
      <c r="BO521" s="104">
        <v>76</v>
      </c>
      <c r="BP521" s="104">
        <v>41</v>
      </c>
      <c r="BQ521" s="105">
        <v>2408039</v>
      </c>
      <c r="BR521" s="104" t="s">
        <v>280</v>
      </c>
      <c r="BS521" s="104">
        <f t="shared" si="94"/>
        <v>148726115</v>
      </c>
      <c r="BT521" s="103" t="str">
        <f>+VLOOKUP('EJECUCIONGASTOS ARMONIZADO'!BU521,[4]ARMONIZACION!$I$5:$N$53,6,FALSE)</f>
        <v>DESARROLLO FÍSICO Y AMBIENTAL</v>
      </c>
      <c r="BU521" s="102" t="s">
        <v>439</v>
      </c>
      <c r="BV521" s="102"/>
      <c r="BY521" s="101">
        <v>3</v>
      </c>
      <c r="BZ521" s="101">
        <v>201</v>
      </c>
      <c r="CA521" t="e">
        <f>+COUNTIF([4]ARMONIZACION!$D$5:$D$53,'EJECUCIONGASTOS ARMONIZADO'!CB521)</f>
        <v>#VALUE!</v>
      </c>
      <c r="CB521" t="str">
        <f t="shared" si="90"/>
        <v>ADMINISTRACION DE TRANSITO Y PROMOCION DEL TRANSPORTE ACTIVO - MOVILIDAD</v>
      </c>
      <c r="CC521">
        <f t="shared" si="87"/>
        <v>2</v>
      </c>
      <c r="CD521" t="str">
        <f t="shared" si="91"/>
        <v>32</v>
      </c>
      <c r="CE521" t="str">
        <f t="shared" si="92"/>
        <v>23 1 3 82 3 201 76 41 2408039</v>
      </c>
      <c r="CF521">
        <f t="shared" si="93"/>
        <v>1</v>
      </c>
    </row>
    <row r="522" spans="1:84" ht="15" customHeight="1" x14ac:dyDescent="0.25">
      <c r="A522">
        <v>23</v>
      </c>
      <c r="B522">
        <v>3</v>
      </c>
      <c r="C522">
        <v>3</v>
      </c>
      <c r="D522" s="99">
        <v>82</v>
      </c>
      <c r="E522">
        <v>4</v>
      </c>
      <c r="F522">
        <v>2</v>
      </c>
      <c r="G522">
        <v>76</v>
      </c>
      <c r="H522">
        <v>0</v>
      </c>
      <c r="I522">
        <v>2</v>
      </c>
      <c r="J522" t="s">
        <v>235</v>
      </c>
      <c r="K522" t="s">
        <v>872</v>
      </c>
      <c r="L522" t="s">
        <v>258</v>
      </c>
      <c r="M522">
        <v>25375</v>
      </c>
      <c r="O522">
        <v>0</v>
      </c>
      <c r="P522">
        <v>0</v>
      </c>
      <c r="Q522" t="s">
        <v>2697</v>
      </c>
      <c r="R522" t="s">
        <v>2698</v>
      </c>
      <c r="S522" t="s">
        <v>872</v>
      </c>
      <c r="T522" t="s">
        <v>258</v>
      </c>
      <c r="U522" t="s">
        <v>971</v>
      </c>
      <c r="V522" t="s">
        <v>972</v>
      </c>
      <c r="W522" t="s">
        <v>594</v>
      </c>
      <c r="X522" t="s">
        <v>602</v>
      </c>
      <c r="Y522" t="s">
        <v>696</v>
      </c>
      <c r="Z522" t="s">
        <v>235</v>
      </c>
      <c r="AA522" t="s">
        <v>725</v>
      </c>
      <c r="AB522" t="s">
        <v>729</v>
      </c>
      <c r="AC522" t="s">
        <v>877</v>
      </c>
      <c r="AD522" t="s">
        <v>252</v>
      </c>
      <c r="AE522" t="s">
        <v>893</v>
      </c>
      <c r="AF522" t="s">
        <v>894</v>
      </c>
      <c r="AG522" t="s">
        <v>895</v>
      </c>
      <c r="AH522" t="s">
        <v>880</v>
      </c>
      <c r="AI522" t="s">
        <v>881</v>
      </c>
      <c r="AJ522" t="s">
        <v>882</v>
      </c>
      <c r="AK522" t="s">
        <v>609</v>
      </c>
      <c r="AL522" t="s">
        <v>610</v>
      </c>
      <c r="AM522" t="s">
        <v>611</v>
      </c>
      <c r="AN522" t="s">
        <v>977</v>
      </c>
      <c r="AO522" t="s">
        <v>978</v>
      </c>
      <c r="AP522" t="s">
        <v>2699</v>
      </c>
      <c r="AQ522" t="s">
        <v>282</v>
      </c>
      <c r="AR522" s="64">
        <v>0</v>
      </c>
      <c r="AS522" s="64">
        <v>62569430</v>
      </c>
      <c r="AT522" s="64">
        <v>0</v>
      </c>
      <c r="AU522" s="64">
        <v>0</v>
      </c>
      <c r="AV522" s="64">
        <v>0</v>
      </c>
      <c r="AW522" s="64">
        <v>62569430</v>
      </c>
      <c r="AX522" s="64">
        <v>0</v>
      </c>
      <c r="AY522" s="64">
        <v>0</v>
      </c>
      <c r="AZ522" s="64">
        <v>0</v>
      </c>
      <c r="BA522" s="64">
        <v>0</v>
      </c>
      <c r="BB522" s="64">
        <v>62569430</v>
      </c>
      <c r="BC522" s="101">
        <v>3</v>
      </c>
      <c r="BD522" s="101">
        <v>201</v>
      </c>
      <c r="BE522" s="64">
        <v>0</v>
      </c>
      <c r="BF522" t="s">
        <v>615</v>
      </c>
      <c r="BG522" s="107" t="e">
        <f>+SUMIF('[4]CDP - NO CANCELAR '!$A$2:$A$152,R522,'[4]CDP - NO CANCELAR '!$Q$2:$Q$152)</f>
        <v>#VALUE!</v>
      </c>
      <c r="BH522" s="64">
        <v>0</v>
      </c>
      <c r="BI522" s="104">
        <v>23</v>
      </c>
      <c r="BJ522" s="104">
        <v>3</v>
      </c>
      <c r="BK522" s="104">
        <v>3</v>
      </c>
      <c r="BL522" s="106">
        <v>82</v>
      </c>
      <c r="BM522" s="104">
        <v>3</v>
      </c>
      <c r="BN522" s="104">
        <v>201</v>
      </c>
      <c r="BO522" s="104">
        <v>76</v>
      </c>
      <c r="BP522" s="104">
        <v>41</v>
      </c>
      <c r="BQ522" s="105">
        <v>2408023</v>
      </c>
      <c r="BR522" s="104" t="s">
        <v>282</v>
      </c>
      <c r="BS522" s="104">
        <f t="shared" si="94"/>
        <v>62569430</v>
      </c>
      <c r="BT522" s="103" t="str">
        <f>+VLOOKUP('EJECUCIONGASTOS ARMONIZADO'!BU522,[4]ARMONIZACION!$I$5:$N$53,6,FALSE)</f>
        <v>DESARROLLO FÍSICO Y AMBIENTAL</v>
      </c>
      <c r="BU522" s="102" t="s">
        <v>439</v>
      </c>
      <c r="BV522" s="102"/>
      <c r="BY522" s="101">
        <v>3</v>
      </c>
      <c r="BZ522" s="101">
        <v>201</v>
      </c>
      <c r="CA522" t="e">
        <f>+COUNTIF([4]ARMONIZACION!$D$5:$D$53,'EJECUCIONGASTOS ARMONIZADO'!CB522)</f>
        <v>#VALUE!</v>
      </c>
      <c r="CB522" t="str">
        <f t="shared" si="90"/>
        <v>ADMINISTRACION DE TRANSITO Y PROMOCION DEL TRANSPORTE ACTIVO - MOVILIDAD</v>
      </c>
      <c r="CC522">
        <f t="shared" si="87"/>
        <v>2</v>
      </c>
      <c r="CD522" t="str">
        <f t="shared" si="91"/>
        <v>32</v>
      </c>
      <c r="CE522" t="str">
        <f t="shared" si="92"/>
        <v>23 3 3 82 3 201 76 41 2408023</v>
      </c>
      <c r="CF522">
        <f t="shared" si="93"/>
        <v>1</v>
      </c>
    </row>
    <row r="523" spans="1:84" ht="15" customHeight="1" x14ac:dyDescent="0.25">
      <c r="A523">
        <v>23</v>
      </c>
      <c r="B523">
        <v>4</v>
      </c>
      <c r="C523">
        <v>3</v>
      </c>
      <c r="D523" s="99">
        <v>82</v>
      </c>
      <c r="E523">
        <v>4</v>
      </c>
      <c r="F523">
        <v>3</v>
      </c>
      <c r="G523">
        <v>76</v>
      </c>
      <c r="H523">
        <v>0</v>
      </c>
      <c r="I523">
        <v>2</v>
      </c>
      <c r="J523" t="s">
        <v>235</v>
      </c>
      <c r="K523" t="s">
        <v>872</v>
      </c>
      <c r="L523" t="s">
        <v>258</v>
      </c>
      <c r="M523">
        <v>25337</v>
      </c>
      <c r="N523" t="s">
        <v>989</v>
      </c>
      <c r="O523">
        <v>0</v>
      </c>
      <c r="P523">
        <v>0</v>
      </c>
      <c r="Q523" t="s">
        <v>2700</v>
      </c>
      <c r="R523" t="s">
        <v>2701</v>
      </c>
      <c r="S523" t="s">
        <v>872</v>
      </c>
      <c r="T523" t="s">
        <v>258</v>
      </c>
      <c r="U523" t="s">
        <v>983</v>
      </c>
      <c r="W523" t="s">
        <v>594</v>
      </c>
      <c r="X523" t="s">
        <v>602</v>
      </c>
      <c r="Y523" t="s">
        <v>696</v>
      </c>
      <c r="Z523" t="s">
        <v>235</v>
      </c>
      <c r="AA523" t="s">
        <v>725</v>
      </c>
      <c r="AB523" t="s">
        <v>729</v>
      </c>
      <c r="AC523" t="s">
        <v>877</v>
      </c>
      <c r="AD523" t="s">
        <v>252</v>
      </c>
      <c r="AE523" t="s">
        <v>909</v>
      </c>
      <c r="AF523" t="s">
        <v>3542</v>
      </c>
      <c r="AG523" t="s">
        <v>911</v>
      </c>
      <c r="AH523" t="s">
        <v>880</v>
      </c>
      <c r="AI523" t="s">
        <v>881</v>
      </c>
      <c r="AJ523" t="s">
        <v>882</v>
      </c>
      <c r="AK523" t="s">
        <v>609</v>
      </c>
      <c r="AL523" t="s">
        <v>610</v>
      </c>
      <c r="AM523" t="s">
        <v>611</v>
      </c>
      <c r="AN523" t="s">
        <v>883</v>
      </c>
      <c r="AO523" t="s">
        <v>884</v>
      </c>
      <c r="AP523" t="s">
        <v>2702</v>
      </c>
      <c r="AQ523" t="s">
        <v>42</v>
      </c>
      <c r="AR523" s="64">
        <v>0</v>
      </c>
      <c r="AS523" s="64">
        <v>268221158</v>
      </c>
      <c r="AT523" s="64">
        <v>0</v>
      </c>
      <c r="AU523" s="64">
        <v>0</v>
      </c>
      <c r="AV523" s="64">
        <v>0</v>
      </c>
      <c r="AW523" s="64">
        <v>268221158</v>
      </c>
      <c r="AX523" s="64">
        <v>0</v>
      </c>
      <c r="AY523" s="64">
        <v>0</v>
      </c>
      <c r="AZ523" s="64">
        <v>0</v>
      </c>
      <c r="BA523" s="64">
        <v>0</v>
      </c>
      <c r="BB523" s="64">
        <v>268221158</v>
      </c>
      <c r="BC523" s="101">
        <v>3</v>
      </c>
      <c r="BD523" s="101">
        <v>201</v>
      </c>
      <c r="BE523" s="64">
        <v>0</v>
      </c>
      <c r="BF523" t="s">
        <v>615</v>
      </c>
      <c r="BG523" s="107" t="e">
        <f>+SUMIF('[4]CDP - NO CANCELAR '!$A$2:$A$152,R523,'[4]CDP - NO CANCELAR '!$Q$2:$Q$152)</f>
        <v>#VALUE!</v>
      </c>
      <c r="BH523" s="64">
        <v>0</v>
      </c>
      <c r="BI523" s="104">
        <v>23</v>
      </c>
      <c r="BJ523" s="104">
        <v>4</v>
      </c>
      <c r="BK523" s="104">
        <v>3</v>
      </c>
      <c r="BL523" s="106">
        <v>82</v>
      </c>
      <c r="BM523" s="104">
        <v>3</v>
      </c>
      <c r="BN523" s="104">
        <v>201</v>
      </c>
      <c r="BO523" s="104">
        <v>76</v>
      </c>
      <c r="BP523" s="104">
        <v>41</v>
      </c>
      <c r="BQ523" s="105">
        <v>2408008</v>
      </c>
      <c r="BR523" s="104" t="s">
        <v>42</v>
      </c>
      <c r="BS523" s="104">
        <f t="shared" si="94"/>
        <v>268221158</v>
      </c>
      <c r="BT523" s="103" t="str">
        <f>+VLOOKUP('EJECUCIONGASTOS ARMONIZADO'!BU523,[4]ARMONIZACION!$I$5:$N$53,6,FALSE)</f>
        <v>DESARROLLO FÍSICO Y AMBIENTAL</v>
      </c>
      <c r="BU523" s="102" t="s">
        <v>439</v>
      </c>
      <c r="BV523" s="102"/>
      <c r="BY523" s="101">
        <v>3</v>
      </c>
      <c r="BZ523" s="101">
        <v>201</v>
      </c>
      <c r="CA523" t="e">
        <f>+COUNTIF([4]ARMONIZACION!$D$5:$D$53,'EJECUCIONGASTOS ARMONIZADO'!CB523)</f>
        <v>#VALUE!</v>
      </c>
      <c r="CB523" t="str">
        <f t="shared" si="90"/>
        <v>RED DE CICLO RUTAS, VÍAS, SENDEROS Y LOS PEP - MOVILIDAD</v>
      </c>
      <c r="CC523">
        <f t="shared" si="87"/>
        <v>2</v>
      </c>
      <c r="CD523" t="str">
        <f t="shared" si="91"/>
        <v>32</v>
      </c>
      <c r="CE523" t="str">
        <f t="shared" si="92"/>
        <v>23 4 3 82 3 201 76 41 2408008</v>
      </c>
      <c r="CF523">
        <f t="shared" si="93"/>
        <v>1</v>
      </c>
    </row>
    <row r="524" spans="1:84" ht="15" customHeight="1" x14ac:dyDescent="0.25">
      <c r="A524">
        <v>23</v>
      </c>
      <c r="B524">
        <v>2</v>
      </c>
      <c r="C524">
        <v>3</v>
      </c>
      <c r="D524" s="99">
        <v>82</v>
      </c>
      <c r="E524">
        <v>4</v>
      </c>
      <c r="F524">
        <v>2</v>
      </c>
      <c r="G524">
        <v>76</v>
      </c>
      <c r="H524">
        <v>5</v>
      </c>
      <c r="I524">
        <v>2</v>
      </c>
      <c r="J524" t="s">
        <v>235</v>
      </c>
      <c r="K524" t="s">
        <v>872</v>
      </c>
      <c r="L524" t="s">
        <v>258</v>
      </c>
      <c r="M524">
        <v>25332</v>
      </c>
      <c r="N524" t="s">
        <v>2703</v>
      </c>
      <c r="O524">
        <v>5</v>
      </c>
      <c r="P524">
        <v>5</v>
      </c>
      <c r="Q524" t="s">
        <v>2704</v>
      </c>
      <c r="R524" t="s">
        <v>2705</v>
      </c>
      <c r="S524" t="s">
        <v>872</v>
      </c>
      <c r="T524" t="s">
        <v>258</v>
      </c>
      <c r="U524" t="s">
        <v>965</v>
      </c>
      <c r="V524" t="s">
        <v>966</v>
      </c>
      <c r="W524" t="s">
        <v>594</v>
      </c>
      <c r="X524" t="s">
        <v>602</v>
      </c>
      <c r="Y524" t="s">
        <v>696</v>
      </c>
      <c r="Z524" t="s">
        <v>235</v>
      </c>
      <c r="AA524" t="s">
        <v>725</v>
      </c>
      <c r="AB524" t="s">
        <v>729</v>
      </c>
      <c r="AC524" t="s">
        <v>877</v>
      </c>
      <c r="AD524" t="s">
        <v>252</v>
      </c>
      <c r="AE524" t="s">
        <v>893</v>
      </c>
      <c r="AF524" t="s">
        <v>894</v>
      </c>
      <c r="AG524" t="s">
        <v>895</v>
      </c>
      <c r="AH524" t="s">
        <v>880</v>
      </c>
      <c r="AI524" t="s">
        <v>881</v>
      </c>
      <c r="AJ524" t="s">
        <v>882</v>
      </c>
      <c r="AK524" t="s">
        <v>609</v>
      </c>
      <c r="AL524" t="s">
        <v>610</v>
      </c>
      <c r="AM524" t="s">
        <v>611</v>
      </c>
      <c r="AN524" t="s">
        <v>888</v>
      </c>
      <c r="AO524" t="s">
        <v>889</v>
      </c>
      <c r="AP524" t="s">
        <v>2706</v>
      </c>
      <c r="AQ524" t="s">
        <v>281</v>
      </c>
      <c r="AR524" s="64">
        <v>0</v>
      </c>
      <c r="AS524" s="64">
        <v>105480181</v>
      </c>
      <c r="AT524" s="64">
        <v>0</v>
      </c>
      <c r="AU524" s="64">
        <v>0</v>
      </c>
      <c r="AV524" s="64">
        <v>0</v>
      </c>
      <c r="AW524" s="64">
        <v>105480181</v>
      </c>
      <c r="AX524" s="64">
        <v>0</v>
      </c>
      <c r="AY524" s="64">
        <v>0</v>
      </c>
      <c r="AZ524" s="64">
        <v>0</v>
      </c>
      <c r="BA524" s="64">
        <v>0</v>
      </c>
      <c r="BB524" s="64">
        <v>105480181</v>
      </c>
      <c r="BC524" s="101">
        <v>3</v>
      </c>
      <c r="BD524" s="101">
        <v>201</v>
      </c>
      <c r="BE524" s="64">
        <v>0</v>
      </c>
      <c r="BF524" t="s">
        <v>615</v>
      </c>
      <c r="BG524" s="107" t="e">
        <f>+SUMIF('[4]CDP - NO CANCELAR '!$A$2:$A$152,R524,'[4]CDP - NO CANCELAR '!$Q$2:$Q$152)</f>
        <v>#VALUE!</v>
      </c>
      <c r="BH524" s="64">
        <v>0</v>
      </c>
      <c r="BI524" s="104">
        <v>23</v>
      </c>
      <c r="BJ524" s="104">
        <v>2</v>
      </c>
      <c r="BK524" s="104">
        <v>3</v>
      </c>
      <c r="BL524" s="106">
        <v>82</v>
      </c>
      <c r="BM524" s="104">
        <v>3</v>
      </c>
      <c r="BN524" s="104">
        <v>201</v>
      </c>
      <c r="BO524" s="104">
        <v>76</v>
      </c>
      <c r="BP524" s="104">
        <v>41</v>
      </c>
      <c r="BQ524" s="105">
        <v>2408008</v>
      </c>
      <c r="BR524" s="104" t="s">
        <v>281</v>
      </c>
      <c r="BS524" s="104">
        <f t="shared" si="94"/>
        <v>105480181</v>
      </c>
      <c r="BT524" s="103" t="str">
        <f>+VLOOKUP('EJECUCIONGASTOS ARMONIZADO'!BU524,[4]ARMONIZACION!$I$5:$N$53,6,FALSE)</f>
        <v>DESARROLLO FÍSICO Y AMBIENTAL</v>
      </c>
      <c r="BU524" s="102" t="s">
        <v>439</v>
      </c>
      <c r="BV524" s="102"/>
      <c r="BY524" s="101">
        <v>3</v>
      </c>
      <c r="BZ524" s="101">
        <v>201</v>
      </c>
      <c r="CA524" t="e">
        <f>+COUNTIF([4]ARMONIZACION!$D$5:$D$53,'EJECUCIONGASTOS ARMONIZADO'!CB524)</f>
        <v>#VALUE!</v>
      </c>
      <c r="CB524" t="str">
        <f t="shared" si="90"/>
        <v>ADMINISTRACION DE TRANSITO Y PROMOCION DEL TRANSPORTE ACTIVO - MOVILIDAD</v>
      </c>
      <c r="CC524">
        <f t="shared" ref="CC524:CC555" si="95">_xlfn.NUMBERVALUE(MID(BN524,1,1))</f>
        <v>2</v>
      </c>
      <c r="CD524" t="str">
        <f t="shared" si="91"/>
        <v>32</v>
      </c>
      <c r="CE524" t="str">
        <f t="shared" si="92"/>
        <v>23 2 3 82 3 201 76 41 2408008</v>
      </c>
      <c r="CF524">
        <f t="shared" si="93"/>
        <v>1</v>
      </c>
    </row>
    <row r="525" spans="1:84" ht="15" customHeight="1" x14ac:dyDescent="0.25">
      <c r="A525">
        <v>24</v>
      </c>
      <c r="B525">
        <v>1</v>
      </c>
      <c r="C525">
        <v>3</v>
      </c>
      <c r="D525" s="99">
        <v>82</v>
      </c>
      <c r="E525">
        <v>1</v>
      </c>
      <c r="F525">
        <v>8</v>
      </c>
      <c r="G525">
        <v>17</v>
      </c>
      <c r="H525">
        <v>3</v>
      </c>
      <c r="I525">
        <v>2</v>
      </c>
      <c r="J525" t="s">
        <v>235</v>
      </c>
      <c r="K525" t="s">
        <v>993</v>
      </c>
      <c r="L525" t="s">
        <v>219</v>
      </c>
      <c r="M525">
        <v>25373</v>
      </c>
      <c r="O525">
        <v>3</v>
      </c>
      <c r="P525">
        <v>3</v>
      </c>
      <c r="Q525" t="s">
        <v>2707</v>
      </c>
      <c r="R525" t="s">
        <v>2708</v>
      </c>
      <c r="S525" t="s">
        <v>993</v>
      </c>
      <c r="T525" t="s">
        <v>219</v>
      </c>
      <c r="U525" t="s">
        <v>996</v>
      </c>
      <c r="V525" t="s">
        <v>997</v>
      </c>
      <c r="W525" t="s">
        <v>594</v>
      </c>
      <c r="X525" t="s">
        <v>602</v>
      </c>
      <c r="Y525" t="s">
        <v>696</v>
      </c>
      <c r="Z525" t="s">
        <v>235</v>
      </c>
      <c r="AA525" t="s">
        <v>725</v>
      </c>
      <c r="AB525" t="s">
        <v>729</v>
      </c>
      <c r="AC525" t="s">
        <v>797</v>
      </c>
      <c r="AD525" t="s">
        <v>239</v>
      </c>
      <c r="AE525" t="s">
        <v>1035</v>
      </c>
      <c r="AF525" t="s">
        <v>244</v>
      </c>
      <c r="AG525" t="s">
        <v>1045</v>
      </c>
      <c r="AH525" t="s">
        <v>1046</v>
      </c>
      <c r="AI525" t="s">
        <v>1047</v>
      </c>
      <c r="AJ525" t="s">
        <v>1048</v>
      </c>
      <c r="AK525" t="s">
        <v>609</v>
      </c>
      <c r="AL525" t="s">
        <v>610</v>
      </c>
      <c r="AM525" t="s">
        <v>611</v>
      </c>
      <c r="AN525" t="s">
        <v>1053</v>
      </c>
      <c r="AO525" t="s">
        <v>844</v>
      </c>
      <c r="AP525" t="s">
        <v>2709</v>
      </c>
      <c r="AQ525" t="s">
        <v>47</v>
      </c>
      <c r="AR525" s="64">
        <v>0</v>
      </c>
      <c r="AS525" s="64">
        <v>104240585</v>
      </c>
      <c r="AT525" s="64">
        <v>0</v>
      </c>
      <c r="AU525" s="64">
        <v>0</v>
      </c>
      <c r="AV525" s="64">
        <v>0</v>
      </c>
      <c r="AW525" s="64">
        <v>104240585</v>
      </c>
      <c r="AX525" s="64">
        <v>0</v>
      </c>
      <c r="AY525" s="64">
        <v>0</v>
      </c>
      <c r="AZ525" s="64">
        <v>0</v>
      </c>
      <c r="BA525" s="64">
        <v>0</v>
      </c>
      <c r="BB525" s="64">
        <v>104240585</v>
      </c>
      <c r="BC525" s="101">
        <v>1</v>
      </c>
      <c r="BD525" s="101">
        <v>601</v>
      </c>
      <c r="BE525" s="64">
        <v>0</v>
      </c>
      <c r="BF525" t="s">
        <v>615</v>
      </c>
      <c r="BG525" s="107" t="e">
        <f>+SUMIF('[4]CDP - NO CANCELAR '!$A$2:$A$152,R525,'[4]CDP - NO CANCELAR '!$Q$2:$Q$152)</f>
        <v>#VALUE!</v>
      </c>
      <c r="BH525" s="64">
        <v>0</v>
      </c>
      <c r="BI525" s="104">
        <v>24</v>
      </c>
      <c r="BJ525" s="104">
        <v>1</v>
      </c>
      <c r="BK525" s="104">
        <v>3</v>
      </c>
      <c r="BL525" s="109">
        <v>82</v>
      </c>
      <c r="BM525" s="104">
        <v>1</v>
      </c>
      <c r="BN525" s="104">
        <v>601</v>
      </c>
      <c r="BO525" s="104">
        <v>17</v>
      </c>
      <c r="BP525" s="104">
        <v>40</v>
      </c>
      <c r="BQ525" s="105">
        <v>4501001</v>
      </c>
      <c r="BR525" s="104" t="s">
        <v>47</v>
      </c>
      <c r="BS525" s="104">
        <f t="shared" si="94"/>
        <v>104240585</v>
      </c>
      <c r="BT525" s="103" t="str">
        <f>+VLOOKUP('EJECUCIONGASTOS ARMONIZADO'!BU525,[4]ARMONIZACION!$I$5:$N$53,6,FALSE)</f>
        <v>DESARROLLO HUMANO Y SOCIAL</v>
      </c>
      <c r="BU525" s="102" t="s">
        <v>379</v>
      </c>
      <c r="BV525" s="102"/>
      <c r="BY525" s="101">
        <v>1</v>
      </c>
      <c r="BZ525" s="101">
        <v>601</v>
      </c>
      <c r="CA525" t="e">
        <f>+COUNTIF([4]ARMONIZACION!$D$5:$D$53,'EJECUCIONGASTOS ARMONIZADO'!CB525)</f>
        <v>#VALUE!</v>
      </c>
      <c r="CB525" t="str">
        <f t="shared" si="90"/>
        <v>SEGURIDAD Y CONVIVENCIA CIUDADANA - SEGURIDAD Y CONVIVENCIA</v>
      </c>
      <c r="CC525">
        <f t="shared" si="95"/>
        <v>6</v>
      </c>
      <c r="CD525" t="str">
        <f t="shared" si="91"/>
        <v>16</v>
      </c>
      <c r="CE525" t="str">
        <f t="shared" si="92"/>
        <v>24 1 3 82 1 601 17 40 4501001</v>
      </c>
      <c r="CF525">
        <f t="shared" si="93"/>
        <v>1</v>
      </c>
    </row>
    <row r="526" spans="1:84" ht="15" customHeight="1" x14ac:dyDescent="0.25">
      <c r="A526">
        <v>24</v>
      </c>
      <c r="B526">
        <v>1</v>
      </c>
      <c r="C526">
        <v>3</v>
      </c>
      <c r="D526" s="99">
        <v>82</v>
      </c>
      <c r="E526">
        <v>1</v>
      </c>
      <c r="F526">
        <v>8</v>
      </c>
      <c r="G526">
        <v>71</v>
      </c>
      <c r="H526">
        <v>1</v>
      </c>
      <c r="I526">
        <v>2</v>
      </c>
      <c r="J526" t="s">
        <v>235</v>
      </c>
      <c r="K526" t="s">
        <v>993</v>
      </c>
      <c r="L526" t="s">
        <v>219</v>
      </c>
      <c r="M526">
        <v>25354</v>
      </c>
      <c r="N526" t="s">
        <v>2710</v>
      </c>
      <c r="O526">
        <v>1</v>
      </c>
      <c r="P526">
        <v>1</v>
      </c>
      <c r="Q526" t="s">
        <v>2711</v>
      </c>
      <c r="R526" t="s">
        <v>2712</v>
      </c>
      <c r="S526" t="s">
        <v>993</v>
      </c>
      <c r="T526" t="s">
        <v>219</v>
      </c>
      <c r="U526" t="s">
        <v>996</v>
      </c>
      <c r="V526" t="s">
        <v>997</v>
      </c>
      <c r="W526" t="s">
        <v>594</v>
      </c>
      <c r="X526" t="s">
        <v>602</v>
      </c>
      <c r="Y526" t="s">
        <v>696</v>
      </c>
      <c r="Z526" t="s">
        <v>235</v>
      </c>
      <c r="AA526" t="s">
        <v>725</v>
      </c>
      <c r="AB526" t="s">
        <v>729</v>
      </c>
      <c r="AC526" t="s">
        <v>797</v>
      </c>
      <c r="AD526" t="s">
        <v>239</v>
      </c>
      <c r="AE526" t="s">
        <v>1035</v>
      </c>
      <c r="AF526" t="s">
        <v>244</v>
      </c>
      <c r="AG526" t="s">
        <v>1079</v>
      </c>
      <c r="AH526" t="s">
        <v>1080</v>
      </c>
      <c r="AI526" t="s">
        <v>1081</v>
      </c>
      <c r="AJ526" t="s">
        <v>1082</v>
      </c>
      <c r="AK526" t="s">
        <v>609</v>
      </c>
      <c r="AL526" t="s">
        <v>610</v>
      </c>
      <c r="AM526" t="s">
        <v>611</v>
      </c>
      <c r="AN526" t="s">
        <v>1053</v>
      </c>
      <c r="AO526" t="s">
        <v>844</v>
      </c>
      <c r="AP526" t="s">
        <v>2713</v>
      </c>
      <c r="AQ526" t="s">
        <v>284</v>
      </c>
      <c r="AR526" s="64">
        <v>0</v>
      </c>
      <c r="AS526" s="64">
        <v>77356925</v>
      </c>
      <c r="AT526" s="64">
        <v>0</v>
      </c>
      <c r="AU526" s="64">
        <v>0</v>
      </c>
      <c r="AV526" s="64">
        <v>0</v>
      </c>
      <c r="AW526" s="64">
        <v>77356925</v>
      </c>
      <c r="AX526" s="64">
        <v>0</v>
      </c>
      <c r="AY526" s="64">
        <v>0</v>
      </c>
      <c r="AZ526" s="64">
        <v>0</v>
      </c>
      <c r="BA526" s="64">
        <v>0</v>
      </c>
      <c r="BB526" s="64">
        <v>77356925</v>
      </c>
      <c r="BC526" s="101">
        <v>1</v>
      </c>
      <c r="BD526" s="101">
        <v>602</v>
      </c>
      <c r="BE526" s="64">
        <v>0</v>
      </c>
      <c r="BF526" t="s">
        <v>615</v>
      </c>
      <c r="BG526" s="107" t="e">
        <f>+SUMIF('[4]CDP - NO CANCELAR '!$A$2:$A$152,R526,'[4]CDP - NO CANCELAR '!$Q$2:$Q$152)</f>
        <v>#VALUE!</v>
      </c>
      <c r="BH526" s="64">
        <v>0</v>
      </c>
      <c r="BI526" s="104">
        <v>24</v>
      </c>
      <c r="BJ526" s="104">
        <v>1</v>
      </c>
      <c r="BK526" s="104">
        <v>3</v>
      </c>
      <c r="BL526" s="106">
        <v>82</v>
      </c>
      <c r="BM526" s="104">
        <v>1</v>
      </c>
      <c r="BN526" s="104">
        <v>602</v>
      </c>
      <c r="BO526" s="104">
        <v>71</v>
      </c>
      <c r="BP526" s="104">
        <v>44</v>
      </c>
      <c r="BQ526" s="105">
        <v>4501052</v>
      </c>
      <c r="BR526" s="104" t="s">
        <v>284</v>
      </c>
      <c r="BS526" s="104">
        <f t="shared" si="94"/>
        <v>77356925</v>
      </c>
      <c r="BT526" s="103" t="str">
        <f>+VLOOKUP('EJECUCIONGASTOS ARMONIZADO'!BU526,[4]ARMONIZACION!$I$5:$N$53,6,FALSE)</f>
        <v>DESARROLLO HUMANO Y SOCIAL</v>
      </c>
      <c r="BU526" s="102" t="s">
        <v>379</v>
      </c>
      <c r="BV526" s="102"/>
      <c r="BY526" s="101">
        <v>1</v>
      </c>
      <c r="BZ526" s="101">
        <v>602</v>
      </c>
      <c r="CA526" t="e">
        <f>+COUNTIF([4]ARMONIZACION!$D$5:$D$53,'EJECUCIONGASTOS ARMONIZADO'!CB526)</f>
        <v>#VALUE!</v>
      </c>
      <c r="CB526" t="str">
        <f t="shared" si="90"/>
        <v>SEGURIDAD Y CONVIVENCIA CIUDADANA - SEGURIDAD Y CONVIVENCIA</v>
      </c>
      <c r="CC526">
        <f t="shared" si="95"/>
        <v>6</v>
      </c>
      <c r="CD526" t="str">
        <f t="shared" si="91"/>
        <v>16</v>
      </c>
      <c r="CE526" t="str">
        <f t="shared" si="92"/>
        <v>24 1 3 82 1 602 71 44 4501052</v>
      </c>
      <c r="CF526">
        <f t="shared" si="93"/>
        <v>1</v>
      </c>
    </row>
    <row r="527" spans="1:84" ht="15" customHeight="1" x14ac:dyDescent="0.25">
      <c r="A527">
        <v>24</v>
      </c>
      <c r="B527">
        <v>1</v>
      </c>
      <c r="C527">
        <v>3</v>
      </c>
      <c r="D527" s="99">
        <v>82</v>
      </c>
      <c r="E527">
        <v>1</v>
      </c>
      <c r="F527">
        <v>8</v>
      </c>
      <c r="G527">
        <v>71</v>
      </c>
      <c r="H527">
        <v>3</v>
      </c>
      <c r="I527">
        <v>2</v>
      </c>
      <c r="J527" t="s">
        <v>235</v>
      </c>
      <c r="K527" t="s">
        <v>993</v>
      </c>
      <c r="L527" t="s">
        <v>219</v>
      </c>
      <c r="M527">
        <v>25301</v>
      </c>
      <c r="N527" t="s">
        <v>2714</v>
      </c>
      <c r="O527">
        <v>3</v>
      </c>
      <c r="P527">
        <v>3</v>
      </c>
      <c r="Q527" t="s">
        <v>2715</v>
      </c>
      <c r="R527" t="s">
        <v>2716</v>
      </c>
      <c r="S527" t="s">
        <v>993</v>
      </c>
      <c r="T527" t="s">
        <v>219</v>
      </c>
      <c r="U527" t="s">
        <v>996</v>
      </c>
      <c r="V527" t="s">
        <v>997</v>
      </c>
      <c r="W527" t="s">
        <v>594</v>
      </c>
      <c r="X527" t="s">
        <v>602</v>
      </c>
      <c r="Y527" t="s">
        <v>696</v>
      </c>
      <c r="Z527" t="s">
        <v>235</v>
      </c>
      <c r="AA527" t="s">
        <v>725</v>
      </c>
      <c r="AB527" t="s">
        <v>729</v>
      </c>
      <c r="AC527" t="s">
        <v>797</v>
      </c>
      <c r="AD527" t="s">
        <v>239</v>
      </c>
      <c r="AE527" t="s">
        <v>1035</v>
      </c>
      <c r="AF527" t="s">
        <v>244</v>
      </c>
      <c r="AG527" t="s">
        <v>1079</v>
      </c>
      <c r="AH527" t="s">
        <v>1080</v>
      </c>
      <c r="AI527" t="s">
        <v>1081</v>
      </c>
      <c r="AJ527" t="s">
        <v>1082</v>
      </c>
      <c r="AK527" t="s">
        <v>609</v>
      </c>
      <c r="AL527" t="s">
        <v>610</v>
      </c>
      <c r="AM527" t="s">
        <v>611</v>
      </c>
      <c r="AN527" t="s">
        <v>1146</v>
      </c>
      <c r="AO527" t="s">
        <v>1147</v>
      </c>
      <c r="AP527" t="s">
        <v>2717</v>
      </c>
      <c r="AQ527" t="s">
        <v>285</v>
      </c>
      <c r="AR527" s="64">
        <v>0</v>
      </c>
      <c r="AS527" s="64">
        <v>183302344</v>
      </c>
      <c r="AT527" s="64">
        <v>0</v>
      </c>
      <c r="AU527" s="64">
        <v>0</v>
      </c>
      <c r="AV527" s="64">
        <v>0</v>
      </c>
      <c r="AW527" s="64">
        <v>183302344</v>
      </c>
      <c r="AX527" s="64">
        <v>0</v>
      </c>
      <c r="AY527" s="64">
        <v>0</v>
      </c>
      <c r="AZ527" s="64">
        <v>0</v>
      </c>
      <c r="BA527" s="64">
        <v>0</v>
      </c>
      <c r="BB527" s="64">
        <v>183302344</v>
      </c>
      <c r="BC527" s="101">
        <v>1</v>
      </c>
      <c r="BD527" s="101">
        <v>602</v>
      </c>
      <c r="BE527" s="64">
        <v>0</v>
      </c>
      <c r="BF527" t="s">
        <v>615</v>
      </c>
      <c r="BG527" s="107" t="e">
        <f>+SUMIF('[4]CDP - NO CANCELAR '!$A$2:$A$152,R527,'[4]CDP - NO CANCELAR '!$Q$2:$Q$152)</f>
        <v>#VALUE!</v>
      </c>
      <c r="BH527" s="64">
        <v>0</v>
      </c>
      <c r="BI527" s="104">
        <v>24</v>
      </c>
      <c r="BJ527" s="104">
        <v>1</v>
      </c>
      <c r="BK527" s="104">
        <v>3</v>
      </c>
      <c r="BL527" s="106">
        <v>82</v>
      </c>
      <c r="BM527" s="104">
        <v>1</v>
      </c>
      <c r="BN527" s="104">
        <v>602</v>
      </c>
      <c r="BO527" s="104">
        <v>71</v>
      </c>
      <c r="BP527" s="104">
        <v>41</v>
      </c>
      <c r="BQ527" s="105">
        <v>4501052</v>
      </c>
      <c r="BR527" s="104" t="s">
        <v>285</v>
      </c>
      <c r="BS527" s="104">
        <f t="shared" si="94"/>
        <v>183302344</v>
      </c>
      <c r="BT527" s="103" t="str">
        <f>+VLOOKUP('EJECUCIONGASTOS ARMONIZADO'!BU527,[4]ARMONIZACION!$I$5:$N$53,6,FALSE)</f>
        <v>DESARROLLO HUMANO Y SOCIAL</v>
      </c>
      <c r="BU527" s="102" t="s">
        <v>379</v>
      </c>
      <c r="BV527" s="102"/>
      <c r="BY527" s="101">
        <v>1</v>
      </c>
      <c r="BZ527" s="101">
        <v>602</v>
      </c>
      <c r="CA527" t="e">
        <f>+COUNTIF([4]ARMONIZACION!$D$5:$D$53,'EJECUCIONGASTOS ARMONIZADO'!CB527)</f>
        <v>#VALUE!</v>
      </c>
      <c r="CB527" t="str">
        <f t="shared" si="90"/>
        <v>SEGURIDAD Y CONVIVENCIA CIUDADANA - SEGURIDAD Y CONVIVENCIA</v>
      </c>
      <c r="CC527">
        <f t="shared" si="95"/>
        <v>6</v>
      </c>
      <c r="CD527" t="str">
        <f t="shared" si="91"/>
        <v>16</v>
      </c>
      <c r="CE527" t="str">
        <f t="shared" si="92"/>
        <v>24 1 3 82 1 602 71 41 4501052</v>
      </c>
      <c r="CF527">
        <f t="shared" si="93"/>
        <v>1</v>
      </c>
    </row>
    <row r="528" spans="1:84" ht="15" customHeight="1" x14ac:dyDescent="0.25">
      <c r="A528">
        <v>24</v>
      </c>
      <c r="B528">
        <v>1</v>
      </c>
      <c r="C528">
        <v>3</v>
      </c>
      <c r="D528" s="99">
        <v>82</v>
      </c>
      <c r="E528">
        <v>3</v>
      </c>
      <c r="F528">
        <v>1</v>
      </c>
      <c r="G528">
        <v>70</v>
      </c>
      <c r="H528">
        <v>0</v>
      </c>
      <c r="I528">
        <v>2</v>
      </c>
      <c r="J528" t="s">
        <v>235</v>
      </c>
      <c r="K528" t="s">
        <v>993</v>
      </c>
      <c r="L528" t="s">
        <v>219</v>
      </c>
      <c r="M528">
        <v>25331</v>
      </c>
      <c r="N528" t="s">
        <v>2718</v>
      </c>
      <c r="O528">
        <v>0</v>
      </c>
      <c r="P528">
        <v>0</v>
      </c>
      <c r="Q528" t="s">
        <v>2719</v>
      </c>
      <c r="R528" t="s">
        <v>2720</v>
      </c>
      <c r="S528" t="s">
        <v>993</v>
      </c>
      <c r="T528" t="s">
        <v>219</v>
      </c>
      <c r="U528" t="s">
        <v>996</v>
      </c>
      <c r="V528" t="s">
        <v>997</v>
      </c>
      <c r="W528" t="s">
        <v>594</v>
      </c>
      <c r="X528" t="s">
        <v>602</v>
      </c>
      <c r="Y528" t="s">
        <v>696</v>
      </c>
      <c r="Z528" t="s">
        <v>235</v>
      </c>
      <c r="AA528" t="s">
        <v>725</v>
      </c>
      <c r="AB528" t="s">
        <v>729</v>
      </c>
      <c r="AC528" t="s">
        <v>603</v>
      </c>
      <c r="AD528" t="s">
        <v>246</v>
      </c>
      <c r="AE528" t="s">
        <v>604</v>
      </c>
      <c r="AF528" t="s">
        <v>247</v>
      </c>
      <c r="AG528" t="s">
        <v>621</v>
      </c>
      <c r="AH528" t="s">
        <v>622</v>
      </c>
      <c r="AI528" t="s">
        <v>623</v>
      </c>
      <c r="AJ528" t="s">
        <v>624</v>
      </c>
      <c r="AK528" t="s">
        <v>609</v>
      </c>
      <c r="AL528" t="s">
        <v>610</v>
      </c>
      <c r="AM528" t="s">
        <v>611</v>
      </c>
      <c r="AN528" t="s">
        <v>640</v>
      </c>
      <c r="AO528" t="s">
        <v>641</v>
      </c>
      <c r="AP528" t="s">
        <v>2721</v>
      </c>
      <c r="AQ528" t="s">
        <v>60</v>
      </c>
      <c r="AR528" s="64">
        <v>0</v>
      </c>
      <c r="AS528" s="64">
        <v>12020683</v>
      </c>
      <c r="AT528" s="64">
        <v>0</v>
      </c>
      <c r="AU528" s="64">
        <v>0</v>
      </c>
      <c r="AV528" s="64">
        <v>0</v>
      </c>
      <c r="AW528" s="64">
        <v>12020683</v>
      </c>
      <c r="AX528" s="64">
        <v>0</v>
      </c>
      <c r="AY528" s="64">
        <v>0</v>
      </c>
      <c r="AZ528" s="64">
        <v>0</v>
      </c>
      <c r="BA528" s="64">
        <v>0</v>
      </c>
      <c r="BB528" s="64">
        <v>12020683</v>
      </c>
      <c r="BC528" s="101">
        <v>1</v>
      </c>
      <c r="BD528" s="101">
        <v>602</v>
      </c>
      <c r="BE528" s="64">
        <v>0</v>
      </c>
      <c r="BF528" t="s">
        <v>615</v>
      </c>
      <c r="BG528" s="107" t="e">
        <f>+SUMIF('[4]CDP - NO CANCELAR '!$A$2:$A$152,R528,'[4]CDP - NO CANCELAR '!$Q$2:$Q$152)</f>
        <v>#VALUE!</v>
      </c>
      <c r="BH528" s="64">
        <v>0</v>
      </c>
      <c r="BI528" s="104">
        <v>24</v>
      </c>
      <c r="BJ528" s="104">
        <v>1</v>
      </c>
      <c r="BK528" s="104">
        <v>3</v>
      </c>
      <c r="BL528" s="106">
        <v>82</v>
      </c>
      <c r="BM528" s="104">
        <v>1</v>
      </c>
      <c r="BN528" s="104">
        <v>602</v>
      </c>
      <c r="BO528" s="104">
        <v>70</v>
      </c>
      <c r="BP528" s="104">
        <v>45</v>
      </c>
      <c r="BQ528" s="105">
        <v>4002020</v>
      </c>
      <c r="BR528" s="104" t="s">
        <v>3101</v>
      </c>
      <c r="BS528" s="104">
        <f t="shared" si="94"/>
        <v>12020683</v>
      </c>
      <c r="BT528" s="103" t="str">
        <f>+VLOOKUP('EJECUCIONGASTOS ARMONIZADO'!BU528,[4]ARMONIZACION!$I$5:$N$53,6,FALSE)</f>
        <v>DESARROLLO HUMANO Y SOCIAL</v>
      </c>
      <c r="BU528" s="102" t="s">
        <v>379</v>
      </c>
      <c r="BV528" s="102"/>
      <c r="BY528" s="101">
        <v>1</v>
      </c>
      <c r="BZ528" s="101">
        <v>602</v>
      </c>
      <c r="CA528" t="e">
        <f>+COUNTIF([4]ARMONIZACION!$D$5:$D$53,'EJECUCIONGASTOS ARMONIZADO'!CB528)</f>
        <v>#VALUE!</v>
      </c>
      <c r="CB528" t="str">
        <f t="shared" si="90"/>
        <v>MANIZALES + VERDE - SEGURIDAD Y CONVIVENCIA</v>
      </c>
      <c r="CC528">
        <f t="shared" si="95"/>
        <v>6</v>
      </c>
      <c r="CD528" t="str">
        <f t="shared" si="91"/>
        <v>16</v>
      </c>
      <c r="CE528" t="str">
        <f t="shared" si="92"/>
        <v>24 1 3 82 1 602 70 45 4002020</v>
      </c>
      <c r="CF528">
        <f t="shared" si="93"/>
        <v>2</v>
      </c>
    </row>
    <row r="529" spans="1:84" ht="15" customHeight="1" x14ac:dyDescent="0.25">
      <c r="A529">
        <v>24</v>
      </c>
      <c r="B529">
        <v>1</v>
      </c>
      <c r="C529">
        <v>3</v>
      </c>
      <c r="D529" s="99">
        <v>82</v>
      </c>
      <c r="E529">
        <v>3</v>
      </c>
      <c r="F529">
        <v>1</v>
      </c>
      <c r="G529">
        <v>70</v>
      </c>
      <c r="H529">
        <v>1</v>
      </c>
      <c r="I529">
        <v>2</v>
      </c>
      <c r="J529" t="s">
        <v>235</v>
      </c>
      <c r="K529" t="s">
        <v>993</v>
      </c>
      <c r="L529" t="s">
        <v>219</v>
      </c>
      <c r="M529">
        <v>25367</v>
      </c>
      <c r="N529" t="s">
        <v>2722</v>
      </c>
      <c r="O529">
        <v>1</v>
      </c>
      <c r="P529">
        <v>1</v>
      </c>
      <c r="Q529" t="s">
        <v>2723</v>
      </c>
      <c r="R529" t="s">
        <v>2724</v>
      </c>
      <c r="S529" t="s">
        <v>993</v>
      </c>
      <c r="T529" t="s">
        <v>219</v>
      </c>
      <c r="U529" t="s">
        <v>996</v>
      </c>
      <c r="V529" t="s">
        <v>997</v>
      </c>
      <c r="W529" t="s">
        <v>594</v>
      </c>
      <c r="X529" t="s">
        <v>602</v>
      </c>
      <c r="Y529" t="s">
        <v>696</v>
      </c>
      <c r="Z529" t="s">
        <v>235</v>
      </c>
      <c r="AA529" t="s">
        <v>725</v>
      </c>
      <c r="AB529" t="s">
        <v>729</v>
      </c>
      <c r="AC529" t="s">
        <v>603</v>
      </c>
      <c r="AD529" t="s">
        <v>246</v>
      </c>
      <c r="AE529" t="s">
        <v>604</v>
      </c>
      <c r="AF529" t="s">
        <v>247</v>
      </c>
      <c r="AG529" t="s">
        <v>621</v>
      </c>
      <c r="AH529" t="s">
        <v>622</v>
      </c>
      <c r="AI529" t="s">
        <v>623</v>
      </c>
      <c r="AJ529" t="s">
        <v>624</v>
      </c>
      <c r="AK529" t="s">
        <v>609</v>
      </c>
      <c r="AL529" t="s">
        <v>610</v>
      </c>
      <c r="AM529" t="s">
        <v>611</v>
      </c>
      <c r="AN529" t="s">
        <v>640</v>
      </c>
      <c r="AO529" t="s">
        <v>641</v>
      </c>
      <c r="AP529" t="s">
        <v>2725</v>
      </c>
      <c r="AQ529" t="s">
        <v>61</v>
      </c>
      <c r="AR529" s="64">
        <v>0</v>
      </c>
      <c r="AS529" s="64">
        <v>25266268</v>
      </c>
      <c r="AT529" s="64">
        <v>0</v>
      </c>
      <c r="AU529" s="64">
        <v>0</v>
      </c>
      <c r="AV529" s="64">
        <v>0</v>
      </c>
      <c r="AW529" s="64">
        <v>25266268</v>
      </c>
      <c r="AX529" s="64">
        <v>0</v>
      </c>
      <c r="AY529" s="64">
        <v>0</v>
      </c>
      <c r="AZ529" s="64">
        <v>0</v>
      </c>
      <c r="BA529" s="64">
        <v>0</v>
      </c>
      <c r="BB529" s="64">
        <v>25266268</v>
      </c>
      <c r="BC529" s="101">
        <v>1</v>
      </c>
      <c r="BD529" s="101">
        <v>602</v>
      </c>
      <c r="BE529" s="64">
        <v>0</v>
      </c>
      <c r="BF529" t="s">
        <v>615</v>
      </c>
      <c r="BG529" s="107" t="e">
        <f>+SUMIF('[4]CDP - NO CANCELAR '!$A$2:$A$152,R529,'[4]CDP - NO CANCELAR '!$Q$2:$Q$152)</f>
        <v>#VALUE!</v>
      </c>
      <c r="BH529" s="64">
        <v>0</v>
      </c>
      <c r="BI529" s="104">
        <v>24</v>
      </c>
      <c r="BJ529" s="104">
        <v>1</v>
      </c>
      <c r="BK529" s="104">
        <v>3</v>
      </c>
      <c r="BL529" s="106">
        <v>82</v>
      </c>
      <c r="BM529" s="104">
        <v>1</v>
      </c>
      <c r="BN529" s="104">
        <v>602</v>
      </c>
      <c r="BO529" s="104">
        <v>70</v>
      </c>
      <c r="BP529" s="104">
        <v>45</v>
      </c>
      <c r="BQ529" s="105">
        <v>4002020</v>
      </c>
      <c r="BR529" s="104" t="s">
        <v>3101</v>
      </c>
      <c r="BS529" s="104">
        <f t="shared" si="94"/>
        <v>25266268</v>
      </c>
      <c r="BT529" s="103" t="str">
        <f>+VLOOKUP('EJECUCIONGASTOS ARMONIZADO'!BU529,[4]ARMONIZACION!$I$5:$N$53,6,FALSE)</f>
        <v>DESARROLLO HUMANO Y SOCIAL</v>
      </c>
      <c r="BU529" s="102" t="s">
        <v>379</v>
      </c>
      <c r="BV529" s="102"/>
      <c r="BY529" s="101">
        <v>1</v>
      </c>
      <c r="BZ529" s="101">
        <v>602</v>
      </c>
      <c r="CA529" t="e">
        <f>+COUNTIF([4]ARMONIZACION!$D$5:$D$53,'EJECUCIONGASTOS ARMONIZADO'!CB529)</f>
        <v>#VALUE!</v>
      </c>
      <c r="CB529" t="str">
        <f t="shared" si="90"/>
        <v>MANIZALES + VERDE - SEGURIDAD Y CONVIVENCIA</v>
      </c>
      <c r="CC529">
        <f t="shared" si="95"/>
        <v>6</v>
      </c>
      <c r="CD529" t="str">
        <f t="shared" si="91"/>
        <v>16</v>
      </c>
      <c r="CE529" t="str">
        <f t="shared" si="92"/>
        <v>24 1 3 82 1 602 70 45 4002020</v>
      </c>
      <c r="CF529">
        <f t="shared" si="93"/>
        <v>2</v>
      </c>
    </row>
    <row r="530" spans="1:84" ht="15" customHeight="1" x14ac:dyDescent="0.25">
      <c r="A530">
        <v>25</v>
      </c>
      <c r="B530">
        <v>1</v>
      </c>
      <c r="C530">
        <v>3</v>
      </c>
      <c r="D530">
        <v>81</v>
      </c>
      <c r="E530">
        <v>2</v>
      </c>
      <c r="F530">
        <v>3</v>
      </c>
      <c r="G530">
        <v>18</v>
      </c>
      <c r="H530">
        <v>0</v>
      </c>
      <c r="I530">
        <v>1</v>
      </c>
      <c r="J530" t="s">
        <v>597</v>
      </c>
      <c r="K530">
        <v>0</v>
      </c>
      <c r="L530" t="s">
        <v>597</v>
      </c>
      <c r="M530">
        <v>25101</v>
      </c>
      <c r="N530" t="s">
        <v>947</v>
      </c>
      <c r="O530">
        <v>0</v>
      </c>
      <c r="P530">
        <v>0</v>
      </c>
      <c r="Q530" t="s">
        <v>2726</v>
      </c>
      <c r="R530" t="s">
        <v>2727</v>
      </c>
      <c r="S530" t="s">
        <v>1177</v>
      </c>
      <c r="T530" t="s">
        <v>220</v>
      </c>
      <c r="U530" t="s">
        <v>1178</v>
      </c>
      <c r="V530" t="s">
        <v>1179</v>
      </c>
      <c r="W530" t="s">
        <v>594</v>
      </c>
      <c r="X530" t="s">
        <v>602</v>
      </c>
      <c r="Y530" t="s">
        <v>596</v>
      </c>
      <c r="Z530" t="s">
        <v>597</v>
      </c>
      <c r="AA530" t="s">
        <v>946</v>
      </c>
      <c r="AB530" t="s">
        <v>950</v>
      </c>
      <c r="AC530" t="s">
        <v>1437</v>
      </c>
      <c r="AD530" t="s">
        <v>1438</v>
      </c>
      <c r="AE530" t="s">
        <v>1910</v>
      </c>
      <c r="AF530" t="s">
        <v>245</v>
      </c>
      <c r="AG530" t="s">
        <v>2728</v>
      </c>
      <c r="AH530" t="s">
        <v>1188</v>
      </c>
      <c r="AI530" t="s">
        <v>1189</v>
      </c>
      <c r="AJ530" t="s">
        <v>1188</v>
      </c>
      <c r="AK530" t="s">
        <v>609</v>
      </c>
      <c r="AL530" t="s">
        <v>610</v>
      </c>
      <c r="AM530" t="s">
        <v>611</v>
      </c>
      <c r="AN530" t="s">
        <v>1190</v>
      </c>
      <c r="AO530" t="s">
        <v>1191</v>
      </c>
      <c r="AP530" t="s">
        <v>2729</v>
      </c>
      <c r="AQ530" t="s">
        <v>286</v>
      </c>
      <c r="AR530" s="64">
        <v>0</v>
      </c>
      <c r="AS530" s="64">
        <v>0</v>
      </c>
      <c r="AT530" s="64">
        <v>0</v>
      </c>
      <c r="AU530" s="64">
        <v>0</v>
      </c>
      <c r="AV530" s="64">
        <v>0</v>
      </c>
      <c r="AW530" s="64">
        <v>0</v>
      </c>
      <c r="AX530" s="64">
        <v>0</v>
      </c>
      <c r="AY530" s="64">
        <v>0</v>
      </c>
      <c r="AZ530" s="64">
        <v>0</v>
      </c>
      <c r="BA530" s="64">
        <v>0</v>
      </c>
      <c r="BB530" s="64">
        <v>0</v>
      </c>
      <c r="BC530" s="109">
        <v>4</v>
      </c>
      <c r="BD530" s="109">
        <v>201</v>
      </c>
      <c r="BE530" s="64">
        <v>0</v>
      </c>
      <c r="BF530" t="s">
        <v>615</v>
      </c>
      <c r="BG530" s="107" t="e">
        <f>+SUMIF('[4]CDP - NO CANCELAR '!$A$2:$A$152,R530,'[4]CDP - NO CANCELAR '!$Q$2:$Q$152)</f>
        <v>#VALUE!</v>
      </c>
      <c r="BH530" s="64">
        <v>0</v>
      </c>
      <c r="BI530" s="104">
        <f>+A530</f>
        <v>25</v>
      </c>
      <c r="BJ530" s="104">
        <f>+B530</f>
        <v>1</v>
      </c>
      <c r="BK530" s="104">
        <f>+C530</f>
        <v>3</v>
      </c>
      <c r="BL530" s="104">
        <f>+D530</f>
        <v>81</v>
      </c>
      <c r="BM530" s="104">
        <f>+VALUE(VLOOKUP(BT530,'[4]ESTRUCTURA PDM'!$D$1:$J$48,7,FALSE))</f>
        <v>4</v>
      </c>
      <c r="BN530" s="104">
        <f>IFERROR(VALUE(CONCATENATE((VLOOKUP(BU530,'[4]ESTRUCTURA PDM'!$E$1:$L$48,7,FALSE)),0,(VLOOKUP(BV530,'[4]ESTRUCTURA PDM'!$F$1:$L$48,7,FALSE)))),)</f>
        <v>0</v>
      </c>
      <c r="BO530" s="104">
        <f>+G530</f>
        <v>18</v>
      </c>
      <c r="BP530" s="104"/>
      <c r="BQ530" s="105"/>
      <c r="BR530" s="104"/>
      <c r="BS530" s="104">
        <f t="shared" si="94"/>
        <v>0</v>
      </c>
      <c r="BT530" s="103" t="str">
        <f>+VLOOKUP('EJECUCIONGASTOS ARMONIZADO'!BU530,[4]ARMONIZACION!$I$5:$N$53,6,FALSE)</f>
        <v>GOBERNANZA Y DESARROLLO INSTITUCIONAL</v>
      </c>
      <c r="BU530" s="102" t="s">
        <v>477</v>
      </c>
      <c r="BV530" s="102"/>
      <c r="BY530" s="101">
        <v>4</v>
      </c>
      <c r="BZ530" s="101">
        <v>0</v>
      </c>
      <c r="CA530" t="e">
        <f>+COUNTIF([4]ARMONIZACION!$D$5:$D$53,'EJECUCIONGASTOS ARMONIZADO'!CB530)</f>
        <v>#VALUE!</v>
      </c>
      <c r="CB530" t="str">
        <f t="shared" si="90"/>
        <v>FORTALECIMIENTO DEL ECOSISTEMA DE COMPETITIVIDAD - BUEN GOBIERNO</v>
      </c>
      <c r="CC530">
        <f t="shared" si="95"/>
        <v>0</v>
      </c>
      <c r="CD530" t="str">
        <f t="shared" si="91"/>
        <v>40</v>
      </c>
      <c r="CE530" t="str">
        <f t="shared" si="92"/>
        <v xml:space="preserve">25 1 3 81 4 0 18  </v>
      </c>
      <c r="CF530">
        <f t="shared" si="93"/>
        <v>1</v>
      </c>
    </row>
    <row r="531" spans="1:84" ht="15" customHeight="1" x14ac:dyDescent="0.25">
      <c r="A531">
        <v>26</v>
      </c>
      <c r="B531">
        <v>1</v>
      </c>
      <c r="C531">
        <v>3</v>
      </c>
      <c r="D531" s="99">
        <v>81</v>
      </c>
      <c r="E531">
        <v>1</v>
      </c>
      <c r="F531">
        <v>7</v>
      </c>
      <c r="G531">
        <v>77</v>
      </c>
      <c r="H531">
        <v>1</v>
      </c>
      <c r="I531">
        <v>1</v>
      </c>
      <c r="J531" t="s">
        <v>597</v>
      </c>
      <c r="K531">
        <v>0</v>
      </c>
      <c r="L531" t="s">
        <v>597</v>
      </c>
      <c r="M531">
        <v>25101</v>
      </c>
      <c r="N531" t="s">
        <v>947</v>
      </c>
      <c r="O531">
        <v>1</v>
      </c>
      <c r="P531">
        <v>1</v>
      </c>
      <c r="Q531" t="s">
        <v>2730</v>
      </c>
      <c r="R531" t="s">
        <v>2731</v>
      </c>
      <c r="S531" t="s">
        <v>1243</v>
      </c>
      <c r="T531" t="s">
        <v>221</v>
      </c>
      <c r="U531" t="s">
        <v>1246</v>
      </c>
      <c r="V531" t="s">
        <v>1247</v>
      </c>
      <c r="W531" t="s">
        <v>594</v>
      </c>
      <c r="X531" t="s">
        <v>602</v>
      </c>
      <c r="Y531" t="s">
        <v>596</v>
      </c>
      <c r="Z531" t="s">
        <v>597</v>
      </c>
      <c r="AA531" t="s">
        <v>946</v>
      </c>
      <c r="AB531" t="s">
        <v>950</v>
      </c>
      <c r="AC531" t="s">
        <v>797</v>
      </c>
      <c r="AD531" t="s">
        <v>239</v>
      </c>
      <c r="AE531" t="s">
        <v>798</v>
      </c>
      <c r="AF531" t="s">
        <v>243</v>
      </c>
      <c r="AG531" t="s">
        <v>1257</v>
      </c>
      <c r="AH531" t="s">
        <v>1258</v>
      </c>
      <c r="AI531" t="s">
        <v>1259</v>
      </c>
      <c r="AJ531" t="s">
        <v>1260</v>
      </c>
      <c r="AK531" t="s">
        <v>609</v>
      </c>
      <c r="AL531" t="s">
        <v>610</v>
      </c>
      <c r="AM531" t="s">
        <v>611</v>
      </c>
      <c r="AN531" t="s">
        <v>1261</v>
      </c>
      <c r="AO531" t="s">
        <v>1262</v>
      </c>
      <c r="AP531" t="s">
        <v>2732</v>
      </c>
      <c r="AQ531" t="s">
        <v>287</v>
      </c>
      <c r="AR531" s="64">
        <v>0</v>
      </c>
      <c r="AS531" s="64">
        <v>431787452</v>
      </c>
      <c r="AT531" s="64">
        <v>0</v>
      </c>
      <c r="AU531" s="64">
        <v>0</v>
      </c>
      <c r="AV531" s="64">
        <v>0</v>
      </c>
      <c r="AW531" s="64">
        <v>431787452</v>
      </c>
      <c r="AX531" s="64">
        <v>0</v>
      </c>
      <c r="AY531" s="64">
        <v>0</v>
      </c>
      <c r="AZ531" s="64">
        <v>0</v>
      </c>
      <c r="BA531" s="64">
        <v>0</v>
      </c>
      <c r="BB531" s="64">
        <v>431787452</v>
      </c>
      <c r="BC531" s="101">
        <v>4</v>
      </c>
      <c r="BD531" s="101">
        <v>205</v>
      </c>
      <c r="BE531" s="64">
        <v>0</v>
      </c>
      <c r="BF531" t="s">
        <v>615</v>
      </c>
      <c r="BG531" s="107" t="e">
        <f>+SUMIF('[4]CDP - NO CANCELAR '!$A$2:$A$152,R531,'[4]CDP - NO CANCELAR '!$Q$2:$Q$152)</f>
        <v>#VALUE!</v>
      </c>
      <c r="BH531" s="64">
        <v>0</v>
      </c>
      <c r="BI531" s="104">
        <v>26</v>
      </c>
      <c r="BJ531" s="104">
        <v>1</v>
      </c>
      <c r="BK531" s="104">
        <v>3</v>
      </c>
      <c r="BL531" s="106">
        <v>81</v>
      </c>
      <c r="BM531" s="104">
        <v>4</v>
      </c>
      <c r="BN531" s="104">
        <v>205</v>
      </c>
      <c r="BO531" s="104">
        <v>77</v>
      </c>
      <c r="BP531" s="104">
        <v>42</v>
      </c>
      <c r="BQ531" s="105">
        <v>4599011</v>
      </c>
      <c r="BR531" s="104" t="s">
        <v>3572</v>
      </c>
      <c r="BS531" s="104">
        <f t="shared" si="94"/>
        <v>431787452</v>
      </c>
      <c r="BT531" s="103" t="str">
        <f>+VLOOKUP('EJECUCIONGASTOS ARMONIZADO'!BU531,[4]ARMONIZACION!$I$5:$N$53,6,FALSE)</f>
        <v>GOBERNANZA Y DESARROLLO INSTITUCIONAL</v>
      </c>
      <c r="BU531" s="102" t="s">
        <v>477</v>
      </c>
      <c r="BV531" s="102"/>
      <c r="BY531" s="101">
        <v>4</v>
      </c>
      <c r="BZ531" s="101">
        <v>205</v>
      </c>
      <c r="CA531" t="e">
        <f>+COUNTIF([4]ARMONIZACION!$D$5:$D$53,'EJECUCIONGASTOS ARMONIZADO'!CB531)</f>
        <v>#VALUE!</v>
      </c>
      <c r="CB531" t="str">
        <f t="shared" si="90"/>
        <v>DERECHOS HUMANOS EN LA MANIZALES + GRANDE - BUEN GOBIERNO</v>
      </c>
      <c r="CC531">
        <f t="shared" si="95"/>
        <v>2</v>
      </c>
      <c r="CD531" t="str">
        <f t="shared" si="91"/>
        <v>42</v>
      </c>
      <c r="CE531" t="str">
        <f t="shared" si="92"/>
        <v>26 1 3 81 4 205 77 42 4599011</v>
      </c>
      <c r="CF531">
        <f t="shared" si="93"/>
        <v>1</v>
      </c>
    </row>
    <row r="532" spans="1:84" ht="15" customHeight="1" x14ac:dyDescent="0.25">
      <c r="A532">
        <v>26</v>
      </c>
      <c r="B532">
        <v>1</v>
      </c>
      <c r="C532">
        <v>3</v>
      </c>
      <c r="D532" s="99">
        <v>82</v>
      </c>
      <c r="E532">
        <v>4</v>
      </c>
      <c r="F532">
        <v>3</v>
      </c>
      <c r="G532">
        <v>20</v>
      </c>
      <c r="H532">
        <v>8</v>
      </c>
      <c r="I532">
        <v>2</v>
      </c>
      <c r="J532" t="s">
        <v>235</v>
      </c>
      <c r="K532" t="s">
        <v>1243</v>
      </c>
      <c r="L532" t="s">
        <v>221</v>
      </c>
      <c r="M532">
        <v>25310</v>
      </c>
      <c r="N532" t="s">
        <v>1376</v>
      </c>
      <c r="O532">
        <v>8</v>
      </c>
      <c r="P532">
        <v>8</v>
      </c>
      <c r="Q532" t="s">
        <v>2733</v>
      </c>
      <c r="R532" t="s">
        <v>2734</v>
      </c>
      <c r="S532" t="s">
        <v>1243</v>
      </c>
      <c r="T532" t="s">
        <v>221</v>
      </c>
      <c r="U532" t="s">
        <v>1246</v>
      </c>
      <c r="V532" t="s">
        <v>1247</v>
      </c>
      <c r="W532" t="s">
        <v>594</v>
      </c>
      <c r="X532" t="s">
        <v>602</v>
      </c>
      <c r="Y532" t="s">
        <v>696</v>
      </c>
      <c r="Z532" t="s">
        <v>235</v>
      </c>
      <c r="AA532" t="s">
        <v>725</v>
      </c>
      <c r="AB532" t="s">
        <v>729</v>
      </c>
      <c r="AC532" t="s">
        <v>877</v>
      </c>
      <c r="AD532" t="s">
        <v>252</v>
      </c>
      <c r="AE532" t="s">
        <v>909</v>
      </c>
      <c r="AF532" t="s">
        <v>3542</v>
      </c>
      <c r="AG532" t="s">
        <v>1288</v>
      </c>
      <c r="AH532" t="s">
        <v>1289</v>
      </c>
      <c r="AI532" t="s">
        <v>1290</v>
      </c>
      <c r="AJ532" t="s">
        <v>1291</v>
      </c>
      <c r="AK532" t="s">
        <v>609</v>
      </c>
      <c r="AL532" t="s">
        <v>610</v>
      </c>
      <c r="AM532" t="s">
        <v>611</v>
      </c>
      <c r="AN532" t="s">
        <v>1292</v>
      </c>
      <c r="AO532" t="s">
        <v>1293</v>
      </c>
      <c r="AP532" t="s">
        <v>2735</v>
      </c>
      <c r="AQ532" t="s">
        <v>288</v>
      </c>
      <c r="AR532" s="64">
        <v>0</v>
      </c>
      <c r="AS532" s="64">
        <v>91379240</v>
      </c>
      <c r="AT532" s="64">
        <v>0</v>
      </c>
      <c r="AU532" s="64">
        <v>0</v>
      </c>
      <c r="AV532" s="64">
        <v>0</v>
      </c>
      <c r="AW532" s="64">
        <v>91379240</v>
      </c>
      <c r="AX532" s="64">
        <v>0</v>
      </c>
      <c r="AY532" s="64">
        <v>0</v>
      </c>
      <c r="AZ532" s="64">
        <v>0</v>
      </c>
      <c r="BA532" s="64">
        <v>0</v>
      </c>
      <c r="BB532" s="64">
        <v>91379240</v>
      </c>
      <c r="BC532" s="101">
        <v>3</v>
      </c>
      <c r="BD532" s="101">
        <v>203</v>
      </c>
      <c r="BE532" s="64">
        <v>0</v>
      </c>
      <c r="BF532" t="s">
        <v>615</v>
      </c>
      <c r="BG532" s="107" t="e">
        <f>+SUMIF('[4]CDP - NO CANCELAR '!$A$2:$A$152,R532,'[4]CDP - NO CANCELAR '!$Q$2:$Q$152)</f>
        <v>#VALUE!</v>
      </c>
      <c r="BH532" s="64">
        <v>0</v>
      </c>
      <c r="BI532" s="104">
        <v>26</v>
      </c>
      <c r="BJ532" s="104">
        <v>1</v>
      </c>
      <c r="BK532" s="104">
        <v>3</v>
      </c>
      <c r="BL532" s="106">
        <v>82</v>
      </c>
      <c r="BM532" s="104">
        <v>3</v>
      </c>
      <c r="BN532" s="104">
        <v>203</v>
      </c>
      <c r="BO532" s="104">
        <v>20</v>
      </c>
      <c r="BP532" s="104">
        <v>42</v>
      </c>
      <c r="BQ532" s="105">
        <v>2402114</v>
      </c>
      <c r="BR532" s="104" t="s">
        <v>3184</v>
      </c>
      <c r="BS532" s="104">
        <f t="shared" si="94"/>
        <v>91379240</v>
      </c>
      <c r="BT532" s="103" t="str">
        <f>+VLOOKUP('EJECUCIONGASTOS ARMONIZADO'!BU532,[4]ARMONIZACION!$I$5:$N$53,6,FALSE)</f>
        <v>DESARROLLO FÍSICO Y AMBIENTAL</v>
      </c>
      <c r="BU532" s="102" t="s">
        <v>439</v>
      </c>
      <c r="BV532" s="102"/>
      <c r="BY532" s="101">
        <v>3</v>
      </c>
      <c r="BZ532" s="101">
        <v>203</v>
      </c>
      <c r="CA532" t="e">
        <f>+COUNTIF([4]ARMONIZACION!$D$5:$D$53,'EJECUCIONGASTOS ARMONIZADO'!CB532)</f>
        <v>#VALUE!</v>
      </c>
      <c r="CB532" t="str">
        <f t="shared" si="90"/>
        <v>RED DE CICLO RUTAS, VÍAS, SENDEROS Y LOS PEP - MOVILIDAD</v>
      </c>
      <c r="CC532">
        <f t="shared" si="95"/>
        <v>2</v>
      </c>
      <c r="CD532" t="str">
        <f t="shared" si="91"/>
        <v>32</v>
      </c>
      <c r="CE532" t="str">
        <f t="shared" si="92"/>
        <v>26 1 3 82 3 203 20 42 2402114</v>
      </c>
      <c r="CF532">
        <f t="shared" si="93"/>
        <v>1</v>
      </c>
    </row>
    <row r="533" spans="1:84" ht="15" customHeight="1" x14ac:dyDescent="0.25">
      <c r="A533">
        <v>26</v>
      </c>
      <c r="B533">
        <v>1</v>
      </c>
      <c r="C533">
        <v>3</v>
      </c>
      <c r="D533" s="99">
        <v>85</v>
      </c>
      <c r="E533">
        <v>4</v>
      </c>
      <c r="F533">
        <v>3</v>
      </c>
      <c r="G533">
        <v>20</v>
      </c>
      <c r="H533">
        <v>0</v>
      </c>
      <c r="I533">
        <v>5</v>
      </c>
      <c r="J533" t="s">
        <v>2738</v>
      </c>
      <c r="K533" t="s">
        <v>1243</v>
      </c>
      <c r="L533" t="s">
        <v>221</v>
      </c>
      <c r="M533">
        <v>25502</v>
      </c>
      <c r="N533" t="s">
        <v>2739</v>
      </c>
      <c r="O533">
        <v>0</v>
      </c>
      <c r="P533">
        <v>0</v>
      </c>
      <c r="Q533" t="s">
        <v>2740</v>
      </c>
      <c r="R533" t="s">
        <v>2741</v>
      </c>
      <c r="S533" t="s">
        <v>1243</v>
      </c>
      <c r="T533" t="s">
        <v>221</v>
      </c>
      <c r="U533" t="s">
        <v>1246</v>
      </c>
      <c r="V533" t="s">
        <v>1247</v>
      </c>
      <c r="W533" t="s">
        <v>594</v>
      </c>
      <c r="X533" t="s">
        <v>602</v>
      </c>
      <c r="Y533" t="s">
        <v>2737</v>
      </c>
      <c r="Z533" t="s">
        <v>2738</v>
      </c>
      <c r="AA533" t="s">
        <v>2736</v>
      </c>
      <c r="AB533" t="s">
        <v>2742</v>
      </c>
      <c r="AC533" t="s">
        <v>877</v>
      </c>
      <c r="AD533" t="s">
        <v>252</v>
      </c>
      <c r="AE533" t="s">
        <v>909</v>
      </c>
      <c r="AF533" t="s">
        <v>3542</v>
      </c>
      <c r="AG533" t="s">
        <v>1288</v>
      </c>
      <c r="AH533" t="s">
        <v>1289</v>
      </c>
      <c r="AI533" t="s">
        <v>1290</v>
      </c>
      <c r="AJ533" t="s">
        <v>1291</v>
      </c>
      <c r="AK533" t="s">
        <v>609</v>
      </c>
      <c r="AL533" t="s">
        <v>610</v>
      </c>
      <c r="AM533" t="s">
        <v>611</v>
      </c>
      <c r="AN533" t="s">
        <v>1292</v>
      </c>
      <c r="AO533" t="s">
        <v>1293</v>
      </c>
      <c r="AP533" t="s">
        <v>2743</v>
      </c>
      <c r="AQ533" t="s">
        <v>290</v>
      </c>
      <c r="AR533" s="64">
        <v>0</v>
      </c>
      <c r="AS533" s="64">
        <v>39181192</v>
      </c>
      <c r="AT533" s="64">
        <v>0</v>
      </c>
      <c r="AU533" s="64">
        <v>0</v>
      </c>
      <c r="AV533" s="64">
        <v>0</v>
      </c>
      <c r="AW533" s="64">
        <v>39181192</v>
      </c>
      <c r="AX533" s="64">
        <v>0</v>
      </c>
      <c r="AY533" s="64">
        <v>0</v>
      </c>
      <c r="AZ533" s="64">
        <v>0</v>
      </c>
      <c r="BA533" s="64">
        <v>0</v>
      </c>
      <c r="BB533" s="64">
        <v>39181192</v>
      </c>
      <c r="BC533" s="101">
        <v>3</v>
      </c>
      <c r="BD533" s="101">
        <v>203</v>
      </c>
      <c r="BE533" s="64">
        <v>0</v>
      </c>
      <c r="BF533" t="s">
        <v>615</v>
      </c>
      <c r="BG533" s="107" t="e">
        <f>+SUMIF('[4]CDP - NO CANCELAR '!$A$2:$A$152,R533,'[4]CDP - NO CANCELAR '!$Q$2:$Q$152)</f>
        <v>#VALUE!</v>
      </c>
      <c r="BH533" s="64">
        <v>0</v>
      </c>
      <c r="BI533" s="104">
        <v>26</v>
      </c>
      <c r="BJ533" s="104">
        <v>1</v>
      </c>
      <c r="BK533" s="104">
        <v>3</v>
      </c>
      <c r="BL533" s="106">
        <v>85</v>
      </c>
      <c r="BM533" s="104">
        <v>3</v>
      </c>
      <c r="BN533" s="104">
        <v>203</v>
      </c>
      <c r="BO533" s="104">
        <v>20</v>
      </c>
      <c r="BP533" s="104">
        <v>42</v>
      </c>
      <c r="BQ533" s="105">
        <v>2402128</v>
      </c>
      <c r="BR533" s="104" t="s">
        <v>3131</v>
      </c>
      <c r="BS533" s="104">
        <f t="shared" si="94"/>
        <v>39181192</v>
      </c>
      <c r="BT533" s="103" t="str">
        <f>+VLOOKUP('EJECUCIONGASTOS ARMONIZADO'!BU533,[4]ARMONIZACION!$I$5:$N$53,6,FALSE)</f>
        <v>DESARROLLO FÍSICO Y AMBIENTAL</v>
      </c>
      <c r="BU533" s="102" t="s">
        <v>439</v>
      </c>
      <c r="BV533" s="102"/>
      <c r="BY533" s="101">
        <v>3</v>
      </c>
      <c r="BZ533" s="101">
        <v>203</v>
      </c>
      <c r="CA533" t="e">
        <f>+COUNTIF([4]ARMONIZACION!$D$5:$D$53,'EJECUCIONGASTOS ARMONIZADO'!CB533)</f>
        <v>#VALUE!</v>
      </c>
      <c r="CB533" t="str">
        <f t="shared" si="90"/>
        <v>RED DE CICLO RUTAS, VÍAS, SENDEROS Y LOS PEP - MOVILIDAD</v>
      </c>
      <c r="CC533">
        <f t="shared" si="95"/>
        <v>2</v>
      </c>
      <c r="CD533" t="str">
        <f t="shared" si="91"/>
        <v>32</v>
      </c>
      <c r="CE533" t="str">
        <f t="shared" si="92"/>
        <v>26 1 3 85 3 203 20 42 2402128</v>
      </c>
      <c r="CF533">
        <f t="shared" si="93"/>
        <v>2</v>
      </c>
    </row>
    <row r="534" spans="1:84" ht="15" customHeight="1" x14ac:dyDescent="0.25">
      <c r="A534">
        <v>26</v>
      </c>
      <c r="B534">
        <v>1</v>
      </c>
      <c r="C534">
        <v>3</v>
      </c>
      <c r="D534" s="99">
        <v>85</v>
      </c>
      <c r="E534">
        <v>4</v>
      </c>
      <c r="F534">
        <v>3</v>
      </c>
      <c r="G534">
        <v>20</v>
      </c>
      <c r="H534">
        <v>2</v>
      </c>
      <c r="I534">
        <v>5</v>
      </c>
      <c r="J534" t="s">
        <v>2738</v>
      </c>
      <c r="K534" t="s">
        <v>1243</v>
      </c>
      <c r="L534" t="s">
        <v>221</v>
      </c>
      <c r="M534">
        <v>25502</v>
      </c>
      <c r="N534" t="s">
        <v>2739</v>
      </c>
      <c r="O534">
        <v>2</v>
      </c>
      <c r="P534">
        <v>2</v>
      </c>
      <c r="Q534" t="s">
        <v>2744</v>
      </c>
      <c r="R534" t="s">
        <v>2745</v>
      </c>
      <c r="S534" t="s">
        <v>1243</v>
      </c>
      <c r="T534" t="s">
        <v>221</v>
      </c>
      <c r="U534" t="s">
        <v>1246</v>
      </c>
      <c r="V534" t="s">
        <v>1247</v>
      </c>
      <c r="W534" t="s">
        <v>594</v>
      </c>
      <c r="X534" t="s">
        <v>602</v>
      </c>
      <c r="Y534" t="s">
        <v>2737</v>
      </c>
      <c r="Z534" t="s">
        <v>2738</v>
      </c>
      <c r="AA534" t="s">
        <v>2736</v>
      </c>
      <c r="AB534" t="s">
        <v>2742</v>
      </c>
      <c r="AC534" t="s">
        <v>877</v>
      </c>
      <c r="AD534" t="s">
        <v>252</v>
      </c>
      <c r="AE534" t="s">
        <v>909</v>
      </c>
      <c r="AF534" t="s">
        <v>3542</v>
      </c>
      <c r="AG534" t="s">
        <v>1288</v>
      </c>
      <c r="AH534" t="s">
        <v>1289</v>
      </c>
      <c r="AI534" t="s">
        <v>1290</v>
      </c>
      <c r="AJ534" t="s">
        <v>1291</v>
      </c>
      <c r="AK534" t="s">
        <v>609</v>
      </c>
      <c r="AL534" t="s">
        <v>610</v>
      </c>
      <c r="AM534" t="s">
        <v>611</v>
      </c>
      <c r="AN534" t="s">
        <v>2746</v>
      </c>
      <c r="AO534" t="s">
        <v>2747</v>
      </c>
      <c r="AP534" t="s">
        <v>2748</v>
      </c>
      <c r="AQ534" t="s">
        <v>288</v>
      </c>
      <c r="AR534" s="64">
        <v>0</v>
      </c>
      <c r="AS534" s="64">
        <v>652818808</v>
      </c>
      <c r="AT534" s="64">
        <v>0</v>
      </c>
      <c r="AU534" s="64">
        <v>0</v>
      </c>
      <c r="AV534" s="64">
        <v>0</v>
      </c>
      <c r="AW534" s="64">
        <v>652818808</v>
      </c>
      <c r="AX534" s="64">
        <v>0</v>
      </c>
      <c r="AY534" s="64">
        <v>0</v>
      </c>
      <c r="AZ534" s="64">
        <v>0</v>
      </c>
      <c r="BA534" s="64">
        <v>0</v>
      </c>
      <c r="BB534" s="64">
        <v>652818808</v>
      </c>
      <c r="BC534" s="101">
        <v>3</v>
      </c>
      <c r="BD534" s="101">
        <v>203</v>
      </c>
      <c r="BE534" s="64">
        <v>0</v>
      </c>
      <c r="BF534" t="s">
        <v>615</v>
      </c>
      <c r="BG534" s="107" t="e">
        <f>+SUMIF('[4]CDP - NO CANCELAR '!$A$2:$A$152,R534,'[4]CDP - NO CANCELAR '!$Q$2:$Q$152)</f>
        <v>#VALUE!</v>
      </c>
      <c r="BH534" s="64">
        <v>0</v>
      </c>
      <c r="BI534" s="104">
        <v>26</v>
      </c>
      <c r="BJ534" s="104">
        <v>1</v>
      </c>
      <c r="BK534" s="104">
        <v>3</v>
      </c>
      <c r="BL534" s="106">
        <v>85</v>
      </c>
      <c r="BM534" s="104">
        <v>3</v>
      </c>
      <c r="BN534" s="104">
        <v>203</v>
      </c>
      <c r="BO534" s="104">
        <v>20</v>
      </c>
      <c r="BP534" s="104">
        <v>42</v>
      </c>
      <c r="BQ534" s="105">
        <v>2402128</v>
      </c>
      <c r="BR534" s="104" t="s">
        <v>3131</v>
      </c>
      <c r="BS534" s="104">
        <f t="shared" si="94"/>
        <v>652818808</v>
      </c>
      <c r="BT534" s="103" t="str">
        <f>+VLOOKUP('EJECUCIONGASTOS ARMONIZADO'!BU534,[4]ARMONIZACION!$I$5:$N$53,6,FALSE)</f>
        <v>DESARROLLO FÍSICO Y AMBIENTAL</v>
      </c>
      <c r="BU534" s="102" t="s">
        <v>439</v>
      </c>
      <c r="BV534" s="102"/>
      <c r="BY534" s="101">
        <v>3</v>
      </c>
      <c r="BZ534" s="101">
        <v>203</v>
      </c>
      <c r="CA534" t="e">
        <f>+COUNTIF([4]ARMONIZACION!$D$5:$D$53,'EJECUCIONGASTOS ARMONIZADO'!CB534)</f>
        <v>#VALUE!</v>
      </c>
      <c r="CB534" t="str">
        <f t="shared" si="90"/>
        <v>RED DE CICLO RUTAS, VÍAS, SENDEROS Y LOS PEP - MOVILIDAD</v>
      </c>
      <c r="CC534">
        <f t="shared" si="95"/>
        <v>2</v>
      </c>
      <c r="CD534" t="str">
        <f t="shared" si="91"/>
        <v>32</v>
      </c>
      <c r="CE534" t="str">
        <f t="shared" si="92"/>
        <v>26 1 3 85 3 203 20 42 2402128</v>
      </c>
      <c r="CF534">
        <f t="shared" si="93"/>
        <v>2</v>
      </c>
    </row>
    <row r="535" spans="1:84" ht="15" customHeight="1" x14ac:dyDescent="0.25">
      <c r="A535">
        <v>27</v>
      </c>
      <c r="B535">
        <v>1</v>
      </c>
      <c r="C535">
        <v>3</v>
      </c>
      <c r="D535" s="99">
        <v>81</v>
      </c>
      <c r="E535">
        <v>1</v>
      </c>
      <c r="F535">
        <v>6</v>
      </c>
      <c r="G535">
        <v>21</v>
      </c>
      <c r="H535">
        <v>0</v>
      </c>
      <c r="I535">
        <v>1</v>
      </c>
      <c r="J535" t="s">
        <v>597</v>
      </c>
      <c r="K535">
        <v>0</v>
      </c>
      <c r="L535" t="s">
        <v>597</v>
      </c>
      <c r="M535">
        <v>25101</v>
      </c>
      <c r="N535" t="s">
        <v>947</v>
      </c>
      <c r="O535">
        <v>0</v>
      </c>
      <c r="P535">
        <v>0</v>
      </c>
      <c r="Q535" t="s">
        <v>2749</v>
      </c>
      <c r="R535" t="s">
        <v>2750</v>
      </c>
      <c r="S535" t="s">
        <v>1386</v>
      </c>
      <c r="T535" t="s">
        <v>222</v>
      </c>
      <c r="U535" t="s">
        <v>1389</v>
      </c>
      <c r="V535" t="s">
        <v>1390</v>
      </c>
      <c r="W535" t="s">
        <v>594</v>
      </c>
      <c r="X535" t="s">
        <v>602</v>
      </c>
      <c r="Y535" t="s">
        <v>596</v>
      </c>
      <c r="Z535" t="s">
        <v>597</v>
      </c>
      <c r="AA535" t="s">
        <v>946</v>
      </c>
      <c r="AB535" t="s">
        <v>950</v>
      </c>
      <c r="AC535" t="s">
        <v>797</v>
      </c>
      <c r="AD535" t="s">
        <v>239</v>
      </c>
      <c r="AE535" t="s">
        <v>998</v>
      </c>
      <c r="AF535" t="s">
        <v>3535</v>
      </c>
      <c r="AG535" t="s">
        <v>1391</v>
      </c>
      <c r="AH535" t="s">
        <v>1392</v>
      </c>
      <c r="AI535" t="s">
        <v>1393</v>
      </c>
      <c r="AJ535" t="s">
        <v>1394</v>
      </c>
      <c r="AK535" t="s">
        <v>609</v>
      </c>
      <c r="AL535" t="s">
        <v>610</v>
      </c>
      <c r="AM535" t="s">
        <v>611</v>
      </c>
      <c r="AN535" t="s">
        <v>1409</v>
      </c>
      <c r="AO535" t="s">
        <v>1410</v>
      </c>
      <c r="AP535" t="s">
        <v>2751</v>
      </c>
      <c r="AQ535" t="s">
        <v>92</v>
      </c>
      <c r="AR535" s="64">
        <v>0</v>
      </c>
      <c r="AS535" s="64">
        <v>250000000</v>
      </c>
      <c r="AT535" s="64">
        <v>0</v>
      </c>
      <c r="AU535" s="64">
        <v>0</v>
      </c>
      <c r="AV535" s="64">
        <v>0</v>
      </c>
      <c r="AW535" s="64">
        <v>250000000</v>
      </c>
      <c r="AX535" s="64">
        <v>0</v>
      </c>
      <c r="AY535" s="64">
        <v>0</v>
      </c>
      <c r="AZ535" s="64">
        <v>0</v>
      </c>
      <c r="BA535" s="64">
        <v>0</v>
      </c>
      <c r="BB535" s="64">
        <v>250000000</v>
      </c>
      <c r="BC535" s="101">
        <v>1</v>
      </c>
      <c r="BD535" s="101">
        <v>301</v>
      </c>
      <c r="BE535" s="64">
        <v>0</v>
      </c>
      <c r="BF535" t="s">
        <v>615</v>
      </c>
      <c r="BG535" s="107" t="e">
        <f>+SUMIF('[4]CDP - NO CANCELAR '!$A$2:$A$152,R535,'[4]CDP - NO CANCELAR '!$Q$2:$Q$152)</f>
        <v>#VALUE!</v>
      </c>
      <c r="BH535" s="64">
        <v>0</v>
      </c>
      <c r="BI535" s="104">
        <v>27</v>
      </c>
      <c r="BJ535" s="104">
        <v>1</v>
      </c>
      <c r="BK535" s="104">
        <v>3</v>
      </c>
      <c r="BL535" s="106">
        <v>81</v>
      </c>
      <c r="BM535" s="104">
        <v>1</v>
      </c>
      <c r="BN535" s="104">
        <v>301</v>
      </c>
      <c r="BO535" s="104">
        <v>21</v>
      </c>
      <c r="BP535" s="104">
        <v>40</v>
      </c>
      <c r="BQ535" s="105">
        <v>4502019</v>
      </c>
      <c r="BR535" s="104" t="s">
        <v>3197</v>
      </c>
      <c r="BS535" s="104">
        <f t="shared" si="94"/>
        <v>250000000</v>
      </c>
      <c r="BT535" s="103" t="str">
        <f>+VLOOKUP('EJECUCIONGASTOS ARMONIZADO'!BU535,[4]ARMONIZACION!$I$5:$N$53,6,FALSE)</f>
        <v>DESARROLLO HUMANO Y SOCIAL</v>
      </c>
      <c r="BU535" s="102" t="s">
        <v>340</v>
      </c>
      <c r="BV535" s="102"/>
      <c r="BY535" s="101">
        <v>1</v>
      </c>
      <c r="BZ535" s="101">
        <v>301</v>
      </c>
      <c r="CA535" t="e">
        <f>+COUNTIF([4]ARMONIZACION!$D$5:$D$53,'EJECUCIONGASTOS ARMONIZADO'!CB535)</f>
        <v>#VALUE!</v>
      </c>
      <c r="CB535" t="str">
        <f t="shared" si="90"/>
        <v>INCLUSIÓN SOCIAL Y PARTICIPACIÓN CIUDADANA EN LA MANIZALES + GRANDE - INCLUSIÓN E INTEGRACIÓN SOCIAL Y COMUNITARIA</v>
      </c>
      <c r="CC535">
        <f t="shared" si="95"/>
        <v>3</v>
      </c>
      <c r="CD535" t="str">
        <f t="shared" si="91"/>
        <v>13</v>
      </c>
      <c r="CE535" t="str">
        <f t="shared" si="92"/>
        <v>27 1 3 81 1 301 21 40 4502019</v>
      </c>
      <c r="CF535">
        <f t="shared" si="93"/>
        <v>2</v>
      </c>
    </row>
    <row r="536" spans="1:84" ht="15" customHeight="1" x14ac:dyDescent="0.25">
      <c r="A536">
        <v>27</v>
      </c>
      <c r="B536">
        <v>1</v>
      </c>
      <c r="C536">
        <v>3</v>
      </c>
      <c r="D536" s="99">
        <v>81</v>
      </c>
      <c r="E536">
        <v>2</v>
      </c>
      <c r="F536">
        <v>2</v>
      </c>
      <c r="G536">
        <v>21</v>
      </c>
      <c r="H536">
        <v>0</v>
      </c>
      <c r="I536">
        <v>1</v>
      </c>
      <c r="J536" t="s">
        <v>597</v>
      </c>
      <c r="K536">
        <v>0</v>
      </c>
      <c r="L536" t="s">
        <v>597</v>
      </c>
      <c r="M536">
        <v>25101</v>
      </c>
      <c r="N536" t="s">
        <v>947</v>
      </c>
      <c r="O536">
        <v>0</v>
      </c>
      <c r="P536">
        <v>0</v>
      </c>
      <c r="Q536" t="s">
        <v>2752</v>
      </c>
      <c r="R536" t="s">
        <v>2753</v>
      </c>
      <c r="S536" t="s">
        <v>1386</v>
      </c>
      <c r="T536" t="s">
        <v>222</v>
      </c>
      <c r="U536" t="s">
        <v>1389</v>
      </c>
      <c r="V536" t="s">
        <v>1390</v>
      </c>
      <c r="W536" t="s">
        <v>594</v>
      </c>
      <c r="X536" t="s">
        <v>602</v>
      </c>
      <c r="Y536" t="s">
        <v>596</v>
      </c>
      <c r="Z536" t="s">
        <v>597</v>
      </c>
      <c r="AA536" t="s">
        <v>946</v>
      </c>
      <c r="AB536" t="s">
        <v>950</v>
      </c>
      <c r="AC536" t="s">
        <v>1437</v>
      </c>
      <c r="AD536" t="s">
        <v>1438</v>
      </c>
      <c r="AE536" t="s">
        <v>1439</v>
      </c>
      <c r="AF536" t="s">
        <v>3537</v>
      </c>
      <c r="AG536" t="s">
        <v>1441</v>
      </c>
      <c r="AH536" t="s">
        <v>1392</v>
      </c>
      <c r="AI536" t="s">
        <v>1393</v>
      </c>
      <c r="AJ536" t="s">
        <v>1394</v>
      </c>
      <c r="AK536" t="s">
        <v>609</v>
      </c>
      <c r="AL536" t="s">
        <v>610</v>
      </c>
      <c r="AM536" t="s">
        <v>611</v>
      </c>
      <c r="AN536" t="s">
        <v>1409</v>
      </c>
      <c r="AO536" t="s">
        <v>1410</v>
      </c>
      <c r="AP536" t="s">
        <v>2754</v>
      </c>
      <c r="AQ536" t="s">
        <v>92</v>
      </c>
      <c r="AR536" s="64">
        <v>0</v>
      </c>
      <c r="AS536" s="64">
        <v>250000000</v>
      </c>
      <c r="AT536" s="64">
        <v>0</v>
      </c>
      <c r="AU536" s="64">
        <v>0</v>
      </c>
      <c r="AV536" s="64">
        <v>0</v>
      </c>
      <c r="AW536" s="64">
        <v>250000000</v>
      </c>
      <c r="AX536" s="64">
        <v>0</v>
      </c>
      <c r="AY536" s="64">
        <v>0</v>
      </c>
      <c r="AZ536" s="64">
        <v>0</v>
      </c>
      <c r="BA536" s="64">
        <v>0</v>
      </c>
      <c r="BB536" s="64">
        <v>250000000</v>
      </c>
      <c r="BC536" s="101">
        <v>1</v>
      </c>
      <c r="BD536" s="101">
        <v>301</v>
      </c>
      <c r="BE536" s="64">
        <v>0</v>
      </c>
      <c r="BF536" t="s">
        <v>615</v>
      </c>
      <c r="BG536" s="107" t="e">
        <f>+SUMIF('[4]CDP - NO CANCELAR '!$A$2:$A$152,R536,'[4]CDP - NO CANCELAR '!$Q$2:$Q$152)</f>
        <v>#VALUE!</v>
      </c>
      <c r="BH536" s="64">
        <v>0</v>
      </c>
      <c r="BI536" s="104">
        <v>27</v>
      </c>
      <c r="BJ536" s="104">
        <v>1</v>
      </c>
      <c r="BK536" s="104">
        <v>3</v>
      </c>
      <c r="BL536" s="106">
        <v>81</v>
      </c>
      <c r="BM536" s="104">
        <v>1</v>
      </c>
      <c r="BN536" s="104">
        <v>301</v>
      </c>
      <c r="BO536" s="104">
        <v>21</v>
      </c>
      <c r="BP536" s="104">
        <v>40</v>
      </c>
      <c r="BQ536" s="105">
        <v>4502019</v>
      </c>
      <c r="BR536" s="104" t="s">
        <v>3197</v>
      </c>
      <c r="BS536" s="104">
        <f t="shared" si="94"/>
        <v>250000000</v>
      </c>
      <c r="BT536" s="103" t="str">
        <f>+VLOOKUP('EJECUCIONGASTOS ARMONIZADO'!BU536,[4]ARMONIZACION!$I$5:$N$53,6,FALSE)</f>
        <v>DESARROLLO HUMANO Y SOCIAL</v>
      </c>
      <c r="BU536" s="102" t="s">
        <v>340</v>
      </c>
      <c r="BV536" s="102"/>
      <c r="BY536" s="101">
        <v>1</v>
      </c>
      <c r="BZ536" s="101">
        <v>301</v>
      </c>
      <c r="CA536" t="e">
        <f>+COUNTIF([4]ARMONIZACION!$D$5:$D$53,'EJECUCIONGASTOS ARMONIZADO'!CB536)</f>
        <v>#VALUE!</v>
      </c>
      <c r="CB536" t="str">
        <f t="shared" si="90"/>
        <v>DINAMIZACIÓN Y FORTALECIMIENTO DEL ECOSISTEMA DEL EMPRENDIMIENTO E INNOVACIÓN - INCLUSIÓN E INTEGRACIÓN SOCIAL Y COMUNITARIA</v>
      </c>
      <c r="CC536">
        <f t="shared" si="95"/>
        <v>3</v>
      </c>
      <c r="CD536" t="str">
        <f t="shared" si="91"/>
        <v>13</v>
      </c>
      <c r="CE536" t="str">
        <f t="shared" si="92"/>
        <v>27 1 3 81 1 301 21 40 4502019</v>
      </c>
      <c r="CF536">
        <f t="shared" si="93"/>
        <v>2</v>
      </c>
    </row>
    <row r="537" spans="1:84" ht="15" customHeight="1" x14ac:dyDescent="0.25">
      <c r="A537">
        <v>28</v>
      </c>
      <c r="B537">
        <v>2</v>
      </c>
      <c r="C537">
        <v>3</v>
      </c>
      <c r="D537" s="99">
        <v>83</v>
      </c>
      <c r="E537">
        <v>1</v>
      </c>
      <c r="F537">
        <v>2</v>
      </c>
      <c r="G537">
        <v>72</v>
      </c>
      <c r="H537">
        <v>4</v>
      </c>
      <c r="I537">
        <v>3</v>
      </c>
      <c r="J537" t="s">
        <v>236</v>
      </c>
      <c r="K537" t="s">
        <v>1443</v>
      </c>
      <c r="L537" t="s">
        <v>223</v>
      </c>
      <c r="M537">
        <v>25201</v>
      </c>
      <c r="N537" t="s">
        <v>2755</v>
      </c>
      <c r="O537">
        <v>4</v>
      </c>
      <c r="P537">
        <v>4</v>
      </c>
      <c r="Q537" t="s">
        <v>2756</v>
      </c>
      <c r="R537" t="s">
        <v>2757</v>
      </c>
      <c r="S537" t="s">
        <v>1443</v>
      </c>
      <c r="T537" t="s">
        <v>223</v>
      </c>
      <c r="U537" t="s">
        <v>1524</v>
      </c>
      <c r="V537" t="s">
        <v>1525</v>
      </c>
      <c r="W537" t="s">
        <v>594</v>
      </c>
      <c r="X537" t="s">
        <v>602</v>
      </c>
      <c r="Y537" t="s">
        <v>594</v>
      </c>
      <c r="Z537" t="s">
        <v>236</v>
      </c>
      <c r="AA537" t="s">
        <v>1380</v>
      </c>
      <c r="AB537" t="s">
        <v>1384</v>
      </c>
      <c r="AC537" t="s">
        <v>797</v>
      </c>
      <c r="AD537" t="s">
        <v>239</v>
      </c>
      <c r="AE537" t="s">
        <v>1448</v>
      </c>
      <c r="AF537" t="s">
        <v>1449</v>
      </c>
      <c r="AG537" t="s">
        <v>1450</v>
      </c>
      <c r="AH537" t="s">
        <v>1451</v>
      </c>
      <c r="AI537" t="s">
        <v>1452</v>
      </c>
      <c r="AJ537" t="s">
        <v>1453</v>
      </c>
      <c r="AK537" t="s">
        <v>609</v>
      </c>
      <c r="AL537" t="s">
        <v>610</v>
      </c>
      <c r="AM537" t="s">
        <v>611</v>
      </c>
      <c r="AN537" t="s">
        <v>1459</v>
      </c>
      <c r="AO537" t="s">
        <v>1460</v>
      </c>
      <c r="AP537" t="s">
        <v>2758</v>
      </c>
      <c r="AQ537" t="s">
        <v>291</v>
      </c>
      <c r="AR537" s="64">
        <v>0</v>
      </c>
      <c r="AS537" s="64">
        <v>2190417078</v>
      </c>
      <c r="AT537" s="64">
        <v>0</v>
      </c>
      <c r="AU537" s="64">
        <v>0</v>
      </c>
      <c r="AV537" s="64">
        <v>0</v>
      </c>
      <c r="AW537" s="64">
        <v>2190417078</v>
      </c>
      <c r="AX537" s="64">
        <v>0</v>
      </c>
      <c r="AY537" s="64">
        <v>0</v>
      </c>
      <c r="AZ537" s="64">
        <v>0</v>
      </c>
      <c r="BA537" s="64">
        <v>0</v>
      </c>
      <c r="BB537" s="64">
        <v>2190417078</v>
      </c>
      <c r="BC537" s="101">
        <v>1</v>
      </c>
      <c r="BD537" s="101">
        <v>102</v>
      </c>
      <c r="BE537" s="64">
        <v>0</v>
      </c>
      <c r="BF537" t="s">
        <v>615</v>
      </c>
      <c r="BG537" s="107" t="e">
        <f>+SUMIF('[4]CDP - NO CANCELAR '!$A$2:$A$152,R537,'[4]CDP - NO CANCELAR '!$Q$2:$Q$152)</f>
        <v>#VALUE!</v>
      </c>
      <c r="BH537" s="64">
        <v>0</v>
      </c>
      <c r="BI537" s="104">
        <v>28</v>
      </c>
      <c r="BJ537" s="104">
        <v>2</v>
      </c>
      <c r="BK537" s="104">
        <v>3</v>
      </c>
      <c r="BL537" s="106">
        <v>83</v>
      </c>
      <c r="BM537" s="104">
        <v>1</v>
      </c>
      <c r="BN537" s="104">
        <v>102</v>
      </c>
      <c r="BO537" s="104">
        <v>72</v>
      </c>
      <c r="BP537" s="104">
        <v>44</v>
      </c>
      <c r="BQ537" s="105">
        <v>220171</v>
      </c>
      <c r="BR537" s="104" t="s">
        <v>3526</v>
      </c>
      <c r="BS537" s="104">
        <f t="shared" si="94"/>
        <v>2190417078</v>
      </c>
      <c r="BT537" s="103" t="str">
        <f>+VLOOKUP('EJECUCIONGASTOS ARMONIZADO'!BU537,[4]ARMONIZACION!$I$5:$N$53,6,FALSE)</f>
        <v>DESARROLLO HUMANO Y SOCIAL</v>
      </c>
      <c r="BU537" s="102" t="s">
        <v>317</v>
      </c>
      <c r="BV537" s="102"/>
      <c r="BY537" s="101">
        <v>1</v>
      </c>
      <c r="BZ537" s="101">
        <v>102</v>
      </c>
      <c r="CA537" t="e">
        <f>+COUNTIF([4]ARMONIZACION!$D$5:$D$53,'EJECUCIONGASTOS ARMONIZADO'!CB537)</f>
        <v>#VALUE!</v>
      </c>
      <c r="CB537" t="str">
        <f t="shared" si="90"/>
        <v>MANIZALES CIUDAD MUNDIAL DE APRENDIZAJE HACIA UN SISTEMA 4.0 - EDUCACIÓN</v>
      </c>
      <c r="CC537">
        <f t="shared" si="95"/>
        <v>1</v>
      </c>
      <c r="CD537" t="str">
        <f t="shared" si="91"/>
        <v>11</v>
      </c>
      <c r="CE537" t="str">
        <f t="shared" si="92"/>
        <v>28 2 3 83 1 102 72 44 220171</v>
      </c>
      <c r="CF537">
        <f t="shared" si="93"/>
        <v>1</v>
      </c>
    </row>
    <row r="538" spans="1:84" ht="15" customHeight="1" x14ac:dyDescent="0.25">
      <c r="A538">
        <v>28</v>
      </c>
      <c r="B538">
        <v>6</v>
      </c>
      <c r="C538">
        <v>3</v>
      </c>
      <c r="D538" s="99">
        <v>22</v>
      </c>
      <c r="E538">
        <v>1</v>
      </c>
      <c r="F538">
        <v>2</v>
      </c>
      <c r="G538">
        <v>24</v>
      </c>
      <c r="H538">
        <v>0</v>
      </c>
      <c r="I538">
        <v>2</v>
      </c>
      <c r="J538" t="s">
        <v>235</v>
      </c>
      <c r="K538" t="s">
        <v>1443</v>
      </c>
      <c r="L538" t="s">
        <v>223</v>
      </c>
      <c r="M538">
        <v>23130</v>
      </c>
      <c r="O538">
        <v>0</v>
      </c>
      <c r="P538">
        <v>0</v>
      </c>
      <c r="Q538" t="s">
        <v>2759</v>
      </c>
      <c r="R538" t="s">
        <v>2760</v>
      </c>
      <c r="S538" t="s">
        <v>1443</v>
      </c>
      <c r="T538" t="s">
        <v>223</v>
      </c>
      <c r="U538" t="s">
        <v>1605</v>
      </c>
      <c r="V538" t="s">
        <v>1606</v>
      </c>
      <c r="W538" t="s">
        <v>594</v>
      </c>
      <c r="X538" t="s">
        <v>602</v>
      </c>
      <c r="Y538" t="s">
        <v>696</v>
      </c>
      <c r="Z538" t="s">
        <v>235</v>
      </c>
      <c r="AA538" t="s">
        <v>695</v>
      </c>
      <c r="AB538" t="s">
        <v>235</v>
      </c>
      <c r="AC538" t="s">
        <v>797</v>
      </c>
      <c r="AD538" t="s">
        <v>239</v>
      </c>
      <c r="AE538" t="s">
        <v>1448</v>
      </c>
      <c r="AF538" t="s">
        <v>1449</v>
      </c>
      <c r="AG538" t="s">
        <v>1613</v>
      </c>
      <c r="AH538" t="s">
        <v>1614</v>
      </c>
      <c r="AI538" t="s">
        <v>1615</v>
      </c>
      <c r="AJ538" t="s">
        <v>1616</v>
      </c>
      <c r="AK538" t="s">
        <v>609</v>
      </c>
      <c r="AL538" t="s">
        <v>610</v>
      </c>
      <c r="AM538" t="s">
        <v>611</v>
      </c>
      <c r="AN538" t="s">
        <v>1617</v>
      </c>
      <c r="AO538" t="s">
        <v>1618</v>
      </c>
      <c r="AP538" t="s">
        <v>2761</v>
      </c>
      <c r="AQ538" t="s">
        <v>292</v>
      </c>
      <c r="AR538" s="64">
        <v>0</v>
      </c>
      <c r="AS538" s="64">
        <v>3692806268</v>
      </c>
      <c r="AT538" s="64">
        <v>0</v>
      </c>
      <c r="AU538" s="64">
        <v>0</v>
      </c>
      <c r="AV538" s="64">
        <v>0</v>
      </c>
      <c r="AW538" s="64">
        <v>3692806268</v>
      </c>
      <c r="AX538" s="66">
        <v>3692806268</v>
      </c>
      <c r="AY538" s="64">
        <v>0</v>
      </c>
      <c r="AZ538" s="64">
        <v>0</v>
      </c>
      <c r="BA538" s="64">
        <v>0</v>
      </c>
      <c r="BB538" s="66">
        <v>0</v>
      </c>
      <c r="BC538" s="101">
        <v>1</v>
      </c>
      <c r="BD538" s="101">
        <v>102</v>
      </c>
      <c r="BE538" s="64">
        <v>3692806268</v>
      </c>
      <c r="BF538" t="s">
        <v>615</v>
      </c>
      <c r="BG538" s="107" t="e">
        <f>+SUMIF('[4]CDP - NO CANCELAR '!$A$2:$A$152,R538,'[4]CDP - NO CANCELAR '!$Q$2:$Q$152)</f>
        <v>#VALUE!</v>
      </c>
      <c r="BH538" s="64">
        <v>0</v>
      </c>
      <c r="BI538" s="104">
        <f>+A538</f>
        <v>28</v>
      </c>
      <c r="BJ538" s="104">
        <f>+B538</f>
        <v>6</v>
      </c>
      <c r="BK538" s="104">
        <f>+C538</f>
        <v>3</v>
      </c>
      <c r="BL538" s="106">
        <f>+D538</f>
        <v>22</v>
      </c>
      <c r="BM538" s="104">
        <f>+VALUE(VLOOKUP(BT538,'[4]ESTRUCTURA PDM'!$D$1:$J$48,7,FALSE))</f>
        <v>1</v>
      </c>
      <c r="BN538" s="104">
        <f>IFERROR(VALUE(CONCATENATE((VLOOKUP(BU538,'[4]ESTRUCTURA PDM'!$E$1:$L$48,7,FALSE)),0,(VLOOKUP(BV538,'[4]ESTRUCTURA PDM'!$F$1:$L$48,7,FALSE)))),)</f>
        <v>0</v>
      </c>
      <c r="BO538" s="104">
        <f>+G538</f>
        <v>24</v>
      </c>
      <c r="BP538" s="104"/>
      <c r="BQ538" s="105"/>
      <c r="BR538" s="104"/>
      <c r="BS538" s="104">
        <f t="shared" si="94"/>
        <v>0</v>
      </c>
      <c r="BT538" s="103" t="str">
        <f>+VLOOKUP('EJECUCIONGASTOS ARMONIZADO'!BU538,[4]ARMONIZACION!$I$5:$N$53,6,FALSE)</f>
        <v>DESARROLLO HUMANO Y SOCIAL</v>
      </c>
      <c r="BU538" s="102" t="s">
        <v>317</v>
      </c>
      <c r="BV538" s="102"/>
      <c r="BW538" t="s">
        <v>3571</v>
      </c>
      <c r="BY538" s="101">
        <v>1</v>
      </c>
      <c r="BZ538" s="101">
        <v>0</v>
      </c>
      <c r="CA538" t="e">
        <f>+COUNTIF([4]ARMONIZACION!$D$5:$D$53,'EJECUCIONGASTOS ARMONIZADO'!CB538)</f>
        <v>#VALUE!</v>
      </c>
      <c r="CB538" t="str">
        <f t="shared" si="90"/>
        <v>MANIZALES CIUDAD MUNDIAL DE APRENDIZAJE HACIA UN SISTEMA 4.0 - EDUCACIÓN</v>
      </c>
      <c r="CC538">
        <f t="shared" si="95"/>
        <v>0</v>
      </c>
      <c r="CD538" t="str">
        <f t="shared" si="91"/>
        <v>10</v>
      </c>
      <c r="CE538" t="str">
        <f t="shared" si="92"/>
        <v xml:space="preserve">28 6 3 22 1 0 24  </v>
      </c>
      <c r="CF538">
        <f t="shared" si="93"/>
        <v>1</v>
      </c>
    </row>
    <row r="539" spans="1:84" ht="15" customHeight="1" x14ac:dyDescent="0.25">
      <c r="A539">
        <v>28</v>
      </c>
      <c r="B539">
        <v>6</v>
      </c>
      <c r="C539">
        <v>3</v>
      </c>
      <c r="D539" s="99">
        <v>83</v>
      </c>
      <c r="E539">
        <v>1</v>
      </c>
      <c r="F539">
        <v>2</v>
      </c>
      <c r="G539">
        <v>25</v>
      </c>
      <c r="H539">
        <v>0</v>
      </c>
      <c r="I539">
        <v>3</v>
      </c>
      <c r="J539" t="s">
        <v>236</v>
      </c>
      <c r="K539" t="s">
        <v>1443</v>
      </c>
      <c r="L539" t="s">
        <v>223</v>
      </c>
      <c r="M539">
        <v>25202</v>
      </c>
      <c r="N539" t="s">
        <v>2762</v>
      </c>
      <c r="O539">
        <v>0</v>
      </c>
      <c r="P539">
        <v>0</v>
      </c>
      <c r="Q539" t="s">
        <v>2763</v>
      </c>
      <c r="R539" t="s">
        <v>2764</v>
      </c>
      <c r="S539" t="s">
        <v>1443</v>
      </c>
      <c r="T539" t="s">
        <v>223</v>
      </c>
      <c r="U539" t="s">
        <v>1605</v>
      </c>
      <c r="V539" t="s">
        <v>1606</v>
      </c>
      <c r="W539" t="s">
        <v>594</v>
      </c>
      <c r="X539" t="s">
        <v>602</v>
      </c>
      <c r="Y539" t="s">
        <v>594</v>
      </c>
      <c r="Z539" t="s">
        <v>236</v>
      </c>
      <c r="AA539" t="s">
        <v>1380</v>
      </c>
      <c r="AB539" t="s">
        <v>1384</v>
      </c>
      <c r="AC539" t="s">
        <v>797</v>
      </c>
      <c r="AD539" t="s">
        <v>239</v>
      </c>
      <c r="AE539" t="s">
        <v>1448</v>
      </c>
      <c r="AF539" t="s">
        <v>1449</v>
      </c>
      <c r="AG539" t="s">
        <v>1560</v>
      </c>
      <c r="AH539" t="s">
        <v>1561</v>
      </c>
      <c r="AI539" t="s">
        <v>1562</v>
      </c>
      <c r="AJ539" t="s">
        <v>1563</v>
      </c>
      <c r="AK539" t="s">
        <v>609</v>
      </c>
      <c r="AL539" t="s">
        <v>610</v>
      </c>
      <c r="AM539" t="s">
        <v>611</v>
      </c>
      <c r="AN539" t="s">
        <v>1638</v>
      </c>
      <c r="AO539" t="s">
        <v>1639</v>
      </c>
      <c r="AP539" t="s">
        <v>2765</v>
      </c>
      <c r="AQ539" t="s">
        <v>293</v>
      </c>
      <c r="AR539" s="64">
        <v>0</v>
      </c>
      <c r="AS539" s="64">
        <v>775463777</v>
      </c>
      <c r="AT539" s="64">
        <v>0</v>
      </c>
      <c r="AU539" s="64">
        <v>0</v>
      </c>
      <c r="AV539" s="64">
        <v>0</v>
      </c>
      <c r="AW539" s="64">
        <v>775463777</v>
      </c>
      <c r="AX539" s="64">
        <v>0</v>
      </c>
      <c r="AY539" s="64">
        <v>0</v>
      </c>
      <c r="AZ539" s="64">
        <v>0</v>
      </c>
      <c r="BA539" s="64">
        <v>0</v>
      </c>
      <c r="BB539" s="64">
        <v>775463777</v>
      </c>
      <c r="BC539" s="101">
        <v>1</v>
      </c>
      <c r="BD539" s="101">
        <v>102</v>
      </c>
      <c r="BE539" s="64">
        <v>0</v>
      </c>
      <c r="BF539" t="s">
        <v>615</v>
      </c>
      <c r="BG539" s="107" t="e">
        <f>+SUMIF('[4]CDP - NO CANCELAR '!$A$2:$A$152,R539,'[4]CDP - NO CANCELAR '!$Q$2:$Q$152)</f>
        <v>#VALUE!</v>
      </c>
      <c r="BH539" s="64">
        <v>0</v>
      </c>
      <c r="BI539" s="104">
        <v>28</v>
      </c>
      <c r="BJ539" s="104">
        <v>1</v>
      </c>
      <c r="BK539" s="104">
        <v>3</v>
      </c>
      <c r="BL539" s="106">
        <v>83</v>
      </c>
      <c r="BM539" s="104">
        <v>1</v>
      </c>
      <c r="BN539" s="104">
        <v>102</v>
      </c>
      <c r="BO539" s="104">
        <v>25</v>
      </c>
      <c r="BP539" s="104">
        <v>45</v>
      </c>
      <c r="BQ539" s="105">
        <v>2201029</v>
      </c>
      <c r="BR539" s="104" t="s">
        <v>3213</v>
      </c>
      <c r="BS539" s="104">
        <f t="shared" si="94"/>
        <v>775463777</v>
      </c>
      <c r="BT539" s="103" t="str">
        <f>+VLOOKUP('EJECUCIONGASTOS ARMONIZADO'!BU539,[4]ARMONIZACION!$I$5:$N$53,6,FALSE)</f>
        <v>DESARROLLO HUMANO Y SOCIAL</v>
      </c>
      <c r="BU539" s="102" t="s">
        <v>317</v>
      </c>
      <c r="BV539" s="102"/>
      <c r="BY539" s="101">
        <v>1</v>
      </c>
      <c r="BZ539" s="101">
        <v>102</v>
      </c>
      <c r="CA539" t="e">
        <f>+COUNTIF([4]ARMONIZACION!$D$5:$D$53,'EJECUCIONGASTOS ARMONIZADO'!CB539)</f>
        <v>#VALUE!</v>
      </c>
      <c r="CB539" t="str">
        <f t="shared" si="90"/>
        <v>MANIZALES CIUDAD MUNDIAL DE APRENDIZAJE HACIA UN SISTEMA 4.0 - EDUCACIÓN</v>
      </c>
      <c r="CC539">
        <f t="shared" si="95"/>
        <v>1</v>
      </c>
      <c r="CD539" t="str">
        <f t="shared" si="91"/>
        <v>11</v>
      </c>
      <c r="CE539" t="str">
        <f t="shared" si="92"/>
        <v>28 1 3 83 1 102 25 45 2201029</v>
      </c>
      <c r="CF539">
        <f t="shared" si="93"/>
        <v>1</v>
      </c>
    </row>
    <row r="540" spans="1:84" ht="15" customHeight="1" x14ac:dyDescent="0.25">
      <c r="A540">
        <v>28</v>
      </c>
      <c r="B540">
        <v>6</v>
      </c>
      <c r="C540">
        <v>3</v>
      </c>
      <c r="D540" s="99">
        <v>83</v>
      </c>
      <c r="E540">
        <v>1</v>
      </c>
      <c r="F540">
        <v>2</v>
      </c>
      <c r="G540">
        <v>25</v>
      </c>
      <c r="H540">
        <v>0</v>
      </c>
      <c r="I540">
        <v>3</v>
      </c>
      <c r="J540" t="s">
        <v>236</v>
      </c>
      <c r="K540" t="s">
        <v>1443</v>
      </c>
      <c r="L540" t="s">
        <v>223</v>
      </c>
      <c r="M540">
        <v>25208</v>
      </c>
      <c r="N540" t="s">
        <v>2766</v>
      </c>
      <c r="O540">
        <v>0</v>
      </c>
      <c r="P540">
        <v>0</v>
      </c>
      <c r="Q540" t="s">
        <v>2767</v>
      </c>
      <c r="R540" t="s">
        <v>2768</v>
      </c>
      <c r="S540" t="s">
        <v>1443</v>
      </c>
      <c r="T540" t="s">
        <v>223</v>
      </c>
      <c r="U540" t="s">
        <v>1605</v>
      </c>
      <c r="V540" t="s">
        <v>1606</v>
      </c>
      <c r="W540" t="s">
        <v>594</v>
      </c>
      <c r="X540" t="s">
        <v>602</v>
      </c>
      <c r="Y540" t="s">
        <v>594</v>
      </c>
      <c r="Z540" t="s">
        <v>236</v>
      </c>
      <c r="AA540" t="s">
        <v>1380</v>
      </c>
      <c r="AB540" t="s">
        <v>1384</v>
      </c>
      <c r="AC540" t="s">
        <v>797</v>
      </c>
      <c r="AD540" t="s">
        <v>239</v>
      </c>
      <c r="AE540" t="s">
        <v>1448</v>
      </c>
      <c r="AF540" t="s">
        <v>1449</v>
      </c>
      <c r="AG540" t="s">
        <v>1560</v>
      </c>
      <c r="AH540" t="s">
        <v>1561</v>
      </c>
      <c r="AI540" t="s">
        <v>1562</v>
      </c>
      <c r="AJ540" t="s">
        <v>1563</v>
      </c>
      <c r="AK540" t="s">
        <v>609</v>
      </c>
      <c r="AL540" t="s">
        <v>610</v>
      </c>
      <c r="AM540" t="s">
        <v>611</v>
      </c>
      <c r="AN540" t="s">
        <v>1628</v>
      </c>
      <c r="AO540" t="s">
        <v>1629</v>
      </c>
      <c r="AP540" t="s">
        <v>2769</v>
      </c>
      <c r="AQ540" t="s">
        <v>294</v>
      </c>
      <c r="AR540" s="64">
        <v>0</v>
      </c>
      <c r="AS540" s="64">
        <v>18634</v>
      </c>
      <c r="AT540" s="64">
        <v>0</v>
      </c>
      <c r="AU540" s="64">
        <v>0</v>
      </c>
      <c r="AV540" s="64">
        <v>0</v>
      </c>
      <c r="AW540" s="64">
        <v>18634</v>
      </c>
      <c r="AX540" s="64">
        <v>0</v>
      </c>
      <c r="AY540" s="64">
        <v>0</v>
      </c>
      <c r="AZ540" s="64">
        <v>0</v>
      </c>
      <c r="BA540" s="64">
        <v>0</v>
      </c>
      <c r="BB540" s="64">
        <v>18634</v>
      </c>
      <c r="BC540" s="101">
        <v>1</v>
      </c>
      <c r="BD540" s="101">
        <v>102</v>
      </c>
      <c r="BE540" s="64">
        <v>0</v>
      </c>
      <c r="BF540" t="s">
        <v>615</v>
      </c>
      <c r="BG540" s="107" t="e">
        <f>+SUMIF('[4]CDP - NO CANCELAR '!$A$2:$A$152,R540,'[4]CDP - NO CANCELAR '!$Q$2:$Q$152)</f>
        <v>#VALUE!</v>
      </c>
      <c r="BH540" s="64">
        <v>0</v>
      </c>
      <c r="BI540" s="104">
        <v>28</v>
      </c>
      <c r="BJ540" s="104">
        <v>1</v>
      </c>
      <c r="BK540" s="104">
        <v>3</v>
      </c>
      <c r="BL540" s="106">
        <v>83</v>
      </c>
      <c r="BM540" s="104">
        <v>1</v>
      </c>
      <c r="BN540" s="104">
        <v>102</v>
      </c>
      <c r="BO540" s="104">
        <v>25</v>
      </c>
      <c r="BP540" s="104">
        <v>47</v>
      </c>
      <c r="BQ540" s="105">
        <v>2201070</v>
      </c>
      <c r="BR540" s="104" t="s">
        <v>3215</v>
      </c>
      <c r="BS540" s="104">
        <f t="shared" si="94"/>
        <v>18634</v>
      </c>
      <c r="BT540" s="103" t="str">
        <f>+VLOOKUP('EJECUCIONGASTOS ARMONIZADO'!BU540,[4]ARMONIZACION!$I$5:$N$53,6,FALSE)</f>
        <v>DESARROLLO HUMANO Y SOCIAL</v>
      </c>
      <c r="BU540" s="102" t="s">
        <v>317</v>
      </c>
      <c r="BV540" s="102"/>
      <c r="BY540" s="101">
        <v>1</v>
      </c>
      <c r="BZ540" s="101">
        <v>102</v>
      </c>
      <c r="CA540" t="e">
        <f>+COUNTIF([4]ARMONIZACION!$D$5:$D$53,'EJECUCIONGASTOS ARMONIZADO'!CB540)</f>
        <v>#VALUE!</v>
      </c>
      <c r="CB540" t="str">
        <f t="shared" si="90"/>
        <v>MANIZALES CIUDAD MUNDIAL DE APRENDIZAJE HACIA UN SISTEMA 4.0 - EDUCACIÓN</v>
      </c>
      <c r="CC540">
        <f t="shared" si="95"/>
        <v>1</v>
      </c>
      <c r="CD540" t="str">
        <f t="shared" si="91"/>
        <v>11</v>
      </c>
      <c r="CE540" t="str">
        <f t="shared" si="92"/>
        <v>28 1 3 83 1 102 25 47 2201070</v>
      </c>
      <c r="CF540">
        <f t="shared" si="93"/>
        <v>1</v>
      </c>
    </row>
    <row r="541" spans="1:84" ht="15" customHeight="1" x14ac:dyDescent="0.25">
      <c r="A541">
        <v>28</v>
      </c>
      <c r="B541">
        <v>8</v>
      </c>
      <c r="C541">
        <v>3</v>
      </c>
      <c r="D541" s="99">
        <v>82</v>
      </c>
      <c r="E541">
        <v>1</v>
      </c>
      <c r="F541">
        <v>2</v>
      </c>
      <c r="G541">
        <v>25</v>
      </c>
      <c r="H541">
        <v>0</v>
      </c>
      <c r="I541">
        <v>2</v>
      </c>
      <c r="J541" t="s">
        <v>235</v>
      </c>
      <c r="K541" t="s">
        <v>1443</v>
      </c>
      <c r="L541" t="s">
        <v>223</v>
      </c>
      <c r="M541">
        <v>25339</v>
      </c>
      <c r="N541" t="s">
        <v>2770</v>
      </c>
      <c r="O541">
        <v>0</v>
      </c>
      <c r="P541">
        <v>0</v>
      </c>
      <c r="Q541" t="s">
        <v>2771</v>
      </c>
      <c r="R541" t="s">
        <v>2772</v>
      </c>
      <c r="S541" t="s">
        <v>1443</v>
      </c>
      <c r="T541" t="s">
        <v>223</v>
      </c>
      <c r="U541" t="s">
        <v>1677</v>
      </c>
      <c r="V541" t="s">
        <v>1678</v>
      </c>
      <c r="W541" t="s">
        <v>594</v>
      </c>
      <c r="X541" t="s">
        <v>602</v>
      </c>
      <c r="Y541" t="s">
        <v>696</v>
      </c>
      <c r="Z541" t="s">
        <v>235</v>
      </c>
      <c r="AA541" t="s">
        <v>725</v>
      </c>
      <c r="AB541" t="s">
        <v>729</v>
      </c>
      <c r="AC541" t="s">
        <v>797</v>
      </c>
      <c r="AD541" t="s">
        <v>239</v>
      </c>
      <c r="AE541" t="s">
        <v>1448</v>
      </c>
      <c r="AF541" t="s">
        <v>1449</v>
      </c>
      <c r="AG541" t="s">
        <v>1560</v>
      </c>
      <c r="AH541" t="s">
        <v>1561</v>
      </c>
      <c r="AI541" t="s">
        <v>1562</v>
      </c>
      <c r="AJ541" t="s">
        <v>1563</v>
      </c>
      <c r="AK541" t="s">
        <v>609</v>
      </c>
      <c r="AL541" t="s">
        <v>610</v>
      </c>
      <c r="AM541" t="s">
        <v>611</v>
      </c>
      <c r="AN541" t="s">
        <v>1679</v>
      </c>
      <c r="AO541" t="s">
        <v>1680</v>
      </c>
      <c r="AP541" t="s">
        <v>2773</v>
      </c>
      <c r="AQ541" t="s">
        <v>108</v>
      </c>
      <c r="AR541" s="64">
        <v>0</v>
      </c>
      <c r="AS541" s="64">
        <v>329224723</v>
      </c>
      <c r="AT541" s="64">
        <v>0</v>
      </c>
      <c r="AU541" s="64">
        <v>0</v>
      </c>
      <c r="AV541" s="64">
        <v>0</v>
      </c>
      <c r="AW541" s="64">
        <v>329224723</v>
      </c>
      <c r="AX541" s="64">
        <v>0</v>
      </c>
      <c r="AY541" s="64">
        <v>0</v>
      </c>
      <c r="AZ541" s="64">
        <v>0</v>
      </c>
      <c r="BA541" s="64">
        <v>0</v>
      </c>
      <c r="BB541" s="64">
        <v>329224723</v>
      </c>
      <c r="BC541" s="101">
        <v>1</v>
      </c>
      <c r="BD541" s="101">
        <v>102</v>
      </c>
      <c r="BE541" s="64">
        <v>0</v>
      </c>
      <c r="BF541" t="s">
        <v>615</v>
      </c>
      <c r="BG541" s="107" t="e">
        <f>+SUMIF('[4]CDP - NO CANCELAR '!$A$2:$A$152,R541,'[4]CDP - NO CANCELAR '!$Q$2:$Q$152)</f>
        <v>#VALUE!</v>
      </c>
      <c r="BH541" s="64">
        <v>0</v>
      </c>
      <c r="BI541" s="104">
        <v>28</v>
      </c>
      <c r="BJ541" s="104">
        <v>1</v>
      </c>
      <c r="BK541" s="104">
        <v>3</v>
      </c>
      <c r="BL541" s="106">
        <v>82</v>
      </c>
      <c r="BM541" s="104">
        <v>1</v>
      </c>
      <c r="BN541" s="104">
        <v>102</v>
      </c>
      <c r="BO541" s="104">
        <v>25</v>
      </c>
      <c r="BP541" s="104">
        <v>46</v>
      </c>
      <c r="BQ541" s="105">
        <v>2201028</v>
      </c>
      <c r="BR541" s="104" t="s">
        <v>3244</v>
      </c>
      <c r="BS541" s="104">
        <f t="shared" si="94"/>
        <v>329224723</v>
      </c>
      <c r="BT541" s="103" t="str">
        <f>+VLOOKUP('EJECUCIONGASTOS ARMONIZADO'!BU541,[4]ARMONIZACION!$I$5:$N$53,6,FALSE)</f>
        <v>DESARROLLO HUMANO Y SOCIAL</v>
      </c>
      <c r="BU541" s="102" t="s">
        <v>317</v>
      </c>
      <c r="BV541" s="102"/>
      <c r="BY541" s="101">
        <v>1</v>
      </c>
      <c r="BZ541" s="101">
        <v>102</v>
      </c>
      <c r="CA541" t="e">
        <f>+COUNTIF([4]ARMONIZACION!$D$5:$D$53,'EJECUCIONGASTOS ARMONIZADO'!CB541)</f>
        <v>#VALUE!</v>
      </c>
      <c r="CB541" t="str">
        <f t="shared" si="90"/>
        <v>MANIZALES CIUDAD MUNDIAL DE APRENDIZAJE HACIA UN SISTEMA 4.0 - EDUCACIÓN</v>
      </c>
      <c r="CC541">
        <f t="shared" si="95"/>
        <v>1</v>
      </c>
      <c r="CD541" t="str">
        <f t="shared" si="91"/>
        <v>11</v>
      </c>
      <c r="CE541" t="str">
        <f t="shared" si="92"/>
        <v>28 1 3 82 1 102 25 46 2201028</v>
      </c>
      <c r="CF541">
        <f t="shared" si="93"/>
        <v>1</v>
      </c>
    </row>
    <row r="542" spans="1:84" ht="15" customHeight="1" x14ac:dyDescent="0.25">
      <c r="A542">
        <v>28</v>
      </c>
      <c r="B542">
        <v>8</v>
      </c>
      <c r="C542">
        <v>3</v>
      </c>
      <c r="D542" s="99">
        <v>83</v>
      </c>
      <c r="E542">
        <v>1</v>
      </c>
      <c r="F542">
        <v>2</v>
      </c>
      <c r="G542">
        <v>25</v>
      </c>
      <c r="H542">
        <v>2</v>
      </c>
      <c r="I542">
        <v>3</v>
      </c>
      <c r="J542" t="s">
        <v>236</v>
      </c>
      <c r="K542" t="s">
        <v>1443</v>
      </c>
      <c r="L542" t="s">
        <v>223</v>
      </c>
      <c r="M542">
        <v>25220</v>
      </c>
      <c r="N542" t="s">
        <v>2774</v>
      </c>
      <c r="O542">
        <v>2</v>
      </c>
      <c r="P542">
        <v>2</v>
      </c>
      <c r="Q542" t="s">
        <v>2775</v>
      </c>
      <c r="R542" t="s">
        <v>2776</v>
      </c>
      <c r="S542" t="s">
        <v>1443</v>
      </c>
      <c r="T542" t="s">
        <v>223</v>
      </c>
      <c r="U542" t="s">
        <v>1677</v>
      </c>
      <c r="V542" t="s">
        <v>1678</v>
      </c>
      <c r="W542" t="s">
        <v>594</v>
      </c>
      <c r="X542" t="s">
        <v>602</v>
      </c>
      <c r="Y542" t="s">
        <v>594</v>
      </c>
      <c r="Z542" t="s">
        <v>236</v>
      </c>
      <c r="AA542" t="s">
        <v>1380</v>
      </c>
      <c r="AB542" t="s">
        <v>1384</v>
      </c>
      <c r="AC542" t="s">
        <v>797</v>
      </c>
      <c r="AD542" t="s">
        <v>239</v>
      </c>
      <c r="AE542" t="s">
        <v>1448</v>
      </c>
      <c r="AF542" t="s">
        <v>1449</v>
      </c>
      <c r="AG542" t="s">
        <v>1560</v>
      </c>
      <c r="AH542" t="s">
        <v>1561</v>
      </c>
      <c r="AI542" t="s">
        <v>1562</v>
      </c>
      <c r="AJ542" t="s">
        <v>1563</v>
      </c>
      <c r="AK542" t="s">
        <v>609</v>
      </c>
      <c r="AL542" t="s">
        <v>610</v>
      </c>
      <c r="AM542" t="s">
        <v>611</v>
      </c>
      <c r="AN542" t="s">
        <v>1679</v>
      </c>
      <c r="AO542" t="s">
        <v>1680</v>
      </c>
      <c r="AP542" t="s">
        <v>2777</v>
      </c>
      <c r="AQ542" t="s">
        <v>295</v>
      </c>
      <c r="AR542" s="64">
        <v>0</v>
      </c>
      <c r="AS542" s="64">
        <v>236897549</v>
      </c>
      <c r="AT542" s="64">
        <v>0</v>
      </c>
      <c r="AU542" s="64">
        <v>0</v>
      </c>
      <c r="AV542" s="64">
        <v>0</v>
      </c>
      <c r="AW542" s="64">
        <v>236897549</v>
      </c>
      <c r="AX542" s="64">
        <v>0</v>
      </c>
      <c r="AY542" s="64">
        <v>0</v>
      </c>
      <c r="AZ542" s="64">
        <v>0</v>
      </c>
      <c r="BA542" s="64">
        <v>0</v>
      </c>
      <c r="BB542" s="64">
        <v>236897549</v>
      </c>
      <c r="BC542" s="101">
        <v>1</v>
      </c>
      <c r="BD542" s="101">
        <v>102</v>
      </c>
      <c r="BE542" s="64">
        <v>0</v>
      </c>
      <c r="BF542" t="s">
        <v>615</v>
      </c>
      <c r="BG542" s="107" t="e">
        <f>+SUMIF('[4]CDP - NO CANCELAR '!$A$2:$A$152,R542,'[4]CDP - NO CANCELAR '!$Q$2:$Q$152)</f>
        <v>#VALUE!</v>
      </c>
      <c r="BH542" s="64">
        <v>0</v>
      </c>
      <c r="BI542" s="104">
        <v>28</v>
      </c>
      <c r="BJ542" s="104">
        <v>1</v>
      </c>
      <c r="BK542" s="104">
        <v>3</v>
      </c>
      <c r="BL542" s="106">
        <v>83</v>
      </c>
      <c r="BM542" s="104">
        <v>1</v>
      </c>
      <c r="BN542" s="104">
        <v>102</v>
      </c>
      <c r="BO542" s="104">
        <v>25</v>
      </c>
      <c r="BP542" s="104">
        <v>46</v>
      </c>
      <c r="BQ542" s="105">
        <v>2201028</v>
      </c>
      <c r="BR542" s="104" t="s">
        <v>3247</v>
      </c>
      <c r="BS542" s="104">
        <f t="shared" si="94"/>
        <v>236897549</v>
      </c>
      <c r="BT542" s="103" t="str">
        <f>+VLOOKUP('EJECUCIONGASTOS ARMONIZADO'!BU542,[4]ARMONIZACION!$I$5:$N$53,6,FALSE)</f>
        <v>DESARROLLO HUMANO Y SOCIAL</v>
      </c>
      <c r="BU542" s="102" t="s">
        <v>317</v>
      </c>
      <c r="BV542" s="102"/>
      <c r="BY542" s="101">
        <v>1</v>
      </c>
      <c r="BZ542" s="101">
        <v>102</v>
      </c>
      <c r="CA542" t="e">
        <f>+COUNTIF([4]ARMONIZACION!$D$5:$D$53,'EJECUCIONGASTOS ARMONIZADO'!CB542)</f>
        <v>#VALUE!</v>
      </c>
      <c r="CB542" t="str">
        <f t="shared" si="90"/>
        <v>MANIZALES CIUDAD MUNDIAL DE APRENDIZAJE HACIA UN SISTEMA 4.0 - EDUCACIÓN</v>
      </c>
      <c r="CC542">
        <f t="shared" si="95"/>
        <v>1</v>
      </c>
      <c r="CD542" t="str">
        <f t="shared" si="91"/>
        <v>11</v>
      </c>
      <c r="CE542" t="str">
        <f t="shared" si="92"/>
        <v>28 1 3 83 1 102 25 46 2201028</v>
      </c>
      <c r="CF542">
        <f t="shared" si="93"/>
        <v>1</v>
      </c>
    </row>
    <row r="543" spans="1:84" ht="15" customHeight="1" x14ac:dyDescent="0.25">
      <c r="A543">
        <v>29</v>
      </c>
      <c r="B543">
        <v>1</v>
      </c>
      <c r="C543">
        <v>3</v>
      </c>
      <c r="D543" s="99">
        <v>82</v>
      </c>
      <c r="E543">
        <v>1</v>
      </c>
      <c r="F543">
        <v>6</v>
      </c>
      <c r="G543">
        <v>27</v>
      </c>
      <c r="H543">
        <v>0</v>
      </c>
      <c r="I543">
        <v>2</v>
      </c>
      <c r="J543" t="s">
        <v>235</v>
      </c>
      <c r="K543" t="s">
        <v>1717</v>
      </c>
      <c r="L543" t="s">
        <v>224</v>
      </c>
      <c r="M543">
        <v>25379</v>
      </c>
      <c r="N543" t="s">
        <v>2778</v>
      </c>
      <c r="O543">
        <v>0</v>
      </c>
      <c r="P543">
        <v>0</v>
      </c>
      <c r="Q543" t="s">
        <v>2779</v>
      </c>
      <c r="R543" t="s">
        <v>2780</v>
      </c>
      <c r="S543" t="s">
        <v>1717</v>
      </c>
      <c r="T543" t="s">
        <v>224</v>
      </c>
      <c r="U543" t="s">
        <v>1720</v>
      </c>
      <c r="V543" t="s">
        <v>1721</v>
      </c>
      <c r="W543" t="s">
        <v>594</v>
      </c>
      <c r="X543" t="s">
        <v>602</v>
      </c>
      <c r="Y543" t="s">
        <v>696</v>
      </c>
      <c r="Z543" t="s">
        <v>235</v>
      </c>
      <c r="AA543" t="s">
        <v>725</v>
      </c>
      <c r="AB543" t="s">
        <v>729</v>
      </c>
      <c r="AC543" t="s">
        <v>797</v>
      </c>
      <c r="AD543" t="s">
        <v>239</v>
      </c>
      <c r="AE543" t="s">
        <v>998</v>
      </c>
      <c r="AF543" t="s">
        <v>3535</v>
      </c>
      <c r="AG543" t="s">
        <v>1752</v>
      </c>
      <c r="AH543" t="s">
        <v>1753</v>
      </c>
      <c r="AI543" t="s">
        <v>1754</v>
      </c>
      <c r="AJ543" t="s">
        <v>1755</v>
      </c>
      <c r="AK543" t="s">
        <v>609</v>
      </c>
      <c r="AL543" t="s">
        <v>610</v>
      </c>
      <c r="AM543" t="s">
        <v>611</v>
      </c>
      <c r="AN543" t="s">
        <v>1764</v>
      </c>
      <c r="AO543" t="s">
        <v>1765</v>
      </c>
      <c r="AP543" t="s">
        <v>2781</v>
      </c>
      <c r="AQ543" t="s">
        <v>113</v>
      </c>
      <c r="AR543" s="64">
        <v>0</v>
      </c>
      <c r="AS543" s="64">
        <v>1977770969</v>
      </c>
      <c r="AT543" s="64">
        <v>0</v>
      </c>
      <c r="AU543" s="64">
        <v>0</v>
      </c>
      <c r="AV543" s="64">
        <v>0</v>
      </c>
      <c r="AW543" s="64">
        <v>1977770969</v>
      </c>
      <c r="AX543" s="64">
        <v>0</v>
      </c>
      <c r="AY543" s="64">
        <v>0</v>
      </c>
      <c r="AZ543" s="64">
        <v>0</v>
      </c>
      <c r="BA543" s="64">
        <v>0</v>
      </c>
      <c r="BB543" s="64">
        <v>1977770969</v>
      </c>
      <c r="BC543" s="101">
        <v>1</v>
      </c>
      <c r="BD543" s="101">
        <v>305</v>
      </c>
      <c r="BE543" s="64">
        <v>0</v>
      </c>
      <c r="BF543" t="s">
        <v>615</v>
      </c>
      <c r="BG543" s="107" t="e">
        <f>+SUMIF('[4]CDP - NO CANCELAR '!$A$2:$A$152,R543,'[4]CDP - NO CANCELAR '!$Q$2:$Q$152)</f>
        <v>#VALUE!</v>
      </c>
      <c r="BH543" s="64">
        <v>0</v>
      </c>
      <c r="BI543" s="104">
        <v>29</v>
      </c>
      <c r="BJ543" s="104">
        <v>1</v>
      </c>
      <c r="BK543" s="104">
        <v>3</v>
      </c>
      <c r="BL543" s="106">
        <v>82</v>
      </c>
      <c r="BM543" s="104">
        <v>1</v>
      </c>
      <c r="BN543" s="104">
        <v>305</v>
      </c>
      <c r="BO543" s="104">
        <v>27</v>
      </c>
      <c r="BP543" s="104">
        <v>40</v>
      </c>
      <c r="BQ543" s="105">
        <v>4103050</v>
      </c>
      <c r="BR543" s="104" t="s">
        <v>3284</v>
      </c>
      <c r="BS543" s="104">
        <f t="shared" si="94"/>
        <v>1977770969</v>
      </c>
      <c r="BT543" s="103" t="str">
        <f>+VLOOKUP('EJECUCIONGASTOS ARMONIZADO'!BU543,[4]ARMONIZACION!$I$5:$N$53,6,FALSE)</f>
        <v>DESARROLLO HUMANO Y SOCIAL</v>
      </c>
      <c r="BU543" s="102" t="s">
        <v>340</v>
      </c>
      <c r="BV543" s="102"/>
      <c r="BY543" s="101">
        <v>1</v>
      </c>
      <c r="BZ543" s="101">
        <v>305</v>
      </c>
      <c r="CA543" t="e">
        <f>+COUNTIF([4]ARMONIZACION!$D$5:$D$53,'EJECUCIONGASTOS ARMONIZADO'!CB543)</f>
        <v>#VALUE!</v>
      </c>
      <c r="CB543" t="str">
        <f t="shared" si="90"/>
        <v>INCLUSIÓN SOCIAL Y PARTICIPACIÓN CIUDADANA EN LA MANIZALES + GRANDE - INCLUSIÓN E INTEGRACIÓN SOCIAL Y COMUNITARIA</v>
      </c>
      <c r="CC543">
        <f t="shared" si="95"/>
        <v>3</v>
      </c>
      <c r="CD543" t="str">
        <f t="shared" si="91"/>
        <v>13</v>
      </c>
      <c r="CE543" t="str">
        <f t="shared" si="92"/>
        <v>29 1 3 82 1 305 27 40 4103050</v>
      </c>
      <c r="CF543">
        <f t="shared" si="93"/>
        <v>1</v>
      </c>
    </row>
    <row r="544" spans="1:84" ht="15" customHeight="1" x14ac:dyDescent="0.25">
      <c r="A544">
        <v>29</v>
      </c>
      <c r="B544">
        <v>1</v>
      </c>
      <c r="C544">
        <v>3</v>
      </c>
      <c r="D544" s="99">
        <v>82</v>
      </c>
      <c r="E544">
        <v>1</v>
      </c>
      <c r="F544">
        <v>6</v>
      </c>
      <c r="G544">
        <v>27</v>
      </c>
      <c r="H544">
        <v>3</v>
      </c>
      <c r="I544">
        <v>2</v>
      </c>
      <c r="J544" t="s">
        <v>235</v>
      </c>
      <c r="K544" t="s">
        <v>1717</v>
      </c>
      <c r="L544" t="s">
        <v>224</v>
      </c>
      <c r="M544">
        <v>25350</v>
      </c>
      <c r="N544" t="s">
        <v>2782</v>
      </c>
      <c r="O544">
        <v>3</v>
      </c>
      <c r="P544">
        <v>3</v>
      </c>
      <c r="Q544" t="s">
        <v>2783</v>
      </c>
      <c r="R544" t="s">
        <v>2784</v>
      </c>
      <c r="S544" t="s">
        <v>1717</v>
      </c>
      <c r="T544" t="s">
        <v>224</v>
      </c>
      <c r="U544" t="s">
        <v>1720</v>
      </c>
      <c r="V544" t="s">
        <v>1721</v>
      </c>
      <c r="W544" t="s">
        <v>594</v>
      </c>
      <c r="X544" t="s">
        <v>602</v>
      </c>
      <c r="Y544" t="s">
        <v>696</v>
      </c>
      <c r="Z544" t="s">
        <v>235</v>
      </c>
      <c r="AA544" t="s">
        <v>725</v>
      </c>
      <c r="AB544" t="s">
        <v>729</v>
      </c>
      <c r="AC544" t="s">
        <v>797</v>
      </c>
      <c r="AD544" t="s">
        <v>239</v>
      </c>
      <c r="AE544" t="s">
        <v>998</v>
      </c>
      <c r="AF544" t="s">
        <v>3535</v>
      </c>
      <c r="AG544" t="s">
        <v>1752</v>
      </c>
      <c r="AH544" t="s">
        <v>1753</v>
      </c>
      <c r="AI544" t="s">
        <v>1754</v>
      </c>
      <c r="AJ544" t="s">
        <v>1755</v>
      </c>
      <c r="AK544" t="s">
        <v>609</v>
      </c>
      <c r="AL544" t="s">
        <v>610</v>
      </c>
      <c r="AM544" t="s">
        <v>611</v>
      </c>
      <c r="AN544" t="s">
        <v>1764</v>
      </c>
      <c r="AO544" t="s">
        <v>1765</v>
      </c>
      <c r="AP544" t="s">
        <v>2785</v>
      </c>
      <c r="AQ544" t="s">
        <v>113</v>
      </c>
      <c r="AR544" s="64">
        <v>0</v>
      </c>
      <c r="AS544" s="64">
        <v>27206005</v>
      </c>
      <c r="AT544" s="64">
        <v>0</v>
      </c>
      <c r="AU544" s="64">
        <v>0</v>
      </c>
      <c r="AV544" s="64">
        <v>0</v>
      </c>
      <c r="AW544" s="64">
        <v>27206005</v>
      </c>
      <c r="AX544" s="64">
        <v>0</v>
      </c>
      <c r="AY544" s="64">
        <v>0</v>
      </c>
      <c r="AZ544" s="64">
        <v>0</v>
      </c>
      <c r="BA544" s="64">
        <v>0</v>
      </c>
      <c r="BB544" s="64">
        <v>27206005</v>
      </c>
      <c r="BC544" s="101">
        <v>1</v>
      </c>
      <c r="BD544" s="101">
        <v>305</v>
      </c>
      <c r="BE544" s="64">
        <v>0</v>
      </c>
      <c r="BF544" t="s">
        <v>615</v>
      </c>
      <c r="BG544" s="107" t="e">
        <f>+SUMIF('[4]CDP - NO CANCELAR '!$A$2:$A$152,R544,'[4]CDP - NO CANCELAR '!$Q$2:$Q$152)</f>
        <v>#VALUE!</v>
      </c>
      <c r="BH544" s="64">
        <v>0</v>
      </c>
      <c r="BI544" s="104">
        <v>29</v>
      </c>
      <c r="BJ544" s="104">
        <v>1</v>
      </c>
      <c r="BK544" s="104">
        <v>3</v>
      </c>
      <c r="BL544" s="106">
        <v>82</v>
      </c>
      <c r="BM544" s="104">
        <v>1</v>
      </c>
      <c r="BN544" s="104">
        <v>305</v>
      </c>
      <c r="BO544" s="104">
        <v>27</v>
      </c>
      <c r="BP544" s="104">
        <v>41</v>
      </c>
      <c r="BQ544" s="105">
        <v>4103050</v>
      </c>
      <c r="BR544" s="104" t="s">
        <v>3284</v>
      </c>
      <c r="BS544" s="104">
        <f t="shared" si="94"/>
        <v>27206005</v>
      </c>
      <c r="BT544" s="103" t="str">
        <f>+VLOOKUP('EJECUCIONGASTOS ARMONIZADO'!BU544,[4]ARMONIZACION!$I$5:$N$53,6,FALSE)</f>
        <v>DESARROLLO HUMANO Y SOCIAL</v>
      </c>
      <c r="BU544" s="102" t="s">
        <v>340</v>
      </c>
      <c r="BV544" s="102"/>
      <c r="BY544" s="101">
        <v>1</v>
      </c>
      <c r="BZ544" s="101">
        <v>305</v>
      </c>
      <c r="CA544" t="e">
        <f>+COUNTIF([4]ARMONIZACION!$D$5:$D$53,'EJECUCIONGASTOS ARMONIZADO'!CB544)</f>
        <v>#VALUE!</v>
      </c>
      <c r="CB544" t="str">
        <f t="shared" si="90"/>
        <v>INCLUSIÓN SOCIAL Y PARTICIPACIÓN CIUDADANA EN LA MANIZALES + GRANDE - INCLUSIÓN E INTEGRACIÓN SOCIAL Y COMUNITARIA</v>
      </c>
      <c r="CC544">
        <f t="shared" si="95"/>
        <v>3</v>
      </c>
      <c r="CD544" t="str">
        <f t="shared" si="91"/>
        <v>13</v>
      </c>
      <c r="CE544" t="str">
        <f t="shared" si="92"/>
        <v>29 1 3 82 1 305 27 41 4103050</v>
      </c>
      <c r="CF544">
        <f t="shared" si="93"/>
        <v>1</v>
      </c>
    </row>
    <row r="545" spans="1:84" ht="15" customHeight="1" x14ac:dyDescent="0.25">
      <c r="A545" s="53">
        <v>30</v>
      </c>
      <c r="B545" s="53">
        <v>1</v>
      </c>
      <c r="C545" s="53">
        <v>3</v>
      </c>
      <c r="D545" s="114">
        <v>81</v>
      </c>
      <c r="E545" s="53">
        <v>2</v>
      </c>
      <c r="F545" s="53">
        <v>3</v>
      </c>
      <c r="G545" s="53">
        <v>67</v>
      </c>
      <c r="H545" s="53">
        <v>0</v>
      </c>
      <c r="I545" s="53">
        <v>1</v>
      </c>
      <c r="J545" s="53" t="s">
        <v>597</v>
      </c>
      <c r="K545" s="53">
        <v>0</v>
      </c>
      <c r="L545" s="53" t="s">
        <v>597</v>
      </c>
      <c r="M545" s="53">
        <v>25101</v>
      </c>
      <c r="N545" s="53" t="s">
        <v>947</v>
      </c>
      <c r="O545" s="53">
        <v>0</v>
      </c>
      <c r="P545" s="53">
        <v>0</v>
      </c>
      <c r="Q545" s="53" t="s">
        <v>2786</v>
      </c>
      <c r="R545" s="53" t="s">
        <v>2787</v>
      </c>
      <c r="S545" s="53" t="s">
        <v>1905</v>
      </c>
      <c r="T545" s="53" t="s">
        <v>225</v>
      </c>
      <c r="U545" s="53" t="s">
        <v>1908</v>
      </c>
      <c r="V545" s="53" t="s">
        <v>1909</v>
      </c>
      <c r="W545" s="53" t="s">
        <v>594</v>
      </c>
      <c r="X545" s="53" t="s">
        <v>602</v>
      </c>
      <c r="Y545" s="53" t="s">
        <v>596</v>
      </c>
      <c r="Z545" s="53" t="s">
        <v>597</v>
      </c>
      <c r="AA545" s="53" t="s">
        <v>946</v>
      </c>
      <c r="AB545" s="53" t="s">
        <v>950</v>
      </c>
      <c r="AC545" s="53" t="s">
        <v>1437</v>
      </c>
      <c r="AD545" s="53" t="s">
        <v>1438</v>
      </c>
      <c r="AE545" s="53" t="s">
        <v>1910</v>
      </c>
      <c r="AF545" s="53" t="s">
        <v>245</v>
      </c>
      <c r="AG545" s="53" t="s">
        <v>1911</v>
      </c>
      <c r="AH545" s="53" t="s">
        <v>1912</v>
      </c>
      <c r="AI545" s="53" t="s">
        <v>1913</v>
      </c>
      <c r="AJ545" s="53" t="s">
        <v>1914</v>
      </c>
      <c r="AK545" s="53" t="s">
        <v>609</v>
      </c>
      <c r="AL545" s="53" t="s">
        <v>610</v>
      </c>
      <c r="AM545" s="53" t="s">
        <v>611</v>
      </c>
      <c r="AN545" s="53" t="s">
        <v>1920</v>
      </c>
      <c r="AO545" s="53" t="s">
        <v>1921</v>
      </c>
      <c r="AP545" s="53" t="s">
        <v>2788</v>
      </c>
      <c r="AQ545" s="53" t="s">
        <v>130</v>
      </c>
      <c r="AR545" s="94">
        <v>0</v>
      </c>
      <c r="AS545" s="53">
        <v>700000000</v>
      </c>
      <c r="AT545" s="53">
        <v>0</v>
      </c>
      <c r="AU545" s="53">
        <v>0</v>
      </c>
      <c r="AV545" s="53">
        <v>0</v>
      </c>
      <c r="AW545" s="94">
        <v>700000000</v>
      </c>
      <c r="AX545" s="94">
        <v>0</v>
      </c>
      <c r="AY545" s="94">
        <v>0</v>
      </c>
      <c r="AZ545" s="53">
        <v>0</v>
      </c>
      <c r="BA545" s="53">
        <v>0</v>
      </c>
      <c r="BB545" s="94">
        <v>700000000</v>
      </c>
      <c r="BC545" s="101">
        <v>2</v>
      </c>
      <c r="BD545" s="101">
        <v>301</v>
      </c>
      <c r="BE545" s="64">
        <v>0</v>
      </c>
      <c r="BF545" t="s">
        <v>615</v>
      </c>
      <c r="BG545" s="107" t="e">
        <f>+SUMIF('[4]CDP - NO CANCELAR '!$A$2:$A$152,R545,'[4]CDP - NO CANCELAR '!$Q$2:$Q$152)</f>
        <v>#VALUE!</v>
      </c>
      <c r="BH545" s="64">
        <v>0</v>
      </c>
      <c r="BI545" s="104">
        <v>30</v>
      </c>
      <c r="BJ545" s="104">
        <v>1</v>
      </c>
      <c r="BK545" s="104">
        <v>3</v>
      </c>
      <c r="BL545" s="106">
        <v>81</v>
      </c>
      <c r="BM545" s="104">
        <v>2</v>
      </c>
      <c r="BN545" s="104">
        <v>301</v>
      </c>
      <c r="BO545" s="104">
        <v>67</v>
      </c>
      <c r="BP545" s="104">
        <v>40</v>
      </c>
      <c r="BQ545" s="105">
        <v>1702017</v>
      </c>
      <c r="BR545" s="104" t="s">
        <v>3570</v>
      </c>
      <c r="BS545" s="104">
        <v>500000000</v>
      </c>
      <c r="BT545" s="103" t="str">
        <f>+VLOOKUP('EJECUCIONGASTOS ARMONIZADO'!BU545,[4]ARMONIZACION!$I$5:$N$53,6,FALSE)</f>
        <v>DESARROLLO ECONÓMICO Y PRODUCTIVO</v>
      </c>
      <c r="BU545" s="102" t="s">
        <v>402</v>
      </c>
      <c r="BV545" s="102"/>
      <c r="BY545" s="101">
        <v>2</v>
      </c>
      <c r="BZ545" s="101">
        <v>301</v>
      </c>
      <c r="CA545" t="e">
        <f>+COUNTIF([4]ARMONIZACION!$D$5:$D$53,'EJECUCIONGASTOS ARMONIZADO'!CB545)</f>
        <v>#VALUE!</v>
      </c>
      <c r="CB545" t="str">
        <f t="shared" si="90"/>
        <v>FORTALECIMIENTO DEL ECOSISTEMA DE COMPETITIVIDAD - DESARROLLO RURAL</v>
      </c>
      <c r="CC545">
        <f t="shared" si="95"/>
        <v>3</v>
      </c>
      <c r="CD545" t="str">
        <f t="shared" si="91"/>
        <v>23</v>
      </c>
      <c r="CE545" t="str">
        <f t="shared" si="92"/>
        <v>30 1 3 81 2 301 67 40 1702017</v>
      </c>
      <c r="CF545">
        <f t="shared" si="93"/>
        <v>1</v>
      </c>
    </row>
    <row r="546" spans="1:84" ht="15" customHeight="1" x14ac:dyDescent="0.25">
      <c r="A546" s="113">
        <v>30</v>
      </c>
      <c r="B546" s="113">
        <v>1</v>
      </c>
      <c r="C546" s="113">
        <v>3</v>
      </c>
      <c r="D546" s="113">
        <v>81</v>
      </c>
      <c r="E546" s="113">
        <v>2</v>
      </c>
      <c r="F546" s="113">
        <v>3</v>
      </c>
      <c r="G546" s="113">
        <v>67</v>
      </c>
      <c r="H546" s="113">
        <v>0</v>
      </c>
      <c r="I546" s="113">
        <v>1</v>
      </c>
      <c r="J546" s="113" t="s">
        <v>597</v>
      </c>
      <c r="K546" s="113">
        <v>0</v>
      </c>
      <c r="L546" s="113" t="s">
        <v>597</v>
      </c>
      <c r="M546" s="113">
        <v>25101</v>
      </c>
      <c r="N546" s="113" t="s">
        <v>947</v>
      </c>
      <c r="O546" s="113">
        <v>0</v>
      </c>
      <c r="P546" s="113">
        <v>0</v>
      </c>
      <c r="Q546" s="113" t="s">
        <v>2786</v>
      </c>
      <c r="R546" s="113" t="s">
        <v>2787</v>
      </c>
      <c r="S546" s="113" t="s">
        <v>1905</v>
      </c>
      <c r="T546" s="113" t="s">
        <v>225</v>
      </c>
      <c r="U546" s="113" t="s">
        <v>1908</v>
      </c>
      <c r="V546" s="113" t="s">
        <v>1909</v>
      </c>
      <c r="W546" s="113" t="s">
        <v>594</v>
      </c>
      <c r="X546" s="113" t="s">
        <v>602</v>
      </c>
      <c r="Y546" s="113" t="s">
        <v>596</v>
      </c>
      <c r="Z546" s="113" t="s">
        <v>597</v>
      </c>
      <c r="AA546" s="113" t="s">
        <v>946</v>
      </c>
      <c r="AB546" s="113" t="s">
        <v>950</v>
      </c>
      <c r="AC546" s="113" t="s">
        <v>1437</v>
      </c>
      <c r="AD546" s="113" t="s">
        <v>1438</v>
      </c>
      <c r="AE546" s="113" t="s">
        <v>1910</v>
      </c>
      <c r="AF546" s="113" t="s">
        <v>245</v>
      </c>
      <c r="AG546" s="113" t="s">
        <v>1911</v>
      </c>
      <c r="AH546" s="113" t="s">
        <v>1912</v>
      </c>
      <c r="AI546" s="113" t="s">
        <v>1913</v>
      </c>
      <c r="AJ546" s="113" t="s">
        <v>1914</v>
      </c>
      <c r="AK546" s="113" t="s">
        <v>609</v>
      </c>
      <c r="AL546" s="113" t="s">
        <v>610</v>
      </c>
      <c r="AM546" s="113" t="s">
        <v>611</v>
      </c>
      <c r="AN546" s="113" t="s">
        <v>1920</v>
      </c>
      <c r="AO546" s="113" t="s">
        <v>1921</v>
      </c>
      <c r="AP546" s="113" t="s">
        <v>2788</v>
      </c>
      <c r="AQ546" s="113" t="s">
        <v>130</v>
      </c>
      <c r="AR546" s="94"/>
      <c r="AS546" s="53"/>
      <c r="AT546" s="53"/>
      <c r="AU546" s="53"/>
      <c r="AV546" s="53"/>
      <c r="AW546" s="94"/>
      <c r="AX546" s="94"/>
      <c r="AY546" s="94"/>
      <c r="AZ546" s="53"/>
      <c r="BA546" s="53"/>
      <c r="BB546" s="94"/>
      <c r="BC546" s="101">
        <v>2</v>
      </c>
      <c r="BD546" s="101">
        <v>301</v>
      </c>
      <c r="BG546" s="107"/>
      <c r="BI546" s="104">
        <v>30</v>
      </c>
      <c r="BJ546" s="104">
        <v>1</v>
      </c>
      <c r="BK546" s="104">
        <v>3</v>
      </c>
      <c r="BL546" s="106">
        <v>81</v>
      </c>
      <c r="BM546" s="104">
        <v>2</v>
      </c>
      <c r="BN546" s="104">
        <v>301</v>
      </c>
      <c r="BO546" s="104">
        <v>67</v>
      </c>
      <c r="BP546" s="104">
        <v>40</v>
      </c>
      <c r="BQ546" s="105">
        <v>1702010</v>
      </c>
      <c r="BR546" s="104" t="s">
        <v>1916</v>
      </c>
      <c r="BS546" s="104">
        <v>200000000</v>
      </c>
      <c r="BT546" s="103" t="str">
        <f>+VLOOKUP('EJECUCIONGASTOS ARMONIZADO'!BU546,[4]ARMONIZACION!$I$5:$N$53,6,FALSE)</f>
        <v>DESARROLLO ECONÓMICO Y PRODUCTIVO</v>
      </c>
      <c r="BU546" s="102" t="s">
        <v>402</v>
      </c>
      <c r="BV546" s="102"/>
      <c r="BY546" s="101">
        <v>2</v>
      </c>
      <c r="BZ546" s="101">
        <v>301</v>
      </c>
      <c r="CA546" t="e">
        <f>+COUNTIF([4]ARMONIZACION!$D$5:$D$53,'EJECUCIONGASTOS ARMONIZADO'!CB546)</f>
        <v>#VALUE!</v>
      </c>
      <c r="CB546" t="str">
        <f t="shared" si="90"/>
        <v>FORTALECIMIENTO DEL ECOSISTEMA DE COMPETITIVIDAD - DESARROLLO RURAL</v>
      </c>
      <c r="CC546">
        <f t="shared" si="95"/>
        <v>3</v>
      </c>
      <c r="CD546" t="str">
        <f t="shared" si="91"/>
        <v>23</v>
      </c>
      <c r="CE546" t="str">
        <f t="shared" si="92"/>
        <v>30 1 3 81 2 301 67 40 1702010</v>
      </c>
      <c r="CF546">
        <f t="shared" si="93"/>
        <v>1</v>
      </c>
    </row>
    <row r="547" spans="1:84" ht="15" customHeight="1" x14ac:dyDescent="0.25">
      <c r="A547">
        <v>33</v>
      </c>
      <c r="B547">
        <v>1</v>
      </c>
      <c r="C547">
        <v>3</v>
      </c>
      <c r="D547" s="99">
        <v>81</v>
      </c>
      <c r="E547">
        <v>3</v>
      </c>
      <c r="F547">
        <v>3</v>
      </c>
      <c r="G547">
        <v>73</v>
      </c>
      <c r="H547">
        <v>0</v>
      </c>
      <c r="I547">
        <v>1</v>
      </c>
      <c r="J547" t="s">
        <v>597</v>
      </c>
      <c r="K547">
        <v>0</v>
      </c>
      <c r="L547" t="s">
        <v>597</v>
      </c>
      <c r="M547">
        <v>25101</v>
      </c>
      <c r="N547" t="s">
        <v>947</v>
      </c>
      <c r="O547">
        <v>0</v>
      </c>
      <c r="P547">
        <v>0</v>
      </c>
      <c r="Q547" t="s">
        <v>2789</v>
      </c>
      <c r="R547" t="s">
        <v>2790</v>
      </c>
      <c r="S547" t="s">
        <v>1180</v>
      </c>
      <c r="T547" t="s">
        <v>226</v>
      </c>
      <c r="U547" t="s">
        <v>1961</v>
      </c>
      <c r="V547" t="s">
        <v>1962</v>
      </c>
      <c r="W547" t="s">
        <v>594</v>
      </c>
      <c r="X547" t="s">
        <v>602</v>
      </c>
      <c r="Y547" t="s">
        <v>596</v>
      </c>
      <c r="Z547" t="s">
        <v>597</v>
      </c>
      <c r="AA547" t="s">
        <v>946</v>
      </c>
      <c r="AB547" t="s">
        <v>950</v>
      </c>
      <c r="AC547" t="s">
        <v>603</v>
      </c>
      <c r="AD547" t="s">
        <v>246</v>
      </c>
      <c r="AE547" t="s">
        <v>1963</v>
      </c>
      <c r="AF547" t="s">
        <v>3540</v>
      </c>
      <c r="AG547" t="s">
        <v>1965</v>
      </c>
      <c r="AH547" t="s">
        <v>1966</v>
      </c>
      <c r="AI547" t="s">
        <v>1967</v>
      </c>
      <c r="AJ547" t="s">
        <v>1968</v>
      </c>
      <c r="AK547" t="s">
        <v>609</v>
      </c>
      <c r="AL547" t="s">
        <v>610</v>
      </c>
      <c r="AM547" t="s">
        <v>611</v>
      </c>
      <c r="AN547" t="s">
        <v>1982</v>
      </c>
      <c r="AO547" t="s">
        <v>1983</v>
      </c>
      <c r="AP547" t="s">
        <v>2791</v>
      </c>
      <c r="AQ547" t="s">
        <v>132</v>
      </c>
      <c r="AR547" s="64">
        <v>0</v>
      </c>
      <c r="AS547" s="64">
        <v>1659000000</v>
      </c>
      <c r="AT547" s="64">
        <v>0</v>
      </c>
      <c r="AU547" s="64">
        <v>0</v>
      </c>
      <c r="AV547" s="64">
        <v>0</v>
      </c>
      <c r="AW547" s="64">
        <v>1659000000</v>
      </c>
      <c r="AX547" s="64">
        <v>0</v>
      </c>
      <c r="AY547" s="64">
        <v>0</v>
      </c>
      <c r="AZ547" s="64">
        <v>0</v>
      </c>
      <c r="BA547" s="64">
        <v>0</v>
      </c>
      <c r="BB547" s="64">
        <v>1659000000</v>
      </c>
      <c r="BC547" s="101">
        <v>3</v>
      </c>
      <c r="BD547" s="101">
        <v>301</v>
      </c>
      <c r="BE547" s="64">
        <v>0</v>
      </c>
      <c r="BF547" t="s">
        <v>615</v>
      </c>
      <c r="BG547" s="107" t="e">
        <f>+SUMIF('[4]CDP - NO CANCELAR '!$A$2:$A$152,R547,'[4]CDP - NO CANCELAR '!$Q$2:$Q$152)</f>
        <v>#VALUE!</v>
      </c>
      <c r="BH547" s="64">
        <v>0</v>
      </c>
      <c r="BI547" s="104">
        <v>33</v>
      </c>
      <c r="BJ547" s="104">
        <v>2</v>
      </c>
      <c r="BK547" s="104">
        <v>3</v>
      </c>
      <c r="BL547" s="106">
        <v>81</v>
      </c>
      <c r="BM547" s="104">
        <v>3</v>
      </c>
      <c r="BN547" s="104">
        <v>301</v>
      </c>
      <c r="BO547" s="104">
        <v>73</v>
      </c>
      <c r="BP547" s="104">
        <v>40</v>
      </c>
      <c r="BQ547" s="105">
        <v>4503022</v>
      </c>
      <c r="BR547" s="104" t="s">
        <v>3328</v>
      </c>
      <c r="BS547" s="104">
        <f>+BB547</f>
        <v>1659000000</v>
      </c>
      <c r="BT547" s="103" t="str">
        <f>+VLOOKUP('EJECUCIONGASTOS ARMONIZADO'!BU547,[4]ARMONIZACION!$I$5:$N$53,6,FALSE)</f>
        <v>DESARROLLO FÍSICO Y AMBIENTAL</v>
      </c>
      <c r="BU547" s="102" t="s">
        <v>450</v>
      </c>
      <c r="BV547" s="102"/>
      <c r="BY547" s="101">
        <v>3</v>
      </c>
      <c r="BZ547" s="101">
        <v>301</v>
      </c>
      <c r="CA547" t="e">
        <f>+COUNTIF([4]ARMONIZACION!$D$5:$D$53,'EJECUCIONGASTOS ARMONIZADO'!CB547)</f>
        <v>#VALUE!</v>
      </c>
      <c r="CB547" t="str">
        <f t="shared" si="90"/>
        <v>GESTIÓN DEL RIESGO DE DESASTRES - GESTIÓN DEL RIESGO</v>
      </c>
      <c r="CC547">
        <f t="shared" si="95"/>
        <v>3</v>
      </c>
      <c r="CD547" t="str">
        <f t="shared" si="91"/>
        <v>33</v>
      </c>
      <c r="CE547" t="str">
        <f t="shared" si="92"/>
        <v>33 2 3 81 3 301 73 40 4503022</v>
      </c>
      <c r="CF547">
        <f t="shared" si="93"/>
        <v>1</v>
      </c>
    </row>
    <row r="548" spans="1:84" ht="15" customHeight="1" x14ac:dyDescent="0.25">
      <c r="A548">
        <v>33</v>
      </c>
      <c r="B548">
        <v>1</v>
      </c>
      <c r="C548">
        <v>3</v>
      </c>
      <c r="D548" s="99">
        <v>82</v>
      </c>
      <c r="E548">
        <v>3</v>
      </c>
      <c r="F548">
        <v>3</v>
      </c>
      <c r="G548">
        <v>73</v>
      </c>
      <c r="H548">
        <v>1</v>
      </c>
      <c r="I548">
        <v>2</v>
      </c>
      <c r="J548" t="s">
        <v>235</v>
      </c>
      <c r="K548" t="s">
        <v>1180</v>
      </c>
      <c r="L548" t="s">
        <v>226</v>
      </c>
      <c r="M548">
        <v>25313</v>
      </c>
      <c r="N548" t="s">
        <v>2792</v>
      </c>
      <c r="O548">
        <v>1</v>
      </c>
      <c r="P548">
        <v>1</v>
      </c>
      <c r="Q548" t="s">
        <v>2793</v>
      </c>
      <c r="R548" t="s">
        <v>2794</v>
      </c>
      <c r="S548" t="s">
        <v>1180</v>
      </c>
      <c r="T548" t="s">
        <v>226</v>
      </c>
      <c r="U548" t="s">
        <v>1961</v>
      </c>
      <c r="V548" t="s">
        <v>1962</v>
      </c>
      <c r="W548" t="s">
        <v>594</v>
      </c>
      <c r="X548" t="s">
        <v>602</v>
      </c>
      <c r="Y548" t="s">
        <v>696</v>
      </c>
      <c r="Z548" t="s">
        <v>235</v>
      </c>
      <c r="AA548" t="s">
        <v>725</v>
      </c>
      <c r="AB548" t="s">
        <v>729</v>
      </c>
      <c r="AC548" t="s">
        <v>603</v>
      </c>
      <c r="AD548" t="s">
        <v>246</v>
      </c>
      <c r="AE548" t="s">
        <v>1963</v>
      </c>
      <c r="AF548" t="s">
        <v>3540</v>
      </c>
      <c r="AG548" t="s">
        <v>1965</v>
      </c>
      <c r="AH548" t="s">
        <v>1966</v>
      </c>
      <c r="AI548" t="s">
        <v>1967</v>
      </c>
      <c r="AJ548" t="s">
        <v>1968</v>
      </c>
      <c r="AK548" t="s">
        <v>609</v>
      </c>
      <c r="AL548" t="s">
        <v>610</v>
      </c>
      <c r="AM548" t="s">
        <v>611</v>
      </c>
      <c r="AN548" t="s">
        <v>1969</v>
      </c>
      <c r="AO548" t="s">
        <v>1970</v>
      </c>
      <c r="AP548" t="s">
        <v>2795</v>
      </c>
      <c r="AQ548" t="s">
        <v>296</v>
      </c>
      <c r="AR548" s="64">
        <v>0</v>
      </c>
      <c r="AS548" s="64">
        <v>222867578</v>
      </c>
      <c r="AT548" s="64">
        <v>0</v>
      </c>
      <c r="AU548" s="64">
        <v>0</v>
      </c>
      <c r="AV548" s="64">
        <v>0</v>
      </c>
      <c r="AW548" s="64">
        <v>222867578</v>
      </c>
      <c r="AX548" s="64">
        <v>0</v>
      </c>
      <c r="AY548" s="64">
        <v>0</v>
      </c>
      <c r="AZ548" s="64">
        <v>0</v>
      </c>
      <c r="BA548" s="64">
        <v>0</v>
      </c>
      <c r="BB548" s="64">
        <v>222867578</v>
      </c>
      <c r="BC548" s="101">
        <v>3</v>
      </c>
      <c r="BD548" s="101">
        <v>301</v>
      </c>
      <c r="BE548" s="64">
        <v>0</v>
      </c>
      <c r="BF548" t="s">
        <v>615</v>
      </c>
      <c r="BG548" s="107" t="e">
        <f>+SUMIF('[4]CDP - NO CANCELAR '!$A$2:$A$152,R548,'[4]CDP - NO CANCELAR '!$Q$2:$Q$152)</f>
        <v>#VALUE!</v>
      </c>
      <c r="BH548" s="64">
        <v>0</v>
      </c>
      <c r="BI548" s="104">
        <v>33</v>
      </c>
      <c r="BJ548" s="104">
        <v>1</v>
      </c>
      <c r="BK548" s="104">
        <v>3</v>
      </c>
      <c r="BL548" s="106">
        <v>82</v>
      </c>
      <c r="BM548" s="104">
        <v>3</v>
      </c>
      <c r="BN548" s="104">
        <v>301</v>
      </c>
      <c r="BO548" s="104">
        <v>73</v>
      </c>
      <c r="BP548" s="104">
        <v>41</v>
      </c>
      <c r="BQ548" s="105">
        <v>4503017</v>
      </c>
      <c r="BR548" s="104" t="s">
        <v>3323</v>
      </c>
      <c r="BS548" s="104">
        <f>+BB548</f>
        <v>222867578</v>
      </c>
      <c r="BT548" s="103" t="str">
        <f>+VLOOKUP('EJECUCIONGASTOS ARMONIZADO'!BU548,[4]ARMONIZACION!$I$5:$N$53,6,FALSE)</f>
        <v>DESARROLLO FÍSICO Y AMBIENTAL</v>
      </c>
      <c r="BU548" s="102" t="s">
        <v>450</v>
      </c>
      <c r="BV548" s="102"/>
      <c r="BY548" s="101">
        <v>3</v>
      </c>
      <c r="BZ548" s="101">
        <v>301</v>
      </c>
      <c r="CA548" t="e">
        <f>+COUNTIF([4]ARMONIZACION!$D$5:$D$53,'EJECUCIONGASTOS ARMONIZADO'!CB548)</f>
        <v>#VALUE!</v>
      </c>
      <c r="CB548" t="str">
        <f t="shared" si="90"/>
        <v>GESTIÓN DEL RIESGO DE DESASTRES - GESTIÓN DEL RIESGO</v>
      </c>
      <c r="CC548">
        <f t="shared" si="95"/>
        <v>3</v>
      </c>
      <c r="CD548" t="str">
        <f t="shared" si="91"/>
        <v>33</v>
      </c>
      <c r="CE548" t="str">
        <f t="shared" si="92"/>
        <v>33 1 3 82 3 301 73 41 4503017</v>
      </c>
      <c r="CF548">
        <f t="shared" si="93"/>
        <v>1</v>
      </c>
    </row>
    <row r="549" spans="1:84" x14ac:dyDescent="0.25">
      <c r="A549" s="53">
        <v>35</v>
      </c>
      <c r="B549" s="53">
        <v>1</v>
      </c>
      <c r="C549" s="53">
        <v>3</v>
      </c>
      <c r="D549" s="114">
        <v>81</v>
      </c>
      <c r="E549" s="53">
        <v>2</v>
      </c>
      <c r="F549" s="53">
        <v>2</v>
      </c>
      <c r="G549" s="53">
        <v>78</v>
      </c>
      <c r="H549" s="53">
        <v>1</v>
      </c>
      <c r="I549" s="53">
        <v>1</v>
      </c>
      <c r="J549" s="53" t="s">
        <v>597</v>
      </c>
      <c r="K549" s="53">
        <v>0</v>
      </c>
      <c r="L549" s="53" t="s">
        <v>597</v>
      </c>
      <c r="M549" s="53">
        <v>25101</v>
      </c>
      <c r="N549" s="53" t="s">
        <v>947</v>
      </c>
      <c r="O549" s="53">
        <v>1</v>
      </c>
      <c r="P549" s="53">
        <v>1</v>
      </c>
      <c r="Q549" s="53" t="s">
        <v>2796</v>
      </c>
      <c r="R549" s="53" t="s">
        <v>2797</v>
      </c>
      <c r="S549" s="53" t="s">
        <v>2024</v>
      </c>
      <c r="T549" s="53" t="s">
        <v>227</v>
      </c>
      <c r="U549" s="53" t="s">
        <v>2027</v>
      </c>
      <c r="V549" s="53" t="s">
        <v>2028</v>
      </c>
      <c r="W549" s="53" t="s">
        <v>594</v>
      </c>
      <c r="X549" s="53" t="s">
        <v>602</v>
      </c>
      <c r="Y549" s="53" t="s">
        <v>596</v>
      </c>
      <c r="Z549" s="53" t="s">
        <v>597</v>
      </c>
      <c r="AA549" s="53" t="s">
        <v>946</v>
      </c>
      <c r="AB549" s="53" t="s">
        <v>950</v>
      </c>
      <c r="AC549" s="53" t="s">
        <v>1437</v>
      </c>
      <c r="AD549" s="53" t="s">
        <v>1438</v>
      </c>
      <c r="AE549" s="53" t="s">
        <v>1439</v>
      </c>
      <c r="AF549" t="s">
        <v>3537</v>
      </c>
      <c r="AG549" s="53" t="s">
        <v>2059</v>
      </c>
      <c r="AH549" s="53" t="s">
        <v>2030</v>
      </c>
      <c r="AI549" s="53" t="s">
        <v>2031</v>
      </c>
      <c r="AJ549" s="53" t="s">
        <v>2032</v>
      </c>
      <c r="AK549" s="53" t="s">
        <v>609</v>
      </c>
      <c r="AL549" s="53" t="s">
        <v>610</v>
      </c>
      <c r="AM549" s="53" t="s">
        <v>611</v>
      </c>
      <c r="AN549" s="53" t="s">
        <v>2065</v>
      </c>
      <c r="AO549" s="53" t="s">
        <v>2066</v>
      </c>
      <c r="AP549" s="53" t="s">
        <v>2798</v>
      </c>
      <c r="AQ549" s="53" t="s">
        <v>138</v>
      </c>
      <c r="AR549" s="94">
        <v>0</v>
      </c>
      <c r="AS549" s="53">
        <v>410774281</v>
      </c>
      <c r="AT549" s="53">
        <v>0</v>
      </c>
      <c r="AU549" s="53">
        <v>0</v>
      </c>
      <c r="AV549" s="53">
        <v>0</v>
      </c>
      <c r="AW549" s="94">
        <v>410774281</v>
      </c>
      <c r="AX549" s="94">
        <v>0</v>
      </c>
      <c r="AY549" s="94">
        <v>0</v>
      </c>
      <c r="AZ549" s="53">
        <v>0</v>
      </c>
      <c r="BA549" s="53">
        <v>0</v>
      </c>
      <c r="BB549" s="94">
        <v>410774281</v>
      </c>
      <c r="BC549" s="101">
        <v>2</v>
      </c>
      <c r="BD549" s="101">
        <v>101</v>
      </c>
      <c r="BE549" s="64">
        <v>0</v>
      </c>
      <c r="BF549" t="s">
        <v>615</v>
      </c>
      <c r="BG549" s="107" t="e">
        <f>+SUMIF('[4]CDP - NO CANCELAR '!$A$2:$A$152,R549,'[4]CDP - NO CANCELAR '!$Q$2:$Q$152)</f>
        <v>#VALUE!</v>
      </c>
      <c r="BH549" s="64">
        <v>0</v>
      </c>
      <c r="BI549" s="104">
        <v>35</v>
      </c>
      <c r="BJ549" s="104">
        <v>1</v>
      </c>
      <c r="BK549" s="104">
        <v>3</v>
      </c>
      <c r="BL549" s="106">
        <v>81</v>
      </c>
      <c r="BM549" s="104">
        <v>2</v>
      </c>
      <c r="BN549" s="104">
        <v>101</v>
      </c>
      <c r="BO549" s="104">
        <v>78</v>
      </c>
      <c r="BP549" s="104">
        <v>40</v>
      </c>
      <c r="BQ549" s="105">
        <v>3502012</v>
      </c>
      <c r="BR549" s="104" t="s">
        <v>3339</v>
      </c>
      <c r="BS549" s="104">
        <v>40774281</v>
      </c>
      <c r="BT549" s="103" t="str">
        <f>+VLOOKUP('EJECUCIONGASTOS ARMONIZADO'!BU549,[4]ARMONIZACION!$I$5:$N$53,6,FALSE)</f>
        <v>DESARROLLO ECONÓMICO Y PRODUCTIVO</v>
      </c>
      <c r="BU549" s="102" t="s">
        <v>388</v>
      </c>
      <c r="BV549" s="102"/>
      <c r="BY549" s="101">
        <v>2</v>
      </c>
      <c r="BZ549" s="101">
        <v>101</v>
      </c>
      <c r="CA549" t="e">
        <f>+COUNTIF([4]ARMONIZACION!$D$5:$D$53,'EJECUCIONGASTOS ARMONIZADO'!CB549)</f>
        <v>#VALUE!</v>
      </c>
      <c r="CB549" t="str">
        <f t="shared" si="90"/>
        <v>DINAMIZACIÓN Y FORTALECIMIENTO DEL ECOSISTEMA DEL EMPRENDIMIENTO E INNOVACIÓN - DESARROLLO Y FOMENTO EMPRESARIAL</v>
      </c>
      <c r="CC549">
        <f t="shared" si="95"/>
        <v>1</v>
      </c>
      <c r="CD549" t="str">
        <f t="shared" si="91"/>
        <v>21</v>
      </c>
      <c r="CE549" t="str">
        <f t="shared" si="92"/>
        <v>35 1 3 81 2 101 78 40 3502012</v>
      </c>
      <c r="CF549">
        <f t="shared" si="93"/>
        <v>1</v>
      </c>
    </row>
    <row r="550" spans="1:84" x14ac:dyDescent="0.25">
      <c r="A550" s="113">
        <v>35</v>
      </c>
      <c r="B550" s="113">
        <v>1</v>
      </c>
      <c r="C550" s="113">
        <v>3</v>
      </c>
      <c r="D550" s="113">
        <v>81</v>
      </c>
      <c r="E550" s="113">
        <v>2</v>
      </c>
      <c r="F550" s="113">
        <v>2</v>
      </c>
      <c r="G550" s="113">
        <v>78</v>
      </c>
      <c r="H550" s="113">
        <v>1</v>
      </c>
      <c r="I550" s="113">
        <v>1</v>
      </c>
      <c r="J550" s="113" t="s">
        <v>597</v>
      </c>
      <c r="K550" s="113">
        <v>0</v>
      </c>
      <c r="L550" s="113" t="s">
        <v>597</v>
      </c>
      <c r="M550" s="113">
        <v>25101</v>
      </c>
      <c r="N550" s="113" t="s">
        <v>947</v>
      </c>
      <c r="O550" s="113">
        <v>1</v>
      </c>
      <c r="P550" s="113">
        <v>1</v>
      </c>
      <c r="Q550" s="113" t="s">
        <v>2796</v>
      </c>
      <c r="R550" s="113" t="s">
        <v>2797</v>
      </c>
      <c r="S550" s="113" t="s">
        <v>2024</v>
      </c>
      <c r="T550" s="113" t="s">
        <v>227</v>
      </c>
      <c r="U550" s="113" t="s">
        <v>2027</v>
      </c>
      <c r="V550" s="113" t="s">
        <v>2028</v>
      </c>
      <c r="W550" s="113" t="s">
        <v>594</v>
      </c>
      <c r="X550" s="113" t="s">
        <v>602</v>
      </c>
      <c r="Y550" s="113" t="s">
        <v>596</v>
      </c>
      <c r="Z550" s="113" t="s">
        <v>597</v>
      </c>
      <c r="AA550" s="113" t="s">
        <v>946</v>
      </c>
      <c r="AB550" s="113" t="s">
        <v>950</v>
      </c>
      <c r="AC550" s="113" t="s">
        <v>1437</v>
      </c>
      <c r="AD550" s="113" t="s">
        <v>1438</v>
      </c>
      <c r="AE550" s="113" t="s">
        <v>1439</v>
      </c>
      <c r="AF550" t="s">
        <v>3537</v>
      </c>
      <c r="AG550" s="113" t="s">
        <v>2059</v>
      </c>
      <c r="AH550" s="113" t="s">
        <v>2030</v>
      </c>
      <c r="AI550" s="113" t="s">
        <v>2031</v>
      </c>
      <c r="AJ550" s="113" t="s">
        <v>2032</v>
      </c>
      <c r="AK550" s="113" t="s">
        <v>609</v>
      </c>
      <c r="AL550" s="113" t="s">
        <v>610</v>
      </c>
      <c r="AM550" s="113" t="s">
        <v>611</v>
      </c>
      <c r="AN550" s="113" t="s">
        <v>2065</v>
      </c>
      <c r="AO550" s="113" t="s">
        <v>2066</v>
      </c>
      <c r="AP550" s="113" t="s">
        <v>2798</v>
      </c>
      <c r="AQ550" s="113" t="s">
        <v>138</v>
      </c>
      <c r="AR550" s="94"/>
      <c r="AS550" s="53"/>
      <c r="AT550" s="53"/>
      <c r="AU550" s="53"/>
      <c r="AV550" s="53"/>
      <c r="AW550" s="94"/>
      <c r="AX550" s="94"/>
      <c r="AY550" s="94"/>
      <c r="AZ550" s="53"/>
      <c r="BA550" s="53"/>
      <c r="BB550" s="94"/>
      <c r="BC550" s="101">
        <v>2</v>
      </c>
      <c r="BD550" s="101">
        <v>101</v>
      </c>
      <c r="BG550" s="107"/>
      <c r="BI550" s="104">
        <v>35</v>
      </c>
      <c r="BJ550" s="104">
        <v>1</v>
      </c>
      <c r="BK550" s="104">
        <v>3</v>
      </c>
      <c r="BL550" s="106">
        <v>81</v>
      </c>
      <c r="BM550" s="104">
        <v>2</v>
      </c>
      <c r="BN550" s="104">
        <v>101</v>
      </c>
      <c r="BO550" s="104">
        <v>78</v>
      </c>
      <c r="BP550" s="104">
        <v>40</v>
      </c>
      <c r="BQ550" s="105">
        <v>3502017</v>
      </c>
      <c r="BR550" s="104" t="s">
        <v>3339</v>
      </c>
      <c r="BS550" s="104">
        <v>120000000</v>
      </c>
      <c r="BT550" s="103" t="str">
        <f>+VLOOKUP('EJECUCIONGASTOS ARMONIZADO'!BU550,[4]ARMONIZACION!$I$5:$N$53,6,FALSE)</f>
        <v>DESARROLLO ECONÓMICO Y PRODUCTIVO</v>
      </c>
      <c r="BU550" s="102" t="s">
        <v>388</v>
      </c>
      <c r="BV550" s="102"/>
      <c r="BY550" s="101">
        <v>2</v>
      </c>
      <c r="BZ550" s="101">
        <v>101</v>
      </c>
      <c r="CA550" t="e">
        <f>+COUNTIF([4]ARMONIZACION!$D$5:$D$53,'EJECUCIONGASTOS ARMONIZADO'!CB550)</f>
        <v>#VALUE!</v>
      </c>
      <c r="CB550" t="str">
        <f t="shared" si="90"/>
        <v>DINAMIZACIÓN Y FORTALECIMIENTO DEL ECOSISTEMA DEL EMPRENDIMIENTO E INNOVACIÓN - DESARROLLO Y FOMENTO EMPRESARIAL</v>
      </c>
      <c r="CC550">
        <f t="shared" si="95"/>
        <v>1</v>
      </c>
      <c r="CD550" t="str">
        <f t="shared" si="91"/>
        <v>21</v>
      </c>
      <c r="CE550" t="str">
        <f t="shared" si="92"/>
        <v>35 1 3 81 2 101 78 40 3502017</v>
      </c>
      <c r="CF550">
        <f t="shared" si="93"/>
        <v>1</v>
      </c>
    </row>
    <row r="551" spans="1:84" x14ac:dyDescent="0.25">
      <c r="A551" s="113">
        <v>35</v>
      </c>
      <c r="B551" s="113">
        <v>1</v>
      </c>
      <c r="C551" s="113">
        <v>3</v>
      </c>
      <c r="D551" s="113">
        <v>81</v>
      </c>
      <c r="E551" s="113">
        <v>2</v>
      </c>
      <c r="F551" s="113">
        <v>2</v>
      </c>
      <c r="G551" s="113">
        <v>78</v>
      </c>
      <c r="H551" s="113">
        <v>1</v>
      </c>
      <c r="I551" s="113">
        <v>1</v>
      </c>
      <c r="J551" s="113" t="s">
        <v>597</v>
      </c>
      <c r="K551" s="113">
        <v>0</v>
      </c>
      <c r="L551" s="113" t="s">
        <v>597</v>
      </c>
      <c r="M551" s="113">
        <v>25101</v>
      </c>
      <c r="N551" s="113" t="s">
        <v>947</v>
      </c>
      <c r="O551" s="113">
        <v>1</v>
      </c>
      <c r="P551" s="113">
        <v>1</v>
      </c>
      <c r="Q551" s="113" t="s">
        <v>2796</v>
      </c>
      <c r="R551" s="113" t="s">
        <v>2797</v>
      </c>
      <c r="S551" s="113" t="s">
        <v>2024</v>
      </c>
      <c r="T551" s="113" t="s">
        <v>227</v>
      </c>
      <c r="U551" s="113" t="s">
        <v>2027</v>
      </c>
      <c r="V551" s="113" t="s">
        <v>2028</v>
      </c>
      <c r="W551" s="113" t="s">
        <v>594</v>
      </c>
      <c r="X551" s="113" t="s">
        <v>602</v>
      </c>
      <c r="Y551" s="113" t="s">
        <v>596</v>
      </c>
      <c r="Z551" s="113" t="s">
        <v>597</v>
      </c>
      <c r="AA551" s="113" t="s">
        <v>946</v>
      </c>
      <c r="AB551" s="113" t="s">
        <v>950</v>
      </c>
      <c r="AC551" s="113" t="s">
        <v>1437</v>
      </c>
      <c r="AD551" s="113" t="s">
        <v>1438</v>
      </c>
      <c r="AE551" s="113" t="s">
        <v>1439</v>
      </c>
      <c r="AF551" t="s">
        <v>3537</v>
      </c>
      <c r="AG551" s="113" t="s">
        <v>2059</v>
      </c>
      <c r="AH551" s="113" t="s">
        <v>2030</v>
      </c>
      <c r="AI551" s="113" t="s">
        <v>2031</v>
      </c>
      <c r="AJ551" s="113" t="s">
        <v>2032</v>
      </c>
      <c r="AK551" s="113" t="s">
        <v>609</v>
      </c>
      <c r="AL551" s="113" t="s">
        <v>610</v>
      </c>
      <c r="AM551" s="113" t="s">
        <v>611</v>
      </c>
      <c r="AN551" s="113" t="s">
        <v>2065</v>
      </c>
      <c r="AO551" s="113" t="s">
        <v>2066</v>
      </c>
      <c r="AP551" s="113" t="s">
        <v>2798</v>
      </c>
      <c r="AQ551" s="113" t="s">
        <v>138</v>
      </c>
      <c r="AR551" s="94"/>
      <c r="AS551" s="53"/>
      <c r="AT551" s="53"/>
      <c r="AU551" s="53"/>
      <c r="AV551" s="53"/>
      <c r="AW551" s="94"/>
      <c r="AX551" s="94"/>
      <c r="AY551" s="94"/>
      <c r="AZ551" s="53"/>
      <c r="BA551" s="53"/>
      <c r="BB551" s="94"/>
      <c r="BC551" s="101">
        <v>2</v>
      </c>
      <c r="BD551" s="101">
        <v>101</v>
      </c>
      <c r="BG551" s="107"/>
      <c r="BI551" s="104">
        <v>35</v>
      </c>
      <c r="BJ551" s="104">
        <v>1</v>
      </c>
      <c r="BK551" s="104">
        <v>3</v>
      </c>
      <c r="BL551" s="106">
        <v>81</v>
      </c>
      <c r="BM551" s="104">
        <v>2</v>
      </c>
      <c r="BN551" s="104">
        <v>101</v>
      </c>
      <c r="BO551" s="104">
        <v>78</v>
      </c>
      <c r="BP551" s="104">
        <v>40</v>
      </c>
      <c r="BQ551" s="105">
        <v>3502011</v>
      </c>
      <c r="BR551" s="104" t="s">
        <v>3339</v>
      </c>
      <c r="BS551" s="104">
        <v>50000000</v>
      </c>
      <c r="BT551" s="103" t="str">
        <f>+VLOOKUP('EJECUCIONGASTOS ARMONIZADO'!BU551,[4]ARMONIZACION!$I$5:$N$53,6,FALSE)</f>
        <v>DESARROLLO ECONÓMICO Y PRODUCTIVO</v>
      </c>
      <c r="BU551" s="102" t="s">
        <v>388</v>
      </c>
      <c r="BV551" s="102"/>
      <c r="BY551" s="101">
        <v>2</v>
      </c>
      <c r="BZ551" s="101">
        <v>101</v>
      </c>
      <c r="CA551" t="e">
        <f>+COUNTIF([4]ARMONIZACION!$D$5:$D$53,'EJECUCIONGASTOS ARMONIZADO'!CB551)</f>
        <v>#VALUE!</v>
      </c>
      <c r="CB551" t="str">
        <f t="shared" si="90"/>
        <v>DINAMIZACIÓN Y FORTALECIMIENTO DEL ECOSISTEMA DEL EMPRENDIMIENTO E INNOVACIÓN - DESARROLLO Y FOMENTO EMPRESARIAL</v>
      </c>
      <c r="CC551">
        <f t="shared" si="95"/>
        <v>1</v>
      </c>
      <c r="CD551" t="str">
        <f t="shared" si="91"/>
        <v>21</v>
      </c>
      <c r="CE551" t="str">
        <f t="shared" si="92"/>
        <v>35 1 3 81 2 101 78 40 3502011</v>
      </c>
      <c r="CF551">
        <f t="shared" si="93"/>
        <v>1</v>
      </c>
    </row>
    <row r="552" spans="1:84" x14ac:dyDescent="0.25">
      <c r="A552" s="113">
        <v>35</v>
      </c>
      <c r="B552" s="113">
        <v>1</v>
      </c>
      <c r="C552" s="113">
        <v>3</v>
      </c>
      <c r="D552" s="113">
        <v>81</v>
      </c>
      <c r="E552" s="113">
        <v>2</v>
      </c>
      <c r="F552" s="113">
        <v>2</v>
      </c>
      <c r="G552" s="113">
        <v>78</v>
      </c>
      <c r="H552" s="113">
        <v>1</v>
      </c>
      <c r="I552" s="113">
        <v>1</v>
      </c>
      <c r="J552" s="113" t="s">
        <v>597</v>
      </c>
      <c r="K552" s="113">
        <v>0</v>
      </c>
      <c r="L552" s="113" t="s">
        <v>597</v>
      </c>
      <c r="M552" s="113">
        <v>25101</v>
      </c>
      <c r="N552" s="113" t="s">
        <v>947</v>
      </c>
      <c r="O552" s="113">
        <v>1</v>
      </c>
      <c r="P552" s="113">
        <v>1</v>
      </c>
      <c r="Q552" s="113" t="s">
        <v>2796</v>
      </c>
      <c r="R552" s="113" t="s">
        <v>2797</v>
      </c>
      <c r="S552" s="113" t="s">
        <v>2024</v>
      </c>
      <c r="T552" s="113" t="s">
        <v>227</v>
      </c>
      <c r="U552" s="113" t="s">
        <v>2027</v>
      </c>
      <c r="V552" s="113" t="s">
        <v>2028</v>
      </c>
      <c r="W552" s="113" t="s">
        <v>594</v>
      </c>
      <c r="X552" s="113" t="s">
        <v>602</v>
      </c>
      <c r="Y552" s="113" t="s">
        <v>596</v>
      </c>
      <c r="Z552" s="113" t="s">
        <v>597</v>
      </c>
      <c r="AA552" s="113" t="s">
        <v>946</v>
      </c>
      <c r="AB552" s="113" t="s">
        <v>950</v>
      </c>
      <c r="AC552" s="113" t="s">
        <v>1437</v>
      </c>
      <c r="AD552" s="113" t="s">
        <v>1438</v>
      </c>
      <c r="AE552" s="113" t="s">
        <v>1439</v>
      </c>
      <c r="AF552" t="s">
        <v>3537</v>
      </c>
      <c r="AG552" s="113" t="s">
        <v>2059</v>
      </c>
      <c r="AH552" s="113" t="s">
        <v>2030</v>
      </c>
      <c r="AI552" s="113" t="s">
        <v>2031</v>
      </c>
      <c r="AJ552" s="113" t="s">
        <v>2032</v>
      </c>
      <c r="AK552" s="113" t="s">
        <v>609</v>
      </c>
      <c r="AL552" s="113" t="s">
        <v>610</v>
      </c>
      <c r="AM552" s="113" t="s">
        <v>611</v>
      </c>
      <c r="AN552" s="113" t="s">
        <v>2065</v>
      </c>
      <c r="AO552" s="113" t="s">
        <v>2066</v>
      </c>
      <c r="AP552" s="113" t="s">
        <v>2798</v>
      </c>
      <c r="AQ552" s="113" t="s">
        <v>138</v>
      </c>
      <c r="AR552" s="94"/>
      <c r="AS552" s="53"/>
      <c r="AT552" s="53"/>
      <c r="AU552" s="53"/>
      <c r="AV552" s="53"/>
      <c r="AW552" s="94"/>
      <c r="AX552" s="94"/>
      <c r="AY552" s="94"/>
      <c r="AZ552" s="53"/>
      <c r="BA552" s="53"/>
      <c r="BB552" s="94"/>
      <c r="BC552" s="101">
        <v>2</v>
      </c>
      <c r="BD552" s="101">
        <v>101</v>
      </c>
      <c r="BG552" s="107"/>
      <c r="BI552" s="104">
        <v>35</v>
      </c>
      <c r="BJ552" s="104">
        <v>1</v>
      </c>
      <c r="BK552" s="104">
        <v>3</v>
      </c>
      <c r="BL552" s="106">
        <v>81</v>
      </c>
      <c r="BM552" s="104">
        <v>2</v>
      </c>
      <c r="BN552" s="104">
        <v>101</v>
      </c>
      <c r="BO552" s="104">
        <v>78</v>
      </c>
      <c r="BP552" s="104">
        <v>40</v>
      </c>
      <c r="BQ552" s="105">
        <v>3502009</v>
      </c>
      <c r="BR552" s="104" t="s">
        <v>3339</v>
      </c>
      <c r="BS552" s="104">
        <v>200000000</v>
      </c>
      <c r="BT552" s="103" t="str">
        <f>+VLOOKUP('EJECUCIONGASTOS ARMONIZADO'!BU552,[4]ARMONIZACION!$I$5:$N$53,6,FALSE)</f>
        <v>DESARROLLO ECONÓMICO Y PRODUCTIVO</v>
      </c>
      <c r="BU552" s="102" t="s">
        <v>388</v>
      </c>
      <c r="BV552" s="102"/>
      <c r="BY552" s="101">
        <v>2</v>
      </c>
      <c r="BZ552" s="101">
        <v>101</v>
      </c>
      <c r="CA552" t="e">
        <f>+COUNTIF([4]ARMONIZACION!$D$5:$D$53,'EJECUCIONGASTOS ARMONIZADO'!CB552)</f>
        <v>#VALUE!</v>
      </c>
      <c r="CB552" t="str">
        <f t="shared" si="90"/>
        <v>DINAMIZACIÓN Y FORTALECIMIENTO DEL ECOSISTEMA DEL EMPRENDIMIENTO E INNOVACIÓN - DESARROLLO Y FOMENTO EMPRESARIAL</v>
      </c>
      <c r="CC552">
        <f t="shared" si="95"/>
        <v>1</v>
      </c>
      <c r="CD552" t="str">
        <f t="shared" si="91"/>
        <v>21</v>
      </c>
      <c r="CE552" t="str">
        <f t="shared" si="92"/>
        <v>35 1 3 81 2 101 78 40 3502009</v>
      </c>
      <c r="CF552">
        <f t="shared" si="93"/>
        <v>1</v>
      </c>
    </row>
    <row r="553" spans="1:84" ht="15" customHeight="1" x14ac:dyDescent="0.25">
      <c r="A553">
        <v>35</v>
      </c>
      <c r="B553">
        <v>1</v>
      </c>
      <c r="C553">
        <v>3</v>
      </c>
      <c r="D553" s="99">
        <v>81</v>
      </c>
      <c r="E553">
        <v>2</v>
      </c>
      <c r="F553">
        <v>3</v>
      </c>
      <c r="G553">
        <v>55</v>
      </c>
      <c r="H553">
        <v>0</v>
      </c>
      <c r="I553">
        <v>1</v>
      </c>
      <c r="J553" t="s">
        <v>597</v>
      </c>
      <c r="K553">
        <v>0</v>
      </c>
      <c r="L553" t="s">
        <v>597</v>
      </c>
      <c r="M553">
        <v>25101</v>
      </c>
      <c r="N553" t="s">
        <v>947</v>
      </c>
      <c r="O553">
        <v>0</v>
      </c>
      <c r="P553">
        <v>0</v>
      </c>
      <c r="Q553" t="s">
        <v>2799</v>
      </c>
      <c r="R553" t="s">
        <v>2800</v>
      </c>
      <c r="S553" t="s">
        <v>2024</v>
      </c>
      <c r="T553" t="s">
        <v>227</v>
      </c>
      <c r="U553" t="s">
        <v>2027</v>
      </c>
      <c r="V553" t="s">
        <v>2028</v>
      </c>
      <c r="W553" t="s">
        <v>594</v>
      </c>
      <c r="X553" t="s">
        <v>602</v>
      </c>
      <c r="Y553" t="s">
        <v>596</v>
      </c>
      <c r="Z553" t="s">
        <v>597</v>
      </c>
      <c r="AA553" t="s">
        <v>946</v>
      </c>
      <c r="AB553" t="s">
        <v>950</v>
      </c>
      <c r="AC553" t="s">
        <v>1437</v>
      </c>
      <c r="AD553" t="s">
        <v>1438</v>
      </c>
      <c r="AE553" t="s">
        <v>1910</v>
      </c>
      <c r="AF553" t="s">
        <v>245</v>
      </c>
      <c r="AG553" t="s">
        <v>2801</v>
      </c>
      <c r="AH553" t="s">
        <v>2802</v>
      </c>
      <c r="AI553">
        <v>0</v>
      </c>
      <c r="AK553" t="s">
        <v>609</v>
      </c>
      <c r="AL553" t="s">
        <v>610</v>
      </c>
      <c r="AM553" t="s">
        <v>611</v>
      </c>
      <c r="AN553" t="s">
        <v>2803</v>
      </c>
      <c r="AO553" t="s">
        <v>2804</v>
      </c>
      <c r="AP553" t="s">
        <v>2805</v>
      </c>
      <c r="AQ553" t="s">
        <v>298</v>
      </c>
      <c r="AR553" s="64">
        <v>0</v>
      </c>
      <c r="AS553" s="64">
        <v>1000000000</v>
      </c>
      <c r="AT553" s="64">
        <v>0</v>
      </c>
      <c r="AU553" s="64">
        <v>0</v>
      </c>
      <c r="AV553" s="64">
        <v>0</v>
      </c>
      <c r="AW553" s="64">
        <v>1000000000</v>
      </c>
      <c r="AX553" s="64">
        <v>0</v>
      </c>
      <c r="AY553" s="64">
        <v>0</v>
      </c>
      <c r="AZ553" s="64">
        <v>0</v>
      </c>
      <c r="BA553" s="64">
        <v>0</v>
      </c>
      <c r="BB553" s="64">
        <v>1000000000</v>
      </c>
      <c r="BC553" s="101">
        <v>2</v>
      </c>
      <c r="BD553" s="101">
        <v>401</v>
      </c>
      <c r="BE553" s="64">
        <v>0</v>
      </c>
      <c r="BF553" t="s">
        <v>615</v>
      </c>
      <c r="BG553" s="107" t="e">
        <f>+SUMIF('[4]CDP - NO CANCELAR '!$A$2:$A$152,R553,'[4]CDP - NO CANCELAR '!$Q$2:$Q$152)</f>
        <v>#VALUE!</v>
      </c>
      <c r="BH553" s="64">
        <v>0</v>
      </c>
      <c r="BI553" s="104">
        <v>35</v>
      </c>
      <c r="BJ553" s="104">
        <v>1</v>
      </c>
      <c r="BK553" s="104">
        <v>3</v>
      </c>
      <c r="BL553" s="106">
        <v>81</v>
      </c>
      <c r="BM553" s="104">
        <v>2</v>
      </c>
      <c r="BN553" s="104">
        <v>401</v>
      </c>
      <c r="BO553" s="104">
        <v>55</v>
      </c>
      <c r="BP553" s="104">
        <v>40</v>
      </c>
      <c r="BQ553" s="105">
        <v>2102013</v>
      </c>
      <c r="BR553" s="104" t="s">
        <v>3362</v>
      </c>
      <c r="BS553" s="104">
        <f t="shared" ref="BS553:BS565" si="96">+BB553</f>
        <v>1000000000</v>
      </c>
      <c r="BT553" s="103" t="str">
        <f>+VLOOKUP('EJECUCIONGASTOS ARMONIZADO'!BU553,[4]ARMONIZACION!$I$5:$N$53,6,FALSE)</f>
        <v>DESARROLLO ECONÓMICO Y PRODUCTIVO</v>
      </c>
      <c r="BU553" s="102" t="s">
        <v>413</v>
      </c>
      <c r="BV553" s="102"/>
      <c r="BY553" s="101">
        <v>2</v>
      </c>
      <c r="BZ553" s="101">
        <v>401</v>
      </c>
      <c r="CA553" t="e">
        <f>+COUNTIF([4]ARMONIZACION!$D$5:$D$53,'EJECUCIONGASTOS ARMONIZADO'!CB553)</f>
        <v>#VALUE!</v>
      </c>
      <c r="CB553" t="str">
        <f t="shared" si="90"/>
        <v>FORTALECIMIENTO DEL ECOSISTEMA DE COMPETITIVIDAD - TURISMO</v>
      </c>
      <c r="CC553">
        <f t="shared" si="95"/>
        <v>4</v>
      </c>
      <c r="CD553" t="str">
        <f t="shared" si="91"/>
        <v>24</v>
      </c>
      <c r="CE553" t="str">
        <f t="shared" si="92"/>
        <v>35 1 3 81 2 401 55 40 2102013</v>
      </c>
      <c r="CF553">
        <f t="shared" si="93"/>
        <v>2</v>
      </c>
    </row>
    <row r="554" spans="1:84" ht="15" customHeight="1" x14ac:dyDescent="0.25">
      <c r="A554">
        <v>36</v>
      </c>
      <c r="B554">
        <v>1</v>
      </c>
      <c r="C554">
        <v>3</v>
      </c>
      <c r="D554" s="99">
        <v>82</v>
      </c>
      <c r="E554">
        <v>1</v>
      </c>
      <c r="F554">
        <v>5</v>
      </c>
      <c r="G554">
        <v>34</v>
      </c>
      <c r="H554">
        <v>1</v>
      </c>
      <c r="I554">
        <v>2</v>
      </c>
      <c r="J554" t="s">
        <v>235</v>
      </c>
      <c r="K554" t="s">
        <v>2117</v>
      </c>
      <c r="L554" t="s">
        <v>228</v>
      </c>
      <c r="M554">
        <v>25364</v>
      </c>
      <c r="N554" t="s">
        <v>2806</v>
      </c>
      <c r="O554">
        <v>1</v>
      </c>
      <c r="P554">
        <v>1</v>
      </c>
      <c r="Q554" t="s">
        <v>2807</v>
      </c>
      <c r="R554" t="s">
        <v>2808</v>
      </c>
      <c r="S554" t="s">
        <v>2117</v>
      </c>
      <c r="T554" t="s">
        <v>228</v>
      </c>
      <c r="U554" t="s">
        <v>2120</v>
      </c>
      <c r="V554" t="s">
        <v>2121</v>
      </c>
      <c r="W554" t="s">
        <v>594</v>
      </c>
      <c r="X554" t="s">
        <v>602</v>
      </c>
      <c r="Y554" t="s">
        <v>696</v>
      </c>
      <c r="Z554" t="s">
        <v>235</v>
      </c>
      <c r="AA554" t="s">
        <v>725</v>
      </c>
      <c r="AB554" t="s">
        <v>729</v>
      </c>
      <c r="AC554" t="s">
        <v>797</v>
      </c>
      <c r="AD554" t="s">
        <v>239</v>
      </c>
      <c r="AE554" t="s">
        <v>2122</v>
      </c>
      <c r="AF554" t="s">
        <v>3534</v>
      </c>
      <c r="AG554" t="s">
        <v>2124</v>
      </c>
      <c r="AH554" t="s">
        <v>2125</v>
      </c>
      <c r="AI554" t="s">
        <v>2126</v>
      </c>
      <c r="AJ554" t="s">
        <v>2127</v>
      </c>
      <c r="AK554" t="s">
        <v>609</v>
      </c>
      <c r="AL554" t="s">
        <v>610</v>
      </c>
      <c r="AM554" t="s">
        <v>611</v>
      </c>
      <c r="AN554" t="s">
        <v>2128</v>
      </c>
      <c r="AO554" t="s">
        <v>2129</v>
      </c>
      <c r="AP554" t="s">
        <v>2809</v>
      </c>
      <c r="AQ554" t="s">
        <v>154</v>
      </c>
      <c r="AR554" s="64">
        <v>0</v>
      </c>
      <c r="AS554" s="64">
        <v>109841872</v>
      </c>
      <c r="AT554" s="64">
        <v>0</v>
      </c>
      <c r="AU554" s="64">
        <v>0</v>
      </c>
      <c r="AV554" s="64">
        <v>0</v>
      </c>
      <c r="AW554" s="64">
        <v>109841872</v>
      </c>
      <c r="AX554" s="64">
        <v>0</v>
      </c>
      <c r="AY554" s="64">
        <v>0</v>
      </c>
      <c r="AZ554" s="64">
        <v>0</v>
      </c>
      <c r="BA554" s="64">
        <v>0</v>
      </c>
      <c r="BB554" s="64">
        <v>109841872</v>
      </c>
      <c r="BC554" s="101">
        <v>1</v>
      </c>
      <c r="BD554" s="101">
        <v>403</v>
      </c>
      <c r="BE554" s="64">
        <v>0</v>
      </c>
      <c r="BF554" t="s">
        <v>615</v>
      </c>
      <c r="BG554" s="107" t="e">
        <f>+SUMIF('[4]CDP - NO CANCELAR '!$A$2:$A$152,R554,'[4]CDP - NO CANCELAR '!$Q$2:$Q$152)</f>
        <v>#VALUE!</v>
      </c>
      <c r="BH554" s="64">
        <v>0</v>
      </c>
      <c r="BI554" s="104">
        <v>36</v>
      </c>
      <c r="BJ554" s="104">
        <v>1</v>
      </c>
      <c r="BK554" s="104">
        <v>3</v>
      </c>
      <c r="BL554" s="106">
        <v>82</v>
      </c>
      <c r="BM554" s="104">
        <v>1</v>
      </c>
      <c r="BN554" s="104">
        <v>403</v>
      </c>
      <c r="BO554" s="104">
        <v>34</v>
      </c>
      <c r="BP554" s="104">
        <v>40</v>
      </c>
      <c r="BQ554" s="105">
        <v>4301037</v>
      </c>
      <c r="BR554" s="104" t="s">
        <v>3399</v>
      </c>
      <c r="BS554" s="104">
        <f t="shared" si="96"/>
        <v>109841872</v>
      </c>
      <c r="BT554" s="103" t="str">
        <f>+VLOOKUP('EJECUCIONGASTOS ARMONIZADO'!BU554,[4]ARMONIZACION!$I$5:$N$53,6,FALSE)</f>
        <v>DESARROLLO HUMANO Y SOCIAL</v>
      </c>
      <c r="BU554" s="102" t="s">
        <v>360</v>
      </c>
      <c r="BV554" s="102"/>
      <c r="BY554" s="101">
        <v>1</v>
      </c>
      <c r="BZ554" s="101">
        <v>403</v>
      </c>
      <c r="CA554" t="e">
        <f>+COUNTIF([4]ARMONIZACION!$D$5:$D$53,'EJECUCIONGASTOS ARMONIZADO'!CB554)</f>
        <v>#VALUE!</v>
      </c>
      <c r="CB554" t="str">
        <f t="shared" si="90"/>
        <v>DEPORTE Y RECREACIÓN PARA EL DESARROLLO INDIVIDUAL DE LOS INDIVIDUOS PARA LA CONVIVENCIA Y LA COHESIÓN SOCIAL - DEPORTE, RECREACIÓN Y ACTIVIDAD FÍSICA</v>
      </c>
      <c r="CC554">
        <f t="shared" si="95"/>
        <v>4</v>
      </c>
      <c r="CD554" t="str">
        <f t="shared" si="91"/>
        <v>14</v>
      </c>
      <c r="CE554" t="str">
        <f t="shared" si="92"/>
        <v>36 1 3 82 1 403 34 40 4301037</v>
      </c>
      <c r="CF554">
        <f t="shared" si="93"/>
        <v>3</v>
      </c>
    </row>
    <row r="555" spans="1:84" ht="15" customHeight="1" x14ac:dyDescent="0.25">
      <c r="A555">
        <v>36</v>
      </c>
      <c r="B555">
        <v>1</v>
      </c>
      <c r="C555">
        <v>3</v>
      </c>
      <c r="D555" s="99">
        <v>83</v>
      </c>
      <c r="E555">
        <v>1</v>
      </c>
      <c r="F555">
        <v>5</v>
      </c>
      <c r="G555">
        <v>34</v>
      </c>
      <c r="H555">
        <v>0</v>
      </c>
      <c r="I555">
        <v>3</v>
      </c>
      <c r="J555" t="s">
        <v>236</v>
      </c>
      <c r="K555" t="s">
        <v>2117</v>
      </c>
      <c r="L555" t="s">
        <v>228</v>
      </c>
      <c r="M555">
        <v>25243</v>
      </c>
      <c r="N555" t="s">
        <v>2810</v>
      </c>
      <c r="O555">
        <v>0</v>
      </c>
      <c r="P555">
        <v>0</v>
      </c>
      <c r="Q555" t="s">
        <v>2811</v>
      </c>
      <c r="R555" t="s">
        <v>2812</v>
      </c>
      <c r="S555" t="s">
        <v>2117</v>
      </c>
      <c r="T555" t="s">
        <v>228</v>
      </c>
      <c r="U555" t="s">
        <v>2120</v>
      </c>
      <c r="V555" t="s">
        <v>2121</v>
      </c>
      <c r="W555" t="s">
        <v>594</v>
      </c>
      <c r="X555" t="s">
        <v>602</v>
      </c>
      <c r="Y555" t="s">
        <v>594</v>
      </c>
      <c r="Z555" t="s">
        <v>236</v>
      </c>
      <c r="AA555" t="s">
        <v>1380</v>
      </c>
      <c r="AB555" t="s">
        <v>1384</v>
      </c>
      <c r="AC555" t="s">
        <v>797</v>
      </c>
      <c r="AD555" t="s">
        <v>239</v>
      </c>
      <c r="AE555" t="s">
        <v>2122</v>
      </c>
      <c r="AF555" t="s">
        <v>3534</v>
      </c>
      <c r="AG555" t="s">
        <v>2124</v>
      </c>
      <c r="AH555" t="s">
        <v>2125</v>
      </c>
      <c r="AI555" t="s">
        <v>2126</v>
      </c>
      <c r="AJ555" t="s">
        <v>2127</v>
      </c>
      <c r="AK555" t="s">
        <v>609</v>
      </c>
      <c r="AL555" t="s">
        <v>610</v>
      </c>
      <c r="AM555" t="s">
        <v>611</v>
      </c>
      <c r="AN555" t="s">
        <v>2128</v>
      </c>
      <c r="AO555" t="s">
        <v>2129</v>
      </c>
      <c r="AP555" t="s">
        <v>2813</v>
      </c>
      <c r="AQ555" t="s">
        <v>300</v>
      </c>
      <c r="AR555" s="64">
        <v>0</v>
      </c>
      <c r="AS555" s="64">
        <v>0</v>
      </c>
      <c r="AT555" s="64">
        <v>0</v>
      </c>
      <c r="AU555" s="64">
        <v>0</v>
      </c>
      <c r="AV555" s="64">
        <v>0</v>
      </c>
      <c r="AW555" s="64">
        <v>0</v>
      </c>
      <c r="AX555" s="64">
        <v>0</v>
      </c>
      <c r="AY555" s="64">
        <v>0</v>
      </c>
      <c r="AZ555" s="64">
        <v>0</v>
      </c>
      <c r="BA555" s="64">
        <v>0</v>
      </c>
      <c r="BB555" s="64">
        <v>0</v>
      </c>
      <c r="BC555" s="101">
        <v>1</v>
      </c>
      <c r="BD555" s="101">
        <v>403</v>
      </c>
      <c r="BE555" s="64">
        <v>0</v>
      </c>
      <c r="BF555" t="s">
        <v>615</v>
      </c>
      <c r="BG555" s="107" t="e">
        <f>+SUMIF('[4]CDP - NO CANCELAR '!$A$2:$A$152,R555,'[4]CDP - NO CANCELAR '!$Q$2:$Q$152)</f>
        <v>#VALUE!</v>
      </c>
      <c r="BH555" s="64">
        <v>0</v>
      </c>
      <c r="BI555" s="104">
        <f>+A555</f>
        <v>36</v>
      </c>
      <c r="BJ555" s="104">
        <f>+B555</f>
        <v>1</v>
      </c>
      <c r="BK555" s="104">
        <f>+C555</f>
        <v>3</v>
      </c>
      <c r="BL555" s="106">
        <f>+D555</f>
        <v>83</v>
      </c>
      <c r="BM555" s="104">
        <f>+VALUE(VLOOKUP(BT555,'[4]ESTRUCTURA PDM'!$D$1:$J$48,7,FALSE))</f>
        <v>1</v>
      </c>
      <c r="BN555" s="104">
        <f>IFERROR(VALUE(CONCATENATE((VLOOKUP(BU555,'[4]ESTRUCTURA PDM'!$E$1:$L$48,7,FALSE)),0,(VLOOKUP(BV555,'[4]ESTRUCTURA PDM'!$F$1:$L$48,7,FALSE)))),)</f>
        <v>0</v>
      </c>
      <c r="BO555" s="104">
        <f>+G555</f>
        <v>34</v>
      </c>
      <c r="BP555" s="104"/>
      <c r="BQ555" s="105"/>
      <c r="BR555" s="104"/>
      <c r="BS555" s="104">
        <f t="shared" si="96"/>
        <v>0</v>
      </c>
      <c r="BT555" s="103" t="str">
        <f>+VLOOKUP('EJECUCIONGASTOS ARMONIZADO'!BU555,[4]ARMONIZACION!$I$5:$N$53,6,FALSE)</f>
        <v>DESARROLLO HUMANO Y SOCIAL</v>
      </c>
      <c r="BU555" s="102" t="s">
        <v>360</v>
      </c>
      <c r="BV555" s="102"/>
      <c r="BY555" s="101">
        <v>1</v>
      </c>
      <c r="BZ555" s="101">
        <v>0</v>
      </c>
      <c r="CA555" t="e">
        <f>+COUNTIF([4]ARMONIZACION!$D$5:$D$53,'EJECUCIONGASTOS ARMONIZADO'!CB555)</f>
        <v>#VALUE!</v>
      </c>
      <c r="CB555" t="str">
        <f t="shared" si="90"/>
        <v>DEPORTE Y RECREACIÓN PARA EL DESARROLLO INDIVIDUAL DE LOS INDIVIDUOS PARA LA CONVIVENCIA Y LA COHESIÓN SOCIAL - DEPORTE, RECREACIÓN Y ACTIVIDAD FÍSICA</v>
      </c>
      <c r="CC555">
        <f t="shared" si="95"/>
        <v>0</v>
      </c>
      <c r="CD555" t="str">
        <f t="shared" si="91"/>
        <v>10</v>
      </c>
      <c r="CE555" t="str">
        <f t="shared" si="92"/>
        <v xml:space="preserve">36 1 3 83 1 0 34  </v>
      </c>
      <c r="CF555">
        <f t="shared" si="93"/>
        <v>1</v>
      </c>
    </row>
    <row r="556" spans="1:84" ht="15" customHeight="1" x14ac:dyDescent="0.25">
      <c r="A556">
        <v>36</v>
      </c>
      <c r="B556">
        <v>1</v>
      </c>
      <c r="C556">
        <v>3</v>
      </c>
      <c r="D556" s="99">
        <v>83</v>
      </c>
      <c r="E556">
        <v>1</v>
      </c>
      <c r="F556">
        <v>5</v>
      </c>
      <c r="G556">
        <v>35</v>
      </c>
      <c r="H556">
        <v>0</v>
      </c>
      <c r="I556">
        <v>3</v>
      </c>
      <c r="J556" t="s">
        <v>236</v>
      </c>
      <c r="K556" t="s">
        <v>2117</v>
      </c>
      <c r="L556" t="s">
        <v>228</v>
      </c>
      <c r="M556">
        <v>25242</v>
      </c>
      <c r="N556" t="s">
        <v>2814</v>
      </c>
      <c r="O556">
        <v>0</v>
      </c>
      <c r="P556">
        <v>0</v>
      </c>
      <c r="Q556" t="s">
        <v>2815</v>
      </c>
      <c r="R556" t="s">
        <v>2816</v>
      </c>
      <c r="S556" t="s">
        <v>2117</v>
      </c>
      <c r="T556" t="s">
        <v>228</v>
      </c>
      <c r="U556" t="s">
        <v>2120</v>
      </c>
      <c r="V556" t="s">
        <v>2121</v>
      </c>
      <c r="W556" t="s">
        <v>594</v>
      </c>
      <c r="X556" t="s">
        <v>602</v>
      </c>
      <c r="Y556" t="s">
        <v>594</v>
      </c>
      <c r="Z556" t="s">
        <v>236</v>
      </c>
      <c r="AA556" t="s">
        <v>1380</v>
      </c>
      <c r="AB556" t="s">
        <v>1384</v>
      </c>
      <c r="AC556" t="s">
        <v>797</v>
      </c>
      <c r="AD556" t="s">
        <v>239</v>
      </c>
      <c r="AE556" t="s">
        <v>2122</v>
      </c>
      <c r="AF556" t="s">
        <v>3534</v>
      </c>
      <c r="AG556" t="s">
        <v>2133</v>
      </c>
      <c r="AH556" t="s">
        <v>2134</v>
      </c>
      <c r="AI556" t="s">
        <v>2135</v>
      </c>
      <c r="AJ556" t="s">
        <v>2136</v>
      </c>
      <c r="AK556" t="s">
        <v>609</v>
      </c>
      <c r="AL556" t="s">
        <v>610</v>
      </c>
      <c r="AM556" t="s">
        <v>611</v>
      </c>
      <c r="AN556" t="s">
        <v>2137</v>
      </c>
      <c r="AO556" t="s">
        <v>2138</v>
      </c>
      <c r="AP556" t="s">
        <v>2817</v>
      </c>
      <c r="AQ556" t="s">
        <v>301</v>
      </c>
      <c r="AR556" s="64">
        <v>0</v>
      </c>
      <c r="AS556" s="64">
        <v>247679270</v>
      </c>
      <c r="AT556" s="64">
        <v>0</v>
      </c>
      <c r="AU556" s="64">
        <v>0</v>
      </c>
      <c r="AV556" s="64">
        <v>0</v>
      </c>
      <c r="AW556" s="64">
        <v>247679270</v>
      </c>
      <c r="AX556" s="64">
        <v>0</v>
      </c>
      <c r="AY556" s="64">
        <v>0</v>
      </c>
      <c r="AZ556" s="64">
        <v>0</v>
      </c>
      <c r="BA556" s="64">
        <v>0</v>
      </c>
      <c r="BB556" s="64">
        <v>247679270</v>
      </c>
      <c r="BC556" s="101">
        <v>1</v>
      </c>
      <c r="BD556" s="101">
        <v>401</v>
      </c>
      <c r="BE556" s="64">
        <v>0</v>
      </c>
      <c r="BF556" t="s">
        <v>615</v>
      </c>
      <c r="BG556" s="107" t="e">
        <f>+SUMIF('[4]CDP - NO CANCELAR '!$A$2:$A$152,R556,'[4]CDP - NO CANCELAR '!$Q$2:$Q$152)</f>
        <v>#VALUE!</v>
      </c>
      <c r="BH556" s="64">
        <v>0</v>
      </c>
      <c r="BI556" s="104">
        <v>36</v>
      </c>
      <c r="BJ556" s="104">
        <v>1</v>
      </c>
      <c r="BK556" s="104">
        <v>3</v>
      </c>
      <c r="BL556" s="106">
        <v>83</v>
      </c>
      <c r="BM556" s="104">
        <v>1</v>
      </c>
      <c r="BN556" s="104">
        <v>401</v>
      </c>
      <c r="BO556" s="104">
        <v>35</v>
      </c>
      <c r="BP556" s="104">
        <v>40</v>
      </c>
      <c r="BQ556" s="105">
        <v>4301017</v>
      </c>
      <c r="BR556" s="104" t="s">
        <v>3401</v>
      </c>
      <c r="BS556" s="104">
        <f t="shared" si="96"/>
        <v>247679270</v>
      </c>
      <c r="BT556" s="103" t="str">
        <f>+VLOOKUP('EJECUCIONGASTOS ARMONIZADO'!BU556,[4]ARMONIZACION!$I$5:$N$53,6,FALSE)</f>
        <v>DESARROLLO HUMANO Y SOCIAL</v>
      </c>
      <c r="BU556" s="102" t="s">
        <v>360</v>
      </c>
      <c r="BV556" s="102"/>
      <c r="BY556" s="101">
        <v>1</v>
      </c>
      <c r="BZ556" s="101">
        <v>401</v>
      </c>
      <c r="CA556" t="e">
        <f>+COUNTIF([4]ARMONIZACION!$D$5:$D$53,'EJECUCIONGASTOS ARMONIZADO'!CB556)</f>
        <v>#VALUE!</v>
      </c>
      <c r="CB556" t="str">
        <f t="shared" si="90"/>
        <v>DEPORTE Y RECREACIÓN PARA EL DESARROLLO INDIVIDUAL DE LOS INDIVIDUOS PARA LA CONVIVENCIA Y LA COHESIÓN SOCIAL - DEPORTE, RECREACIÓN Y ACTIVIDAD FÍSICA</v>
      </c>
      <c r="CC556">
        <f t="shared" ref="CC556:CC583" si="97">_xlfn.NUMBERVALUE(MID(BN556,1,1))</f>
        <v>4</v>
      </c>
      <c r="CD556" t="str">
        <f t="shared" si="91"/>
        <v>14</v>
      </c>
      <c r="CE556" t="str">
        <f t="shared" si="92"/>
        <v>36 1 3 83 1 401 35 40 4301017</v>
      </c>
      <c r="CF556">
        <f t="shared" si="93"/>
        <v>1</v>
      </c>
    </row>
    <row r="557" spans="1:84" ht="15" customHeight="1" x14ac:dyDescent="0.25">
      <c r="A557">
        <v>40</v>
      </c>
      <c r="B557">
        <v>1</v>
      </c>
      <c r="C557">
        <v>3</v>
      </c>
      <c r="D557" s="99">
        <v>82</v>
      </c>
      <c r="E557">
        <v>1</v>
      </c>
      <c r="F557">
        <v>3</v>
      </c>
      <c r="G557">
        <v>51</v>
      </c>
      <c r="H557">
        <v>8</v>
      </c>
      <c r="I557">
        <v>2</v>
      </c>
      <c r="J557" t="s">
        <v>235</v>
      </c>
      <c r="K557" t="s">
        <v>2199</v>
      </c>
      <c r="L557" t="s">
        <v>229</v>
      </c>
      <c r="M557">
        <v>41266</v>
      </c>
      <c r="N557" t="s">
        <v>2252</v>
      </c>
      <c r="O557">
        <v>8</v>
      </c>
      <c r="P557">
        <v>8</v>
      </c>
      <c r="Q557" t="s">
        <v>2818</v>
      </c>
      <c r="R557" t="s">
        <v>2819</v>
      </c>
      <c r="S557" t="s">
        <v>2199</v>
      </c>
      <c r="T557" t="s">
        <v>229</v>
      </c>
      <c r="U557" t="s">
        <v>2203</v>
      </c>
      <c r="V557" t="s">
        <v>2204</v>
      </c>
      <c r="W557" t="s">
        <v>594</v>
      </c>
      <c r="X557" t="s">
        <v>602</v>
      </c>
      <c r="Y557" t="s">
        <v>696</v>
      </c>
      <c r="Z557" t="s">
        <v>235</v>
      </c>
      <c r="AA557" t="s">
        <v>725</v>
      </c>
      <c r="AB557" t="s">
        <v>729</v>
      </c>
      <c r="AC557" t="s">
        <v>797</v>
      </c>
      <c r="AD557" t="s">
        <v>239</v>
      </c>
      <c r="AE557" t="s">
        <v>2205</v>
      </c>
      <c r="AF557" t="s">
        <v>240</v>
      </c>
      <c r="AG557" t="s">
        <v>2206</v>
      </c>
      <c r="AH557" t="s">
        <v>2207</v>
      </c>
      <c r="AI557" t="s">
        <v>2208</v>
      </c>
      <c r="AJ557" t="s">
        <v>2209</v>
      </c>
      <c r="AK557" t="s">
        <v>609</v>
      </c>
      <c r="AL557" t="s">
        <v>610</v>
      </c>
      <c r="AM557" t="s">
        <v>611</v>
      </c>
      <c r="AN557" t="s">
        <v>2210</v>
      </c>
      <c r="AO557" t="s">
        <v>2211</v>
      </c>
      <c r="AP557" t="s">
        <v>2820</v>
      </c>
      <c r="AQ557" t="s">
        <v>303</v>
      </c>
      <c r="AR557" s="64">
        <v>0</v>
      </c>
      <c r="AS557" s="64">
        <v>12110745</v>
      </c>
      <c r="AT557" s="64">
        <v>0</v>
      </c>
      <c r="AU557" s="64">
        <v>0</v>
      </c>
      <c r="AV557" s="64">
        <v>0</v>
      </c>
      <c r="AW557" s="64">
        <v>12110745</v>
      </c>
      <c r="AX557" s="64">
        <v>0</v>
      </c>
      <c r="AY557" s="64">
        <v>0</v>
      </c>
      <c r="AZ557" s="64">
        <v>0</v>
      </c>
      <c r="BA557" s="64">
        <v>0</v>
      </c>
      <c r="BB557" s="64">
        <v>12110745</v>
      </c>
      <c r="BC557" s="101">
        <v>1</v>
      </c>
      <c r="BD557" s="101">
        <v>203</v>
      </c>
      <c r="BE557" s="64">
        <v>0</v>
      </c>
      <c r="BF557" t="s">
        <v>615</v>
      </c>
      <c r="BG557" s="107" t="e">
        <f>+SUMIF('[4]CDP - NO CANCELAR '!$A$2:$A$152,R557,'[4]CDP - NO CANCELAR '!$Q$2:$Q$152)</f>
        <v>#VALUE!</v>
      </c>
      <c r="BH557" s="64">
        <v>0</v>
      </c>
      <c r="BI557" s="104">
        <v>40</v>
      </c>
      <c r="BJ557" s="104">
        <v>1</v>
      </c>
      <c r="BK557" s="104">
        <v>3</v>
      </c>
      <c r="BL557" s="106">
        <v>82</v>
      </c>
      <c r="BM557" s="104">
        <v>1</v>
      </c>
      <c r="BN557" s="104">
        <v>203</v>
      </c>
      <c r="BO557" s="104">
        <v>51</v>
      </c>
      <c r="BP557" s="104">
        <v>48</v>
      </c>
      <c r="BQ557" s="105" t="s">
        <v>2210</v>
      </c>
      <c r="BR557" s="104" t="s">
        <v>3431</v>
      </c>
      <c r="BS557" s="104">
        <f t="shared" si="96"/>
        <v>12110745</v>
      </c>
      <c r="BT557" s="103" t="str">
        <f>+VLOOKUP('EJECUCIONGASTOS ARMONIZADO'!BU557,[4]ARMONIZACION!$I$5:$N$53,6,FALSE)</f>
        <v>DESARROLLO HUMANO Y SOCIAL</v>
      </c>
      <c r="BU557" s="102" t="s">
        <v>329</v>
      </c>
      <c r="BV557" s="102"/>
      <c r="BY557" s="101">
        <v>1</v>
      </c>
      <c r="BZ557" s="101">
        <v>203</v>
      </c>
      <c r="CA557" t="e">
        <f>+COUNTIF([4]ARMONIZACION!$D$5:$D$53,'EJECUCIONGASTOS ARMONIZADO'!CB557)</f>
        <v>#VALUE!</v>
      </c>
      <c r="CB557" t="str">
        <f t="shared" si="90"/>
        <v>VIDA SALUDABLE - SALUD Y BIENESTAR</v>
      </c>
      <c r="CC557">
        <f t="shared" si="97"/>
        <v>2</v>
      </c>
      <c r="CD557" t="str">
        <f t="shared" si="91"/>
        <v>12</v>
      </c>
      <c r="CE557" t="str">
        <f t="shared" si="92"/>
        <v>40 1 3 82 1 203 51 48 1906004</v>
      </c>
      <c r="CF557">
        <f t="shared" si="93"/>
        <v>1</v>
      </c>
    </row>
    <row r="558" spans="1:84" ht="15" customHeight="1" x14ac:dyDescent="0.25">
      <c r="A558">
        <v>40</v>
      </c>
      <c r="B558">
        <v>2</v>
      </c>
      <c r="C558">
        <v>3</v>
      </c>
      <c r="D558" s="99">
        <v>83</v>
      </c>
      <c r="E558">
        <v>1</v>
      </c>
      <c r="F558">
        <v>3</v>
      </c>
      <c r="G558">
        <v>44</v>
      </c>
      <c r="H558">
        <v>2</v>
      </c>
      <c r="I558">
        <v>3</v>
      </c>
      <c r="J558" t="s">
        <v>236</v>
      </c>
      <c r="K558" t="s">
        <v>2199</v>
      </c>
      <c r="L558" t="s">
        <v>229</v>
      </c>
      <c r="M558">
        <v>42253</v>
      </c>
      <c r="N558" t="s">
        <v>2444</v>
      </c>
      <c r="O558">
        <v>2</v>
      </c>
      <c r="P558">
        <v>2</v>
      </c>
      <c r="Q558" t="s">
        <v>2821</v>
      </c>
      <c r="R558" t="s">
        <v>2822</v>
      </c>
      <c r="S558" t="s">
        <v>2199</v>
      </c>
      <c r="T558" t="s">
        <v>229</v>
      </c>
      <c r="U558" t="s">
        <v>2262</v>
      </c>
      <c r="V558" t="s">
        <v>2263</v>
      </c>
      <c r="W558" t="s">
        <v>594</v>
      </c>
      <c r="X558" t="s">
        <v>602</v>
      </c>
      <c r="Y558" t="s">
        <v>594</v>
      </c>
      <c r="Z558" t="s">
        <v>236</v>
      </c>
      <c r="AA558" t="s">
        <v>1380</v>
      </c>
      <c r="AB558" t="s">
        <v>1384</v>
      </c>
      <c r="AC558" t="s">
        <v>797</v>
      </c>
      <c r="AD558" t="s">
        <v>239</v>
      </c>
      <c r="AE558" t="s">
        <v>2205</v>
      </c>
      <c r="AF558" t="s">
        <v>240</v>
      </c>
      <c r="AG558" t="s">
        <v>2385</v>
      </c>
      <c r="AH558" t="s">
        <v>2386</v>
      </c>
      <c r="AI558" t="s">
        <v>2387</v>
      </c>
      <c r="AJ558" t="s">
        <v>2388</v>
      </c>
      <c r="AK558" t="s">
        <v>609</v>
      </c>
      <c r="AL558" t="s">
        <v>610</v>
      </c>
      <c r="AM558" t="s">
        <v>611</v>
      </c>
      <c r="AN558" t="s">
        <v>2389</v>
      </c>
      <c r="AO558" t="s">
        <v>2390</v>
      </c>
      <c r="AP558" t="s">
        <v>2823</v>
      </c>
      <c r="AQ558" t="s">
        <v>304</v>
      </c>
      <c r="AR558" s="64">
        <v>0</v>
      </c>
      <c r="AS558" s="64">
        <v>38371539</v>
      </c>
      <c r="AT558" s="64">
        <v>0</v>
      </c>
      <c r="AU558" s="64">
        <v>0</v>
      </c>
      <c r="AV558" s="64">
        <v>0</v>
      </c>
      <c r="AW558" s="64">
        <v>38371539</v>
      </c>
      <c r="AX558" s="64">
        <v>0</v>
      </c>
      <c r="AY558" s="64">
        <v>0</v>
      </c>
      <c r="AZ558" s="64">
        <v>0</v>
      </c>
      <c r="BA558" s="64">
        <v>0</v>
      </c>
      <c r="BB558" s="64">
        <v>38371539</v>
      </c>
      <c r="BC558" s="101">
        <v>1</v>
      </c>
      <c r="BD558" s="101">
        <v>201</v>
      </c>
      <c r="BE558" s="64">
        <v>0</v>
      </c>
      <c r="BF558" t="s">
        <v>615</v>
      </c>
      <c r="BG558" s="107" t="e">
        <f>+SUMIF('[4]CDP - NO CANCELAR '!$A$2:$A$152,R558,'[4]CDP - NO CANCELAR '!$Q$2:$Q$152)</f>
        <v>#VALUE!</v>
      </c>
      <c r="BH558" s="64">
        <v>0</v>
      </c>
      <c r="BI558" s="104">
        <v>40</v>
      </c>
      <c r="BJ558" s="104">
        <v>2</v>
      </c>
      <c r="BK558" s="104">
        <v>3</v>
      </c>
      <c r="BL558" s="106">
        <v>83</v>
      </c>
      <c r="BM558" s="104">
        <v>1</v>
      </c>
      <c r="BN558" s="104">
        <v>201</v>
      </c>
      <c r="BO558" s="104">
        <v>44</v>
      </c>
      <c r="BP558" s="104">
        <v>42</v>
      </c>
      <c r="BQ558" s="105" t="s">
        <v>2389</v>
      </c>
      <c r="BR558" s="104" t="s">
        <v>3483</v>
      </c>
      <c r="BS558" s="104">
        <f t="shared" si="96"/>
        <v>38371539</v>
      </c>
      <c r="BT558" s="103" t="str">
        <f>+VLOOKUP('EJECUCIONGASTOS ARMONIZADO'!BU558,[4]ARMONIZACION!$I$5:$N$53,6,FALSE)</f>
        <v>DESARROLLO HUMANO Y SOCIAL</v>
      </c>
      <c r="BU558" s="102" t="s">
        <v>329</v>
      </c>
      <c r="BV558" s="102"/>
      <c r="BY558" s="101">
        <v>1</v>
      </c>
      <c r="BZ558" s="101">
        <v>201</v>
      </c>
      <c r="CA558" t="e">
        <f>+COUNTIF([4]ARMONIZACION!$D$5:$D$53,'EJECUCIONGASTOS ARMONIZADO'!CB558)</f>
        <v>#VALUE!</v>
      </c>
      <c r="CB558" t="str">
        <f t="shared" si="90"/>
        <v>VIDA SALUDABLE - SALUD Y BIENESTAR</v>
      </c>
      <c r="CC558">
        <f t="shared" si="97"/>
        <v>2</v>
      </c>
      <c r="CD558" t="str">
        <f t="shared" si="91"/>
        <v>12</v>
      </c>
      <c r="CE558" t="str">
        <f t="shared" si="92"/>
        <v>40 2 3 83 1 201 44 42 1903031</v>
      </c>
      <c r="CF558">
        <f t="shared" si="93"/>
        <v>1</v>
      </c>
    </row>
    <row r="559" spans="1:84" ht="15" customHeight="1" x14ac:dyDescent="0.25">
      <c r="A559">
        <v>40</v>
      </c>
      <c r="B559">
        <v>3</v>
      </c>
      <c r="C559">
        <v>3</v>
      </c>
      <c r="D559" s="99">
        <v>82</v>
      </c>
      <c r="E559">
        <v>1</v>
      </c>
      <c r="F559">
        <v>3</v>
      </c>
      <c r="G559">
        <v>39</v>
      </c>
      <c r="H559">
        <v>0</v>
      </c>
      <c r="I559">
        <v>2</v>
      </c>
      <c r="J559" t="s">
        <v>235</v>
      </c>
      <c r="K559" t="s">
        <v>2199</v>
      </c>
      <c r="L559" t="s">
        <v>229</v>
      </c>
      <c r="M559">
        <v>43227</v>
      </c>
      <c r="N559" t="s">
        <v>305</v>
      </c>
      <c r="O559">
        <v>0</v>
      </c>
      <c r="P559">
        <v>0</v>
      </c>
      <c r="Q559" t="s">
        <v>2824</v>
      </c>
      <c r="R559" t="s">
        <v>2825</v>
      </c>
      <c r="S559" t="s">
        <v>2199</v>
      </c>
      <c r="T559" t="s">
        <v>229</v>
      </c>
      <c r="U559" t="s">
        <v>2468</v>
      </c>
      <c r="V559" t="s">
        <v>2469</v>
      </c>
      <c r="W559" t="s">
        <v>594</v>
      </c>
      <c r="X559" t="s">
        <v>602</v>
      </c>
      <c r="Y559" t="s">
        <v>696</v>
      </c>
      <c r="Z559" t="s">
        <v>235</v>
      </c>
      <c r="AA559" t="s">
        <v>725</v>
      </c>
      <c r="AB559" t="s">
        <v>729</v>
      </c>
      <c r="AC559" t="s">
        <v>797</v>
      </c>
      <c r="AD559" t="s">
        <v>239</v>
      </c>
      <c r="AE559" t="s">
        <v>2205</v>
      </c>
      <c r="AF559" t="s">
        <v>240</v>
      </c>
      <c r="AG559" t="s">
        <v>2470</v>
      </c>
      <c r="AH559" t="s">
        <v>2471</v>
      </c>
      <c r="AI559" t="s">
        <v>2472</v>
      </c>
      <c r="AJ559" t="s">
        <v>2473</v>
      </c>
      <c r="AK559" t="s">
        <v>609</v>
      </c>
      <c r="AL559" t="s">
        <v>610</v>
      </c>
      <c r="AM559" t="s">
        <v>611</v>
      </c>
      <c r="AN559" t="s">
        <v>2210</v>
      </c>
      <c r="AO559" t="s">
        <v>2211</v>
      </c>
      <c r="AP559" t="s">
        <v>2826</v>
      </c>
      <c r="AQ559" t="s">
        <v>305</v>
      </c>
      <c r="AR559" s="64">
        <v>0</v>
      </c>
      <c r="AS559" s="64">
        <v>6629783</v>
      </c>
      <c r="AT559" s="64">
        <v>0</v>
      </c>
      <c r="AU559" s="64">
        <v>0</v>
      </c>
      <c r="AV559" s="64">
        <v>0</v>
      </c>
      <c r="AW559" s="64">
        <v>6629783</v>
      </c>
      <c r="AX559" s="64">
        <v>0</v>
      </c>
      <c r="AY559" s="64">
        <v>0</v>
      </c>
      <c r="AZ559" s="64">
        <v>0</v>
      </c>
      <c r="BA559" s="64">
        <v>0</v>
      </c>
      <c r="BB559" s="64">
        <v>6629783</v>
      </c>
      <c r="BC559" s="101">
        <v>1</v>
      </c>
      <c r="BD559" s="101">
        <v>203</v>
      </c>
      <c r="BE559" s="64">
        <v>0</v>
      </c>
      <c r="BF559" t="s">
        <v>615</v>
      </c>
      <c r="BG559" s="107" t="e">
        <f>+SUMIF('[4]CDP - NO CANCELAR '!$A$2:$A$152,R559,'[4]CDP - NO CANCELAR '!$Q$2:$Q$152)</f>
        <v>#VALUE!</v>
      </c>
      <c r="BH559" s="64">
        <v>0</v>
      </c>
      <c r="BI559" s="104">
        <v>40</v>
      </c>
      <c r="BJ559" s="104">
        <v>3</v>
      </c>
      <c r="BK559" s="104">
        <v>3</v>
      </c>
      <c r="BL559" s="106">
        <v>82</v>
      </c>
      <c r="BM559" s="104">
        <v>1</v>
      </c>
      <c r="BN559" s="104">
        <v>203</v>
      </c>
      <c r="BO559" s="104">
        <v>39</v>
      </c>
      <c r="BP559" s="104">
        <v>40</v>
      </c>
      <c r="BQ559" s="105" t="s">
        <v>2210</v>
      </c>
      <c r="BR559" s="104" t="s">
        <v>3493</v>
      </c>
      <c r="BS559" s="104">
        <f t="shared" si="96"/>
        <v>6629783</v>
      </c>
      <c r="BT559" s="103" t="str">
        <f>+VLOOKUP('EJECUCIONGASTOS ARMONIZADO'!BU559,[4]ARMONIZACION!$I$5:$N$53,6,FALSE)</f>
        <v>DESARROLLO HUMANO Y SOCIAL</v>
      </c>
      <c r="BU559" s="102" t="s">
        <v>329</v>
      </c>
      <c r="BV559" s="102"/>
      <c r="BY559" s="101">
        <v>1</v>
      </c>
      <c r="BZ559" s="101">
        <v>203</v>
      </c>
      <c r="CA559" t="e">
        <f>+COUNTIF([4]ARMONIZACION!$D$5:$D$53,'EJECUCIONGASTOS ARMONIZADO'!CB559)</f>
        <v>#VALUE!</v>
      </c>
      <c r="CB559" t="str">
        <f t="shared" si="90"/>
        <v>VIDA SALUDABLE - SALUD Y BIENESTAR</v>
      </c>
      <c r="CC559">
        <f t="shared" si="97"/>
        <v>2</v>
      </c>
      <c r="CD559" t="str">
        <f t="shared" si="91"/>
        <v>12</v>
      </c>
      <c r="CE559" t="str">
        <f t="shared" si="92"/>
        <v>40 3 3 82 1 203 39 40 1906004</v>
      </c>
      <c r="CF559">
        <f t="shared" si="93"/>
        <v>1</v>
      </c>
    </row>
    <row r="560" spans="1:84" ht="15" customHeight="1" x14ac:dyDescent="0.25">
      <c r="A560">
        <v>40</v>
      </c>
      <c r="B560">
        <v>4</v>
      </c>
      <c r="C560">
        <v>3</v>
      </c>
      <c r="D560" s="99">
        <v>82</v>
      </c>
      <c r="E560">
        <v>1</v>
      </c>
      <c r="F560">
        <v>3</v>
      </c>
      <c r="G560">
        <v>51</v>
      </c>
      <c r="H560">
        <v>2</v>
      </c>
      <c r="I560">
        <v>2</v>
      </c>
      <c r="J560" t="s">
        <v>235</v>
      </c>
      <c r="K560" t="s">
        <v>2199</v>
      </c>
      <c r="L560" t="s">
        <v>229</v>
      </c>
      <c r="M560">
        <v>44266</v>
      </c>
      <c r="N560" t="s">
        <v>2827</v>
      </c>
      <c r="O560">
        <v>2</v>
      </c>
      <c r="P560">
        <v>2</v>
      </c>
      <c r="Q560" t="s">
        <v>2828</v>
      </c>
      <c r="R560" t="s">
        <v>2829</v>
      </c>
      <c r="S560" t="s">
        <v>2199</v>
      </c>
      <c r="T560" t="s">
        <v>229</v>
      </c>
      <c r="U560" t="s">
        <v>2475</v>
      </c>
      <c r="V560" t="s">
        <v>2476</v>
      </c>
      <c r="W560" t="s">
        <v>594</v>
      </c>
      <c r="X560" t="s">
        <v>602</v>
      </c>
      <c r="Y560" t="s">
        <v>696</v>
      </c>
      <c r="Z560" t="s">
        <v>235</v>
      </c>
      <c r="AA560" t="s">
        <v>725</v>
      </c>
      <c r="AB560" t="s">
        <v>729</v>
      </c>
      <c r="AC560" t="s">
        <v>797</v>
      </c>
      <c r="AD560" t="s">
        <v>239</v>
      </c>
      <c r="AE560" t="s">
        <v>2205</v>
      </c>
      <c r="AF560" t="s">
        <v>240</v>
      </c>
      <c r="AG560" t="s">
        <v>2206</v>
      </c>
      <c r="AH560" t="s">
        <v>2207</v>
      </c>
      <c r="AI560" t="s">
        <v>2208</v>
      </c>
      <c r="AJ560" t="s">
        <v>2209</v>
      </c>
      <c r="AK560" t="s">
        <v>609</v>
      </c>
      <c r="AL560" t="s">
        <v>610</v>
      </c>
      <c r="AM560" t="s">
        <v>611</v>
      </c>
      <c r="AN560" t="s">
        <v>2210</v>
      </c>
      <c r="AO560" t="s">
        <v>2211</v>
      </c>
      <c r="AP560" t="s">
        <v>2830</v>
      </c>
      <c r="AQ560" t="s">
        <v>306</v>
      </c>
      <c r="AR560" s="64">
        <v>0</v>
      </c>
      <c r="AS560" s="64">
        <v>11687059</v>
      </c>
      <c r="AT560" s="64">
        <v>0</v>
      </c>
      <c r="AU560" s="64">
        <v>134612267</v>
      </c>
      <c r="AV560" s="64">
        <v>0</v>
      </c>
      <c r="AW560" s="64">
        <v>146299326</v>
      </c>
      <c r="AX560" s="64">
        <v>0</v>
      </c>
      <c r="AY560" s="64">
        <v>0</v>
      </c>
      <c r="AZ560" s="64">
        <v>0</v>
      </c>
      <c r="BA560" s="64">
        <v>0</v>
      </c>
      <c r="BB560" s="64">
        <v>146299326</v>
      </c>
      <c r="BC560" s="101">
        <v>1</v>
      </c>
      <c r="BD560" s="101">
        <v>203</v>
      </c>
      <c r="BE560" s="64">
        <v>0</v>
      </c>
      <c r="BF560" t="s">
        <v>615</v>
      </c>
      <c r="BG560" s="107" t="e">
        <f>+SUMIF('[4]CDP - NO CANCELAR '!$A$2:$A$152,R560,'[4]CDP - NO CANCELAR '!$Q$2:$Q$152)</f>
        <v>#VALUE!</v>
      </c>
      <c r="BH560" s="64">
        <v>0</v>
      </c>
      <c r="BI560" s="104">
        <v>40</v>
      </c>
      <c r="BJ560" s="104">
        <v>4</v>
      </c>
      <c r="BK560" s="104">
        <v>3</v>
      </c>
      <c r="BL560" s="106">
        <v>82</v>
      </c>
      <c r="BM560" s="104">
        <v>1</v>
      </c>
      <c r="BN560" s="104">
        <v>203</v>
      </c>
      <c r="BO560" s="104">
        <v>51</v>
      </c>
      <c r="BP560" s="104">
        <v>42</v>
      </c>
      <c r="BQ560" s="105" t="s">
        <v>2210</v>
      </c>
      <c r="BR560" s="104" t="s">
        <v>3520</v>
      </c>
      <c r="BS560" s="104">
        <f t="shared" si="96"/>
        <v>146299326</v>
      </c>
      <c r="BT560" s="103" t="str">
        <f>+VLOOKUP('EJECUCIONGASTOS ARMONIZADO'!BU560,[4]ARMONIZACION!$I$5:$N$53,6,FALSE)</f>
        <v>DESARROLLO HUMANO Y SOCIAL</v>
      </c>
      <c r="BU560" s="102" t="s">
        <v>329</v>
      </c>
      <c r="BV560" s="102"/>
      <c r="BY560" s="101">
        <v>1</v>
      </c>
      <c r="BZ560" s="101">
        <v>203</v>
      </c>
      <c r="CA560" t="e">
        <f>+COUNTIF([4]ARMONIZACION!$D$5:$D$53,'EJECUCIONGASTOS ARMONIZADO'!CB560)</f>
        <v>#VALUE!</v>
      </c>
      <c r="CB560" t="str">
        <f t="shared" si="90"/>
        <v>VIDA SALUDABLE - SALUD Y BIENESTAR</v>
      </c>
      <c r="CC560">
        <f t="shared" si="97"/>
        <v>2</v>
      </c>
      <c r="CD560" t="str">
        <f t="shared" si="91"/>
        <v>12</v>
      </c>
      <c r="CE560" t="str">
        <f t="shared" si="92"/>
        <v>40 4 3 82 1 203 51 42 1906004</v>
      </c>
      <c r="CF560">
        <f t="shared" si="93"/>
        <v>1</v>
      </c>
    </row>
    <row r="561" spans="1:84" ht="15" customHeight="1" x14ac:dyDescent="0.25">
      <c r="A561">
        <v>40</v>
      </c>
      <c r="B561">
        <v>4</v>
      </c>
      <c r="C561">
        <v>3</v>
      </c>
      <c r="D561" s="99">
        <v>82</v>
      </c>
      <c r="E561">
        <v>1</v>
      </c>
      <c r="F561">
        <v>3</v>
      </c>
      <c r="G561">
        <v>81</v>
      </c>
      <c r="H561">
        <v>0</v>
      </c>
      <c r="I561">
        <v>2</v>
      </c>
      <c r="J561" t="s">
        <v>235</v>
      </c>
      <c r="K561" t="s">
        <v>2199</v>
      </c>
      <c r="L561" t="s">
        <v>229</v>
      </c>
      <c r="M561">
        <v>44266</v>
      </c>
      <c r="N561" t="s">
        <v>2827</v>
      </c>
      <c r="O561">
        <v>0</v>
      </c>
      <c r="P561">
        <v>0</v>
      </c>
      <c r="Q561" t="s">
        <v>2831</v>
      </c>
      <c r="R561" t="s">
        <v>2832</v>
      </c>
      <c r="S561" t="s">
        <v>2199</v>
      </c>
      <c r="T561" t="s">
        <v>229</v>
      </c>
      <c r="U561" t="s">
        <v>2475</v>
      </c>
      <c r="V561" t="s">
        <v>2476</v>
      </c>
      <c r="W561" t="s">
        <v>594</v>
      </c>
      <c r="X561" t="s">
        <v>602</v>
      </c>
      <c r="Y561" t="s">
        <v>696</v>
      </c>
      <c r="Z561" t="s">
        <v>235</v>
      </c>
      <c r="AA561" t="s">
        <v>725</v>
      </c>
      <c r="AB561" t="s">
        <v>729</v>
      </c>
      <c r="AC561" t="s">
        <v>797</v>
      </c>
      <c r="AD561" t="s">
        <v>239</v>
      </c>
      <c r="AE561" t="s">
        <v>2205</v>
      </c>
      <c r="AF561" t="s">
        <v>240</v>
      </c>
      <c r="AG561" t="s">
        <v>2507</v>
      </c>
      <c r="AH561" t="s">
        <v>2508</v>
      </c>
      <c r="AI561" t="s">
        <v>2509</v>
      </c>
      <c r="AJ561" t="s">
        <v>2510</v>
      </c>
      <c r="AK561" t="s">
        <v>609</v>
      </c>
      <c r="AL561" t="s">
        <v>610</v>
      </c>
      <c r="AM561" t="s">
        <v>611</v>
      </c>
      <c r="AN561" t="s">
        <v>2833</v>
      </c>
      <c r="AO561" t="s">
        <v>2834</v>
      </c>
      <c r="AP561" t="s">
        <v>2835</v>
      </c>
      <c r="AQ561" t="s">
        <v>307</v>
      </c>
      <c r="AR561" s="64">
        <v>0</v>
      </c>
      <c r="AS561" s="64">
        <v>11228743</v>
      </c>
      <c r="AT561" s="64">
        <v>0</v>
      </c>
      <c r="AU561" s="64">
        <v>129333355</v>
      </c>
      <c r="AV561" s="64">
        <v>0</v>
      </c>
      <c r="AW561" s="64">
        <v>140562098</v>
      </c>
      <c r="AX561" s="64">
        <v>0</v>
      </c>
      <c r="AY561" s="64">
        <v>0</v>
      </c>
      <c r="AZ561" s="64">
        <v>0</v>
      </c>
      <c r="BA561" s="64">
        <v>0</v>
      </c>
      <c r="BB561" s="64">
        <v>140562098</v>
      </c>
      <c r="BC561" s="101">
        <v>1</v>
      </c>
      <c r="BD561" s="101">
        <v>203</v>
      </c>
      <c r="BE561" s="64">
        <v>0</v>
      </c>
      <c r="BF561" s="64">
        <v>140562098</v>
      </c>
      <c r="BG561" s="64">
        <v>140562098</v>
      </c>
      <c r="BH561" s="64">
        <v>140562098</v>
      </c>
      <c r="BI561" s="104">
        <v>40</v>
      </c>
      <c r="BJ561" s="104">
        <v>4</v>
      </c>
      <c r="BK561" s="104">
        <v>3</v>
      </c>
      <c r="BL561" s="106">
        <v>82</v>
      </c>
      <c r="BM561" s="104">
        <v>1</v>
      </c>
      <c r="BN561" s="104">
        <v>203</v>
      </c>
      <c r="BO561" s="104">
        <v>81</v>
      </c>
      <c r="BP561" s="104">
        <v>40</v>
      </c>
      <c r="BQ561" s="105" t="s">
        <v>2833</v>
      </c>
      <c r="BR561" s="104" t="s">
        <v>3522</v>
      </c>
      <c r="BS561" s="104">
        <f t="shared" si="96"/>
        <v>140562098</v>
      </c>
      <c r="BT561" s="103" t="str">
        <f>+VLOOKUP('EJECUCIONGASTOS ARMONIZADO'!BU561,[4]ARMONIZACION!$I$5:$N$53,6,FALSE)</f>
        <v>DESARROLLO HUMANO Y SOCIAL</v>
      </c>
      <c r="BU561" s="102" t="s">
        <v>329</v>
      </c>
      <c r="BV561" s="102"/>
      <c r="BY561" s="101">
        <v>1</v>
      </c>
      <c r="BZ561" s="101">
        <v>203</v>
      </c>
      <c r="CA561" t="e">
        <f>+COUNTIF([4]ARMONIZACION!$D$5:$D$53,'EJECUCIONGASTOS ARMONIZADO'!CB561)</f>
        <v>#VALUE!</v>
      </c>
      <c r="CB561" t="str">
        <f t="shared" si="90"/>
        <v>VIDA SALUDABLE - SALUD Y BIENESTAR</v>
      </c>
      <c r="CC561">
        <f t="shared" si="97"/>
        <v>2</v>
      </c>
      <c r="CD561" t="str">
        <f t="shared" si="91"/>
        <v>12</v>
      </c>
      <c r="CE561" t="str">
        <f t="shared" si="92"/>
        <v>40 4 3 82 1 203 81 40 1903034</v>
      </c>
      <c r="CF561">
        <f t="shared" si="93"/>
        <v>1</v>
      </c>
    </row>
    <row r="562" spans="1:84" ht="15" customHeight="1" x14ac:dyDescent="0.25">
      <c r="A562">
        <v>16</v>
      </c>
      <c r="B562">
        <v>1</v>
      </c>
      <c r="C562">
        <v>3</v>
      </c>
      <c r="D562">
        <v>22</v>
      </c>
      <c r="E562">
        <v>1</v>
      </c>
      <c r="F562">
        <v>4</v>
      </c>
      <c r="G562">
        <v>52</v>
      </c>
      <c r="H562">
        <v>0</v>
      </c>
      <c r="I562">
        <v>2</v>
      </c>
      <c r="J562" t="s">
        <v>235</v>
      </c>
      <c r="K562" t="s">
        <v>1504</v>
      </c>
      <c r="L562" t="s">
        <v>2557</v>
      </c>
      <c r="M562">
        <v>11222</v>
      </c>
      <c r="N562" t="s">
        <v>1840</v>
      </c>
      <c r="O562">
        <v>0</v>
      </c>
      <c r="P562">
        <v>0</v>
      </c>
      <c r="Q562" t="s">
        <v>2836</v>
      </c>
      <c r="R562" t="s">
        <v>2837</v>
      </c>
      <c r="S562" t="s">
        <v>1504</v>
      </c>
      <c r="T562" t="s">
        <v>2557</v>
      </c>
      <c r="U562" t="s">
        <v>2558</v>
      </c>
      <c r="V562" t="s">
        <v>2559</v>
      </c>
      <c r="W562" t="s">
        <v>594</v>
      </c>
      <c r="X562" t="s">
        <v>602</v>
      </c>
      <c r="Y562" t="s">
        <v>696</v>
      </c>
      <c r="Z562" t="s">
        <v>235</v>
      </c>
      <c r="AA562" t="s">
        <v>695</v>
      </c>
      <c r="AB562" t="s">
        <v>235</v>
      </c>
      <c r="AC562" t="s">
        <v>797</v>
      </c>
      <c r="AD562" t="s">
        <v>239</v>
      </c>
      <c r="AE562" t="s">
        <v>1350</v>
      </c>
      <c r="AF562" t="s">
        <v>1351</v>
      </c>
      <c r="AG562" t="s">
        <v>1728</v>
      </c>
      <c r="AH562" t="s">
        <v>1729</v>
      </c>
      <c r="AI562" t="s">
        <v>1730</v>
      </c>
      <c r="AJ562" t="s">
        <v>1731</v>
      </c>
      <c r="AK562" t="s">
        <v>609</v>
      </c>
      <c r="AL562" t="s">
        <v>610</v>
      </c>
      <c r="AM562" t="s">
        <v>611</v>
      </c>
      <c r="AN562" t="s">
        <v>1742</v>
      </c>
      <c r="AO562" t="s">
        <v>1743</v>
      </c>
      <c r="AP562" t="s">
        <v>2838</v>
      </c>
      <c r="AQ562" t="s">
        <v>14</v>
      </c>
      <c r="AR562" s="64">
        <v>0</v>
      </c>
      <c r="AS562" s="64">
        <v>470000000</v>
      </c>
      <c r="AT562" s="64">
        <v>0</v>
      </c>
      <c r="AU562" s="64">
        <v>0</v>
      </c>
      <c r="AV562" s="64">
        <v>0</v>
      </c>
      <c r="AW562" s="64">
        <v>470000000</v>
      </c>
      <c r="AX562" s="112">
        <v>291438397</v>
      </c>
      <c r="AY562" s="64">
        <v>0</v>
      </c>
      <c r="AZ562" s="64">
        <v>0</v>
      </c>
      <c r="BA562" s="64">
        <v>0</v>
      </c>
      <c r="BB562" s="112">
        <f>+AW562-AX562</f>
        <v>178561603</v>
      </c>
      <c r="BC562" s="101">
        <v>1</v>
      </c>
      <c r="BD562" s="101">
        <v>502</v>
      </c>
      <c r="BE562" s="64">
        <v>0</v>
      </c>
      <c r="BF562" t="s">
        <v>615</v>
      </c>
      <c r="BG562" s="107" t="e">
        <f>+SUMIF('[4]CDP - NO CANCELAR '!$A$2:$A$152,R562,'[4]CDP - NO CANCELAR '!$Q$2:$Q$152)</f>
        <v>#VALUE!</v>
      </c>
      <c r="BH562" s="64">
        <v>0</v>
      </c>
      <c r="BI562" s="104">
        <v>16</v>
      </c>
      <c r="BJ562" s="104">
        <v>1</v>
      </c>
      <c r="BK562" s="104">
        <v>3</v>
      </c>
      <c r="BL562" s="106">
        <v>22</v>
      </c>
      <c r="BM562" s="104">
        <v>1</v>
      </c>
      <c r="BN562" s="104">
        <v>502</v>
      </c>
      <c r="BO562" s="104">
        <v>52</v>
      </c>
      <c r="BP562" s="104">
        <v>41</v>
      </c>
      <c r="BQ562" s="105">
        <v>3301122</v>
      </c>
      <c r="BR562" s="104" t="s">
        <v>3569</v>
      </c>
      <c r="BS562" s="104">
        <f t="shared" si="96"/>
        <v>178561603</v>
      </c>
      <c r="BT562" s="103" t="str">
        <f>+VLOOKUP('EJECUCIONGASTOS ARMONIZADO'!BU562,[4]ARMONIZACION!$I$5:$N$53,6,FALSE)</f>
        <v>DESARROLLO HUMANO Y SOCIAL</v>
      </c>
      <c r="BU562" s="102" t="s">
        <v>371</v>
      </c>
      <c r="BV562" s="102"/>
      <c r="BY562" s="101">
        <v>1</v>
      </c>
      <c r="BZ562" s="101">
        <v>502</v>
      </c>
      <c r="CA562" t="e">
        <f>+COUNTIF([4]ARMONIZACION!$D$5:$D$53,'EJECUCIONGASTOS ARMONIZADO'!CB562)</f>
        <v>#VALUE!</v>
      </c>
      <c r="CB562" t="str">
        <f t="shared" si="90"/>
        <v>POTENCIAR EL DESARROLLO, EL PATRIMONIO Y PROSPERIDAD CULTURA - ARTE Y CULTURA</v>
      </c>
      <c r="CC562">
        <f t="shared" si="97"/>
        <v>5</v>
      </c>
      <c r="CD562" t="str">
        <f t="shared" si="91"/>
        <v>15</v>
      </c>
      <c r="CE562" t="str">
        <f t="shared" si="92"/>
        <v>16 1 3 22 1 502 52 41 3301122</v>
      </c>
      <c r="CF562">
        <f t="shared" si="93"/>
        <v>4</v>
      </c>
    </row>
    <row r="563" spans="1:84" ht="15" customHeight="1" x14ac:dyDescent="0.25">
      <c r="A563">
        <v>24</v>
      </c>
      <c r="B563">
        <v>1</v>
      </c>
      <c r="C563">
        <v>3</v>
      </c>
      <c r="D563" s="99">
        <v>22</v>
      </c>
      <c r="E563">
        <v>1</v>
      </c>
      <c r="F563">
        <v>8</v>
      </c>
      <c r="G563">
        <v>71</v>
      </c>
      <c r="H563">
        <v>0</v>
      </c>
      <c r="I563">
        <v>2</v>
      </c>
      <c r="J563" t="s">
        <v>235</v>
      </c>
      <c r="K563" t="s">
        <v>993</v>
      </c>
      <c r="L563" t="s">
        <v>219</v>
      </c>
      <c r="M563">
        <v>11229</v>
      </c>
      <c r="N563" t="s">
        <v>2551</v>
      </c>
      <c r="O563">
        <v>0</v>
      </c>
      <c r="P563">
        <v>0</v>
      </c>
      <c r="Q563" t="s">
        <v>2839</v>
      </c>
      <c r="R563" t="s">
        <v>2840</v>
      </c>
      <c r="S563" t="s">
        <v>993</v>
      </c>
      <c r="T563" t="s">
        <v>219</v>
      </c>
      <c r="U563" t="s">
        <v>996</v>
      </c>
      <c r="V563" t="s">
        <v>997</v>
      </c>
      <c r="W563" t="s">
        <v>594</v>
      </c>
      <c r="X563" t="s">
        <v>602</v>
      </c>
      <c r="Y563" t="s">
        <v>696</v>
      </c>
      <c r="Z563" t="s">
        <v>235</v>
      </c>
      <c r="AA563" t="s">
        <v>695</v>
      </c>
      <c r="AB563" t="s">
        <v>235</v>
      </c>
      <c r="AC563" t="s">
        <v>797</v>
      </c>
      <c r="AD563" t="s">
        <v>239</v>
      </c>
      <c r="AE563" t="s">
        <v>1035</v>
      </c>
      <c r="AF563" t="s">
        <v>244</v>
      </c>
      <c r="AG563" t="s">
        <v>1079</v>
      </c>
      <c r="AH563" t="s">
        <v>1080</v>
      </c>
      <c r="AI563" t="s">
        <v>1081</v>
      </c>
      <c r="AJ563" t="s">
        <v>1082</v>
      </c>
      <c r="AK563" t="s">
        <v>609</v>
      </c>
      <c r="AL563" t="s">
        <v>610</v>
      </c>
      <c r="AM563" t="s">
        <v>611</v>
      </c>
      <c r="AN563" t="s">
        <v>1146</v>
      </c>
      <c r="AO563" t="s">
        <v>1147</v>
      </c>
      <c r="AP563" t="s">
        <v>2841</v>
      </c>
      <c r="AQ563" t="s">
        <v>56</v>
      </c>
      <c r="AR563" s="64">
        <v>0</v>
      </c>
      <c r="AS563" s="64">
        <v>686866988</v>
      </c>
      <c r="AT563" s="64">
        <v>0</v>
      </c>
      <c r="AU563" s="64">
        <v>0</v>
      </c>
      <c r="AV563" s="64">
        <v>0</v>
      </c>
      <c r="AW563" s="64">
        <v>686866988</v>
      </c>
      <c r="AX563" s="64">
        <v>0</v>
      </c>
      <c r="AY563" s="64">
        <v>0</v>
      </c>
      <c r="AZ563" s="64">
        <v>0</v>
      </c>
      <c r="BA563" s="64">
        <v>0</v>
      </c>
      <c r="BB563" s="64">
        <v>686866988</v>
      </c>
      <c r="BC563" s="101">
        <v>1</v>
      </c>
      <c r="BD563" s="101">
        <v>602</v>
      </c>
      <c r="BE563" s="64">
        <v>0</v>
      </c>
      <c r="BF563" t="s">
        <v>615</v>
      </c>
      <c r="BG563" s="107" t="e">
        <f>+SUMIF('[4]CDP - NO CANCELAR '!$A$2:$A$152,R563,'[4]CDP - NO CANCELAR '!$Q$2:$Q$152)</f>
        <v>#VALUE!</v>
      </c>
      <c r="BH563" s="64">
        <v>0</v>
      </c>
      <c r="BI563" s="104">
        <v>24</v>
      </c>
      <c r="BJ563" s="104">
        <v>1</v>
      </c>
      <c r="BK563" s="104">
        <v>3</v>
      </c>
      <c r="BL563" s="106">
        <v>22</v>
      </c>
      <c r="BM563" s="104">
        <v>1</v>
      </c>
      <c r="BN563" s="104">
        <v>602</v>
      </c>
      <c r="BO563" s="104">
        <v>71</v>
      </c>
      <c r="BP563" s="104">
        <v>42</v>
      </c>
      <c r="BQ563" s="105">
        <v>4501001</v>
      </c>
      <c r="BR563" s="104" t="s">
        <v>56</v>
      </c>
      <c r="BS563" s="104">
        <f t="shared" si="96"/>
        <v>686866988</v>
      </c>
      <c r="BT563" s="103" t="str">
        <f>+VLOOKUP('EJECUCIONGASTOS ARMONIZADO'!BU563,[4]ARMONIZACION!$I$5:$N$53,6,FALSE)</f>
        <v>DESARROLLO HUMANO Y SOCIAL</v>
      </c>
      <c r="BU563" s="102" t="s">
        <v>379</v>
      </c>
      <c r="BV563" s="102"/>
      <c r="BY563" s="101">
        <v>1</v>
      </c>
      <c r="BZ563" s="101">
        <v>602</v>
      </c>
      <c r="CA563" t="e">
        <f>+COUNTIF([4]ARMONIZACION!$D$5:$D$53,'EJECUCIONGASTOS ARMONIZADO'!CB563)</f>
        <v>#VALUE!</v>
      </c>
      <c r="CB563" t="str">
        <f t="shared" si="90"/>
        <v>SEGURIDAD Y CONVIVENCIA CIUDADANA - SEGURIDAD Y CONVIVENCIA</v>
      </c>
      <c r="CC563">
        <f t="shared" si="97"/>
        <v>6</v>
      </c>
      <c r="CD563" t="str">
        <f t="shared" si="91"/>
        <v>16</v>
      </c>
      <c r="CE563" t="str">
        <f t="shared" si="92"/>
        <v>24 1 3 22 1 602 71 42 4501001</v>
      </c>
      <c r="CF563">
        <f t="shared" si="93"/>
        <v>1</v>
      </c>
    </row>
    <row r="564" spans="1:84" ht="15" customHeight="1" x14ac:dyDescent="0.25">
      <c r="A564">
        <v>24</v>
      </c>
      <c r="B564">
        <v>1</v>
      </c>
      <c r="C564">
        <v>3</v>
      </c>
      <c r="D564" s="99">
        <v>82</v>
      </c>
      <c r="E564">
        <v>1</v>
      </c>
      <c r="F564">
        <v>8</v>
      </c>
      <c r="G564">
        <v>17</v>
      </c>
      <c r="H564">
        <v>0</v>
      </c>
      <c r="I564">
        <v>2</v>
      </c>
      <c r="J564" t="s">
        <v>235</v>
      </c>
      <c r="K564" t="s">
        <v>993</v>
      </c>
      <c r="L564" t="s">
        <v>219</v>
      </c>
      <c r="M564">
        <v>25355</v>
      </c>
      <c r="N564" t="s">
        <v>1173</v>
      </c>
      <c r="O564">
        <v>0</v>
      </c>
      <c r="P564">
        <v>0</v>
      </c>
      <c r="Q564" t="s">
        <v>2842</v>
      </c>
      <c r="R564" t="s">
        <v>2843</v>
      </c>
      <c r="S564" t="s">
        <v>993</v>
      </c>
      <c r="T564" t="s">
        <v>219</v>
      </c>
      <c r="U564" t="s">
        <v>996</v>
      </c>
      <c r="V564" t="s">
        <v>997</v>
      </c>
      <c r="W564" t="s">
        <v>594</v>
      </c>
      <c r="X564" t="s">
        <v>602</v>
      </c>
      <c r="Y564" t="s">
        <v>696</v>
      </c>
      <c r="Z564" t="s">
        <v>235</v>
      </c>
      <c r="AA564" t="s">
        <v>725</v>
      </c>
      <c r="AB564" t="s">
        <v>729</v>
      </c>
      <c r="AC564" t="s">
        <v>797</v>
      </c>
      <c r="AD564" t="s">
        <v>239</v>
      </c>
      <c r="AE564" t="s">
        <v>1035</v>
      </c>
      <c r="AF564" t="s">
        <v>244</v>
      </c>
      <c r="AG564" t="s">
        <v>1045</v>
      </c>
      <c r="AH564" t="s">
        <v>1046</v>
      </c>
      <c r="AI564" t="s">
        <v>1047</v>
      </c>
      <c r="AJ564" t="s">
        <v>1048</v>
      </c>
      <c r="AK564" t="s">
        <v>609</v>
      </c>
      <c r="AL564" t="s">
        <v>610</v>
      </c>
      <c r="AM564" t="s">
        <v>611</v>
      </c>
      <c r="AN564" t="s">
        <v>1053</v>
      </c>
      <c r="AO564" t="s">
        <v>844</v>
      </c>
      <c r="AP564" t="s">
        <v>2844</v>
      </c>
      <c r="AQ564" t="s">
        <v>283</v>
      </c>
      <c r="AR564" s="64">
        <v>0</v>
      </c>
      <c r="AS564" s="64">
        <v>400000000</v>
      </c>
      <c r="AT564" s="64">
        <v>0</v>
      </c>
      <c r="AU564" s="64">
        <v>0</v>
      </c>
      <c r="AV564" s="64">
        <v>0</v>
      </c>
      <c r="AW564" s="64">
        <v>400000000</v>
      </c>
      <c r="AX564" s="64">
        <v>0</v>
      </c>
      <c r="AY564" s="64">
        <v>0</v>
      </c>
      <c r="AZ564" s="64">
        <v>0</v>
      </c>
      <c r="BA564" s="64">
        <v>0</v>
      </c>
      <c r="BB564" s="64">
        <v>400000000</v>
      </c>
      <c r="BC564" s="101">
        <v>1</v>
      </c>
      <c r="BD564" s="101">
        <v>602</v>
      </c>
      <c r="BE564" s="64">
        <v>0</v>
      </c>
      <c r="BF564" t="s">
        <v>615</v>
      </c>
      <c r="BG564" s="107" t="e">
        <f>+SUMIF('[4]CDP - NO CANCELAR '!$A$2:$A$152,R564,'[4]CDP - NO CANCELAR '!$Q$2:$Q$152)</f>
        <v>#VALUE!</v>
      </c>
      <c r="BH564" s="64">
        <v>0</v>
      </c>
      <c r="BI564" s="104">
        <v>24</v>
      </c>
      <c r="BJ564" s="104">
        <v>1</v>
      </c>
      <c r="BK564" s="104">
        <v>3</v>
      </c>
      <c r="BL564" s="106">
        <v>82</v>
      </c>
      <c r="BM564" s="104">
        <v>1</v>
      </c>
      <c r="BN564" s="104">
        <v>602</v>
      </c>
      <c r="BO564" s="104">
        <v>17</v>
      </c>
      <c r="BP564" s="104">
        <v>43</v>
      </c>
      <c r="BQ564" s="105">
        <v>4501029</v>
      </c>
      <c r="BR564" s="104" t="s">
        <v>283</v>
      </c>
      <c r="BS564" s="104">
        <f t="shared" si="96"/>
        <v>400000000</v>
      </c>
      <c r="BT564" s="103" t="str">
        <f>+VLOOKUP('EJECUCIONGASTOS ARMONIZADO'!BU564,[4]ARMONIZACION!$I$5:$N$53,6,FALSE)</f>
        <v>DESARROLLO HUMANO Y SOCIAL</v>
      </c>
      <c r="BU564" s="102" t="s">
        <v>379</v>
      </c>
      <c r="BV564" s="102"/>
      <c r="BY564" s="101">
        <v>1</v>
      </c>
      <c r="BZ564" s="101">
        <v>602</v>
      </c>
      <c r="CA564" t="e">
        <f>+COUNTIF([4]ARMONIZACION!$D$5:$D$53,'EJECUCIONGASTOS ARMONIZADO'!CB564)</f>
        <v>#VALUE!</v>
      </c>
      <c r="CB564" t="str">
        <f t="shared" si="90"/>
        <v>SEGURIDAD Y CONVIVENCIA CIUDADANA - SEGURIDAD Y CONVIVENCIA</v>
      </c>
      <c r="CC564">
        <f t="shared" si="97"/>
        <v>6</v>
      </c>
      <c r="CD564" t="str">
        <f t="shared" si="91"/>
        <v>16</v>
      </c>
      <c r="CE564" t="str">
        <f t="shared" si="92"/>
        <v>24 1 3 82 1 602 17 43 4501029</v>
      </c>
      <c r="CF564">
        <f t="shared" si="93"/>
        <v>3</v>
      </c>
    </row>
    <row r="565" spans="1:84" ht="15" customHeight="1" x14ac:dyDescent="0.25">
      <c r="A565">
        <v>24</v>
      </c>
      <c r="B565">
        <v>1</v>
      </c>
      <c r="C565">
        <v>3</v>
      </c>
      <c r="D565" s="99">
        <v>82</v>
      </c>
      <c r="E565">
        <v>1</v>
      </c>
      <c r="F565">
        <v>8</v>
      </c>
      <c r="G565">
        <v>17</v>
      </c>
      <c r="H565">
        <v>0</v>
      </c>
      <c r="I565">
        <v>2</v>
      </c>
      <c r="J565" t="s">
        <v>235</v>
      </c>
      <c r="K565" t="s">
        <v>993</v>
      </c>
      <c r="L565" t="s">
        <v>219</v>
      </c>
      <c r="M565">
        <v>25355</v>
      </c>
      <c r="N565" t="s">
        <v>1173</v>
      </c>
      <c r="O565">
        <v>0</v>
      </c>
      <c r="P565">
        <v>0</v>
      </c>
      <c r="Q565" t="s">
        <v>2845</v>
      </c>
      <c r="R565" t="s">
        <v>2846</v>
      </c>
      <c r="S565" t="s">
        <v>993</v>
      </c>
      <c r="T565" t="s">
        <v>219</v>
      </c>
      <c r="U565" t="s">
        <v>996</v>
      </c>
      <c r="V565" t="s">
        <v>997</v>
      </c>
      <c r="W565" t="s">
        <v>594</v>
      </c>
      <c r="X565" t="s">
        <v>602</v>
      </c>
      <c r="Y565" t="s">
        <v>696</v>
      </c>
      <c r="Z565" t="s">
        <v>235</v>
      </c>
      <c r="AA565" t="s">
        <v>725</v>
      </c>
      <c r="AB565" t="s">
        <v>729</v>
      </c>
      <c r="AC565" t="s">
        <v>797</v>
      </c>
      <c r="AD565" t="s">
        <v>239</v>
      </c>
      <c r="AE565" t="s">
        <v>1035</v>
      </c>
      <c r="AF565" t="s">
        <v>244</v>
      </c>
      <c r="AG565" t="s">
        <v>1045</v>
      </c>
      <c r="AH565" t="s">
        <v>1046</v>
      </c>
      <c r="AI565" t="s">
        <v>1047</v>
      </c>
      <c r="AJ565" t="s">
        <v>1048</v>
      </c>
      <c r="AK565" t="s">
        <v>609</v>
      </c>
      <c r="AL565" t="s">
        <v>610</v>
      </c>
      <c r="AM565" t="s">
        <v>611</v>
      </c>
      <c r="AN565" t="s">
        <v>1065</v>
      </c>
      <c r="AO565" t="s">
        <v>1066</v>
      </c>
      <c r="AP565" t="s">
        <v>2847</v>
      </c>
      <c r="AQ565" t="s">
        <v>283</v>
      </c>
      <c r="AR565" s="64">
        <v>0</v>
      </c>
      <c r="AS565" s="64">
        <v>147189189</v>
      </c>
      <c r="AT565" s="64">
        <v>0</v>
      </c>
      <c r="AU565" s="64">
        <v>0</v>
      </c>
      <c r="AV565" s="64">
        <v>0</v>
      </c>
      <c r="AW565" s="64">
        <v>147189189</v>
      </c>
      <c r="AX565" s="64">
        <v>0</v>
      </c>
      <c r="AY565" s="64">
        <v>0</v>
      </c>
      <c r="AZ565" s="64">
        <v>0</v>
      </c>
      <c r="BA565" s="64">
        <v>0</v>
      </c>
      <c r="BB565" s="64">
        <v>147189189</v>
      </c>
      <c r="BC565" s="101">
        <v>1</v>
      </c>
      <c r="BD565" s="101">
        <v>602</v>
      </c>
      <c r="BE565" s="64">
        <v>0</v>
      </c>
      <c r="BF565" t="s">
        <v>615</v>
      </c>
      <c r="BG565" s="107" t="e">
        <f>+SUMIF('[4]CDP - NO CANCELAR '!$A$2:$A$152,R565,'[4]CDP - NO CANCELAR '!$Q$2:$Q$152)</f>
        <v>#VALUE!</v>
      </c>
      <c r="BH565" s="64">
        <v>0</v>
      </c>
      <c r="BI565" s="104">
        <v>24</v>
      </c>
      <c r="BJ565" s="104">
        <v>1</v>
      </c>
      <c r="BK565" s="104">
        <v>3</v>
      </c>
      <c r="BL565" s="106">
        <v>82</v>
      </c>
      <c r="BM565" s="104">
        <v>1</v>
      </c>
      <c r="BN565" s="104">
        <v>602</v>
      </c>
      <c r="BO565" s="104">
        <v>17</v>
      </c>
      <c r="BP565" s="104">
        <v>43</v>
      </c>
      <c r="BQ565" s="105">
        <v>4501029</v>
      </c>
      <c r="BR565" s="104" t="s">
        <v>283</v>
      </c>
      <c r="BS565" s="104">
        <f t="shared" si="96"/>
        <v>147189189</v>
      </c>
      <c r="BT565" s="103" t="str">
        <f>+VLOOKUP('EJECUCIONGASTOS ARMONIZADO'!BU565,[4]ARMONIZACION!$I$5:$N$53,6,FALSE)</f>
        <v>DESARROLLO HUMANO Y SOCIAL</v>
      </c>
      <c r="BU565" s="102" t="s">
        <v>379</v>
      </c>
      <c r="BV565" s="102"/>
      <c r="BY565" s="101">
        <v>1</v>
      </c>
      <c r="BZ565" s="101">
        <v>602</v>
      </c>
      <c r="CA565" t="e">
        <f>+COUNTIF([4]ARMONIZACION!$D$5:$D$53,'EJECUCIONGASTOS ARMONIZADO'!CB565)</f>
        <v>#VALUE!</v>
      </c>
      <c r="CB565" t="str">
        <f t="shared" si="90"/>
        <v>SEGURIDAD Y CONVIVENCIA CIUDADANA - SEGURIDAD Y CONVIVENCIA</v>
      </c>
      <c r="CC565">
        <f t="shared" si="97"/>
        <v>6</v>
      </c>
      <c r="CD565" t="str">
        <f t="shared" si="91"/>
        <v>16</v>
      </c>
      <c r="CE565" t="str">
        <f t="shared" si="92"/>
        <v>24 1 3 82 1 602 17 43 4501029</v>
      </c>
      <c r="CF565">
        <f t="shared" si="93"/>
        <v>3</v>
      </c>
    </row>
    <row r="566" spans="1:84" ht="15" customHeight="1" x14ac:dyDescent="0.25">
      <c r="A566">
        <v>26</v>
      </c>
      <c r="B566">
        <v>1</v>
      </c>
      <c r="C566">
        <v>3</v>
      </c>
      <c r="D566" s="99">
        <v>81</v>
      </c>
      <c r="E566">
        <v>4</v>
      </c>
      <c r="F566">
        <v>3</v>
      </c>
      <c r="G566">
        <v>20</v>
      </c>
      <c r="H566">
        <v>0</v>
      </c>
      <c r="I566">
        <v>1</v>
      </c>
      <c r="J566" t="s">
        <v>597</v>
      </c>
      <c r="K566">
        <v>0</v>
      </c>
      <c r="L566" t="s">
        <v>597</v>
      </c>
      <c r="M566">
        <v>25101</v>
      </c>
      <c r="N566" t="s">
        <v>947</v>
      </c>
      <c r="O566">
        <v>0</v>
      </c>
      <c r="P566">
        <v>0</v>
      </c>
      <c r="Q566" t="s">
        <v>2848</v>
      </c>
      <c r="R566" t="s">
        <v>2849</v>
      </c>
      <c r="S566" t="s">
        <v>1243</v>
      </c>
      <c r="T566" t="s">
        <v>221</v>
      </c>
      <c r="U566" t="s">
        <v>1246</v>
      </c>
      <c r="V566" t="s">
        <v>1247</v>
      </c>
      <c r="W566" t="s">
        <v>594</v>
      </c>
      <c r="X566" t="s">
        <v>602</v>
      </c>
      <c r="Y566" t="s">
        <v>596</v>
      </c>
      <c r="Z566" t="s">
        <v>597</v>
      </c>
      <c r="AA566" t="s">
        <v>946</v>
      </c>
      <c r="AB566" t="s">
        <v>950</v>
      </c>
      <c r="AC566" t="s">
        <v>877</v>
      </c>
      <c r="AD566" t="s">
        <v>252</v>
      </c>
      <c r="AE566" t="s">
        <v>909</v>
      </c>
      <c r="AF566" t="s">
        <v>3542</v>
      </c>
      <c r="AG566" t="s">
        <v>1288</v>
      </c>
      <c r="AH566" t="s">
        <v>1289</v>
      </c>
      <c r="AI566" t="s">
        <v>1290</v>
      </c>
      <c r="AJ566" t="s">
        <v>1291</v>
      </c>
      <c r="AK566" t="s">
        <v>609</v>
      </c>
      <c r="AL566" t="s">
        <v>610</v>
      </c>
      <c r="AM566" t="s">
        <v>611</v>
      </c>
      <c r="AN566" t="s">
        <v>1292</v>
      </c>
      <c r="AO566" t="s">
        <v>1293</v>
      </c>
      <c r="AP566" t="s">
        <v>2850</v>
      </c>
      <c r="AQ566" t="s">
        <v>288</v>
      </c>
      <c r="AR566" s="64">
        <v>0</v>
      </c>
      <c r="AS566" s="64">
        <v>491108708</v>
      </c>
      <c r="AT566" s="64">
        <v>0</v>
      </c>
      <c r="AU566" s="64">
        <v>0</v>
      </c>
      <c r="AV566" s="64">
        <v>0</v>
      </c>
      <c r="AW566" s="64">
        <v>491108708</v>
      </c>
      <c r="AX566" s="64">
        <v>0</v>
      </c>
      <c r="AY566" s="64">
        <v>0</v>
      </c>
      <c r="AZ566" s="64">
        <v>0</v>
      </c>
      <c r="BA566" s="64">
        <v>0</v>
      </c>
      <c r="BB566" s="64">
        <v>491108708</v>
      </c>
      <c r="BC566" s="101">
        <v>3</v>
      </c>
      <c r="BD566" s="101">
        <v>203</v>
      </c>
      <c r="BE566" s="64">
        <v>0</v>
      </c>
      <c r="BF566" t="s">
        <v>615</v>
      </c>
      <c r="BG566" s="107" t="e">
        <f>+SUMIF('[4]CDP - NO CANCELAR '!$A$2:$A$152,R566,'[4]CDP - NO CANCELAR '!$Q$2:$Q$152)</f>
        <v>#VALUE!</v>
      </c>
      <c r="BH566" s="64">
        <v>0</v>
      </c>
      <c r="BI566" s="104">
        <v>26</v>
      </c>
      <c r="BJ566" s="104">
        <v>1</v>
      </c>
      <c r="BK566" s="104">
        <v>3</v>
      </c>
      <c r="BL566" s="106">
        <v>81</v>
      </c>
      <c r="BM566" s="104">
        <v>3</v>
      </c>
      <c r="BN566" s="104">
        <v>203</v>
      </c>
      <c r="BO566" s="104">
        <v>20</v>
      </c>
      <c r="BP566" s="104">
        <v>42</v>
      </c>
      <c r="BQ566" s="105">
        <v>2402114</v>
      </c>
      <c r="BR566" s="104" t="s">
        <v>3135</v>
      </c>
      <c r="BS566" s="104">
        <v>491108708</v>
      </c>
      <c r="BT566" s="103" t="str">
        <f>+VLOOKUP('EJECUCIONGASTOS ARMONIZADO'!BU566,[4]ARMONIZACION!$I$5:$N$53,6,FALSE)</f>
        <v>DESARROLLO FÍSICO Y AMBIENTAL</v>
      </c>
      <c r="BU566" s="102" t="s">
        <v>439</v>
      </c>
      <c r="BV566" s="102"/>
      <c r="BY566" s="101">
        <v>3</v>
      </c>
      <c r="BZ566" s="101">
        <v>203</v>
      </c>
      <c r="CA566" t="e">
        <f>+COUNTIF([4]ARMONIZACION!$D$5:$D$53,'EJECUCIONGASTOS ARMONIZADO'!CB566)</f>
        <v>#VALUE!</v>
      </c>
      <c r="CB566" t="str">
        <f t="shared" si="90"/>
        <v>RED DE CICLO RUTAS, VÍAS, SENDEROS Y LOS PEP - MOVILIDAD</v>
      </c>
      <c r="CC566">
        <f t="shared" si="97"/>
        <v>2</v>
      </c>
      <c r="CD566" t="str">
        <f t="shared" si="91"/>
        <v>32</v>
      </c>
      <c r="CE566" t="str">
        <f t="shared" si="92"/>
        <v>26 1 3 81 3 203 20 42 2402114</v>
      </c>
      <c r="CF566">
        <f t="shared" si="93"/>
        <v>1</v>
      </c>
    </row>
    <row r="567" spans="1:84" ht="15" customHeight="1" x14ac:dyDescent="0.25">
      <c r="A567">
        <v>26</v>
      </c>
      <c r="B567">
        <v>1</v>
      </c>
      <c r="C567">
        <v>3</v>
      </c>
      <c r="D567" s="99">
        <v>82</v>
      </c>
      <c r="E567">
        <v>3</v>
      </c>
      <c r="F567">
        <v>2</v>
      </c>
      <c r="G567">
        <v>85</v>
      </c>
      <c r="H567">
        <v>5</v>
      </c>
      <c r="I567">
        <v>2</v>
      </c>
      <c r="J567" t="s">
        <v>235</v>
      </c>
      <c r="K567" t="s">
        <v>1243</v>
      </c>
      <c r="L567" t="s">
        <v>221</v>
      </c>
      <c r="M567">
        <v>25376</v>
      </c>
      <c r="O567">
        <v>5</v>
      </c>
      <c r="P567">
        <v>5</v>
      </c>
      <c r="Q567" t="s">
        <v>2851</v>
      </c>
      <c r="R567" t="s">
        <v>2852</v>
      </c>
      <c r="S567" t="s">
        <v>1243</v>
      </c>
      <c r="T567" t="s">
        <v>221</v>
      </c>
      <c r="U567" t="s">
        <v>1246</v>
      </c>
      <c r="V567" t="s">
        <v>1247</v>
      </c>
      <c r="W567" t="s">
        <v>594</v>
      </c>
      <c r="X567" t="s">
        <v>602</v>
      </c>
      <c r="Y567" t="s">
        <v>696</v>
      </c>
      <c r="Z567" t="s">
        <v>235</v>
      </c>
      <c r="AA567" t="s">
        <v>725</v>
      </c>
      <c r="AB567" t="s">
        <v>729</v>
      </c>
      <c r="AC567" t="s">
        <v>603</v>
      </c>
      <c r="AD567" t="s">
        <v>246</v>
      </c>
      <c r="AE567" t="s">
        <v>1210</v>
      </c>
      <c r="AF567" t="s">
        <v>248</v>
      </c>
      <c r="AG567" t="s">
        <v>1211</v>
      </c>
      <c r="AH567" t="s">
        <v>1212</v>
      </c>
      <c r="AI567" t="s">
        <v>1213</v>
      </c>
      <c r="AJ567" t="s">
        <v>1214</v>
      </c>
      <c r="AK567" t="s">
        <v>609</v>
      </c>
      <c r="AL567" t="s">
        <v>610</v>
      </c>
      <c r="AM567" t="s">
        <v>611</v>
      </c>
      <c r="AN567" t="s">
        <v>1327</v>
      </c>
      <c r="AO567" t="s">
        <v>1328</v>
      </c>
      <c r="AP567" t="s">
        <v>2853</v>
      </c>
      <c r="AQ567" t="s">
        <v>70</v>
      </c>
      <c r="AR567" s="64">
        <v>0</v>
      </c>
      <c r="AS567" s="64">
        <v>215308719</v>
      </c>
      <c r="AT567" s="64">
        <v>0</v>
      </c>
      <c r="AU567" s="64">
        <v>0</v>
      </c>
      <c r="AV567" s="64">
        <v>0</v>
      </c>
      <c r="AW567" s="64">
        <v>215308719</v>
      </c>
      <c r="AX567" s="64">
        <v>0</v>
      </c>
      <c r="AY567" s="64">
        <v>0</v>
      </c>
      <c r="AZ567" s="64">
        <v>0</v>
      </c>
      <c r="BA567" s="64">
        <v>0</v>
      </c>
      <c r="BB567" s="64">
        <v>215308719</v>
      </c>
      <c r="BC567" s="101">
        <v>3</v>
      </c>
      <c r="BD567" s="101">
        <v>501</v>
      </c>
      <c r="BE567" s="64">
        <v>0</v>
      </c>
      <c r="BF567" t="s">
        <v>615</v>
      </c>
      <c r="BG567" s="107" t="e">
        <f>+SUMIF('[4]CDP - NO CANCELAR '!$A$2:$A$152,R567,'[4]CDP - NO CANCELAR '!$Q$2:$Q$152)</f>
        <v>#VALUE!</v>
      </c>
      <c r="BH567" s="64">
        <v>0</v>
      </c>
      <c r="BI567" s="104">
        <v>26</v>
      </c>
      <c r="BJ567" s="104">
        <v>1</v>
      </c>
      <c r="BK567" s="104">
        <v>3</v>
      </c>
      <c r="BL567" s="106">
        <v>82</v>
      </c>
      <c r="BM567" s="104">
        <v>3</v>
      </c>
      <c r="BN567" s="104">
        <v>501</v>
      </c>
      <c r="BO567" s="104">
        <v>85</v>
      </c>
      <c r="BP567" s="104">
        <v>40</v>
      </c>
      <c r="BQ567" s="105">
        <v>4003014</v>
      </c>
      <c r="BR567" s="104" t="s">
        <v>3188</v>
      </c>
      <c r="BS567" s="104">
        <f>+BB567</f>
        <v>215308719</v>
      </c>
      <c r="BT567" s="103" t="str">
        <f>+VLOOKUP('EJECUCIONGASTOS ARMONIZADO'!BU567,[4]ARMONIZACION!$I$5:$N$53,6,FALSE)</f>
        <v>DESARROLLO FÍSICO Y AMBIENTAL</v>
      </c>
      <c r="BU567" s="102" t="s">
        <v>466</v>
      </c>
      <c r="BV567" s="102"/>
      <c r="BY567" s="101">
        <v>3</v>
      </c>
      <c r="BZ567" s="101">
        <v>501</v>
      </c>
      <c r="CA567" t="e">
        <f>+COUNTIF([4]ARMONIZACION!$D$5:$D$53,'EJECUCIONGASTOS ARMONIZADO'!CB567)</f>
        <v>#VALUE!</v>
      </c>
      <c r="CB567" t="str">
        <f t="shared" si="90"/>
        <v>MEJORAMIENTO INTEGRAL DE BARRIOS - SERVICIOS PÚBLICOS</v>
      </c>
      <c r="CC567">
        <f t="shared" si="97"/>
        <v>5</v>
      </c>
      <c r="CD567" t="str">
        <f t="shared" si="91"/>
        <v>35</v>
      </c>
      <c r="CE567" t="str">
        <f t="shared" si="92"/>
        <v>26 1 3 82 3 501 85 40 4003014</v>
      </c>
      <c r="CF567">
        <f t="shared" si="93"/>
        <v>2</v>
      </c>
    </row>
    <row r="568" spans="1:84" ht="15" customHeight="1" x14ac:dyDescent="0.25">
      <c r="A568">
        <v>26</v>
      </c>
      <c r="B568">
        <v>1</v>
      </c>
      <c r="C568">
        <v>3</v>
      </c>
      <c r="D568" s="99">
        <v>82</v>
      </c>
      <c r="E568">
        <v>3</v>
      </c>
      <c r="F568">
        <v>2</v>
      </c>
      <c r="G568">
        <v>85</v>
      </c>
      <c r="H568">
        <v>6</v>
      </c>
      <c r="I568">
        <v>2</v>
      </c>
      <c r="J568" t="s">
        <v>235</v>
      </c>
      <c r="K568" t="s">
        <v>1243</v>
      </c>
      <c r="L568" t="s">
        <v>221</v>
      </c>
      <c r="M568">
        <v>25342</v>
      </c>
      <c r="N568" t="s">
        <v>1234</v>
      </c>
      <c r="O568">
        <v>6</v>
      </c>
      <c r="P568">
        <v>6</v>
      </c>
      <c r="Q568" t="s">
        <v>2854</v>
      </c>
      <c r="R568" t="s">
        <v>2855</v>
      </c>
      <c r="S568" t="s">
        <v>1243</v>
      </c>
      <c r="T568" t="s">
        <v>221</v>
      </c>
      <c r="U568" t="s">
        <v>1246</v>
      </c>
      <c r="V568" t="s">
        <v>1247</v>
      </c>
      <c r="W568" t="s">
        <v>594</v>
      </c>
      <c r="X568" t="s">
        <v>602</v>
      </c>
      <c r="Y568" t="s">
        <v>696</v>
      </c>
      <c r="Z568" t="s">
        <v>235</v>
      </c>
      <c r="AA568" t="s">
        <v>725</v>
      </c>
      <c r="AB568" t="s">
        <v>729</v>
      </c>
      <c r="AC568" t="s">
        <v>603</v>
      </c>
      <c r="AD568" t="s">
        <v>246</v>
      </c>
      <c r="AE568" t="s">
        <v>1210</v>
      </c>
      <c r="AF568" t="s">
        <v>248</v>
      </c>
      <c r="AG568" t="s">
        <v>1211</v>
      </c>
      <c r="AH568" t="s">
        <v>1212</v>
      </c>
      <c r="AI568" t="s">
        <v>1213</v>
      </c>
      <c r="AJ568" t="s">
        <v>1214</v>
      </c>
      <c r="AK568" t="s">
        <v>609</v>
      </c>
      <c r="AL568" t="s">
        <v>610</v>
      </c>
      <c r="AM568" t="s">
        <v>611</v>
      </c>
      <c r="AN568" t="s">
        <v>1327</v>
      </c>
      <c r="AO568" t="s">
        <v>1328</v>
      </c>
      <c r="AP568" t="s">
        <v>2856</v>
      </c>
      <c r="AQ568" t="s">
        <v>67</v>
      </c>
      <c r="AR568" s="64">
        <v>0</v>
      </c>
      <c r="AS568" s="64">
        <v>67966109</v>
      </c>
      <c r="AT568" s="64">
        <v>0</v>
      </c>
      <c r="AU568" s="64">
        <v>0</v>
      </c>
      <c r="AV568" s="64">
        <v>0</v>
      </c>
      <c r="AW568" s="64">
        <v>67966109</v>
      </c>
      <c r="AX568" s="64">
        <v>0</v>
      </c>
      <c r="AY568" s="64">
        <v>0</v>
      </c>
      <c r="AZ568" s="64">
        <v>0</v>
      </c>
      <c r="BA568" s="64">
        <v>0</v>
      </c>
      <c r="BB568" s="64">
        <v>67966109</v>
      </c>
      <c r="BC568" s="101">
        <v>3</v>
      </c>
      <c r="BD568" s="101">
        <v>501</v>
      </c>
      <c r="BE568" s="64">
        <v>0</v>
      </c>
      <c r="BF568" t="s">
        <v>615</v>
      </c>
      <c r="BG568" s="107" t="e">
        <f>+SUMIF('[4]CDP - NO CANCELAR '!$A$2:$A$152,R568,'[4]CDP - NO CANCELAR '!$Q$2:$Q$152)</f>
        <v>#VALUE!</v>
      </c>
      <c r="BH568" s="64">
        <v>0</v>
      </c>
      <c r="BI568" s="104">
        <v>26</v>
      </c>
      <c r="BJ568" s="104">
        <v>1</v>
      </c>
      <c r="BK568" s="104">
        <v>3</v>
      </c>
      <c r="BL568" s="106">
        <v>82</v>
      </c>
      <c r="BM568" s="104">
        <v>3</v>
      </c>
      <c r="BN568" s="104">
        <v>501</v>
      </c>
      <c r="BO568" s="104">
        <v>85</v>
      </c>
      <c r="BP568" s="104">
        <v>40</v>
      </c>
      <c r="BQ568" s="105">
        <v>4003014</v>
      </c>
      <c r="BR568" s="104" t="s">
        <v>3190</v>
      </c>
      <c r="BS568" s="104">
        <f>+BB568</f>
        <v>67966109</v>
      </c>
      <c r="BT568" s="103" t="str">
        <f>+VLOOKUP('EJECUCIONGASTOS ARMONIZADO'!BU568,[4]ARMONIZACION!$I$5:$N$53,6,FALSE)</f>
        <v>DESARROLLO FÍSICO Y AMBIENTAL</v>
      </c>
      <c r="BU568" s="102" t="s">
        <v>466</v>
      </c>
      <c r="BV568" s="102"/>
      <c r="BY568" s="101">
        <v>3</v>
      </c>
      <c r="BZ568" s="101">
        <v>501</v>
      </c>
      <c r="CA568" t="e">
        <f>+COUNTIF([4]ARMONIZACION!$D$5:$D$53,'EJECUCIONGASTOS ARMONIZADO'!CB568)</f>
        <v>#VALUE!</v>
      </c>
      <c r="CB568" t="str">
        <f t="shared" si="90"/>
        <v>MEJORAMIENTO INTEGRAL DE BARRIOS - SERVICIOS PÚBLICOS</v>
      </c>
      <c r="CC568">
        <f t="shared" si="97"/>
        <v>5</v>
      </c>
      <c r="CD568" t="str">
        <f t="shared" si="91"/>
        <v>35</v>
      </c>
      <c r="CE568" t="str">
        <f t="shared" si="92"/>
        <v>26 1 3 82 3 501 85 40 4003014</v>
      </c>
      <c r="CF568">
        <f t="shared" si="93"/>
        <v>2</v>
      </c>
    </row>
    <row r="569" spans="1:84" ht="15" customHeight="1" x14ac:dyDescent="0.25">
      <c r="A569">
        <v>26</v>
      </c>
      <c r="B569">
        <v>1</v>
      </c>
      <c r="C569">
        <v>3</v>
      </c>
      <c r="D569" s="99">
        <v>82</v>
      </c>
      <c r="E569">
        <v>3</v>
      </c>
      <c r="F569">
        <v>2</v>
      </c>
      <c r="G569">
        <v>85</v>
      </c>
      <c r="H569">
        <v>7</v>
      </c>
      <c r="I569">
        <v>2</v>
      </c>
      <c r="J569" t="s">
        <v>235</v>
      </c>
      <c r="K569" t="s">
        <v>1243</v>
      </c>
      <c r="L569" t="s">
        <v>221</v>
      </c>
      <c r="M569">
        <v>25345</v>
      </c>
      <c r="N569" t="s">
        <v>1238</v>
      </c>
      <c r="O569">
        <v>7</v>
      </c>
      <c r="P569">
        <v>7</v>
      </c>
      <c r="Q569" t="s">
        <v>2857</v>
      </c>
      <c r="R569" t="s">
        <v>2858</v>
      </c>
      <c r="S569" t="s">
        <v>1243</v>
      </c>
      <c r="T569" t="s">
        <v>221</v>
      </c>
      <c r="U569" t="s">
        <v>1246</v>
      </c>
      <c r="V569" t="s">
        <v>1247</v>
      </c>
      <c r="W569" t="s">
        <v>594</v>
      </c>
      <c r="X569" t="s">
        <v>602</v>
      </c>
      <c r="Y569" t="s">
        <v>696</v>
      </c>
      <c r="Z569" t="s">
        <v>235</v>
      </c>
      <c r="AA569" t="s">
        <v>725</v>
      </c>
      <c r="AB569" t="s">
        <v>729</v>
      </c>
      <c r="AC569" t="s">
        <v>603</v>
      </c>
      <c r="AD569" t="s">
        <v>246</v>
      </c>
      <c r="AE569" t="s">
        <v>1210</v>
      </c>
      <c r="AF569" t="s">
        <v>248</v>
      </c>
      <c r="AG569" t="s">
        <v>1211</v>
      </c>
      <c r="AH569" t="s">
        <v>1212</v>
      </c>
      <c r="AI569" t="s">
        <v>1213</v>
      </c>
      <c r="AJ569" t="s">
        <v>1214</v>
      </c>
      <c r="AK569" t="s">
        <v>609</v>
      </c>
      <c r="AL569" t="s">
        <v>610</v>
      </c>
      <c r="AM569" t="s">
        <v>611</v>
      </c>
      <c r="AN569" t="s">
        <v>1327</v>
      </c>
      <c r="AO569" t="s">
        <v>1328</v>
      </c>
      <c r="AP569" t="s">
        <v>2859</v>
      </c>
      <c r="AQ569" t="s">
        <v>72</v>
      </c>
      <c r="AR569" s="64">
        <v>0</v>
      </c>
      <c r="AS569" s="64">
        <v>27081153</v>
      </c>
      <c r="AT569" s="64">
        <v>0</v>
      </c>
      <c r="AU569" s="64">
        <v>0</v>
      </c>
      <c r="AV569" s="64">
        <v>0</v>
      </c>
      <c r="AW569" s="64">
        <v>27081153</v>
      </c>
      <c r="AX569" s="64">
        <v>0</v>
      </c>
      <c r="AY569" s="64">
        <v>0</v>
      </c>
      <c r="AZ569" s="64">
        <v>0</v>
      </c>
      <c r="BA569" s="64">
        <v>0</v>
      </c>
      <c r="BB569" s="64">
        <v>27081153</v>
      </c>
      <c r="BC569" s="101">
        <v>2</v>
      </c>
      <c r="BD569" s="101">
        <v>303</v>
      </c>
      <c r="BE569" s="64">
        <v>0</v>
      </c>
      <c r="BF569" t="s">
        <v>615</v>
      </c>
      <c r="BG569" s="107" t="e">
        <f>+SUMIF('[4]CDP - NO CANCELAR '!$A$2:$A$152,R569,'[4]CDP - NO CANCELAR '!$Q$2:$Q$152)</f>
        <v>#VALUE!</v>
      </c>
      <c r="BH569" s="64">
        <v>0</v>
      </c>
      <c r="BI569" s="104">
        <v>26</v>
      </c>
      <c r="BJ569" s="104">
        <v>1</v>
      </c>
      <c r="BK569" s="104">
        <v>3</v>
      </c>
      <c r="BL569" s="106">
        <v>82</v>
      </c>
      <c r="BM569" s="104">
        <v>2</v>
      </c>
      <c r="BN569" s="104">
        <v>303</v>
      </c>
      <c r="BO569" s="104">
        <v>85</v>
      </c>
      <c r="BP569" s="104">
        <v>40</v>
      </c>
      <c r="BQ569" s="105">
        <v>4003014</v>
      </c>
      <c r="BR569" s="104" t="s">
        <v>3156</v>
      </c>
      <c r="BS569" s="104">
        <f>+BB569</f>
        <v>27081153</v>
      </c>
      <c r="BT569" s="103" t="str">
        <f>+VLOOKUP('EJECUCIONGASTOS ARMONIZADO'!BU569,[4]ARMONIZACION!$I$5:$N$53,6,FALSE)</f>
        <v>DESARROLLO ECONÓMICO Y PRODUCTIVO</v>
      </c>
      <c r="BU569" s="102" t="s">
        <v>402</v>
      </c>
      <c r="BV569" s="102"/>
      <c r="BY569" s="101">
        <v>2</v>
      </c>
      <c r="BZ569" s="101">
        <v>303</v>
      </c>
      <c r="CA569" t="e">
        <f>+COUNTIF([4]ARMONIZACION!$D$5:$D$53,'EJECUCIONGASTOS ARMONIZADO'!CB569)</f>
        <v>#VALUE!</v>
      </c>
      <c r="CB569" t="str">
        <f t="shared" si="90"/>
        <v>MEJORAMIENTO INTEGRAL DE BARRIOS - DESARROLLO RURAL</v>
      </c>
      <c r="CC569">
        <f t="shared" si="97"/>
        <v>3</v>
      </c>
      <c r="CD569" t="str">
        <f t="shared" si="91"/>
        <v>23</v>
      </c>
      <c r="CE569" t="str">
        <f t="shared" si="92"/>
        <v>26 1 3 82 2 303 85 40 4003014</v>
      </c>
      <c r="CF569">
        <f t="shared" si="93"/>
        <v>3</v>
      </c>
    </row>
    <row r="570" spans="1:84" ht="15" customHeight="1" x14ac:dyDescent="0.25">
      <c r="A570">
        <v>26</v>
      </c>
      <c r="B570">
        <v>1</v>
      </c>
      <c r="C570">
        <v>3</v>
      </c>
      <c r="D570" s="99">
        <v>82</v>
      </c>
      <c r="E570">
        <v>4</v>
      </c>
      <c r="F570">
        <v>3</v>
      </c>
      <c r="G570">
        <v>20</v>
      </c>
      <c r="H570">
        <v>0</v>
      </c>
      <c r="I570">
        <v>2</v>
      </c>
      <c r="J570" t="s">
        <v>235</v>
      </c>
      <c r="K570" t="s">
        <v>1243</v>
      </c>
      <c r="L570" t="s">
        <v>221</v>
      </c>
      <c r="M570">
        <v>25377</v>
      </c>
      <c r="O570">
        <v>0</v>
      </c>
      <c r="P570">
        <v>0</v>
      </c>
      <c r="Q570" t="s">
        <v>2860</v>
      </c>
      <c r="R570" t="s">
        <v>2861</v>
      </c>
      <c r="S570" t="s">
        <v>1243</v>
      </c>
      <c r="T570" t="s">
        <v>221</v>
      </c>
      <c r="U570" t="s">
        <v>1246</v>
      </c>
      <c r="V570" t="s">
        <v>1247</v>
      </c>
      <c r="W570" t="s">
        <v>594</v>
      </c>
      <c r="X570" t="s">
        <v>602</v>
      </c>
      <c r="Y570" t="s">
        <v>696</v>
      </c>
      <c r="Z570" t="s">
        <v>235</v>
      </c>
      <c r="AA570" t="s">
        <v>725</v>
      </c>
      <c r="AB570" t="s">
        <v>729</v>
      </c>
      <c r="AC570" t="s">
        <v>877</v>
      </c>
      <c r="AD570" t="s">
        <v>252</v>
      </c>
      <c r="AE570" t="s">
        <v>909</v>
      </c>
      <c r="AF570" t="s">
        <v>3542</v>
      </c>
      <c r="AG570" t="s">
        <v>1288</v>
      </c>
      <c r="AH570" t="s">
        <v>1289</v>
      </c>
      <c r="AI570" t="s">
        <v>1290</v>
      </c>
      <c r="AJ570" t="s">
        <v>1291</v>
      </c>
      <c r="AK570" t="s">
        <v>609</v>
      </c>
      <c r="AL570" t="s">
        <v>610</v>
      </c>
      <c r="AM570" t="s">
        <v>611</v>
      </c>
      <c r="AN570" t="s">
        <v>1303</v>
      </c>
      <c r="AO570" t="s">
        <v>1304</v>
      </c>
      <c r="AP570" t="s">
        <v>2862</v>
      </c>
      <c r="AQ570" t="s">
        <v>289</v>
      </c>
      <c r="AR570" s="64">
        <v>0</v>
      </c>
      <c r="AS570" s="64">
        <v>45472822</v>
      </c>
      <c r="AT570" s="64">
        <v>0</v>
      </c>
      <c r="AU570" s="64">
        <v>0</v>
      </c>
      <c r="AV570" s="64">
        <v>0</v>
      </c>
      <c r="AW570" s="64">
        <v>45472822</v>
      </c>
      <c r="AX570" s="64">
        <v>0</v>
      </c>
      <c r="AY570" s="64">
        <v>0</v>
      </c>
      <c r="AZ570" s="64">
        <v>0</v>
      </c>
      <c r="BA570" s="64">
        <v>0</v>
      </c>
      <c r="BB570" s="64">
        <v>45472822</v>
      </c>
      <c r="BC570" s="111">
        <v>3</v>
      </c>
      <c r="BD570" s="111">
        <v>203</v>
      </c>
      <c r="BE570" s="64">
        <v>0</v>
      </c>
      <c r="BF570" t="s">
        <v>615</v>
      </c>
      <c r="BG570" s="107" t="e">
        <f>+SUMIF('[4]CDP - NO CANCELAR '!$A$2:$A$152,R570,'[4]CDP - NO CANCELAR '!$Q$2:$Q$152)</f>
        <v>#VALUE!</v>
      </c>
      <c r="BH570" s="64">
        <v>0</v>
      </c>
      <c r="BI570" s="104">
        <v>26</v>
      </c>
      <c r="BJ570" s="104">
        <v>1</v>
      </c>
      <c r="BK570" s="104">
        <v>3</v>
      </c>
      <c r="BL570" s="106">
        <v>82</v>
      </c>
      <c r="BM570" s="104">
        <v>3</v>
      </c>
      <c r="BN570" s="104">
        <v>203</v>
      </c>
      <c r="BO570" s="104">
        <v>20</v>
      </c>
      <c r="BP570" s="104">
        <v>44</v>
      </c>
      <c r="BQ570" s="105">
        <v>2402114</v>
      </c>
      <c r="BR570" s="104" t="s">
        <v>3133</v>
      </c>
      <c r="BS570" s="104">
        <f>+BB570</f>
        <v>45472822</v>
      </c>
      <c r="BT570" s="103" t="str">
        <f>+VLOOKUP('EJECUCIONGASTOS ARMONIZADO'!BU570,[4]ARMONIZACION!$I$5:$N$53,6,FALSE)</f>
        <v>DESARROLLO FÍSICO Y AMBIENTAL</v>
      </c>
      <c r="BU570" s="102" t="s">
        <v>439</v>
      </c>
      <c r="BV570" s="102"/>
      <c r="BY570" s="110">
        <v>2</v>
      </c>
      <c r="BZ570" s="110">
        <v>302</v>
      </c>
      <c r="CA570" t="e">
        <f>+COUNTIF([4]ARMONIZACION!$D$5:$D$53,'EJECUCIONGASTOS ARMONIZADO'!CB570)</f>
        <v>#VALUE!</v>
      </c>
      <c r="CB570" t="str">
        <f t="shared" si="90"/>
        <v>RED DE CICLO RUTAS, VÍAS, SENDEROS Y LOS PEP - MOVILIDAD</v>
      </c>
      <c r="CC570">
        <f t="shared" si="97"/>
        <v>2</v>
      </c>
      <c r="CD570" t="str">
        <f t="shared" si="91"/>
        <v>32</v>
      </c>
      <c r="CE570" t="str">
        <f t="shared" si="92"/>
        <v>26 1 3 82 3 203 20 44 2402114</v>
      </c>
      <c r="CF570">
        <f t="shared" si="93"/>
        <v>1</v>
      </c>
    </row>
    <row r="571" spans="1:84" ht="15" customHeight="1" x14ac:dyDescent="0.25">
      <c r="A571">
        <v>36</v>
      </c>
      <c r="B571">
        <v>1</v>
      </c>
      <c r="C571">
        <v>3</v>
      </c>
      <c r="D571" s="99">
        <v>82</v>
      </c>
      <c r="E571">
        <v>1</v>
      </c>
      <c r="F571">
        <v>5</v>
      </c>
      <c r="G571">
        <v>34</v>
      </c>
      <c r="H571">
        <v>2</v>
      </c>
      <c r="I571">
        <v>2</v>
      </c>
      <c r="J571" t="s">
        <v>235</v>
      </c>
      <c r="K571" t="s">
        <v>2117</v>
      </c>
      <c r="L571" t="s">
        <v>228</v>
      </c>
      <c r="M571">
        <v>25323</v>
      </c>
      <c r="N571" t="s">
        <v>2191</v>
      </c>
      <c r="O571">
        <v>2</v>
      </c>
      <c r="P571">
        <v>2</v>
      </c>
      <c r="Q571" t="s">
        <v>2863</v>
      </c>
      <c r="R571" t="s">
        <v>2864</v>
      </c>
      <c r="S571" t="s">
        <v>2117</v>
      </c>
      <c r="T571" t="s">
        <v>228</v>
      </c>
      <c r="U571" t="s">
        <v>2120</v>
      </c>
      <c r="V571" t="s">
        <v>2121</v>
      </c>
      <c r="W571" t="s">
        <v>594</v>
      </c>
      <c r="X571" t="s">
        <v>602</v>
      </c>
      <c r="Y571" t="s">
        <v>696</v>
      </c>
      <c r="Z571" t="s">
        <v>235</v>
      </c>
      <c r="AA571" t="s">
        <v>725</v>
      </c>
      <c r="AB571" t="s">
        <v>729</v>
      </c>
      <c r="AC571" t="s">
        <v>797</v>
      </c>
      <c r="AD571" t="s">
        <v>239</v>
      </c>
      <c r="AE571" t="s">
        <v>2122</v>
      </c>
      <c r="AF571" t="s">
        <v>3534</v>
      </c>
      <c r="AG571" t="s">
        <v>2124</v>
      </c>
      <c r="AH571" t="s">
        <v>2125</v>
      </c>
      <c r="AI571" t="s">
        <v>2126</v>
      </c>
      <c r="AJ571" t="s">
        <v>2127</v>
      </c>
      <c r="AK571" t="s">
        <v>609</v>
      </c>
      <c r="AL571" t="s">
        <v>610</v>
      </c>
      <c r="AM571" t="s">
        <v>611</v>
      </c>
      <c r="AN571" t="s">
        <v>2128</v>
      </c>
      <c r="AO571" t="s">
        <v>2129</v>
      </c>
      <c r="AP571" t="s">
        <v>2865</v>
      </c>
      <c r="AQ571" t="s">
        <v>154</v>
      </c>
      <c r="AR571" s="64">
        <v>0</v>
      </c>
      <c r="AS571" s="64">
        <v>456030065</v>
      </c>
      <c r="AT571" s="64">
        <v>0</v>
      </c>
      <c r="AU571" s="64">
        <v>0</v>
      </c>
      <c r="AV571" s="64">
        <v>0</v>
      </c>
      <c r="AW571" s="64">
        <v>456030065</v>
      </c>
      <c r="AX571" s="64">
        <v>0</v>
      </c>
      <c r="AY571" s="64">
        <v>0</v>
      </c>
      <c r="AZ571" s="64">
        <v>0</v>
      </c>
      <c r="BA571" s="64">
        <v>0</v>
      </c>
      <c r="BB571" s="64">
        <v>456030065</v>
      </c>
      <c r="BC571" s="101">
        <v>1</v>
      </c>
      <c r="BD571" s="101">
        <v>403</v>
      </c>
      <c r="BE571" s="64">
        <v>0</v>
      </c>
      <c r="BF571" t="s">
        <v>615</v>
      </c>
      <c r="BG571" s="107" t="e">
        <f>+SUMIF('[4]CDP - NO CANCELAR '!$A$2:$A$152,R571,'[4]CDP - NO CANCELAR '!$Q$2:$Q$152)</f>
        <v>#VALUE!</v>
      </c>
      <c r="BH571" s="64">
        <v>0</v>
      </c>
      <c r="BI571" s="104">
        <v>36</v>
      </c>
      <c r="BJ571" s="104">
        <v>1</v>
      </c>
      <c r="BK571" s="104">
        <v>3</v>
      </c>
      <c r="BL571" s="106">
        <v>82</v>
      </c>
      <c r="BM571" s="104">
        <v>1</v>
      </c>
      <c r="BN571" s="104">
        <v>403</v>
      </c>
      <c r="BO571" s="104">
        <v>34</v>
      </c>
      <c r="BP571" s="104">
        <v>40</v>
      </c>
      <c r="BQ571" s="105">
        <v>4301037</v>
      </c>
      <c r="BR571" s="104" t="s">
        <v>3397</v>
      </c>
      <c r="BS571" s="104">
        <f>+BB571</f>
        <v>456030065</v>
      </c>
      <c r="BT571" s="103" t="str">
        <f>+VLOOKUP('EJECUCIONGASTOS ARMONIZADO'!BU571,[4]ARMONIZACION!$I$5:$N$53,6,FALSE)</f>
        <v>DESARROLLO HUMANO Y SOCIAL</v>
      </c>
      <c r="BU571" s="102" t="s">
        <v>360</v>
      </c>
      <c r="BV571" s="102"/>
      <c r="BY571" s="101">
        <v>1</v>
      </c>
      <c r="BZ571" s="101">
        <v>403</v>
      </c>
      <c r="CA571" t="e">
        <f>+COUNTIF([4]ARMONIZACION!$D$5:$D$53,'EJECUCIONGASTOS ARMONIZADO'!CB571)</f>
        <v>#VALUE!</v>
      </c>
      <c r="CB571" t="str">
        <f t="shared" si="90"/>
        <v>DEPORTE Y RECREACIÓN PARA EL DESARROLLO INDIVIDUAL DE LOS INDIVIDUOS PARA LA CONVIVENCIA Y LA COHESIÓN SOCIAL - DEPORTE, RECREACIÓN Y ACTIVIDAD FÍSICA</v>
      </c>
      <c r="CC571">
        <f t="shared" si="97"/>
        <v>4</v>
      </c>
      <c r="CD571" t="str">
        <f t="shared" si="91"/>
        <v>14</v>
      </c>
      <c r="CE571" t="str">
        <f t="shared" si="92"/>
        <v>36 1 3 82 1 403 34 40 4301037</v>
      </c>
      <c r="CF571">
        <f t="shared" si="93"/>
        <v>3</v>
      </c>
    </row>
    <row r="572" spans="1:84" ht="15" customHeight="1" x14ac:dyDescent="0.25">
      <c r="A572">
        <v>36</v>
      </c>
      <c r="B572">
        <v>1</v>
      </c>
      <c r="C572">
        <v>3</v>
      </c>
      <c r="D572" s="99">
        <v>82</v>
      </c>
      <c r="E572">
        <v>1</v>
      </c>
      <c r="F572">
        <v>5</v>
      </c>
      <c r="G572">
        <v>35</v>
      </c>
      <c r="H572">
        <v>0</v>
      </c>
      <c r="I572">
        <v>2</v>
      </c>
      <c r="J572" t="s">
        <v>235</v>
      </c>
      <c r="K572" t="s">
        <v>2117</v>
      </c>
      <c r="L572" t="s">
        <v>228</v>
      </c>
      <c r="M572">
        <v>25305</v>
      </c>
      <c r="N572" t="s">
        <v>2195</v>
      </c>
      <c r="O572">
        <v>0</v>
      </c>
      <c r="P572">
        <v>0</v>
      </c>
      <c r="Q572" t="s">
        <v>2866</v>
      </c>
      <c r="R572" t="s">
        <v>2867</v>
      </c>
      <c r="S572" t="s">
        <v>2117</v>
      </c>
      <c r="T572" t="s">
        <v>228</v>
      </c>
      <c r="U572" t="s">
        <v>2120</v>
      </c>
      <c r="V572" t="s">
        <v>2121</v>
      </c>
      <c r="W572" t="s">
        <v>594</v>
      </c>
      <c r="X572" t="s">
        <v>602</v>
      </c>
      <c r="Y572" t="s">
        <v>696</v>
      </c>
      <c r="Z572" t="s">
        <v>235</v>
      </c>
      <c r="AA572" t="s">
        <v>725</v>
      </c>
      <c r="AB572" t="s">
        <v>729</v>
      </c>
      <c r="AC572" t="s">
        <v>797</v>
      </c>
      <c r="AD572" t="s">
        <v>239</v>
      </c>
      <c r="AE572" t="s">
        <v>2122</v>
      </c>
      <c r="AF572" t="s">
        <v>3534</v>
      </c>
      <c r="AG572" t="s">
        <v>2133</v>
      </c>
      <c r="AH572" t="s">
        <v>2134</v>
      </c>
      <c r="AI572" t="s">
        <v>2135</v>
      </c>
      <c r="AJ572" t="s">
        <v>2136</v>
      </c>
      <c r="AK572" t="s">
        <v>609</v>
      </c>
      <c r="AL572" t="s">
        <v>610</v>
      </c>
      <c r="AM572" t="s">
        <v>611</v>
      </c>
      <c r="AN572" t="s">
        <v>2142</v>
      </c>
      <c r="AO572" t="s">
        <v>2143</v>
      </c>
      <c r="AP572" t="s">
        <v>2868</v>
      </c>
      <c r="AQ572" t="s">
        <v>299</v>
      </c>
      <c r="AR572" s="64">
        <v>0</v>
      </c>
      <c r="AS572" s="64">
        <v>74544416</v>
      </c>
      <c r="AT572" s="64">
        <v>0</v>
      </c>
      <c r="AU572" s="64">
        <v>0</v>
      </c>
      <c r="AV572" s="64">
        <v>0</v>
      </c>
      <c r="AW572" s="64">
        <v>74544416</v>
      </c>
      <c r="AX572" s="64">
        <v>0</v>
      </c>
      <c r="AY572" s="64">
        <v>0</v>
      </c>
      <c r="AZ572" s="64">
        <v>0</v>
      </c>
      <c r="BA572" s="64">
        <v>0</v>
      </c>
      <c r="BB572" s="64">
        <v>74544416</v>
      </c>
      <c r="BC572" s="101">
        <v>1</v>
      </c>
      <c r="BD572" s="101">
        <v>401</v>
      </c>
      <c r="BE572" s="64">
        <v>0</v>
      </c>
      <c r="BF572" t="s">
        <v>615</v>
      </c>
      <c r="BG572" s="107" t="e">
        <f>+SUMIF('[4]CDP - NO CANCELAR '!$A$2:$A$152,R572,'[4]CDP - NO CANCELAR '!$Q$2:$Q$152)</f>
        <v>#VALUE!</v>
      </c>
      <c r="BH572" s="64">
        <v>0</v>
      </c>
      <c r="BI572" s="104">
        <v>36</v>
      </c>
      <c r="BJ572" s="104">
        <v>1</v>
      </c>
      <c r="BK572" s="104">
        <v>3</v>
      </c>
      <c r="BL572" s="106">
        <v>82</v>
      </c>
      <c r="BM572" s="104">
        <v>1</v>
      </c>
      <c r="BN572" s="104">
        <v>401</v>
      </c>
      <c r="BO572" s="104">
        <v>35</v>
      </c>
      <c r="BP572" s="104">
        <v>41</v>
      </c>
      <c r="BQ572" s="105">
        <v>4301017</v>
      </c>
      <c r="BR572" s="104" t="s">
        <v>3394</v>
      </c>
      <c r="BS572" s="104">
        <v>74544416</v>
      </c>
      <c r="BT572" s="103" t="str">
        <f>+VLOOKUP('EJECUCIONGASTOS ARMONIZADO'!BU572,[4]ARMONIZACION!$I$5:$N$53,6,FALSE)</f>
        <v>DESARROLLO HUMANO Y SOCIAL</v>
      </c>
      <c r="BU572" s="102" t="s">
        <v>360</v>
      </c>
      <c r="BV572" s="102"/>
      <c r="BY572" s="101">
        <v>1</v>
      </c>
      <c r="BZ572" s="101">
        <v>401</v>
      </c>
      <c r="CA572" t="e">
        <f>+COUNTIF([4]ARMONIZACION!$D$5:$D$53,'EJECUCIONGASTOS ARMONIZADO'!CB572)</f>
        <v>#VALUE!</v>
      </c>
      <c r="CB572" t="str">
        <f t="shared" si="90"/>
        <v>DEPORTE Y RECREACIÓN PARA EL DESARROLLO INDIVIDUAL DE LOS INDIVIDUOS PARA LA CONVIVENCIA Y LA COHESIÓN SOCIAL - DEPORTE, RECREACIÓN Y ACTIVIDAD FÍSICA</v>
      </c>
      <c r="CC572">
        <f t="shared" si="97"/>
        <v>4</v>
      </c>
      <c r="CD572" t="str">
        <f t="shared" si="91"/>
        <v>14</v>
      </c>
      <c r="CE572" t="str">
        <f t="shared" si="92"/>
        <v>36 1 3 82 1 401 35 41 4301017</v>
      </c>
      <c r="CF572">
        <f t="shared" si="93"/>
        <v>1</v>
      </c>
    </row>
    <row r="573" spans="1:84" ht="15" customHeight="1" x14ac:dyDescent="0.25">
      <c r="A573">
        <v>36</v>
      </c>
      <c r="B573">
        <v>1</v>
      </c>
      <c r="C573">
        <v>3</v>
      </c>
      <c r="D573" s="99">
        <v>83</v>
      </c>
      <c r="E573">
        <v>1</v>
      </c>
      <c r="F573">
        <v>5</v>
      </c>
      <c r="G573">
        <v>34</v>
      </c>
      <c r="H573">
        <v>3</v>
      </c>
      <c r="I573">
        <v>3</v>
      </c>
      <c r="J573" t="s">
        <v>236</v>
      </c>
      <c r="K573" t="s">
        <v>2117</v>
      </c>
      <c r="L573" t="s">
        <v>228</v>
      </c>
      <c r="M573">
        <v>25243</v>
      </c>
      <c r="N573" t="s">
        <v>2810</v>
      </c>
      <c r="O573">
        <v>3</v>
      </c>
      <c r="P573">
        <v>3</v>
      </c>
      <c r="Q573" t="s">
        <v>2869</v>
      </c>
      <c r="R573" t="s">
        <v>2870</v>
      </c>
      <c r="S573" t="s">
        <v>2117</v>
      </c>
      <c r="T573" t="s">
        <v>228</v>
      </c>
      <c r="U573" t="s">
        <v>2120</v>
      </c>
      <c r="V573" t="s">
        <v>2121</v>
      </c>
      <c r="W573" t="s">
        <v>594</v>
      </c>
      <c r="X573" t="s">
        <v>602</v>
      </c>
      <c r="Y573" t="s">
        <v>594</v>
      </c>
      <c r="Z573" t="s">
        <v>236</v>
      </c>
      <c r="AA573" t="s">
        <v>1380</v>
      </c>
      <c r="AB573" t="s">
        <v>1384</v>
      </c>
      <c r="AC573" t="s">
        <v>797</v>
      </c>
      <c r="AD573" t="s">
        <v>239</v>
      </c>
      <c r="AE573" t="s">
        <v>2122</v>
      </c>
      <c r="AF573" t="s">
        <v>3534</v>
      </c>
      <c r="AG573" t="s">
        <v>2124</v>
      </c>
      <c r="AH573" t="s">
        <v>2125</v>
      </c>
      <c r="AI573" t="s">
        <v>2126</v>
      </c>
      <c r="AJ573" t="s">
        <v>2127</v>
      </c>
      <c r="AK573" t="s">
        <v>609</v>
      </c>
      <c r="AL573" t="s">
        <v>610</v>
      </c>
      <c r="AM573" t="s">
        <v>611</v>
      </c>
      <c r="AN573" t="s">
        <v>2128</v>
      </c>
      <c r="AO573" t="s">
        <v>2129</v>
      </c>
      <c r="AP573" t="s">
        <v>2871</v>
      </c>
      <c r="AQ573" t="s">
        <v>300</v>
      </c>
      <c r="AR573" s="64">
        <v>0</v>
      </c>
      <c r="AS573" s="64">
        <v>211499370</v>
      </c>
      <c r="AT573" s="64">
        <v>0</v>
      </c>
      <c r="AU573" s="64">
        <v>0</v>
      </c>
      <c r="AV573" s="64">
        <v>0</v>
      </c>
      <c r="AW573" s="64">
        <v>211499370</v>
      </c>
      <c r="AX573" s="64">
        <v>0</v>
      </c>
      <c r="AY573" s="64">
        <v>0</v>
      </c>
      <c r="AZ573" s="64">
        <v>0</v>
      </c>
      <c r="BA573" s="64">
        <v>0</v>
      </c>
      <c r="BB573" s="64">
        <v>211499370</v>
      </c>
      <c r="BC573" s="101">
        <v>1</v>
      </c>
      <c r="BD573" s="101">
        <v>403</v>
      </c>
      <c r="BE573" s="64">
        <v>0</v>
      </c>
      <c r="BF573" t="s">
        <v>615</v>
      </c>
      <c r="BG573" s="107" t="e">
        <f>+SUMIF('[4]CDP - NO CANCELAR '!$A$2:$A$152,R573,'[4]CDP - NO CANCELAR '!$Q$2:$Q$152)</f>
        <v>#VALUE!</v>
      </c>
      <c r="BH573" s="64">
        <v>0</v>
      </c>
      <c r="BI573" s="104">
        <v>36</v>
      </c>
      <c r="BJ573" s="104">
        <v>1</v>
      </c>
      <c r="BK573" s="104">
        <v>3</v>
      </c>
      <c r="BL573" s="106">
        <v>83</v>
      </c>
      <c r="BM573" s="104">
        <v>1</v>
      </c>
      <c r="BN573" s="104">
        <v>403</v>
      </c>
      <c r="BO573" s="104">
        <v>34</v>
      </c>
      <c r="BP573" s="104">
        <v>40</v>
      </c>
      <c r="BQ573" s="105">
        <v>4301037</v>
      </c>
      <c r="BR573" s="104" t="s">
        <v>3403</v>
      </c>
      <c r="BS573" s="104">
        <v>211499370</v>
      </c>
      <c r="BT573" s="103" t="str">
        <f>+VLOOKUP('EJECUCIONGASTOS ARMONIZADO'!BU573,[4]ARMONIZACION!$I$5:$N$53,6,FALSE)</f>
        <v>DESARROLLO HUMANO Y SOCIAL</v>
      </c>
      <c r="BU573" s="102" t="s">
        <v>360</v>
      </c>
      <c r="BV573" s="102"/>
      <c r="BY573" s="101">
        <v>1</v>
      </c>
      <c r="BZ573" s="101">
        <v>403</v>
      </c>
      <c r="CA573" t="e">
        <f>+COUNTIF([4]ARMONIZACION!$D$5:$D$53,'EJECUCIONGASTOS ARMONIZADO'!CB573)</f>
        <v>#VALUE!</v>
      </c>
      <c r="CB573" t="str">
        <f t="shared" si="90"/>
        <v>DEPORTE Y RECREACIÓN PARA EL DESARROLLO INDIVIDUAL DE LOS INDIVIDUOS PARA LA CONVIVENCIA Y LA COHESIÓN SOCIAL - DEPORTE, RECREACIÓN Y ACTIVIDAD FÍSICA</v>
      </c>
      <c r="CC573">
        <f t="shared" si="97"/>
        <v>4</v>
      </c>
      <c r="CD573" t="str">
        <f t="shared" si="91"/>
        <v>14</v>
      </c>
      <c r="CE573" t="str">
        <f t="shared" si="92"/>
        <v>36 1 3 83 1 403 34 40 4301037</v>
      </c>
      <c r="CF573">
        <f t="shared" si="93"/>
        <v>1</v>
      </c>
    </row>
    <row r="574" spans="1:84" ht="15" customHeight="1" x14ac:dyDescent="0.25">
      <c r="A574">
        <v>22</v>
      </c>
      <c r="B574">
        <v>1</v>
      </c>
      <c r="C574">
        <v>3</v>
      </c>
      <c r="D574" s="99">
        <v>11</v>
      </c>
      <c r="E574">
        <v>5</v>
      </c>
      <c r="F574">
        <v>1</v>
      </c>
      <c r="G574">
        <v>11</v>
      </c>
      <c r="H574">
        <v>1</v>
      </c>
      <c r="I574">
        <v>1</v>
      </c>
      <c r="J574" t="s">
        <v>597</v>
      </c>
      <c r="K574">
        <v>0</v>
      </c>
      <c r="L574" t="s">
        <v>597</v>
      </c>
      <c r="M574">
        <v>11101</v>
      </c>
      <c r="N574" t="s">
        <v>598</v>
      </c>
      <c r="O574">
        <v>1</v>
      </c>
      <c r="P574">
        <v>1</v>
      </c>
      <c r="Q574" t="s">
        <v>2872</v>
      </c>
      <c r="R574" t="s">
        <v>2873</v>
      </c>
      <c r="S574" t="s">
        <v>695</v>
      </c>
      <c r="T574" t="s">
        <v>218</v>
      </c>
      <c r="U574" t="s">
        <v>795</v>
      </c>
      <c r="V574" t="s">
        <v>796</v>
      </c>
      <c r="W574" t="s">
        <v>594</v>
      </c>
      <c r="X574" t="s">
        <v>602</v>
      </c>
      <c r="Y574" t="s">
        <v>596</v>
      </c>
      <c r="Z574" t="s">
        <v>597</v>
      </c>
      <c r="AA574" t="s">
        <v>595</v>
      </c>
      <c r="AB574" t="s">
        <v>234</v>
      </c>
      <c r="AC574" t="s">
        <v>735</v>
      </c>
      <c r="AD574" t="s">
        <v>254</v>
      </c>
      <c r="AE574" t="s">
        <v>736</v>
      </c>
      <c r="AF574" t="s">
        <v>255</v>
      </c>
      <c r="AG574" t="s">
        <v>817</v>
      </c>
      <c r="AH574" t="s">
        <v>818</v>
      </c>
      <c r="AI574" t="s">
        <v>819</v>
      </c>
      <c r="AJ574" t="s">
        <v>820</v>
      </c>
      <c r="AK574" t="s">
        <v>609</v>
      </c>
      <c r="AL574" t="s">
        <v>610</v>
      </c>
      <c r="AM574" t="s">
        <v>611</v>
      </c>
      <c r="AN574" t="s">
        <v>635</v>
      </c>
      <c r="AO574" t="s">
        <v>636</v>
      </c>
      <c r="AP574" t="s">
        <v>2874</v>
      </c>
      <c r="AQ574" t="s">
        <v>27</v>
      </c>
      <c r="AR574" s="64">
        <v>0</v>
      </c>
      <c r="AS574" s="64">
        <v>0</v>
      </c>
      <c r="AT574" s="64">
        <v>0</v>
      </c>
      <c r="AU574" s="64">
        <v>200000000</v>
      </c>
      <c r="AV574" s="64">
        <v>0</v>
      </c>
      <c r="AW574" s="64">
        <v>200000000</v>
      </c>
      <c r="AX574" s="64">
        <v>0</v>
      </c>
      <c r="AY574" s="64">
        <v>0</v>
      </c>
      <c r="AZ574" s="64">
        <v>0</v>
      </c>
      <c r="BA574" s="64">
        <v>0</v>
      </c>
      <c r="BB574" s="64">
        <v>200000000</v>
      </c>
      <c r="BC574" s="101">
        <v>4</v>
      </c>
      <c r="BD574" s="101">
        <v>101</v>
      </c>
      <c r="BE574" s="64">
        <v>0</v>
      </c>
      <c r="BF574" t="s">
        <v>615</v>
      </c>
      <c r="BG574" s="107" t="e">
        <f>+SUMIF('[4]CDP - NO CANCELAR '!$A$2:$A$152,R574,'[4]CDP - NO CANCELAR '!$Q$2:$Q$152)</f>
        <v>#VALUE!</v>
      </c>
      <c r="BH574" s="64">
        <v>0</v>
      </c>
      <c r="BI574" s="104">
        <v>22</v>
      </c>
      <c r="BJ574" s="104">
        <v>1</v>
      </c>
      <c r="BK574" s="104">
        <v>3</v>
      </c>
      <c r="BL574" s="106">
        <v>11</v>
      </c>
      <c r="BM574" s="104">
        <v>4</v>
      </c>
      <c r="BN574" s="104">
        <v>101</v>
      </c>
      <c r="BO574" s="104">
        <v>11</v>
      </c>
      <c r="BP574" s="104">
        <v>40</v>
      </c>
      <c r="BQ574" s="105">
        <v>4002016</v>
      </c>
      <c r="BR574" s="104" t="s">
        <v>3013</v>
      </c>
      <c r="BS574" s="104">
        <f t="shared" ref="BS574:BS583" si="98">+BB574</f>
        <v>200000000</v>
      </c>
      <c r="BT574" s="103" t="str">
        <f>+VLOOKUP('EJECUCIONGASTOS ARMONIZADO'!BU574,[4]ARMONIZACION!$I$5:$N$53,6,FALSE)</f>
        <v>GOBERNANZA Y DESARROLLO INSTITUCIONAL</v>
      </c>
      <c r="BU574" s="102" t="s">
        <v>471</v>
      </c>
      <c r="BV574" s="102"/>
      <c r="BY574" s="101">
        <v>4</v>
      </c>
      <c r="BZ574" s="101">
        <v>101</v>
      </c>
      <c r="CA574" t="e">
        <f>+COUNTIF([4]ARMONIZACION!$D$5:$D$53,'EJECUCIONGASTOS ARMONIZADO'!CB574)</f>
        <v>#VALUE!</v>
      </c>
      <c r="CB574" t="str">
        <f t="shared" si="90"/>
        <v>TRANSPARENCIA Y EFECTIVIDAD DE RESULTADOS - PLANEACIÓN Y ORDENAMIENTO TERRITORIAL</v>
      </c>
      <c r="CC574">
        <f t="shared" si="97"/>
        <v>1</v>
      </c>
      <c r="CD574" t="str">
        <f t="shared" si="91"/>
        <v>41</v>
      </c>
      <c r="CE574" t="str">
        <f t="shared" si="92"/>
        <v>22 1 3 11 4 101 11 40 4002016</v>
      </c>
      <c r="CF574">
        <f t="shared" si="93"/>
        <v>2</v>
      </c>
    </row>
    <row r="575" spans="1:84" ht="15" customHeight="1" x14ac:dyDescent="0.25">
      <c r="A575">
        <v>22</v>
      </c>
      <c r="B575">
        <v>1</v>
      </c>
      <c r="C575">
        <v>3</v>
      </c>
      <c r="D575" s="99">
        <v>81</v>
      </c>
      <c r="E575">
        <v>5</v>
      </c>
      <c r="F575">
        <v>1</v>
      </c>
      <c r="G575">
        <v>11</v>
      </c>
      <c r="H575">
        <v>1</v>
      </c>
      <c r="I575">
        <v>1</v>
      </c>
      <c r="J575" t="s">
        <v>597</v>
      </c>
      <c r="K575">
        <v>0</v>
      </c>
      <c r="L575" t="s">
        <v>597</v>
      </c>
      <c r="M575">
        <v>25101</v>
      </c>
      <c r="N575" t="s">
        <v>947</v>
      </c>
      <c r="O575">
        <v>1</v>
      </c>
      <c r="P575">
        <v>1</v>
      </c>
      <c r="Q575" t="s">
        <v>2875</v>
      </c>
      <c r="R575" t="s">
        <v>2876</v>
      </c>
      <c r="S575" t="s">
        <v>695</v>
      </c>
      <c r="T575" t="s">
        <v>218</v>
      </c>
      <c r="U575" t="s">
        <v>795</v>
      </c>
      <c r="V575" t="s">
        <v>796</v>
      </c>
      <c r="W575" t="s">
        <v>594</v>
      </c>
      <c r="X575" t="s">
        <v>602</v>
      </c>
      <c r="Y575" t="s">
        <v>596</v>
      </c>
      <c r="Z575" t="s">
        <v>597</v>
      </c>
      <c r="AA575" t="s">
        <v>946</v>
      </c>
      <c r="AB575" t="s">
        <v>950</v>
      </c>
      <c r="AC575" t="s">
        <v>735</v>
      </c>
      <c r="AD575" t="s">
        <v>254</v>
      </c>
      <c r="AE575" t="s">
        <v>736</v>
      </c>
      <c r="AF575" t="s">
        <v>255</v>
      </c>
      <c r="AG575" t="s">
        <v>817</v>
      </c>
      <c r="AH575" t="s">
        <v>818</v>
      </c>
      <c r="AI575" t="s">
        <v>819</v>
      </c>
      <c r="AJ575" t="s">
        <v>820</v>
      </c>
      <c r="AK575" t="s">
        <v>609</v>
      </c>
      <c r="AL575" t="s">
        <v>610</v>
      </c>
      <c r="AM575" t="s">
        <v>611</v>
      </c>
      <c r="AN575" t="s">
        <v>635</v>
      </c>
      <c r="AO575" t="s">
        <v>636</v>
      </c>
      <c r="AP575" t="s">
        <v>2877</v>
      </c>
      <c r="AQ575" t="s">
        <v>27</v>
      </c>
      <c r="AR575" s="64">
        <v>0</v>
      </c>
      <c r="AS575" s="64">
        <v>0</v>
      </c>
      <c r="AT575" s="64">
        <v>0</v>
      </c>
      <c r="AU575" s="64">
        <v>500000000</v>
      </c>
      <c r="AV575" s="64">
        <v>0</v>
      </c>
      <c r="AW575" s="64">
        <v>500000000</v>
      </c>
      <c r="AX575" s="64">
        <v>0</v>
      </c>
      <c r="AY575" s="64">
        <v>0</v>
      </c>
      <c r="AZ575" s="64">
        <v>0</v>
      </c>
      <c r="BA575" s="64">
        <v>0</v>
      </c>
      <c r="BB575" s="64">
        <v>500000000</v>
      </c>
      <c r="BC575" s="101">
        <v>4</v>
      </c>
      <c r="BD575" s="101">
        <v>101</v>
      </c>
      <c r="BE575" s="64">
        <v>0</v>
      </c>
      <c r="BF575" t="s">
        <v>615</v>
      </c>
      <c r="BG575" s="107" t="e">
        <f>+SUMIF('[4]CDP - NO CANCELAR '!$A$2:$A$152,R575,'[4]CDP - NO CANCELAR '!$Q$2:$Q$152)</f>
        <v>#VALUE!</v>
      </c>
      <c r="BH575" s="64">
        <v>0</v>
      </c>
      <c r="BI575" s="104">
        <v>22</v>
      </c>
      <c r="BJ575" s="104">
        <v>1</v>
      </c>
      <c r="BK575" s="104">
        <v>3</v>
      </c>
      <c r="BL575" s="109">
        <v>81</v>
      </c>
      <c r="BM575" s="104">
        <v>4</v>
      </c>
      <c r="BN575" s="104">
        <v>101</v>
      </c>
      <c r="BO575" s="104">
        <v>11</v>
      </c>
      <c r="BP575" s="104">
        <v>40</v>
      </c>
      <c r="BQ575" s="105">
        <v>4002016</v>
      </c>
      <c r="BR575" s="104" t="s">
        <v>3013</v>
      </c>
      <c r="BS575" s="104">
        <f t="shared" si="98"/>
        <v>500000000</v>
      </c>
      <c r="BT575" s="103" t="str">
        <f>+VLOOKUP('EJECUCIONGASTOS ARMONIZADO'!BU575,[4]ARMONIZACION!$I$5:$N$53,6,FALSE)</f>
        <v>GOBERNANZA Y DESARROLLO INSTITUCIONAL</v>
      </c>
      <c r="BU575" s="102" t="s">
        <v>471</v>
      </c>
      <c r="BV575" s="102"/>
      <c r="BY575" s="101">
        <v>4</v>
      </c>
      <c r="BZ575" s="101">
        <v>101</v>
      </c>
      <c r="CA575" t="e">
        <f>+COUNTIF([4]ARMONIZACION!$D$5:$D$53,'EJECUCIONGASTOS ARMONIZADO'!CB575)</f>
        <v>#VALUE!</v>
      </c>
      <c r="CB575" t="str">
        <f t="shared" si="90"/>
        <v>TRANSPARENCIA Y EFECTIVIDAD DE RESULTADOS - PLANEACIÓN Y ORDENAMIENTO TERRITORIAL</v>
      </c>
      <c r="CC575">
        <f t="shared" si="97"/>
        <v>1</v>
      </c>
      <c r="CD575" t="str">
        <f t="shared" si="91"/>
        <v>41</v>
      </c>
      <c r="CE575" t="str">
        <f t="shared" si="92"/>
        <v>22 1 3 81 4 101 11 40 4002016</v>
      </c>
      <c r="CF575">
        <f t="shared" si="93"/>
        <v>1</v>
      </c>
    </row>
    <row r="576" spans="1:84" ht="15" customHeight="1" x14ac:dyDescent="0.25">
      <c r="A576">
        <v>23</v>
      </c>
      <c r="B576">
        <v>1</v>
      </c>
      <c r="C576">
        <v>3</v>
      </c>
      <c r="D576" s="99">
        <v>11</v>
      </c>
      <c r="E576">
        <v>4</v>
      </c>
      <c r="F576">
        <v>2</v>
      </c>
      <c r="G576">
        <v>76</v>
      </c>
      <c r="H576">
        <v>4</v>
      </c>
      <c r="I576">
        <v>1</v>
      </c>
      <c r="J576" t="s">
        <v>597</v>
      </c>
      <c r="K576">
        <v>0</v>
      </c>
      <c r="L576" t="s">
        <v>597</v>
      </c>
      <c r="M576">
        <v>11101</v>
      </c>
      <c r="N576" t="s">
        <v>598</v>
      </c>
      <c r="O576">
        <v>4</v>
      </c>
      <c r="P576">
        <v>4</v>
      </c>
      <c r="Q576" t="s">
        <v>2878</v>
      </c>
      <c r="R576" t="s">
        <v>2879</v>
      </c>
      <c r="S576" t="s">
        <v>872</v>
      </c>
      <c r="T576" t="s">
        <v>258</v>
      </c>
      <c r="U576" t="s">
        <v>875</v>
      </c>
      <c r="V576" t="s">
        <v>876</v>
      </c>
      <c r="W576" t="s">
        <v>594</v>
      </c>
      <c r="X576" t="s">
        <v>602</v>
      </c>
      <c r="Y576" t="s">
        <v>596</v>
      </c>
      <c r="Z576" t="s">
        <v>597</v>
      </c>
      <c r="AA576" t="s">
        <v>595</v>
      </c>
      <c r="AB576" t="s">
        <v>234</v>
      </c>
      <c r="AC576" t="s">
        <v>877</v>
      </c>
      <c r="AD576" t="s">
        <v>252</v>
      </c>
      <c r="AE576" t="s">
        <v>893</v>
      </c>
      <c r="AF576" t="s">
        <v>894</v>
      </c>
      <c r="AG576" t="s">
        <v>895</v>
      </c>
      <c r="AH576" t="s">
        <v>880</v>
      </c>
      <c r="AI576" t="s">
        <v>881</v>
      </c>
      <c r="AJ576" t="s">
        <v>882</v>
      </c>
      <c r="AK576" t="s">
        <v>609</v>
      </c>
      <c r="AL576" t="s">
        <v>610</v>
      </c>
      <c r="AM576" t="s">
        <v>611</v>
      </c>
      <c r="AN576" t="s">
        <v>888</v>
      </c>
      <c r="AO576" t="s">
        <v>889</v>
      </c>
      <c r="AP576" t="s">
        <v>2880</v>
      </c>
      <c r="AQ576" t="s">
        <v>279</v>
      </c>
      <c r="AR576" s="64">
        <v>0</v>
      </c>
      <c r="AS576" s="64">
        <v>0</v>
      </c>
      <c r="AT576" s="64">
        <v>0</v>
      </c>
      <c r="AU576" s="64">
        <v>81000000</v>
      </c>
      <c r="AV576" s="64">
        <v>0</v>
      </c>
      <c r="AW576" s="64">
        <v>81000000</v>
      </c>
      <c r="AX576" s="64">
        <v>0</v>
      </c>
      <c r="AY576" s="64">
        <v>0</v>
      </c>
      <c r="AZ576" s="64">
        <v>0</v>
      </c>
      <c r="BA576" s="64">
        <v>0</v>
      </c>
      <c r="BB576" s="64">
        <v>81000000</v>
      </c>
      <c r="BC576" s="101">
        <v>3</v>
      </c>
      <c r="BD576" s="101">
        <v>201</v>
      </c>
      <c r="BE576" s="64">
        <v>0</v>
      </c>
      <c r="BF576" t="s">
        <v>615</v>
      </c>
      <c r="BG576" s="107" t="e">
        <f>+SUMIF('[4]CDP - NO CANCELAR '!$A$2:$A$152,R576,'[4]CDP - NO CANCELAR '!$Q$2:$Q$152)</f>
        <v>#VALUE!</v>
      </c>
      <c r="BH576" s="64">
        <v>0</v>
      </c>
      <c r="BI576" s="104">
        <v>23</v>
      </c>
      <c r="BJ576" s="104">
        <v>1</v>
      </c>
      <c r="BK576" s="104">
        <v>3</v>
      </c>
      <c r="BL576" s="106">
        <v>11</v>
      </c>
      <c r="BM576" s="104">
        <v>3</v>
      </c>
      <c r="BN576" s="104">
        <v>201</v>
      </c>
      <c r="BO576" s="104">
        <v>76</v>
      </c>
      <c r="BP576" s="104">
        <v>40</v>
      </c>
      <c r="BQ576" s="105">
        <v>2408008</v>
      </c>
      <c r="BR576" s="104" t="s">
        <v>33</v>
      </c>
      <c r="BS576" s="104">
        <f t="shared" si="98"/>
        <v>81000000</v>
      </c>
      <c r="BT576" s="103" t="str">
        <f>+VLOOKUP('EJECUCIONGASTOS ARMONIZADO'!BU576,[4]ARMONIZACION!$I$5:$N$53,6,FALSE)</f>
        <v>DESARROLLO FÍSICO Y AMBIENTAL</v>
      </c>
      <c r="BU576" s="102" t="s">
        <v>439</v>
      </c>
      <c r="BV576" s="102"/>
      <c r="BY576" s="101">
        <v>3</v>
      </c>
      <c r="BZ576" s="101">
        <v>201</v>
      </c>
      <c r="CA576" t="e">
        <f>+COUNTIF([4]ARMONIZACION!$D$5:$D$53,'EJECUCIONGASTOS ARMONIZADO'!CB576)</f>
        <v>#VALUE!</v>
      </c>
      <c r="CB576" t="str">
        <f t="shared" si="90"/>
        <v>ADMINISTRACION DE TRANSITO Y PROMOCION DEL TRANSPORTE ACTIVO - MOVILIDAD</v>
      </c>
      <c r="CC576">
        <f t="shared" si="97"/>
        <v>2</v>
      </c>
      <c r="CD576" t="str">
        <f t="shared" si="91"/>
        <v>32</v>
      </c>
      <c r="CE576" t="str">
        <f t="shared" si="92"/>
        <v>23 1 3 11 3 201 76 40 2408008</v>
      </c>
      <c r="CF576">
        <f t="shared" si="93"/>
        <v>3</v>
      </c>
    </row>
    <row r="577" spans="1:84" ht="15" customHeight="1" x14ac:dyDescent="0.25">
      <c r="A577">
        <v>23</v>
      </c>
      <c r="B577">
        <v>1</v>
      </c>
      <c r="C577">
        <v>3</v>
      </c>
      <c r="D577" s="99">
        <v>81</v>
      </c>
      <c r="E577">
        <v>4</v>
      </c>
      <c r="F577">
        <v>1</v>
      </c>
      <c r="G577">
        <v>76</v>
      </c>
      <c r="H577">
        <v>4</v>
      </c>
      <c r="I577">
        <v>1</v>
      </c>
      <c r="J577" t="s">
        <v>597</v>
      </c>
      <c r="K577">
        <v>0</v>
      </c>
      <c r="L577" t="s">
        <v>597</v>
      </c>
      <c r="M577">
        <v>25101</v>
      </c>
      <c r="N577" t="s">
        <v>947</v>
      </c>
      <c r="O577">
        <v>4</v>
      </c>
      <c r="P577">
        <v>4</v>
      </c>
      <c r="Q577" t="s">
        <v>2881</v>
      </c>
      <c r="R577" t="s">
        <v>2882</v>
      </c>
      <c r="S577" t="s">
        <v>872</v>
      </c>
      <c r="T577" t="s">
        <v>258</v>
      </c>
      <c r="U577" t="s">
        <v>875</v>
      </c>
      <c r="V577" t="s">
        <v>876</v>
      </c>
      <c r="W577" t="s">
        <v>594</v>
      </c>
      <c r="X577" t="s">
        <v>602</v>
      </c>
      <c r="Y577" t="s">
        <v>596</v>
      </c>
      <c r="Z577" t="s">
        <v>597</v>
      </c>
      <c r="AA577" t="s">
        <v>946</v>
      </c>
      <c r="AB577" t="s">
        <v>950</v>
      </c>
      <c r="AC577" t="s">
        <v>877</v>
      </c>
      <c r="AD577" t="s">
        <v>252</v>
      </c>
      <c r="AE577" t="s">
        <v>878</v>
      </c>
      <c r="AF577" t="s">
        <v>253</v>
      </c>
      <c r="AG577" t="s">
        <v>879</v>
      </c>
      <c r="AH577" t="s">
        <v>880</v>
      </c>
      <c r="AI577" t="s">
        <v>881</v>
      </c>
      <c r="AJ577" t="s">
        <v>882</v>
      </c>
      <c r="AK577" t="s">
        <v>609</v>
      </c>
      <c r="AL577" t="s">
        <v>610</v>
      </c>
      <c r="AM577" t="s">
        <v>611</v>
      </c>
      <c r="AN577" t="s">
        <v>955</v>
      </c>
      <c r="AO577" t="s">
        <v>956</v>
      </c>
      <c r="AP577" t="s">
        <v>2883</v>
      </c>
      <c r="AQ577" t="s">
        <v>37</v>
      </c>
      <c r="AR577" s="64">
        <v>0</v>
      </c>
      <c r="AS577" s="64">
        <v>0</v>
      </c>
      <c r="AT577" s="64">
        <v>0</v>
      </c>
      <c r="AU577" s="64">
        <v>500000000</v>
      </c>
      <c r="AV577" s="64">
        <v>500000000</v>
      </c>
      <c r="AW577" s="64">
        <v>0</v>
      </c>
      <c r="AX577" s="64">
        <v>0</v>
      </c>
      <c r="AY577" s="64">
        <v>0</v>
      </c>
      <c r="AZ577" s="64">
        <v>0</v>
      </c>
      <c r="BA577" s="64">
        <v>0</v>
      </c>
      <c r="BB577" s="64">
        <v>0</v>
      </c>
      <c r="BC577" s="101">
        <v>3</v>
      </c>
      <c r="BD577" s="101">
        <v>201</v>
      </c>
      <c r="BE577" s="64">
        <v>0</v>
      </c>
      <c r="BG577" s="107"/>
      <c r="BI577" s="104">
        <f>+A577</f>
        <v>23</v>
      </c>
      <c r="BJ577" s="104">
        <f>+B577</f>
        <v>1</v>
      </c>
      <c r="BK577" s="104">
        <f>+C577</f>
        <v>3</v>
      </c>
      <c r="BL577" s="106">
        <f>+D577</f>
        <v>81</v>
      </c>
      <c r="BM577" s="104">
        <f>+VALUE(VLOOKUP(BT577,'[4]ESTRUCTURA PDM'!$D$1:$J$48,7,FALSE))</f>
        <v>3</v>
      </c>
      <c r="BN577" s="104">
        <f>IFERROR(VALUE(CONCATENATE((VLOOKUP(BU577,'[4]ESTRUCTURA PDM'!$E$1:$L$48,7,FALSE)),0,(VLOOKUP(BV577,'[4]ESTRUCTURA PDM'!$F$1:$L$48,7,FALSE)))),)</f>
        <v>0</v>
      </c>
      <c r="BO577" s="104">
        <f>+G577</f>
        <v>76</v>
      </c>
      <c r="BP577" s="104"/>
      <c r="BQ577" s="105"/>
      <c r="BR577" s="104"/>
      <c r="BS577" s="104">
        <f t="shared" si="98"/>
        <v>0</v>
      </c>
      <c r="BT577" s="103" t="str">
        <f>+VLOOKUP('EJECUCIONGASTOS ARMONIZADO'!BU577,[4]ARMONIZACION!$I$5:$N$53,6,FALSE)</f>
        <v>DESARROLLO FÍSICO Y AMBIENTAL</v>
      </c>
      <c r="BU577" s="102" t="s">
        <v>439</v>
      </c>
      <c r="BV577" s="102"/>
      <c r="BY577" s="101">
        <v>3</v>
      </c>
      <c r="BZ577" s="101">
        <v>0</v>
      </c>
      <c r="CA577" t="e">
        <f>+COUNTIF([4]ARMONIZACION!$D$5:$D$53,'EJECUCIONGASTOS ARMONIZADO'!CB577)</f>
        <v>#VALUE!</v>
      </c>
      <c r="CB577" t="str">
        <f t="shared" si="90"/>
        <v>SISTEMA INTEGRADO DE TRANSPORTE PARA LA COMPETITIVIDAD - MOVILIDAD</v>
      </c>
      <c r="CC577">
        <f t="shared" si="97"/>
        <v>0</v>
      </c>
      <c r="CD577" t="str">
        <f t="shared" si="91"/>
        <v>30</v>
      </c>
      <c r="CE577" t="str">
        <f t="shared" si="92"/>
        <v xml:space="preserve">23 1 3 81 3 0 76  </v>
      </c>
      <c r="CF577">
        <f t="shared" si="93"/>
        <v>1</v>
      </c>
    </row>
    <row r="578" spans="1:84" ht="15" customHeight="1" x14ac:dyDescent="0.25">
      <c r="A578">
        <v>26</v>
      </c>
      <c r="B578">
        <v>1</v>
      </c>
      <c r="C578">
        <v>3</v>
      </c>
      <c r="D578" s="99">
        <v>11</v>
      </c>
      <c r="E578">
        <v>4</v>
      </c>
      <c r="F578">
        <v>3</v>
      </c>
      <c r="G578">
        <v>20</v>
      </c>
      <c r="H578">
        <v>7</v>
      </c>
      <c r="I578">
        <v>1</v>
      </c>
      <c r="J578" t="s">
        <v>597</v>
      </c>
      <c r="K578">
        <v>0</v>
      </c>
      <c r="L578" t="s">
        <v>597</v>
      </c>
      <c r="M578">
        <v>11101</v>
      </c>
      <c r="N578" t="s">
        <v>598</v>
      </c>
      <c r="O578">
        <v>7</v>
      </c>
      <c r="P578">
        <v>7</v>
      </c>
      <c r="Q578" t="s">
        <v>2884</v>
      </c>
      <c r="R578" t="s">
        <v>2885</v>
      </c>
      <c r="S578" t="s">
        <v>1243</v>
      </c>
      <c r="T578" t="s">
        <v>221</v>
      </c>
      <c r="U578" t="s">
        <v>1246</v>
      </c>
      <c r="V578" t="s">
        <v>1247</v>
      </c>
      <c r="W578" t="s">
        <v>594</v>
      </c>
      <c r="X578" t="s">
        <v>602</v>
      </c>
      <c r="Y578" t="s">
        <v>596</v>
      </c>
      <c r="Z578" t="s">
        <v>597</v>
      </c>
      <c r="AA578" t="s">
        <v>595</v>
      </c>
      <c r="AB578" t="s">
        <v>234</v>
      </c>
      <c r="AC578" t="s">
        <v>877</v>
      </c>
      <c r="AD578" t="s">
        <v>252</v>
      </c>
      <c r="AE578" t="s">
        <v>909</v>
      </c>
      <c r="AF578" t="s">
        <v>3542</v>
      </c>
      <c r="AG578" t="s">
        <v>1288</v>
      </c>
      <c r="AH578" t="s">
        <v>1289</v>
      </c>
      <c r="AI578" t="s">
        <v>1290</v>
      </c>
      <c r="AJ578" t="s">
        <v>1291</v>
      </c>
      <c r="AK578" t="s">
        <v>609</v>
      </c>
      <c r="AL578" t="s">
        <v>610</v>
      </c>
      <c r="AM578" t="s">
        <v>611</v>
      </c>
      <c r="AN578" t="s">
        <v>2746</v>
      </c>
      <c r="AO578" t="s">
        <v>2747</v>
      </c>
      <c r="AP578" t="s">
        <v>2886</v>
      </c>
      <c r="AQ578" t="s">
        <v>77</v>
      </c>
      <c r="AR578" s="64">
        <v>0</v>
      </c>
      <c r="AS578" s="64">
        <v>0</v>
      </c>
      <c r="AT578" s="64">
        <v>0</v>
      </c>
      <c r="AU578" s="64">
        <v>1730400665</v>
      </c>
      <c r="AV578" s="64">
        <v>0</v>
      </c>
      <c r="AW578" s="64">
        <v>1730400665</v>
      </c>
      <c r="AX578" s="64">
        <v>0</v>
      </c>
      <c r="AY578" s="64">
        <v>0</v>
      </c>
      <c r="AZ578" s="64">
        <v>0</v>
      </c>
      <c r="BA578" s="64">
        <v>0</v>
      </c>
      <c r="BB578" s="64">
        <v>1730400665</v>
      </c>
      <c r="BC578" s="101">
        <v>3</v>
      </c>
      <c r="BD578" s="101">
        <v>203</v>
      </c>
      <c r="BE578" s="64">
        <v>0</v>
      </c>
      <c r="BF578" t="s">
        <v>615</v>
      </c>
      <c r="BG578" s="107" t="e">
        <f>+SUMIF('[4]CDP - NO CANCELAR '!$A$2:$A$152,R578,'[4]CDP - NO CANCELAR '!$Q$2:$Q$152)</f>
        <v>#VALUE!</v>
      </c>
      <c r="BH578" s="64">
        <v>0</v>
      </c>
      <c r="BI578" s="104">
        <v>26</v>
      </c>
      <c r="BJ578" s="104">
        <v>1</v>
      </c>
      <c r="BK578" s="104">
        <v>3</v>
      </c>
      <c r="BL578" s="106">
        <v>11</v>
      </c>
      <c r="BM578" s="104">
        <v>3</v>
      </c>
      <c r="BN578" s="104">
        <v>203</v>
      </c>
      <c r="BO578" s="104">
        <v>20</v>
      </c>
      <c r="BP578" s="104">
        <v>40</v>
      </c>
      <c r="BQ578" s="105">
        <v>2402128</v>
      </c>
      <c r="BR578" s="104" t="s">
        <v>3131</v>
      </c>
      <c r="BS578" s="104">
        <f t="shared" si="98"/>
        <v>1730400665</v>
      </c>
      <c r="BT578" s="103" t="str">
        <f>+VLOOKUP('EJECUCIONGASTOS ARMONIZADO'!BU578,[4]ARMONIZACION!$I$5:$N$53,6,FALSE)</f>
        <v>DESARROLLO FÍSICO Y AMBIENTAL</v>
      </c>
      <c r="BU578" s="102" t="s">
        <v>439</v>
      </c>
      <c r="BV578" s="102"/>
      <c r="BY578" s="101">
        <v>3</v>
      </c>
      <c r="BZ578" s="101">
        <v>203</v>
      </c>
      <c r="CA578" t="e">
        <f>+COUNTIF([4]ARMONIZACION!$D$5:$D$53,'EJECUCIONGASTOS ARMONIZADO'!CB578)</f>
        <v>#VALUE!</v>
      </c>
      <c r="CB578" t="str">
        <f t="shared" si="90"/>
        <v>RED DE CICLO RUTAS, VÍAS, SENDEROS Y LOS PEP - MOVILIDAD</v>
      </c>
      <c r="CC578">
        <f t="shared" si="97"/>
        <v>2</v>
      </c>
      <c r="CD578" t="str">
        <f t="shared" si="91"/>
        <v>32</v>
      </c>
      <c r="CE578" t="str">
        <f t="shared" si="92"/>
        <v>26 1 3 11 3 203 20 40 2402128</v>
      </c>
      <c r="CF578">
        <f t="shared" si="93"/>
        <v>3</v>
      </c>
    </row>
    <row r="579" spans="1:84" ht="15" customHeight="1" x14ac:dyDescent="0.25">
      <c r="A579">
        <v>26</v>
      </c>
      <c r="B579">
        <v>1</v>
      </c>
      <c r="C579">
        <v>3</v>
      </c>
      <c r="D579" s="99">
        <v>22</v>
      </c>
      <c r="E579">
        <v>4</v>
      </c>
      <c r="F579">
        <v>3</v>
      </c>
      <c r="G579">
        <v>20</v>
      </c>
      <c r="H579">
        <v>7</v>
      </c>
      <c r="I579">
        <v>2</v>
      </c>
      <c r="J579" t="s">
        <v>235</v>
      </c>
      <c r="K579" t="s">
        <v>1243</v>
      </c>
      <c r="L579" t="s">
        <v>221</v>
      </c>
      <c r="M579">
        <v>23118</v>
      </c>
      <c r="N579" t="s">
        <v>1242</v>
      </c>
      <c r="O579">
        <v>7</v>
      </c>
      <c r="P579">
        <v>7</v>
      </c>
      <c r="Q579" t="s">
        <v>2887</v>
      </c>
      <c r="R579" t="s">
        <v>2888</v>
      </c>
      <c r="S579" t="s">
        <v>1243</v>
      </c>
      <c r="T579" t="s">
        <v>221</v>
      </c>
      <c r="U579" t="s">
        <v>1246</v>
      </c>
      <c r="V579" t="s">
        <v>1247</v>
      </c>
      <c r="W579" t="s">
        <v>594</v>
      </c>
      <c r="X579" t="s">
        <v>602</v>
      </c>
      <c r="Y579" t="s">
        <v>696</v>
      </c>
      <c r="Z579" t="s">
        <v>235</v>
      </c>
      <c r="AA579" t="s">
        <v>695</v>
      </c>
      <c r="AB579" t="s">
        <v>235</v>
      </c>
      <c r="AC579" t="s">
        <v>877</v>
      </c>
      <c r="AD579" t="s">
        <v>252</v>
      </c>
      <c r="AE579" t="s">
        <v>909</v>
      </c>
      <c r="AF579" t="s">
        <v>3542</v>
      </c>
      <c r="AG579" t="s">
        <v>1288</v>
      </c>
      <c r="AH579" t="s">
        <v>1289</v>
      </c>
      <c r="AI579" t="s">
        <v>1290</v>
      </c>
      <c r="AJ579" t="s">
        <v>1291</v>
      </c>
      <c r="AK579" t="s">
        <v>609</v>
      </c>
      <c r="AL579" t="s">
        <v>610</v>
      </c>
      <c r="AM579" t="s">
        <v>611</v>
      </c>
      <c r="AN579" t="s">
        <v>2746</v>
      </c>
      <c r="AO579" t="s">
        <v>2747</v>
      </c>
      <c r="AP579" t="s">
        <v>2889</v>
      </c>
      <c r="AQ579" t="s">
        <v>77</v>
      </c>
      <c r="AR579" s="64">
        <v>0</v>
      </c>
      <c r="AS579" s="64">
        <v>0</v>
      </c>
      <c r="AT579" s="64">
        <v>0</v>
      </c>
      <c r="AU579" s="64">
        <v>3269599335</v>
      </c>
      <c r="AV579" s="64">
        <v>0</v>
      </c>
      <c r="AW579" s="64">
        <v>3269599335</v>
      </c>
      <c r="AX579" s="64">
        <v>0</v>
      </c>
      <c r="AY579" s="64">
        <v>0</v>
      </c>
      <c r="AZ579" s="64">
        <v>0</v>
      </c>
      <c r="BA579" s="64">
        <v>0</v>
      </c>
      <c r="BB579" s="64">
        <v>3269599335</v>
      </c>
      <c r="BC579" s="101">
        <v>3</v>
      </c>
      <c r="BD579" s="101">
        <v>203</v>
      </c>
      <c r="BE579" s="64">
        <v>0</v>
      </c>
      <c r="BF579" t="s">
        <v>615</v>
      </c>
      <c r="BG579" s="107" t="e">
        <f>+SUMIF('[4]CDP - NO CANCELAR '!$A$2:$A$152,R579,'[4]CDP - NO CANCELAR '!$Q$2:$Q$152)</f>
        <v>#VALUE!</v>
      </c>
      <c r="BH579" s="64">
        <v>0</v>
      </c>
      <c r="BI579" s="104">
        <v>26</v>
      </c>
      <c r="BJ579" s="104">
        <v>1</v>
      </c>
      <c r="BK579" s="104">
        <v>3</v>
      </c>
      <c r="BL579" s="106">
        <v>22</v>
      </c>
      <c r="BM579" s="104">
        <v>3</v>
      </c>
      <c r="BN579" s="104">
        <v>203</v>
      </c>
      <c r="BO579" s="104">
        <v>20</v>
      </c>
      <c r="BP579" s="104">
        <v>40</v>
      </c>
      <c r="BQ579" s="105">
        <v>2402128</v>
      </c>
      <c r="BR579" s="104" t="s">
        <v>3131</v>
      </c>
      <c r="BS579" s="104">
        <f t="shared" si="98"/>
        <v>3269599335</v>
      </c>
      <c r="BT579" s="103" t="str">
        <f>+VLOOKUP('EJECUCIONGASTOS ARMONIZADO'!BU579,[4]ARMONIZACION!$I$5:$N$53,6,FALSE)</f>
        <v>DESARROLLO FÍSICO Y AMBIENTAL</v>
      </c>
      <c r="BU579" s="102" t="s">
        <v>439</v>
      </c>
      <c r="BV579" s="102"/>
      <c r="BY579" s="101">
        <v>3</v>
      </c>
      <c r="BZ579" s="101">
        <v>203</v>
      </c>
      <c r="CA579" t="e">
        <f>+COUNTIF([4]ARMONIZACION!$D$5:$D$53,'EJECUCIONGASTOS ARMONIZADO'!CB579)</f>
        <v>#VALUE!</v>
      </c>
      <c r="CB579" t="str">
        <f t="shared" si="90"/>
        <v>RED DE CICLO RUTAS, VÍAS, SENDEROS Y LOS PEP - MOVILIDAD</v>
      </c>
      <c r="CC579">
        <f t="shared" si="97"/>
        <v>2</v>
      </c>
      <c r="CD579" t="str">
        <f t="shared" ref="CD579:CD583" si="99">+CONCATENATE(BM579,CC579)</f>
        <v>32</v>
      </c>
      <c r="CE579" t="str">
        <f t="shared" si="92"/>
        <v>26 1 3 22 3 203 20 40 2402128</v>
      </c>
      <c r="CF579">
        <f t="shared" ref="CF579:CF583" si="100">+COUNTIF($CE$3:$CE$583,CE579)</f>
        <v>1</v>
      </c>
    </row>
    <row r="580" spans="1:84" ht="15" customHeight="1" x14ac:dyDescent="0.25">
      <c r="A580">
        <v>29</v>
      </c>
      <c r="B580">
        <v>1</v>
      </c>
      <c r="C580">
        <v>3</v>
      </c>
      <c r="D580">
        <v>11</v>
      </c>
      <c r="E580">
        <v>1</v>
      </c>
      <c r="F580">
        <v>6</v>
      </c>
      <c r="G580">
        <v>27</v>
      </c>
      <c r="H580">
        <v>3</v>
      </c>
      <c r="I580">
        <v>1</v>
      </c>
      <c r="J580" t="s">
        <v>597</v>
      </c>
      <c r="K580">
        <v>0</v>
      </c>
      <c r="L580" t="s">
        <v>597</v>
      </c>
      <c r="M580">
        <v>11101</v>
      </c>
      <c r="N580" t="s">
        <v>598</v>
      </c>
      <c r="O580">
        <v>3</v>
      </c>
      <c r="P580">
        <v>3</v>
      </c>
      <c r="Q580" t="s">
        <v>2890</v>
      </c>
      <c r="R580" t="s">
        <v>2891</v>
      </c>
      <c r="S580" t="s">
        <v>1717</v>
      </c>
      <c r="T580" t="s">
        <v>224</v>
      </c>
      <c r="U580" t="s">
        <v>1720</v>
      </c>
      <c r="V580" t="s">
        <v>1721</v>
      </c>
      <c r="W580" t="s">
        <v>594</v>
      </c>
      <c r="X580" t="s">
        <v>602</v>
      </c>
      <c r="Y580" t="s">
        <v>596</v>
      </c>
      <c r="Z580" t="s">
        <v>597</v>
      </c>
      <c r="AA580" t="s">
        <v>595</v>
      </c>
      <c r="AB580" t="s">
        <v>234</v>
      </c>
      <c r="AC580" t="s">
        <v>797</v>
      </c>
      <c r="AD580" t="s">
        <v>239</v>
      </c>
      <c r="AE580" t="s">
        <v>998</v>
      </c>
      <c r="AF580" t="s">
        <v>3535</v>
      </c>
      <c r="AG580" t="s">
        <v>1752</v>
      </c>
      <c r="AH580" t="s">
        <v>1753</v>
      </c>
      <c r="AI580" t="s">
        <v>1754</v>
      </c>
      <c r="AJ580" t="s">
        <v>1755</v>
      </c>
      <c r="AK580" t="s">
        <v>609</v>
      </c>
      <c r="AL580" t="s">
        <v>610</v>
      </c>
      <c r="AM580" t="s">
        <v>611</v>
      </c>
      <c r="AN580" t="s">
        <v>1764</v>
      </c>
      <c r="AO580" t="s">
        <v>1765</v>
      </c>
      <c r="AP580" t="s">
        <v>2892</v>
      </c>
      <c r="AQ580" t="s">
        <v>113</v>
      </c>
      <c r="AR580" s="64">
        <v>0</v>
      </c>
      <c r="AS580" s="64">
        <v>0</v>
      </c>
      <c r="AT580" s="64">
        <v>0</v>
      </c>
      <c r="AU580" s="64">
        <v>200000000</v>
      </c>
      <c r="AV580" s="64">
        <v>0</v>
      </c>
      <c r="AW580" s="64">
        <v>200000000</v>
      </c>
      <c r="AX580" s="64">
        <v>0</v>
      </c>
      <c r="AY580" s="64">
        <v>0</v>
      </c>
      <c r="AZ580" s="64">
        <v>0</v>
      </c>
      <c r="BA580" s="64">
        <v>0</v>
      </c>
      <c r="BB580" s="64">
        <v>200000000</v>
      </c>
      <c r="BC580" s="101">
        <v>1</v>
      </c>
      <c r="BD580" s="101">
        <v>303</v>
      </c>
      <c r="BE580" s="64">
        <v>0</v>
      </c>
      <c r="BF580" t="s">
        <v>615</v>
      </c>
      <c r="BG580" s="107" t="e">
        <f>+SUMIF('[4]CDP - NO CANCELAR '!$A$2:$A$152,R580,'[4]CDP - NO CANCELAR '!$Q$2:$Q$152)</f>
        <v>#VALUE!</v>
      </c>
      <c r="BH580" s="64">
        <v>0</v>
      </c>
      <c r="BI580" s="104">
        <v>20</v>
      </c>
      <c r="BJ580" s="104">
        <v>1</v>
      </c>
      <c r="BK580" s="104">
        <v>3</v>
      </c>
      <c r="BL580" s="106">
        <v>11</v>
      </c>
      <c r="BM580" s="104">
        <v>1</v>
      </c>
      <c r="BN580" s="104">
        <v>303</v>
      </c>
      <c r="BO580" s="104">
        <v>27</v>
      </c>
      <c r="BP580" s="104">
        <v>40</v>
      </c>
      <c r="BQ580" s="105">
        <v>4103050</v>
      </c>
      <c r="BR580" s="104" t="s">
        <v>2984</v>
      </c>
      <c r="BS580" s="104">
        <f t="shared" si="98"/>
        <v>200000000</v>
      </c>
      <c r="BT580" s="103" t="str">
        <f>+VLOOKUP('EJECUCIONGASTOS ARMONIZADO'!BU580,[4]ARMONIZACION!$I$5:$N$53,6,FALSE)</f>
        <v>DESARROLLO HUMANO Y SOCIAL</v>
      </c>
      <c r="BU580" s="102" t="s">
        <v>340</v>
      </c>
      <c r="BV580" s="102"/>
      <c r="BY580" s="101">
        <v>1</v>
      </c>
      <c r="BZ580" s="101">
        <v>303</v>
      </c>
      <c r="CA580" t="e">
        <f>+COUNTIF([4]ARMONIZACION!$D$5:$D$53,'EJECUCIONGASTOS ARMONIZADO'!CB580)</f>
        <v>#VALUE!</v>
      </c>
      <c r="CB580" t="str">
        <f t="shared" si="90"/>
        <v>INCLUSIÓN SOCIAL Y PARTICIPACIÓN CIUDADANA EN LA MANIZALES + GRANDE - INCLUSIÓN E INTEGRACIÓN SOCIAL Y COMUNITARIA</v>
      </c>
      <c r="CC580">
        <f t="shared" si="97"/>
        <v>3</v>
      </c>
      <c r="CD580" t="str">
        <f t="shared" si="99"/>
        <v>13</v>
      </c>
      <c r="CE580" t="str">
        <f t="shared" si="92"/>
        <v>20 1 3 11 1 303 27 40 4103050</v>
      </c>
      <c r="CF580">
        <f t="shared" si="100"/>
        <v>4</v>
      </c>
    </row>
    <row r="581" spans="1:84" ht="15" customHeight="1" x14ac:dyDescent="0.25">
      <c r="A581">
        <v>40</v>
      </c>
      <c r="B581">
        <v>4</v>
      </c>
      <c r="C581">
        <v>3</v>
      </c>
      <c r="D581">
        <v>11</v>
      </c>
      <c r="E581">
        <v>1</v>
      </c>
      <c r="F581">
        <v>3</v>
      </c>
      <c r="G581">
        <v>39</v>
      </c>
      <c r="H581">
        <v>0</v>
      </c>
      <c r="I581">
        <v>1</v>
      </c>
      <c r="J581" t="s">
        <v>597</v>
      </c>
      <c r="K581">
        <v>0</v>
      </c>
      <c r="L581" t="s">
        <v>597</v>
      </c>
      <c r="M581">
        <v>11101</v>
      </c>
      <c r="N581" t="s">
        <v>598</v>
      </c>
      <c r="O581">
        <v>0</v>
      </c>
      <c r="P581">
        <v>0</v>
      </c>
      <c r="Q581" t="s">
        <v>2893</v>
      </c>
      <c r="R581" t="s">
        <v>2894</v>
      </c>
      <c r="S581" t="s">
        <v>2199</v>
      </c>
      <c r="T581" t="s">
        <v>229</v>
      </c>
      <c r="U581" t="s">
        <v>2475</v>
      </c>
      <c r="V581" t="s">
        <v>2476</v>
      </c>
      <c r="W581" t="s">
        <v>594</v>
      </c>
      <c r="X581" t="s">
        <v>602</v>
      </c>
      <c r="Y581" t="s">
        <v>596</v>
      </c>
      <c r="Z581" t="s">
        <v>597</v>
      </c>
      <c r="AA581" t="s">
        <v>595</v>
      </c>
      <c r="AB581" t="s">
        <v>234</v>
      </c>
      <c r="AC581" t="s">
        <v>797</v>
      </c>
      <c r="AD581" t="s">
        <v>239</v>
      </c>
      <c r="AE581" t="s">
        <v>2205</v>
      </c>
      <c r="AF581" t="s">
        <v>240</v>
      </c>
      <c r="AG581" t="s">
        <v>2470</v>
      </c>
      <c r="AH581" t="s">
        <v>2471</v>
      </c>
      <c r="AI581" t="s">
        <v>2472</v>
      </c>
      <c r="AJ581" t="s">
        <v>2473</v>
      </c>
      <c r="AK581" t="s">
        <v>609</v>
      </c>
      <c r="AL581" t="s">
        <v>610</v>
      </c>
      <c r="AM581" t="s">
        <v>611</v>
      </c>
      <c r="AN581" t="s">
        <v>2895</v>
      </c>
      <c r="AO581" t="s">
        <v>2896</v>
      </c>
      <c r="AP581" t="s">
        <v>2897</v>
      </c>
      <c r="AQ581" t="s">
        <v>202</v>
      </c>
      <c r="AR581" s="64">
        <v>0</v>
      </c>
      <c r="AS581" s="64">
        <v>0</v>
      </c>
      <c r="AT581" s="64">
        <v>0</v>
      </c>
      <c r="AU581" s="64">
        <v>160679370</v>
      </c>
      <c r="AV581" s="64">
        <v>160679370</v>
      </c>
      <c r="AW581" s="64">
        <v>0</v>
      </c>
      <c r="AX581" s="64">
        <v>0</v>
      </c>
      <c r="AY581" s="64">
        <v>0</v>
      </c>
      <c r="AZ581" s="64">
        <v>0</v>
      </c>
      <c r="BA581" s="64">
        <v>0</v>
      </c>
      <c r="BB581" s="64">
        <v>0</v>
      </c>
      <c r="BC581" s="108">
        <v>1</v>
      </c>
      <c r="BD581" s="108">
        <v>203</v>
      </c>
      <c r="BE581" s="64">
        <v>0</v>
      </c>
      <c r="BG581" s="107"/>
      <c r="BI581" s="104">
        <f>+A581</f>
        <v>40</v>
      </c>
      <c r="BJ581" s="104">
        <f>+B581</f>
        <v>4</v>
      </c>
      <c r="BK581" s="104">
        <f>+C581</f>
        <v>3</v>
      </c>
      <c r="BL581" s="104">
        <f>+D581</f>
        <v>11</v>
      </c>
      <c r="BM581" s="104">
        <f>+VALUE(VLOOKUP(BT581,'[4]ESTRUCTURA PDM'!$D$1:$J$48,7,FALSE))</f>
        <v>3</v>
      </c>
      <c r="BN581" s="104">
        <f>IFERROR(VALUE(CONCATENATE((VLOOKUP(BU581,'[4]ESTRUCTURA PDM'!$E$1:$L$48,7,FALSE)),0,(VLOOKUP(BV581,'[4]ESTRUCTURA PDM'!$F$1:$L$48,7,FALSE)))),)</f>
        <v>0</v>
      </c>
      <c r="BO581" s="104">
        <f>+G581</f>
        <v>39</v>
      </c>
      <c r="BP581" s="104"/>
      <c r="BQ581" s="105"/>
      <c r="BR581" s="104"/>
      <c r="BS581" s="104">
        <f t="shared" si="98"/>
        <v>0</v>
      </c>
      <c r="BT581" s="103" t="str">
        <f>+VLOOKUP('EJECUCIONGASTOS ARMONIZADO'!BU581,[4]ARMONIZACION!$I$5:$N$53,6,FALSE)</f>
        <v>DESARROLLO FÍSICO Y AMBIENTAL</v>
      </c>
      <c r="BU581" s="102" t="s">
        <v>439</v>
      </c>
      <c r="BV581" s="102"/>
      <c r="BY581" s="101">
        <v>3</v>
      </c>
      <c r="BZ581" s="101">
        <v>0</v>
      </c>
      <c r="CA581" t="e">
        <f>+COUNTIF([4]ARMONIZACION!$D$5:$D$53,'EJECUCIONGASTOS ARMONIZADO'!CB581)</f>
        <v>#VALUE!</v>
      </c>
      <c r="CB581" t="str">
        <f t="shared" si="90"/>
        <v>VIDA SALUDABLE - MOVILIDAD</v>
      </c>
      <c r="CC581">
        <f t="shared" si="97"/>
        <v>0</v>
      </c>
      <c r="CD581" t="str">
        <f t="shared" si="99"/>
        <v>30</v>
      </c>
      <c r="CE581" t="str">
        <f t="shared" si="92"/>
        <v xml:space="preserve">40 4 3 11 3 0 39  </v>
      </c>
      <c r="CF581">
        <f t="shared" si="100"/>
        <v>1</v>
      </c>
    </row>
    <row r="582" spans="1:84" ht="15" customHeight="1" x14ac:dyDescent="0.25">
      <c r="A582">
        <v>40</v>
      </c>
      <c r="B582">
        <v>1</v>
      </c>
      <c r="C582">
        <v>3</v>
      </c>
      <c r="D582" s="99">
        <v>33</v>
      </c>
      <c r="E582">
        <v>1</v>
      </c>
      <c r="F582">
        <v>3</v>
      </c>
      <c r="G582">
        <v>51</v>
      </c>
      <c r="H582">
        <v>1</v>
      </c>
      <c r="I582">
        <v>3</v>
      </c>
      <c r="J582" t="s">
        <v>236</v>
      </c>
      <c r="K582" t="s">
        <v>2199</v>
      </c>
      <c r="L582" t="s">
        <v>229</v>
      </c>
      <c r="M582">
        <v>41133</v>
      </c>
      <c r="O582">
        <v>1</v>
      </c>
      <c r="P582">
        <v>1</v>
      </c>
      <c r="Q582" t="s">
        <v>2898</v>
      </c>
      <c r="R582" t="s">
        <v>2899</v>
      </c>
      <c r="S582" t="s">
        <v>2199</v>
      </c>
      <c r="T582" t="s">
        <v>229</v>
      </c>
      <c r="U582" t="s">
        <v>2203</v>
      </c>
      <c r="V582" t="s">
        <v>2204</v>
      </c>
      <c r="W582" t="s">
        <v>594</v>
      </c>
      <c r="X582" t="s">
        <v>602</v>
      </c>
      <c r="Y582" t="s">
        <v>594</v>
      </c>
      <c r="Z582" t="s">
        <v>236</v>
      </c>
      <c r="AA582" t="s">
        <v>1180</v>
      </c>
      <c r="AB582" t="s">
        <v>1181</v>
      </c>
      <c r="AC582" t="s">
        <v>797</v>
      </c>
      <c r="AD582" t="s">
        <v>239</v>
      </c>
      <c r="AE582" t="s">
        <v>2205</v>
      </c>
      <c r="AF582" t="s">
        <v>240</v>
      </c>
      <c r="AG582" t="s">
        <v>2206</v>
      </c>
      <c r="AH582" t="s">
        <v>2207</v>
      </c>
      <c r="AI582" t="s">
        <v>2208</v>
      </c>
      <c r="AJ582" t="s">
        <v>2209</v>
      </c>
      <c r="AK582" t="s">
        <v>609</v>
      </c>
      <c r="AL582" t="s">
        <v>610</v>
      </c>
      <c r="AM582" t="s">
        <v>611</v>
      </c>
      <c r="AN582" t="s">
        <v>2210</v>
      </c>
      <c r="AO582" t="s">
        <v>2211</v>
      </c>
      <c r="AP582" t="s">
        <v>2900</v>
      </c>
      <c r="AQ582" t="s">
        <v>302</v>
      </c>
      <c r="AR582" s="64">
        <v>0</v>
      </c>
      <c r="AS582" s="64">
        <v>6040747202</v>
      </c>
      <c r="AT582" s="64">
        <v>0</v>
      </c>
      <c r="AU582" s="64">
        <v>0</v>
      </c>
      <c r="AV582" s="64">
        <v>0</v>
      </c>
      <c r="AW582" s="64">
        <v>6040747202</v>
      </c>
      <c r="AX582" s="64">
        <v>0</v>
      </c>
      <c r="AY582" s="64">
        <v>0</v>
      </c>
      <c r="AZ582" s="64">
        <v>0</v>
      </c>
      <c r="BA582" s="64">
        <v>0</v>
      </c>
      <c r="BB582" s="64">
        <v>6040747202</v>
      </c>
      <c r="BC582" s="101">
        <v>1</v>
      </c>
      <c r="BD582" s="101">
        <v>203</v>
      </c>
      <c r="BE582" s="64">
        <v>0</v>
      </c>
      <c r="BF582" t="s">
        <v>615</v>
      </c>
      <c r="BG582" s="107" t="e">
        <f>+SUMIF('[4]CDP - NO CANCELAR '!$A$2:$A$152,R582,'[4]CDP - NO CANCELAR '!$Q$2:$Q$152)</f>
        <v>#VALUE!</v>
      </c>
      <c r="BH582" s="64">
        <v>0</v>
      </c>
      <c r="BI582" s="104">
        <v>40</v>
      </c>
      <c r="BJ582" s="104">
        <v>1</v>
      </c>
      <c r="BK582" s="104">
        <v>3</v>
      </c>
      <c r="BL582" s="106">
        <v>33</v>
      </c>
      <c r="BM582" s="104">
        <v>1</v>
      </c>
      <c r="BN582" s="104">
        <v>203</v>
      </c>
      <c r="BO582" s="104">
        <v>51</v>
      </c>
      <c r="BP582" s="104">
        <v>41</v>
      </c>
      <c r="BQ582" s="105" t="s">
        <v>2210</v>
      </c>
      <c r="BR582" s="104" t="s">
        <v>3568</v>
      </c>
      <c r="BS582" s="104">
        <f t="shared" si="98"/>
        <v>6040747202</v>
      </c>
      <c r="BT582" s="103" t="str">
        <f>+VLOOKUP('EJECUCIONGASTOS ARMONIZADO'!BU582,[4]ARMONIZACION!$I$5:$N$53,6,FALSE)</f>
        <v>DESARROLLO HUMANO Y SOCIAL</v>
      </c>
      <c r="BU582" s="102" t="s">
        <v>329</v>
      </c>
      <c r="BV582" s="102"/>
      <c r="BY582" s="101">
        <v>1</v>
      </c>
      <c r="BZ582" s="101">
        <v>203</v>
      </c>
      <c r="CA582" t="e">
        <f>+COUNTIF([4]ARMONIZACION!$D$5:$D$53,'EJECUCIONGASTOS ARMONIZADO'!CB582)</f>
        <v>#VALUE!</v>
      </c>
      <c r="CB582" t="str">
        <f t="shared" si="90"/>
        <v>VIDA SALUDABLE - SALUD Y BIENESTAR</v>
      </c>
      <c r="CC582">
        <f t="shared" si="97"/>
        <v>2</v>
      </c>
      <c r="CD582" t="str">
        <f t="shared" si="99"/>
        <v>12</v>
      </c>
      <c r="CE582" t="str">
        <f t="shared" si="92"/>
        <v>40 1 3 33 1 203 51 41 1906004</v>
      </c>
      <c r="CF582">
        <f t="shared" si="100"/>
        <v>1</v>
      </c>
    </row>
    <row r="583" spans="1:84" ht="15" customHeight="1" x14ac:dyDescent="0.25">
      <c r="A583">
        <v>35</v>
      </c>
      <c r="B583">
        <v>1</v>
      </c>
      <c r="C583">
        <v>3</v>
      </c>
      <c r="D583" s="99">
        <v>81</v>
      </c>
      <c r="E583">
        <v>2</v>
      </c>
      <c r="F583">
        <v>3</v>
      </c>
      <c r="G583">
        <v>53</v>
      </c>
      <c r="H583">
        <v>1</v>
      </c>
      <c r="I583">
        <v>1</v>
      </c>
      <c r="J583" t="s">
        <v>597</v>
      </c>
      <c r="K583">
        <v>0</v>
      </c>
      <c r="L583" t="s">
        <v>597</v>
      </c>
      <c r="M583">
        <v>25101</v>
      </c>
      <c r="N583" t="s">
        <v>947</v>
      </c>
      <c r="O583">
        <v>1</v>
      </c>
      <c r="P583">
        <v>1</v>
      </c>
      <c r="Q583" t="s">
        <v>2901</v>
      </c>
      <c r="R583" t="s">
        <v>2902</v>
      </c>
      <c r="S583" t="s">
        <v>2024</v>
      </c>
      <c r="T583" t="s">
        <v>227</v>
      </c>
      <c r="U583" t="s">
        <v>2027</v>
      </c>
      <c r="V583" t="s">
        <v>2028</v>
      </c>
      <c r="W583" t="s">
        <v>594</v>
      </c>
      <c r="X583" t="s">
        <v>602</v>
      </c>
      <c r="Y583" t="s">
        <v>596</v>
      </c>
      <c r="Z583" t="s">
        <v>597</v>
      </c>
      <c r="AA583" t="s">
        <v>946</v>
      </c>
      <c r="AB583" t="s">
        <v>950</v>
      </c>
      <c r="AC583" t="s">
        <v>1437</v>
      </c>
      <c r="AD583" t="s">
        <v>1438</v>
      </c>
      <c r="AE583" t="s">
        <v>1910</v>
      </c>
      <c r="AF583" t="s">
        <v>245</v>
      </c>
      <c r="AG583" t="s">
        <v>2075</v>
      </c>
      <c r="AH583" t="s">
        <v>2076</v>
      </c>
      <c r="AI583" t="s">
        <v>2077</v>
      </c>
      <c r="AJ583" t="s">
        <v>2078</v>
      </c>
      <c r="AK583" t="s">
        <v>609</v>
      </c>
      <c r="AL583" t="s">
        <v>610</v>
      </c>
      <c r="AM583" t="s">
        <v>611</v>
      </c>
      <c r="AN583" t="s">
        <v>2083</v>
      </c>
      <c r="AO583" t="s">
        <v>2084</v>
      </c>
      <c r="AP583" t="s">
        <v>2903</v>
      </c>
      <c r="AQ583" t="s">
        <v>297</v>
      </c>
      <c r="AR583" s="64">
        <v>0</v>
      </c>
      <c r="AS583" s="64">
        <v>1300000000</v>
      </c>
      <c r="AT583" s="64">
        <v>0</v>
      </c>
      <c r="AU583" s="64">
        <v>0</v>
      </c>
      <c r="AV583" s="64">
        <v>0</v>
      </c>
      <c r="AW583" s="64">
        <v>1300000000</v>
      </c>
      <c r="AX583" s="64">
        <v>0</v>
      </c>
      <c r="AY583" s="64">
        <v>0</v>
      </c>
      <c r="AZ583" s="64">
        <v>0</v>
      </c>
      <c r="BA583" s="64">
        <v>0</v>
      </c>
      <c r="BB583" s="64">
        <v>1300000000</v>
      </c>
      <c r="BC583" s="101">
        <v>2</v>
      </c>
      <c r="BD583" s="101">
        <v>401</v>
      </c>
      <c r="BE583" s="64">
        <v>0</v>
      </c>
      <c r="BF583" t="s">
        <v>615</v>
      </c>
      <c r="BG583" s="107" t="e">
        <f>+SUMIF('[4]CDP - NO CANCELAR '!$A$2:$A$152,R583,'[4]CDP - NO CANCELAR '!$Q$2:$Q$152)</f>
        <v>#VALUE!</v>
      </c>
      <c r="BH583" s="64">
        <v>0</v>
      </c>
      <c r="BI583" s="104">
        <v>35</v>
      </c>
      <c r="BJ583" s="104">
        <v>1</v>
      </c>
      <c r="BK583" s="104">
        <v>3</v>
      </c>
      <c r="BL583" s="106">
        <v>81</v>
      </c>
      <c r="BM583" s="104">
        <v>2</v>
      </c>
      <c r="BN583" s="104">
        <v>401</v>
      </c>
      <c r="BO583" s="104">
        <v>53</v>
      </c>
      <c r="BP583" s="104">
        <v>40</v>
      </c>
      <c r="BQ583" s="105">
        <v>3502039</v>
      </c>
      <c r="BR583" s="104" t="s">
        <v>3354</v>
      </c>
      <c r="BS583" s="104">
        <f t="shared" si="98"/>
        <v>1300000000</v>
      </c>
      <c r="BT583" s="103" t="str">
        <f>+VLOOKUP('EJECUCIONGASTOS ARMONIZADO'!BU583,[4]ARMONIZACION!$I$5:$N$53,6,FALSE)</f>
        <v>DESARROLLO ECONÓMICO Y PRODUCTIVO</v>
      </c>
      <c r="BU583" s="102" t="s">
        <v>413</v>
      </c>
      <c r="BV583" s="102"/>
      <c r="BY583" s="101">
        <v>2</v>
      </c>
      <c r="BZ583" s="101">
        <v>401</v>
      </c>
      <c r="CA583" t="e">
        <f>+COUNTIF([4]ARMONIZACION!$D$5:$D$53,'EJECUCIONGASTOS ARMONIZADO'!CB583)</f>
        <v>#VALUE!</v>
      </c>
      <c r="CB583" t="str">
        <f t="shared" si="90"/>
        <v>FORTALECIMIENTO DEL ECOSISTEMA DE COMPETITIVIDAD - TURISMO</v>
      </c>
      <c r="CC583">
        <f t="shared" si="97"/>
        <v>4</v>
      </c>
      <c r="CD583" t="str">
        <f t="shared" si="99"/>
        <v>24</v>
      </c>
      <c r="CE583" t="str">
        <f t="shared" si="92"/>
        <v>35 1 3 81 2 401 53 40 3502039</v>
      </c>
      <c r="CF583">
        <f t="shared" si="100"/>
        <v>1</v>
      </c>
    </row>
    <row r="585" spans="1:84" x14ac:dyDescent="0.25">
      <c r="AW585" s="64">
        <f t="shared" ref="AW585:BB585" si="101">SUBTOTAL(9,AW3:AW584)</f>
        <v>772764714581.64001</v>
      </c>
      <c r="AX585" s="64">
        <f t="shared" si="101"/>
        <v>337243413403.82001</v>
      </c>
      <c r="AY585" s="64">
        <f t="shared" si="101"/>
        <v>282428694439.81995</v>
      </c>
      <c r="AZ585" s="64">
        <f t="shared" si="101"/>
        <v>178402019326.51001</v>
      </c>
      <c r="BA585" s="64">
        <f t="shared" si="101"/>
        <v>176150215978.32999</v>
      </c>
      <c r="BB585" s="64">
        <f t="shared" si="101"/>
        <v>435521301177.82001</v>
      </c>
      <c r="BG585" s="64" t="e">
        <f>SUM(BG3:BG584)</f>
        <v>#VALUE!</v>
      </c>
      <c r="BS585" s="64">
        <f>SUBTOTAL(9,BS3:BS584)</f>
        <v>435521301177.82001</v>
      </c>
      <c r="BW585" s="64"/>
    </row>
    <row r="587" spans="1:84" x14ac:dyDescent="0.25">
      <c r="BS587" s="64">
        <v>1129552670</v>
      </c>
    </row>
    <row r="588" spans="1:84" x14ac:dyDescent="0.25">
      <c r="AQ588" t="s">
        <v>3567</v>
      </c>
      <c r="AW588" s="64">
        <v>865223526</v>
      </c>
      <c r="AX588" s="64">
        <v>847500000</v>
      </c>
      <c r="AY588" s="64" t="s">
        <v>3566</v>
      </c>
      <c r="BS588" s="64">
        <f>BS587-BS293</f>
        <v>809846375</v>
      </c>
    </row>
    <row r="589" spans="1:84" x14ac:dyDescent="0.25">
      <c r="AX589" s="64">
        <v>2188000000</v>
      </c>
      <c r="AY589" s="64" t="s">
        <v>3565</v>
      </c>
    </row>
    <row r="590" spans="1:84" x14ac:dyDescent="0.25">
      <c r="AQ590" t="s">
        <v>3564</v>
      </c>
    </row>
    <row r="592" spans="1:84" x14ac:dyDescent="0.25">
      <c r="AQ592" t="s">
        <v>3563</v>
      </c>
    </row>
    <row r="594" spans="43:43" x14ac:dyDescent="0.25">
      <c r="AQ594" t="s">
        <v>3562</v>
      </c>
    </row>
    <row r="595" spans="43:43" x14ac:dyDescent="0.25">
      <c r="AQ595" s="100">
        <v>0.01</v>
      </c>
    </row>
  </sheetData>
  <autoFilter ref="A2:CF583"/>
  <pageMargins left="0.70866141732283472" right="0.70866141732283472" top="0.74803149606299213" bottom="0.74803149606299213" header="0.31496062992125984" footer="0.31496062992125984"/>
  <pageSetup paperSize="5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R531"/>
  <sheetViews>
    <sheetView zoomScale="85" zoomScaleNormal="85" workbookViewId="0">
      <pane ySplit="2" topLeftCell="A225" activePane="bottomLeft" state="frozen"/>
      <selection pane="bottomLeft" activeCell="N250" sqref="N250:N252"/>
    </sheetView>
  </sheetViews>
  <sheetFormatPr baseColWidth="10" defaultColWidth="11" defaultRowHeight="15" x14ac:dyDescent="0.25"/>
  <cols>
    <col min="2" max="2" width="3.5703125" style="215" customWidth="1"/>
    <col min="3" max="3" width="6.140625" style="216" customWidth="1"/>
    <col min="4" max="5" width="2.85546875" style="216" customWidth="1"/>
    <col min="6" max="8" width="5" customWidth="1"/>
    <col min="9" max="9" width="69.28515625" customWidth="1"/>
    <col min="10" max="10" width="52.5703125" style="340" customWidth="1"/>
    <col min="11" max="11" width="2.85546875" customWidth="1"/>
    <col min="12" max="12" width="4.5703125" customWidth="1"/>
    <col min="13" max="13" width="2.85546875" customWidth="1"/>
    <col min="14" max="15" width="18.5703125" style="217" customWidth="1"/>
    <col min="16" max="16" width="17.42578125" style="217" customWidth="1"/>
    <col min="17" max="17" width="18.5703125" style="218" customWidth="1"/>
    <col min="18" max="18" width="17.42578125" style="218" customWidth="1"/>
  </cols>
  <sheetData>
    <row r="1" spans="1:18" ht="15.75" x14ac:dyDescent="0.25">
      <c r="B1" s="191"/>
      <c r="C1" s="192"/>
      <c r="D1" s="192"/>
      <c r="E1" s="192"/>
      <c r="F1" s="193"/>
      <c r="G1" s="193"/>
      <c r="H1" s="193"/>
      <c r="I1" s="193"/>
      <c r="J1" s="345"/>
      <c r="K1" s="341"/>
      <c r="L1" s="193"/>
      <c r="M1" s="193"/>
      <c r="N1" s="384" t="s">
        <v>4191</v>
      </c>
      <c r="O1" s="384"/>
      <c r="P1" s="384"/>
      <c r="Q1" s="385"/>
      <c r="R1" s="385"/>
    </row>
    <row r="2" spans="1:18" s="200" customFormat="1" ht="75" x14ac:dyDescent="0.25">
      <c r="B2" s="194" t="s">
        <v>4192</v>
      </c>
      <c r="C2" s="195" t="s">
        <v>4193</v>
      </c>
      <c r="D2" s="195" t="s">
        <v>4194</v>
      </c>
      <c r="E2" s="195" t="s">
        <v>4195</v>
      </c>
      <c r="F2" s="196" t="s">
        <v>4196</v>
      </c>
      <c r="G2" s="196" t="s">
        <v>3531</v>
      </c>
      <c r="H2" s="196" t="s">
        <v>494</v>
      </c>
      <c r="I2" s="196" t="s">
        <v>4197</v>
      </c>
      <c r="J2" s="346" t="s">
        <v>4345</v>
      </c>
      <c r="K2" s="342" t="s">
        <v>313</v>
      </c>
      <c r="L2" s="197" t="s">
        <v>314</v>
      </c>
      <c r="M2" s="197" t="s">
        <v>4194</v>
      </c>
      <c r="N2" s="198" t="s">
        <v>4198</v>
      </c>
      <c r="O2" s="198" t="s">
        <v>4199</v>
      </c>
      <c r="P2" s="198" t="s">
        <v>4200</v>
      </c>
      <c r="Q2" s="199" t="s">
        <v>4201</v>
      </c>
      <c r="R2" s="199" t="s">
        <v>4202</v>
      </c>
    </row>
    <row r="3" spans="1:18" s="200" customFormat="1" hidden="1" x14ac:dyDescent="0.25">
      <c r="B3" s="201"/>
      <c r="C3" s="206" t="str">
        <f t="shared" ref="C3" si="0">+CONCATENATE(K3," ",L3)</f>
        <v xml:space="preserve"> </v>
      </c>
      <c r="D3" s="257">
        <f t="shared" ref="D3:D66" si="1">+M3</f>
        <v>0</v>
      </c>
      <c r="E3" s="202"/>
      <c r="F3" s="203"/>
      <c r="G3" s="203"/>
      <c r="H3" s="203"/>
      <c r="I3" s="203"/>
      <c r="J3" s="203"/>
      <c r="K3" s="203"/>
      <c r="L3" s="203"/>
      <c r="M3" s="203"/>
      <c r="N3" s="204">
        <f>+SUBTOTAL(9,N4:N532)/1000000</f>
        <v>279965.12267499999</v>
      </c>
      <c r="O3" s="204">
        <f>+SUBTOTAL(9,O4:O532)/1000000</f>
        <v>119679.658002</v>
      </c>
      <c r="P3" s="204">
        <f>+SUBTOTAL(9,P4:P532)/1000000</f>
        <v>118209.27669499999</v>
      </c>
      <c r="Q3" s="204">
        <f>+SUBTOTAL(9,Q4:Q532)/1000000</f>
        <v>160285.46467300001</v>
      </c>
      <c r="R3" s="204">
        <f>+SUBTOTAL(9,R4:R532)/1000000</f>
        <v>1470.3813070000001</v>
      </c>
    </row>
    <row r="4" spans="1:18" hidden="1" x14ac:dyDescent="0.25">
      <c r="A4" t="s">
        <v>4267</v>
      </c>
      <c r="B4" s="205">
        <v>33</v>
      </c>
      <c r="C4" s="206" t="str">
        <f>+CONCATENATE(K4," ",L4)</f>
        <v>3 301</v>
      </c>
      <c r="D4" s="257">
        <f t="shared" si="1"/>
        <v>2</v>
      </c>
      <c r="E4" s="206">
        <v>1</v>
      </c>
      <c r="F4" s="207" t="s">
        <v>4203</v>
      </c>
      <c r="G4" s="207" t="s">
        <v>1964</v>
      </c>
      <c r="H4" s="207" t="s">
        <v>4204</v>
      </c>
      <c r="I4" s="208" t="s">
        <v>4205</v>
      </c>
      <c r="J4" s="208"/>
      <c r="K4" s="207">
        <v>3</v>
      </c>
      <c r="L4" s="207">
        <v>301</v>
      </c>
      <c r="M4" s="207">
        <v>2</v>
      </c>
      <c r="N4" s="209">
        <v>300000000</v>
      </c>
      <c r="O4" s="209">
        <v>0</v>
      </c>
      <c r="P4" s="209">
        <v>0</v>
      </c>
      <c r="Q4" s="210">
        <f t="shared" ref="Q4:R19" si="2">+N4-O4</f>
        <v>300000000</v>
      </c>
      <c r="R4" s="210">
        <f t="shared" si="2"/>
        <v>0</v>
      </c>
    </row>
    <row r="5" spans="1:18" hidden="1" x14ac:dyDescent="0.25">
      <c r="A5" t="s">
        <v>4268</v>
      </c>
      <c r="B5" s="205">
        <v>33</v>
      </c>
      <c r="C5" s="206" t="str">
        <f t="shared" ref="C5:C68" si="3">+CONCATENATE(K5," ",L5)</f>
        <v>3 301</v>
      </c>
      <c r="D5" s="257">
        <f t="shared" si="1"/>
        <v>1</v>
      </c>
      <c r="E5" s="211">
        <v>2</v>
      </c>
      <c r="F5" s="212" t="s">
        <v>4203</v>
      </c>
      <c r="G5" s="212" t="s">
        <v>1964</v>
      </c>
      <c r="H5" s="212" t="s">
        <v>4204</v>
      </c>
      <c r="I5" s="213" t="s">
        <v>4206</v>
      </c>
      <c r="J5" s="213"/>
      <c r="K5" s="212">
        <v>3</v>
      </c>
      <c r="L5" s="212">
        <v>301</v>
      </c>
      <c r="M5" s="212">
        <v>1</v>
      </c>
      <c r="N5" s="214">
        <v>2153509339</v>
      </c>
      <c r="O5" s="214">
        <v>2153509339</v>
      </c>
      <c r="P5" s="214">
        <v>1903509339</v>
      </c>
      <c r="Q5" s="210">
        <f t="shared" si="2"/>
        <v>0</v>
      </c>
      <c r="R5" s="210">
        <f t="shared" si="2"/>
        <v>250000000</v>
      </c>
    </row>
    <row r="6" spans="1:18" hidden="1" x14ac:dyDescent="0.25">
      <c r="A6" t="s">
        <v>4269</v>
      </c>
      <c r="B6" s="205">
        <v>33</v>
      </c>
      <c r="C6" s="206" t="str">
        <f t="shared" si="3"/>
        <v>3 301</v>
      </c>
      <c r="D6" s="257">
        <f t="shared" si="1"/>
        <v>1</v>
      </c>
      <c r="E6" s="206">
        <v>3</v>
      </c>
      <c r="F6" s="212" t="s">
        <v>4203</v>
      </c>
      <c r="G6" s="212" t="s">
        <v>1964</v>
      </c>
      <c r="H6" s="212" t="s">
        <v>4204</v>
      </c>
      <c r="I6" s="281" t="s">
        <v>4251</v>
      </c>
      <c r="J6" s="281"/>
      <c r="K6" s="212">
        <v>3</v>
      </c>
      <c r="L6" s="212">
        <v>301</v>
      </c>
      <c r="M6" s="212">
        <v>1</v>
      </c>
      <c r="N6" s="214">
        <v>8572146</v>
      </c>
      <c r="O6" s="214">
        <v>8572146</v>
      </c>
      <c r="P6" s="214">
        <v>8572146</v>
      </c>
      <c r="Q6" s="210">
        <f t="shared" si="2"/>
        <v>0</v>
      </c>
      <c r="R6" s="210">
        <f t="shared" si="2"/>
        <v>0</v>
      </c>
    </row>
    <row r="7" spans="1:18" hidden="1" x14ac:dyDescent="0.25">
      <c r="A7" t="s">
        <v>4269</v>
      </c>
      <c r="B7" s="205">
        <v>33</v>
      </c>
      <c r="C7" s="206" t="str">
        <f t="shared" si="3"/>
        <v>3 301</v>
      </c>
      <c r="D7" s="257">
        <f t="shared" si="1"/>
        <v>2</v>
      </c>
      <c r="E7" s="211">
        <v>4</v>
      </c>
      <c r="F7" s="212" t="s">
        <v>4203</v>
      </c>
      <c r="G7" s="212" t="s">
        <v>1964</v>
      </c>
      <c r="H7" s="212" t="s">
        <v>4204</v>
      </c>
      <c r="I7" s="281" t="s">
        <v>4251</v>
      </c>
      <c r="J7" s="281"/>
      <c r="K7" s="212">
        <v>3</v>
      </c>
      <c r="L7" s="212">
        <v>301</v>
      </c>
      <c r="M7" s="212">
        <v>2</v>
      </c>
      <c r="N7" s="214">
        <v>178973457</v>
      </c>
      <c r="O7" s="214">
        <v>178973457</v>
      </c>
      <c r="P7" s="214">
        <v>178973457</v>
      </c>
      <c r="Q7" s="210">
        <f t="shared" si="2"/>
        <v>0</v>
      </c>
      <c r="R7" s="210">
        <f t="shared" si="2"/>
        <v>0</v>
      </c>
    </row>
    <row r="8" spans="1:18" hidden="1" x14ac:dyDescent="0.25">
      <c r="A8" t="s">
        <v>4269</v>
      </c>
      <c r="B8" s="205">
        <v>33</v>
      </c>
      <c r="C8" s="206" t="str">
        <f t="shared" si="3"/>
        <v>3 301</v>
      </c>
      <c r="D8" s="257">
        <f t="shared" si="1"/>
        <v>2</v>
      </c>
      <c r="E8" s="206">
        <v>5</v>
      </c>
      <c r="F8" s="212" t="s">
        <v>4203</v>
      </c>
      <c r="G8" s="212" t="s">
        <v>1964</v>
      </c>
      <c r="H8" s="212" t="s">
        <v>4204</v>
      </c>
      <c r="I8" s="281" t="s">
        <v>4251</v>
      </c>
      <c r="J8" s="281"/>
      <c r="K8" s="212">
        <v>3</v>
      </c>
      <c r="L8" s="212">
        <v>301</v>
      </c>
      <c r="M8" s="212">
        <v>2</v>
      </c>
      <c r="N8" s="214">
        <v>52454397</v>
      </c>
      <c r="O8" s="214">
        <v>0</v>
      </c>
      <c r="P8" s="214">
        <v>0</v>
      </c>
      <c r="Q8" s="210">
        <f t="shared" si="2"/>
        <v>52454397</v>
      </c>
      <c r="R8" s="210">
        <f t="shared" si="2"/>
        <v>0</v>
      </c>
    </row>
    <row r="9" spans="1:18" hidden="1" x14ac:dyDescent="0.25">
      <c r="A9" t="s">
        <v>4270</v>
      </c>
      <c r="B9" s="205">
        <v>33</v>
      </c>
      <c r="C9" s="206" t="str">
        <f t="shared" si="3"/>
        <v>3 301</v>
      </c>
      <c r="D9" s="257">
        <f t="shared" si="1"/>
        <v>2</v>
      </c>
      <c r="E9" s="211">
        <v>6</v>
      </c>
      <c r="F9" s="212" t="s">
        <v>4203</v>
      </c>
      <c r="G9" s="212" t="s">
        <v>1964</v>
      </c>
      <c r="H9" s="212" t="s">
        <v>4204</v>
      </c>
      <c r="I9" s="213" t="s">
        <v>4207</v>
      </c>
      <c r="J9" s="213"/>
      <c r="K9" s="212">
        <v>3</v>
      </c>
      <c r="L9" s="212">
        <v>301</v>
      </c>
      <c r="M9" s="212">
        <v>2</v>
      </c>
      <c r="N9" s="214">
        <v>222867578</v>
      </c>
      <c r="O9" s="214">
        <v>0</v>
      </c>
      <c r="P9" s="214">
        <v>0</v>
      </c>
      <c r="Q9" s="210">
        <f t="shared" si="2"/>
        <v>222867578</v>
      </c>
      <c r="R9" s="210">
        <f t="shared" si="2"/>
        <v>0</v>
      </c>
    </row>
    <row r="10" spans="1:18" hidden="1" x14ac:dyDescent="0.25">
      <c r="A10" t="s">
        <v>4270</v>
      </c>
      <c r="B10" s="205">
        <v>33</v>
      </c>
      <c r="C10" s="206" t="str">
        <f t="shared" si="3"/>
        <v>3 301</v>
      </c>
      <c r="D10" s="257">
        <f t="shared" si="1"/>
        <v>2</v>
      </c>
      <c r="E10" s="206">
        <v>7</v>
      </c>
      <c r="F10" s="212" t="s">
        <v>4203</v>
      </c>
      <c r="G10" s="212" t="s">
        <v>1964</v>
      </c>
      <c r="H10" s="212" t="s">
        <v>4204</v>
      </c>
      <c r="I10" s="213" t="s">
        <v>4207</v>
      </c>
      <c r="J10" s="213"/>
      <c r="K10" s="212">
        <v>3</v>
      </c>
      <c r="L10" s="212">
        <v>301</v>
      </c>
      <c r="M10" s="212">
        <v>2</v>
      </c>
      <c r="N10" s="214">
        <v>1816548255</v>
      </c>
      <c r="O10" s="214">
        <v>0</v>
      </c>
      <c r="P10" s="214">
        <v>0</v>
      </c>
      <c r="Q10" s="210">
        <f t="shared" si="2"/>
        <v>1816548255</v>
      </c>
      <c r="R10" s="210">
        <f t="shared" si="2"/>
        <v>0</v>
      </c>
    </row>
    <row r="11" spans="1:18" hidden="1" x14ac:dyDescent="0.25">
      <c r="A11" t="s">
        <v>4271</v>
      </c>
      <c r="B11" s="205">
        <v>33</v>
      </c>
      <c r="C11" s="206" t="str">
        <f t="shared" si="3"/>
        <v>3 301</v>
      </c>
      <c r="D11" s="257">
        <f t="shared" si="1"/>
        <v>2</v>
      </c>
      <c r="E11" s="211">
        <v>8</v>
      </c>
      <c r="F11" s="212" t="s">
        <v>4203</v>
      </c>
      <c r="G11" s="212" t="s">
        <v>1964</v>
      </c>
      <c r="H11" s="212" t="s">
        <v>4204</v>
      </c>
      <c r="I11" s="213" t="s">
        <v>4208</v>
      </c>
      <c r="J11" s="213"/>
      <c r="K11" s="212">
        <v>3</v>
      </c>
      <c r="L11" s="212">
        <v>301</v>
      </c>
      <c r="M11" s="212">
        <v>2</v>
      </c>
      <c r="N11" s="214">
        <v>9000000</v>
      </c>
      <c r="O11" s="214">
        <v>9000000</v>
      </c>
      <c r="P11" s="214">
        <v>9000000</v>
      </c>
      <c r="Q11" s="210">
        <f t="shared" si="2"/>
        <v>0</v>
      </c>
      <c r="R11" s="210">
        <f t="shared" si="2"/>
        <v>0</v>
      </c>
    </row>
    <row r="12" spans="1:18" hidden="1" x14ac:dyDescent="0.25">
      <c r="A12" t="s">
        <v>4271</v>
      </c>
      <c r="B12" s="205">
        <v>33</v>
      </c>
      <c r="C12" s="206" t="str">
        <f t="shared" si="3"/>
        <v>3 301</v>
      </c>
      <c r="D12" s="257">
        <f t="shared" si="1"/>
        <v>1</v>
      </c>
      <c r="E12" s="206">
        <v>9</v>
      </c>
      <c r="F12" s="212" t="s">
        <v>4203</v>
      </c>
      <c r="G12" s="212" t="s">
        <v>1964</v>
      </c>
      <c r="H12" s="212" t="s">
        <v>4204</v>
      </c>
      <c r="I12" s="213" t="s">
        <v>4208</v>
      </c>
      <c r="J12" s="213"/>
      <c r="K12" s="212">
        <v>3</v>
      </c>
      <c r="L12" s="212">
        <v>301</v>
      </c>
      <c r="M12" s="212">
        <v>1</v>
      </c>
      <c r="N12" s="214">
        <v>653383842</v>
      </c>
      <c r="O12" s="214">
        <v>653383842</v>
      </c>
      <c r="P12" s="214">
        <v>653383842</v>
      </c>
      <c r="Q12" s="210">
        <f t="shared" si="2"/>
        <v>0</v>
      </c>
      <c r="R12" s="210">
        <f t="shared" si="2"/>
        <v>0</v>
      </c>
    </row>
    <row r="13" spans="1:18" hidden="1" x14ac:dyDescent="0.25">
      <c r="A13" t="s">
        <v>4271</v>
      </c>
      <c r="B13" s="205">
        <v>33</v>
      </c>
      <c r="C13" s="206" t="str">
        <f t="shared" si="3"/>
        <v>3 301</v>
      </c>
      <c r="D13" s="257">
        <f t="shared" si="1"/>
        <v>1</v>
      </c>
      <c r="E13" s="211">
        <v>10</v>
      </c>
      <c r="F13" s="212" t="s">
        <v>4203</v>
      </c>
      <c r="G13" s="212" t="s">
        <v>1964</v>
      </c>
      <c r="H13" s="212" t="s">
        <v>4204</v>
      </c>
      <c r="I13" s="213" t="s">
        <v>4208</v>
      </c>
      <c r="J13" s="213"/>
      <c r="K13" s="212">
        <v>3</v>
      </c>
      <c r="L13" s="212">
        <v>301</v>
      </c>
      <c r="M13" s="212">
        <v>1</v>
      </c>
      <c r="N13" s="214">
        <v>100722603</v>
      </c>
      <c r="O13" s="214">
        <v>100722603</v>
      </c>
      <c r="P13" s="214">
        <v>100722603</v>
      </c>
      <c r="Q13" s="210">
        <f t="shared" si="2"/>
        <v>0</v>
      </c>
      <c r="R13" s="210">
        <f t="shared" si="2"/>
        <v>0</v>
      </c>
    </row>
    <row r="14" spans="1:18" hidden="1" x14ac:dyDescent="0.25">
      <c r="A14" t="s">
        <v>4271</v>
      </c>
      <c r="B14" s="205">
        <v>33</v>
      </c>
      <c r="C14" s="206" t="str">
        <f t="shared" si="3"/>
        <v>3 301</v>
      </c>
      <c r="D14" s="257">
        <f t="shared" si="1"/>
        <v>2</v>
      </c>
      <c r="E14" s="206">
        <v>11</v>
      </c>
      <c r="F14" s="212" t="s">
        <v>4203</v>
      </c>
      <c r="G14" s="212" t="s">
        <v>1964</v>
      </c>
      <c r="H14" s="212" t="s">
        <v>4204</v>
      </c>
      <c r="I14" s="213" t="s">
        <v>4208</v>
      </c>
      <c r="J14" s="213"/>
      <c r="K14" s="212">
        <v>3</v>
      </c>
      <c r="L14" s="212">
        <v>301</v>
      </c>
      <c r="M14" s="212">
        <v>2</v>
      </c>
      <c r="N14" s="214">
        <v>1740842980</v>
      </c>
      <c r="O14" s="214">
        <v>1726719001</v>
      </c>
      <c r="P14" s="214">
        <v>1722489001</v>
      </c>
      <c r="Q14" s="210">
        <f t="shared" si="2"/>
        <v>14123979</v>
      </c>
      <c r="R14" s="210">
        <f t="shared" si="2"/>
        <v>4230000</v>
      </c>
    </row>
    <row r="15" spans="1:18" hidden="1" x14ac:dyDescent="0.25">
      <c r="A15" t="s">
        <v>4271</v>
      </c>
      <c r="B15" s="205">
        <v>33</v>
      </c>
      <c r="C15" s="206" t="str">
        <f t="shared" si="3"/>
        <v>3 301</v>
      </c>
      <c r="D15" s="257">
        <f t="shared" si="1"/>
        <v>2</v>
      </c>
      <c r="E15" s="211">
        <v>12</v>
      </c>
      <c r="F15" s="212" t="s">
        <v>4203</v>
      </c>
      <c r="G15" s="212" t="s">
        <v>1964</v>
      </c>
      <c r="H15" s="212" t="s">
        <v>4204</v>
      </c>
      <c r="I15" s="213" t="s">
        <v>4208</v>
      </c>
      <c r="J15" s="213"/>
      <c r="K15" s="212">
        <v>3</v>
      </c>
      <c r="L15" s="212">
        <v>301</v>
      </c>
      <c r="M15" s="212">
        <v>2</v>
      </c>
      <c r="N15" s="214"/>
      <c r="O15" s="214"/>
      <c r="P15" s="214"/>
      <c r="Q15" s="210">
        <f t="shared" si="2"/>
        <v>0</v>
      </c>
      <c r="R15" s="210">
        <f t="shared" si="2"/>
        <v>0</v>
      </c>
    </row>
    <row r="16" spans="1:18" hidden="1" x14ac:dyDescent="0.25">
      <c r="A16" t="s">
        <v>4271</v>
      </c>
      <c r="B16" s="205">
        <v>33</v>
      </c>
      <c r="C16" s="206" t="str">
        <f t="shared" si="3"/>
        <v>3 301</v>
      </c>
      <c r="D16" s="257">
        <f t="shared" si="1"/>
        <v>2</v>
      </c>
      <c r="E16" s="206">
        <v>13</v>
      </c>
      <c r="F16" s="212" t="s">
        <v>4203</v>
      </c>
      <c r="G16" s="212" t="s">
        <v>1964</v>
      </c>
      <c r="H16" s="212" t="s">
        <v>4204</v>
      </c>
      <c r="I16" s="213" t="s">
        <v>4208</v>
      </c>
      <c r="J16" s="213"/>
      <c r="K16" s="212">
        <v>3</v>
      </c>
      <c r="L16" s="212">
        <v>301</v>
      </c>
      <c r="M16" s="212">
        <v>2</v>
      </c>
      <c r="N16" s="214">
        <v>621290789.66999996</v>
      </c>
      <c r="O16" s="214">
        <v>621290789.66999996</v>
      </c>
      <c r="P16" s="214">
        <v>606499389.66999996</v>
      </c>
      <c r="Q16" s="210">
        <f t="shared" si="2"/>
        <v>0</v>
      </c>
      <c r="R16" s="210">
        <f t="shared" si="2"/>
        <v>14791400</v>
      </c>
    </row>
    <row r="17" spans="1:18" hidden="1" x14ac:dyDescent="0.25">
      <c r="A17" t="s">
        <v>4271</v>
      </c>
      <c r="B17" s="205">
        <v>33</v>
      </c>
      <c r="C17" s="206" t="str">
        <f t="shared" si="3"/>
        <v>3 301</v>
      </c>
      <c r="D17" s="257">
        <f t="shared" si="1"/>
        <v>2</v>
      </c>
      <c r="E17" s="211">
        <v>14</v>
      </c>
      <c r="F17" s="212" t="s">
        <v>4203</v>
      </c>
      <c r="G17" s="212" t="s">
        <v>1964</v>
      </c>
      <c r="H17" s="212" t="s">
        <v>4204</v>
      </c>
      <c r="I17" s="213" t="s">
        <v>4208</v>
      </c>
      <c r="J17" s="213"/>
      <c r="K17" s="212">
        <v>3</v>
      </c>
      <c r="L17" s="212">
        <v>301</v>
      </c>
      <c r="M17" s="212">
        <v>2</v>
      </c>
      <c r="N17" s="214"/>
      <c r="O17" s="214"/>
      <c r="P17" s="214"/>
      <c r="Q17" s="210">
        <f t="shared" si="2"/>
        <v>0</v>
      </c>
      <c r="R17" s="210">
        <f t="shared" si="2"/>
        <v>0</v>
      </c>
    </row>
    <row r="18" spans="1:18" hidden="1" x14ac:dyDescent="0.25">
      <c r="A18" t="s">
        <v>4271</v>
      </c>
      <c r="B18" s="205">
        <v>33</v>
      </c>
      <c r="C18" s="206" t="str">
        <f t="shared" si="3"/>
        <v>3 301</v>
      </c>
      <c r="D18" s="257">
        <f t="shared" si="1"/>
        <v>2</v>
      </c>
      <c r="E18" s="206">
        <v>15</v>
      </c>
      <c r="F18" s="212" t="s">
        <v>4203</v>
      </c>
      <c r="G18" s="212" t="s">
        <v>1964</v>
      </c>
      <c r="H18" s="212" t="s">
        <v>4204</v>
      </c>
      <c r="I18" s="213" t="s">
        <v>4208</v>
      </c>
      <c r="J18" s="213"/>
      <c r="K18" s="212">
        <v>3</v>
      </c>
      <c r="L18" s="212">
        <v>301</v>
      </c>
      <c r="M18" s="212">
        <v>2</v>
      </c>
      <c r="N18" s="214">
        <v>2304235692.3299999</v>
      </c>
      <c r="O18" s="214">
        <v>595585590</v>
      </c>
      <c r="P18" s="214">
        <v>0</v>
      </c>
      <c r="Q18" s="210">
        <f t="shared" si="2"/>
        <v>1708650102.3299999</v>
      </c>
      <c r="R18" s="210">
        <f t="shared" si="2"/>
        <v>595585590</v>
      </c>
    </row>
    <row r="19" spans="1:18" hidden="1" x14ac:dyDescent="0.25">
      <c r="A19" t="s">
        <v>4271</v>
      </c>
      <c r="B19" s="205">
        <v>33</v>
      </c>
      <c r="C19" s="206" t="str">
        <f t="shared" si="3"/>
        <v>3 301</v>
      </c>
      <c r="D19" s="257">
        <f t="shared" si="1"/>
        <v>2</v>
      </c>
      <c r="E19" s="211">
        <v>16</v>
      </c>
      <c r="F19" s="212" t="s">
        <v>4203</v>
      </c>
      <c r="G19" s="212" t="s">
        <v>1964</v>
      </c>
      <c r="H19" s="212" t="s">
        <v>4204</v>
      </c>
      <c r="I19" s="213" t="s">
        <v>4208</v>
      </c>
      <c r="J19" s="213"/>
      <c r="K19" s="212">
        <v>3</v>
      </c>
      <c r="L19" s="212">
        <v>301</v>
      </c>
      <c r="M19" s="212">
        <v>2</v>
      </c>
      <c r="N19" s="214"/>
      <c r="O19" s="214"/>
      <c r="P19" s="214"/>
      <c r="Q19" s="210">
        <f t="shared" si="2"/>
        <v>0</v>
      </c>
      <c r="R19" s="210">
        <f t="shared" si="2"/>
        <v>0</v>
      </c>
    </row>
    <row r="20" spans="1:18" hidden="1" x14ac:dyDescent="0.25">
      <c r="A20" t="s">
        <v>4271</v>
      </c>
      <c r="B20" s="205">
        <v>33</v>
      </c>
      <c r="C20" s="206" t="str">
        <f t="shared" si="3"/>
        <v>3 301</v>
      </c>
      <c r="D20" s="257">
        <f t="shared" si="1"/>
        <v>2</v>
      </c>
      <c r="E20" s="206">
        <v>17</v>
      </c>
      <c r="F20" s="212" t="s">
        <v>4203</v>
      </c>
      <c r="G20" s="212" t="s">
        <v>1964</v>
      </c>
      <c r="H20" s="212" t="s">
        <v>4204</v>
      </c>
      <c r="I20" s="213" t="s">
        <v>4208</v>
      </c>
      <c r="J20" s="213"/>
      <c r="K20" s="212">
        <v>3</v>
      </c>
      <c r="L20" s="212">
        <v>301</v>
      </c>
      <c r="M20" s="212">
        <v>2</v>
      </c>
      <c r="N20" s="214"/>
      <c r="O20" s="214"/>
      <c r="P20" s="214"/>
      <c r="Q20" s="210">
        <f t="shared" ref="Q20:R40" si="4">+N20-O20</f>
        <v>0</v>
      </c>
      <c r="R20" s="210">
        <f t="shared" si="4"/>
        <v>0</v>
      </c>
    </row>
    <row r="21" spans="1:18" hidden="1" x14ac:dyDescent="0.25">
      <c r="A21" t="s">
        <v>4271</v>
      </c>
      <c r="B21" s="205">
        <v>33</v>
      </c>
      <c r="C21" s="206" t="str">
        <f t="shared" si="3"/>
        <v>3 301</v>
      </c>
      <c r="D21" s="257">
        <f t="shared" si="1"/>
        <v>2</v>
      </c>
      <c r="E21" s="211">
        <v>18</v>
      </c>
      <c r="F21" s="212" t="s">
        <v>4203</v>
      </c>
      <c r="G21" s="212" t="s">
        <v>1964</v>
      </c>
      <c r="H21" s="212" t="s">
        <v>4204</v>
      </c>
      <c r="I21" s="213" t="s">
        <v>4208</v>
      </c>
      <c r="J21" s="213"/>
      <c r="K21" s="212">
        <v>3</v>
      </c>
      <c r="L21" s="212">
        <v>301</v>
      </c>
      <c r="M21" s="212">
        <v>2</v>
      </c>
      <c r="N21" s="214"/>
      <c r="O21" s="214"/>
      <c r="P21" s="214"/>
      <c r="Q21" s="210">
        <f t="shared" si="4"/>
        <v>0</v>
      </c>
      <c r="R21" s="210">
        <f t="shared" si="4"/>
        <v>0</v>
      </c>
    </row>
    <row r="22" spans="1:18" hidden="1" x14ac:dyDescent="0.25">
      <c r="A22" t="s">
        <v>4271</v>
      </c>
      <c r="B22" s="205">
        <v>33</v>
      </c>
      <c r="C22" s="206" t="str">
        <f t="shared" si="3"/>
        <v>3 301</v>
      </c>
      <c r="D22" s="257">
        <f t="shared" si="1"/>
        <v>2</v>
      </c>
      <c r="E22" s="206">
        <v>19</v>
      </c>
      <c r="F22" s="212" t="s">
        <v>4203</v>
      </c>
      <c r="G22" s="212" t="s">
        <v>1964</v>
      </c>
      <c r="H22" s="212" t="s">
        <v>4204</v>
      </c>
      <c r="I22" s="213" t="s">
        <v>4208</v>
      </c>
      <c r="J22" s="213"/>
      <c r="K22" s="212">
        <v>3</v>
      </c>
      <c r="L22" s="212">
        <v>301</v>
      </c>
      <c r="M22" s="212">
        <v>2</v>
      </c>
      <c r="N22" s="214"/>
      <c r="O22" s="214"/>
      <c r="P22" s="214"/>
      <c r="Q22" s="210">
        <f t="shared" si="4"/>
        <v>0</v>
      </c>
      <c r="R22" s="210">
        <f t="shared" si="4"/>
        <v>0</v>
      </c>
    </row>
    <row r="23" spans="1:18" hidden="1" x14ac:dyDescent="0.25">
      <c r="A23" t="s">
        <v>4271</v>
      </c>
      <c r="B23" s="205">
        <v>33</v>
      </c>
      <c r="C23" s="206" t="str">
        <f t="shared" si="3"/>
        <v>3 301</v>
      </c>
      <c r="D23" s="257">
        <f t="shared" si="1"/>
        <v>2</v>
      </c>
      <c r="E23" s="211">
        <v>20</v>
      </c>
      <c r="F23" s="212" t="s">
        <v>4203</v>
      </c>
      <c r="G23" s="212" t="s">
        <v>1964</v>
      </c>
      <c r="H23" s="212" t="s">
        <v>4204</v>
      </c>
      <c r="I23" s="213" t="s">
        <v>4208</v>
      </c>
      <c r="J23" s="213"/>
      <c r="K23" s="212">
        <v>3</v>
      </c>
      <c r="L23" s="212">
        <v>301</v>
      </c>
      <c r="M23" s="212">
        <v>2</v>
      </c>
      <c r="N23" s="214"/>
      <c r="O23" s="214"/>
      <c r="P23" s="214"/>
      <c r="Q23" s="210">
        <f t="shared" si="4"/>
        <v>0</v>
      </c>
      <c r="R23" s="210">
        <f t="shared" si="4"/>
        <v>0</v>
      </c>
    </row>
    <row r="24" spans="1:18" hidden="1" x14ac:dyDescent="0.25">
      <c r="A24" t="s">
        <v>4271</v>
      </c>
      <c r="B24" s="205">
        <v>33</v>
      </c>
      <c r="C24" s="206" t="str">
        <f t="shared" si="3"/>
        <v>3 301</v>
      </c>
      <c r="D24" s="257">
        <f t="shared" si="1"/>
        <v>2</v>
      </c>
      <c r="E24" s="206">
        <v>21</v>
      </c>
      <c r="F24" s="212" t="s">
        <v>4203</v>
      </c>
      <c r="G24" s="212" t="s">
        <v>1964</v>
      </c>
      <c r="H24" s="212" t="s">
        <v>4204</v>
      </c>
      <c r="I24" s="213" t="s">
        <v>4208</v>
      </c>
      <c r="J24" s="213"/>
      <c r="K24" s="212">
        <v>3</v>
      </c>
      <c r="L24" s="212">
        <v>301</v>
      </c>
      <c r="M24" s="212">
        <v>2</v>
      </c>
      <c r="N24" s="214"/>
      <c r="O24" s="214"/>
      <c r="P24" s="214"/>
      <c r="Q24" s="210">
        <f t="shared" si="4"/>
        <v>0</v>
      </c>
      <c r="R24" s="210">
        <f t="shared" si="4"/>
        <v>0</v>
      </c>
    </row>
    <row r="25" spans="1:18" hidden="1" x14ac:dyDescent="0.25">
      <c r="A25" t="s">
        <v>4271</v>
      </c>
      <c r="B25" s="205">
        <v>33</v>
      </c>
      <c r="C25" s="206" t="str">
        <f t="shared" si="3"/>
        <v>3 301</v>
      </c>
      <c r="D25" s="257">
        <f t="shared" si="1"/>
        <v>2</v>
      </c>
      <c r="E25" s="211">
        <v>22</v>
      </c>
      <c r="F25" s="212" t="s">
        <v>4203</v>
      </c>
      <c r="G25" s="212" t="s">
        <v>1964</v>
      </c>
      <c r="H25" s="212" t="s">
        <v>4204</v>
      </c>
      <c r="I25" s="213" t="s">
        <v>4208</v>
      </c>
      <c r="J25" s="213"/>
      <c r="K25" s="212">
        <v>3</v>
      </c>
      <c r="L25" s="212">
        <v>301</v>
      </c>
      <c r="M25" s="212">
        <v>2</v>
      </c>
      <c r="N25" s="214"/>
      <c r="O25" s="214"/>
      <c r="P25" s="214"/>
      <c r="Q25" s="210">
        <f t="shared" si="4"/>
        <v>0</v>
      </c>
      <c r="R25" s="210">
        <f t="shared" si="4"/>
        <v>0</v>
      </c>
    </row>
    <row r="26" spans="1:18" hidden="1" x14ac:dyDescent="0.25">
      <c r="A26" t="s">
        <v>4271</v>
      </c>
      <c r="B26" s="205">
        <v>33</v>
      </c>
      <c r="C26" s="206" t="str">
        <f t="shared" si="3"/>
        <v>3 301</v>
      </c>
      <c r="D26" s="257">
        <f t="shared" si="1"/>
        <v>2</v>
      </c>
      <c r="E26" s="206">
        <v>23</v>
      </c>
      <c r="F26" s="212" t="s">
        <v>4203</v>
      </c>
      <c r="G26" s="212" t="s">
        <v>1964</v>
      </c>
      <c r="H26" s="212" t="s">
        <v>4204</v>
      </c>
      <c r="I26" s="213" t="s">
        <v>4208</v>
      </c>
      <c r="J26" s="213"/>
      <c r="K26" s="212">
        <v>3</v>
      </c>
      <c r="L26" s="212">
        <v>301</v>
      </c>
      <c r="M26" s="212">
        <v>2</v>
      </c>
      <c r="N26" s="214"/>
      <c r="O26" s="214"/>
      <c r="P26" s="214"/>
      <c r="Q26" s="210">
        <f t="shared" si="4"/>
        <v>0</v>
      </c>
      <c r="R26" s="210">
        <f t="shared" si="4"/>
        <v>0</v>
      </c>
    </row>
    <row r="27" spans="1:18" hidden="1" x14ac:dyDescent="0.25">
      <c r="A27" t="s">
        <v>4271</v>
      </c>
      <c r="B27" s="205">
        <v>33</v>
      </c>
      <c r="C27" s="206" t="str">
        <f t="shared" si="3"/>
        <v>3 301</v>
      </c>
      <c r="D27" s="257">
        <f t="shared" si="1"/>
        <v>2</v>
      </c>
      <c r="E27" s="211">
        <v>24</v>
      </c>
      <c r="F27" s="212" t="s">
        <v>4203</v>
      </c>
      <c r="G27" s="212" t="s">
        <v>1964</v>
      </c>
      <c r="H27" s="212" t="s">
        <v>4204</v>
      </c>
      <c r="I27" s="213" t="s">
        <v>4208</v>
      </c>
      <c r="J27" s="213"/>
      <c r="K27" s="212">
        <v>3</v>
      </c>
      <c r="L27" s="212">
        <v>301</v>
      </c>
      <c r="M27" s="212">
        <v>2</v>
      </c>
      <c r="N27" s="214"/>
      <c r="O27" s="214"/>
      <c r="P27" s="214"/>
      <c r="Q27" s="210">
        <f t="shared" si="4"/>
        <v>0</v>
      </c>
      <c r="R27" s="210">
        <f t="shared" si="4"/>
        <v>0</v>
      </c>
    </row>
    <row r="28" spans="1:18" hidden="1" x14ac:dyDescent="0.25">
      <c r="A28" t="s">
        <v>4271</v>
      </c>
      <c r="B28" s="205">
        <v>33</v>
      </c>
      <c r="C28" s="206" t="str">
        <f t="shared" si="3"/>
        <v>3 301</v>
      </c>
      <c r="D28" s="257">
        <f t="shared" si="1"/>
        <v>2</v>
      </c>
      <c r="E28" s="206">
        <v>25</v>
      </c>
      <c r="F28" s="212" t="s">
        <v>4203</v>
      </c>
      <c r="G28" s="212" t="s">
        <v>1964</v>
      </c>
      <c r="H28" s="212" t="s">
        <v>4204</v>
      </c>
      <c r="I28" s="213" t="s">
        <v>4208</v>
      </c>
      <c r="J28" s="213"/>
      <c r="K28" s="212">
        <v>3</v>
      </c>
      <c r="L28" s="212">
        <v>301</v>
      </c>
      <c r="M28" s="212">
        <v>2</v>
      </c>
      <c r="N28" s="214"/>
      <c r="O28" s="214"/>
      <c r="P28" s="214"/>
      <c r="Q28" s="210">
        <f t="shared" si="4"/>
        <v>0</v>
      </c>
      <c r="R28" s="210">
        <f t="shared" si="4"/>
        <v>0</v>
      </c>
    </row>
    <row r="29" spans="1:18" hidden="1" x14ac:dyDescent="0.25">
      <c r="A29" t="s">
        <v>4271</v>
      </c>
      <c r="B29" s="205">
        <v>33</v>
      </c>
      <c r="C29" s="206" t="str">
        <f t="shared" si="3"/>
        <v>3 301</v>
      </c>
      <c r="D29" s="257">
        <f t="shared" si="1"/>
        <v>1</v>
      </c>
      <c r="E29" s="211">
        <v>26</v>
      </c>
      <c r="F29" s="212" t="s">
        <v>4203</v>
      </c>
      <c r="G29" s="212" t="s">
        <v>1964</v>
      </c>
      <c r="H29" s="212" t="s">
        <v>4204</v>
      </c>
      <c r="I29" s="213" t="s">
        <v>4208</v>
      </c>
      <c r="J29" s="213"/>
      <c r="K29" s="212">
        <v>3</v>
      </c>
      <c r="L29" s="212">
        <v>301</v>
      </c>
      <c r="M29" s="212">
        <v>1</v>
      </c>
      <c r="N29" s="214"/>
      <c r="O29" s="214"/>
      <c r="P29" s="214"/>
      <c r="Q29" s="210">
        <f t="shared" si="4"/>
        <v>0</v>
      </c>
      <c r="R29" s="210">
        <f t="shared" si="4"/>
        <v>0</v>
      </c>
    </row>
    <row r="30" spans="1:18" hidden="1" x14ac:dyDescent="0.25">
      <c r="A30" t="s">
        <v>4271</v>
      </c>
      <c r="B30" s="205">
        <v>33</v>
      </c>
      <c r="C30" s="206" t="str">
        <f t="shared" si="3"/>
        <v>3 301</v>
      </c>
      <c r="D30" s="257">
        <f t="shared" si="1"/>
        <v>1</v>
      </c>
      <c r="E30" s="206">
        <v>27</v>
      </c>
      <c r="F30" s="212" t="s">
        <v>4203</v>
      </c>
      <c r="G30" s="212" t="s">
        <v>1964</v>
      </c>
      <c r="H30" s="212" t="s">
        <v>4204</v>
      </c>
      <c r="I30" s="213" t="s">
        <v>4208</v>
      </c>
      <c r="J30" s="213"/>
      <c r="K30" s="212">
        <v>3</v>
      </c>
      <c r="L30" s="212">
        <v>301</v>
      </c>
      <c r="M30" s="212">
        <v>1</v>
      </c>
      <c r="N30" s="214"/>
      <c r="O30" s="214"/>
      <c r="P30" s="214"/>
      <c r="Q30" s="210">
        <f t="shared" si="4"/>
        <v>0</v>
      </c>
      <c r="R30" s="210">
        <f t="shared" si="4"/>
        <v>0</v>
      </c>
    </row>
    <row r="31" spans="1:18" hidden="1" x14ac:dyDescent="0.25">
      <c r="A31" t="s">
        <v>4271</v>
      </c>
      <c r="B31" s="205">
        <v>33</v>
      </c>
      <c r="C31" s="206" t="str">
        <f t="shared" si="3"/>
        <v>3 301</v>
      </c>
      <c r="D31" s="257">
        <f t="shared" si="1"/>
        <v>2</v>
      </c>
      <c r="E31" s="211">
        <v>28</v>
      </c>
      <c r="F31" s="212" t="s">
        <v>4203</v>
      </c>
      <c r="G31" s="212" t="s">
        <v>1964</v>
      </c>
      <c r="H31" s="212" t="s">
        <v>4204</v>
      </c>
      <c r="I31" s="213" t="s">
        <v>4208</v>
      </c>
      <c r="J31" s="213"/>
      <c r="K31" s="212">
        <v>3</v>
      </c>
      <c r="L31" s="212">
        <v>301</v>
      </c>
      <c r="M31" s="212">
        <v>2</v>
      </c>
      <c r="N31" s="214"/>
      <c r="O31" s="214"/>
      <c r="P31" s="214"/>
      <c r="Q31" s="210">
        <f t="shared" si="4"/>
        <v>0</v>
      </c>
      <c r="R31" s="210">
        <f t="shared" si="4"/>
        <v>0</v>
      </c>
    </row>
    <row r="32" spans="1:18" hidden="1" x14ac:dyDescent="0.25">
      <c r="A32" t="s">
        <v>4272</v>
      </c>
      <c r="B32" s="205">
        <v>33</v>
      </c>
      <c r="C32" s="206" t="str">
        <f t="shared" si="3"/>
        <v>3 301</v>
      </c>
      <c r="D32" s="257">
        <f t="shared" si="1"/>
        <v>2</v>
      </c>
      <c r="E32" s="206">
        <v>29</v>
      </c>
      <c r="F32" s="212" t="s">
        <v>4203</v>
      </c>
      <c r="G32" s="212" t="s">
        <v>1964</v>
      </c>
      <c r="H32" s="212" t="s">
        <v>4204</v>
      </c>
      <c r="I32" s="213" t="s">
        <v>4209</v>
      </c>
      <c r="J32" s="213"/>
      <c r="K32" s="212">
        <v>3</v>
      </c>
      <c r="L32" s="212">
        <v>301</v>
      </c>
      <c r="M32" s="212">
        <v>2</v>
      </c>
      <c r="N32" s="214"/>
      <c r="O32" s="214"/>
      <c r="P32" s="214"/>
      <c r="Q32" s="210">
        <f t="shared" si="4"/>
        <v>0</v>
      </c>
      <c r="R32" s="210">
        <f t="shared" si="4"/>
        <v>0</v>
      </c>
    </row>
    <row r="33" spans="1:18" hidden="1" x14ac:dyDescent="0.25">
      <c r="A33" t="s">
        <v>4272</v>
      </c>
      <c r="B33" s="205">
        <v>33</v>
      </c>
      <c r="C33" s="206" t="str">
        <f t="shared" si="3"/>
        <v>3 301</v>
      </c>
      <c r="D33" s="257">
        <f t="shared" si="1"/>
        <v>1</v>
      </c>
      <c r="E33" s="211">
        <v>30</v>
      </c>
      <c r="F33" s="212" t="s">
        <v>4203</v>
      </c>
      <c r="G33" s="212" t="s">
        <v>1964</v>
      </c>
      <c r="H33" s="212" t="s">
        <v>4204</v>
      </c>
      <c r="I33" s="213" t="s">
        <v>4209</v>
      </c>
      <c r="J33" s="213"/>
      <c r="K33" s="212">
        <v>3</v>
      </c>
      <c r="L33" s="212">
        <v>301</v>
      </c>
      <c r="M33" s="212">
        <v>1</v>
      </c>
      <c r="N33" s="214">
        <v>225333332</v>
      </c>
      <c r="O33" s="214">
        <v>225333332</v>
      </c>
      <c r="P33" s="214">
        <v>185333332</v>
      </c>
      <c r="Q33" s="210">
        <f t="shared" si="4"/>
        <v>0</v>
      </c>
      <c r="R33" s="210">
        <f t="shared" si="4"/>
        <v>40000000</v>
      </c>
    </row>
    <row r="34" spans="1:18" hidden="1" x14ac:dyDescent="0.25">
      <c r="A34" t="s">
        <v>4272</v>
      </c>
      <c r="B34" s="205">
        <v>33</v>
      </c>
      <c r="C34" s="206" t="str">
        <f t="shared" si="3"/>
        <v>3 301</v>
      </c>
      <c r="D34" s="257">
        <f t="shared" si="1"/>
        <v>1</v>
      </c>
      <c r="E34" s="206">
        <v>31</v>
      </c>
      <c r="F34" s="212" t="s">
        <v>4203</v>
      </c>
      <c r="G34" s="212" t="s">
        <v>1964</v>
      </c>
      <c r="H34" s="212" t="s">
        <v>4204</v>
      </c>
      <c r="I34" s="213" t="s">
        <v>4209</v>
      </c>
      <c r="J34" s="213"/>
      <c r="K34" s="212">
        <v>3</v>
      </c>
      <c r="L34" s="212">
        <v>301</v>
      </c>
      <c r="M34" s="212">
        <v>1</v>
      </c>
      <c r="N34" s="214">
        <v>179666668</v>
      </c>
      <c r="O34" s="214">
        <v>0</v>
      </c>
      <c r="P34" s="214">
        <v>0</v>
      </c>
      <c r="Q34" s="210">
        <f t="shared" si="4"/>
        <v>179666668</v>
      </c>
      <c r="R34" s="210">
        <f t="shared" si="4"/>
        <v>0</v>
      </c>
    </row>
    <row r="35" spans="1:18" hidden="1" x14ac:dyDescent="0.25">
      <c r="A35" t="s">
        <v>4272</v>
      </c>
      <c r="B35" s="205">
        <v>33</v>
      </c>
      <c r="C35" s="206" t="str">
        <f t="shared" si="3"/>
        <v>3 301</v>
      </c>
      <c r="D35" s="257">
        <f t="shared" si="1"/>
        <v>1</v>
      </c>
      <c r="E35" s="211">
        <v>32</v>
      </c>
      <c r="F35" s="212" t="s">
        <v>4203</v>
      </c>
      <c r="G35" s="212" t="s">
        <v>1964</v>
      </c>
      <c r="H35" s="212" t="s">
        <v>4204</v>
      </c>
      <c r="I35" s="213" t="s">
        <v>4209</v>
      </c>
      <c r="J35" s="213"/>
      <c r="K35" s="212">
        <v>3</v>
      </c>
      <c r="L35" s="212">
        <v>301</v>
      </c>
      <c r="M35" s="212">
        <v>1</v>
      </c>
      <c r="N35" s="214"/>
      <c r="O35" s="214"/>
      <c r="P35" s="214"/>
      <c r="Q35" s="210">
        <f t="shared" si="4"/>
        <v>0</v>
      </c>
      <c r="R35" s="210">
        <f t="shared" si="4"/>
        <v>0</v>
      </c>
    </row>
    <row r="36" spans="1:18" hidden="1" x14ac:dyDescent="0.25">
      <c r="A36" t="s">
        <v>4272</v>
      </c>
      <c r="B36" s="205">
        <v>33</v>
      </c>
      <c r="C36" s="206" t="str">
        <f t="shared" si="3"/>
        <v>3 301</v>
      </c>
      <c r="D36" s="257">
        <f t="shared" si="1"/>
        <v>1</v>
      </c>
      <c r="E36" s="206">
        <v>33</v>
      </c>
      <c r="F36" s="212" t="s">
        <v>4203</v>
      </c>
      <c r="G36" s="212" t="s">
        <v>1964</v>
      </c>
      <c r="H36" s="212" t="s">
        <v>4204</v>
      </c>
      <c r="I36" s="213" t="s">
        <v>4209</v>
      </c>
      <c r="J36" s="213"/>
      <c r="K36" s="212">
        <v>3</v>
      </c>
      <c r="L36" s="212">
        <v>301</v>
      </c>
      <c r="M36" s="212">
        <v>1</v>
      </c>
      <c r="N36" s="214"/>
      <c r="O36" s="214"/>
      <c r="P36" s="214"/>
      <c r="Q36" s="210">
        <f t="shared" si="4"/>
        <v>0</v>
      </c>
      <c r="R36" s="210">
        <f t="shared" si="4"/>
        <v>0</v>
      </c>
    </row>
    <row r="37" spans="1:18" hidden="1" x14ac:dyDescent="0.25">
      <c r="A37" t="s">
        <v>4272</v>
      </c>
      <c r="B37" s="205">
        <v>33</v>
      </c>
      <c r="C37" s="206" t="str">
        <f t="shared" si="3"/>
        <v>3 301</v>
      </c>
      <c r="D37" s="257">
        <f t="shared" si="1"/>
        <v>1</v>
      </c>
      <c r="E37" s="211">
        <v>34</v>
      </c>
      <c r="F37" s="212" t="s">
        <v>4203</v>
      </c>
      <c r="G37" s="212" t="s">
        <v>1964</v>
      </c>
      <c r="H37" s="212" t="s">
        <v>4204</v>
      </c>
      <c r="I37" s="213" t="s">
        <v>4209</v>
      </c>
      <c r="J37" s="213"/>
      <c r="K37" s="212">
        <v>3</v>
      </c>
      <c r="L37" s="212">
        <v>301</v>
      </c>
      <c r="M37" s="212">
        <v>1</v>
      </c>
      <c r="N37" s="214"/>
      <c r="O37" s="214"/>
      <c r="P37" s="214"/>
      <c r="Q37" s="210">
        <f t="shared" si="4"/>
        <v>0</v>
      </c>
      <c r="R37" s="210">
        <f t="shared" si="4"/>
        <v>0</v>
      </c>
    </row>
    <row r="38" spans="1:18" hidden="1" x14ac:dyDescent="0.25">
      <c r="A38" t="s">
        <v>4272</v>
      </c>
      <c r="B38" s="205">
        <v>33</v>
      </c>
      <c r="C38" s="206" t="str">
        <f t="shared" si="3"/>
        <v>3 301</v>
      </c>
      <c r="D38" s="257">
        <f t="shared" si="1"/>
        <v>1</v>
      </c>
      <c r="E38" s="206">
        <v>35</v>
      </c>
      <c r="F38" s="212" t="s">
        <v>4203</v>
      </c>
      <c r="G38" s="212" t="s">
        <v>1964</v>
      </c>
      <c r="H38" s="212" t="s">
        <v>4204</v>
      </c>
      <c r="I38" s="213" t="s">
        <v>4209</v>
      </c>
      <c r="J38" s="213"/>
      <c r="K38" s="212">
        <v>3</v>
      </c>
      <c r="L38" s="212">
        <v>301</v>
      </c>
      <c r="M38" s="212">
        <v>1</v>
      </c>
      <c r="N38" s="214">
        <v>102893555</v>
      </c>
      <c r="O38" s="214">
        <v>0</v>
      </c>
      <c r="P38" s="214">
        <v>0</v>
      </c>
      <c r="Q38" s="210">
        <f t="shared" si="4"/>
        <v>102893555</v>
      </c>
      <c r="R38" s="210">
        <f t="shared" si="4"/>
        <v>0</v>
      </c>
    </row>
    <row r="39" spans="1:18" hidden="1" x14ac:dyDescent="0.25">
      <c r="A39" t="s">
        <v>4272</v>
      </c>
      <c r="B39" s="205">
        <v>33</v>
      </c>
      <c r="C39" s="206" t="str">
        <f t="shared" si="3"/>
        <v>3 301</v>
      </c>
      <c r="D39" s="257">
        <f t="shared" si="1"/>
        <v>1</v>
      </c>
      <c r="E39" s="211">
        <v>36</v>
      </c>
      <c r="F39" s="212" t="s">
        <v>4203</v>
      </c>
      <c r="G39" s="212" t="s">
        <v>1964</v>
      </c>
      <c r="H39" s="212" t="s">
        <v>4204</v>
      </c>
      <c r="I39" s="213" t="s">
        <v>4209</v>
      </c>
      <c r="J39" s="213"/>
      <c r="K39" s="212">
        <v>3</v>
      </c>
      <c r="L39" s="212">
        <v>301</v>
      </c>
      <c r="M39" s="212">
        <v>1</v>
      </c>
      <c r="N39" s="214"/>
      <c r="O39" s="214"/>
      <c r="P39" s="214"/>
      <c r="Q39" s="210">
        <f t="shared" si="4"/>
        <v>0</v>
      </c>
      <c r="R39" s="210">
        <f t="shared" si="4"/>
        <v>0</v>
      </c>
    </row>
    <row r="40" spans="1:18" hidden="1" x14ac:dyDescent="0.25">
      <c r="A40" t="s">
        <v>4273</v>
      </c>
      <c r="B40" s="205">
        <v>33</v>
      </c>
      <c r="C40" s="206" t="str">
        <f t="shared" si="3"/>
        <v>3 301</v>
      </c>
      <c r="D40" s="257">
        <f t="shared" si="1"/>
        <v>1</v>
      </c>
      <c r="E40" s="206">
        <v>37</v>
      </c>
      <c r="F40" s="212" t="s">
        <v>4203</v>
      </c>
      <c r="G40" s="212" t="s">
        <v>1964</v>
      </c>
      <c r="H40" s="212" t="s">
        <v>4204</v>
      </c>
      <c r="I40" s="213" t="s">
        <v>4210</v>
      </c>
      <c r="J40" s="213"/>
      <c r="K40" s="212">
        <v>3</v>
      </c>
      <c r="L40" s="212">
        <v>301</v>
      </c>
      <c r="M40" s="212">
        <v>1</v>
      </c>
      <c r="N40" s="214">
        <v>2280604470</v>
      </c>
      <c r="O40" s="214">
        <v>1936000000</v>
      </c>
      <c r="P40" s="214">
        <v>0</v>
      </c>
      <c r="Q40" s="210">
        <f t="shared" si="4"/>
        <v>344604470</v>
      </c>
      <c r="R40" s="210">
        <f t="shared" si="4"/>
        <v>1936000000</v>
      </c>
    </row>
    <row r="41" spans="1:18" hidden="1" x14ac:dyDescent="0.25">
      <c r="A41" t="s">
        <v>4274</v>
      </c>
      <c r="B41" s="215">
        <v>23</v>
      </c>
      <c r="C41" s="206" t="str">
        <f t="shared" si="3"/>
        <v>3 201</v>
      </c>
      <c r="D41" s="257">
        <f t="shared" si="1"/>
        <v>2</v>
      </c>
      <c r="E41" s="211">
        <v>1</v>
      </c>
      <c r="F41" s="207" t="s">
        <v>4203</v>
      </c>
      <c r="G41" s="207" t="s">
        <v>439</v>
      </c>
      <c r="H41" s="207" t="s">
        <v>440</v>
      </c>
      <c r="I41" s="207" t="s">
        <v>4211</v>
      </c>
      <c r="J41" s="378" t="s">
        <v>4423</v>
      </c>
      <c r="K41" s="219">
        <v>3</v>
      </c>
      <c r="L41" s="219">
        <v>201</v>
      </c>
      <c r="M41" s="207">
        <v>2</v>
      </c>
      <c r="N41" s="379">
        <v>30000000</v>
      </c>
      <c r="O41" s="379">
        <v>30000000</v>
      </c>
      <c r="P41" s="379">
        <v>30000000</v>
      </c>
      <c r="Q41" s="220"/>
      <c r="R41" s="220"/>
    </row>
    <row r="42" spans="1:18" hidden="1" x14ac:dyDescent="0.25">
      <c r="A42" t="s">
        <v>4274</v>
      </c>
      <c r="B42" s="215">
        <v>23</v>
      </c>
      <c r="C42" s="206" t="str">
        <f t="shared" si="3"/>
        <v>3 201</v>
      </c>
      <c r="D42" s="257">
        <f t="shared" si="1"/>
        <v>2</v>
      </c>
      <c r="E42" s="211">
        <v>2</v>
      </c>
      <c r="F42" s="212" t="s">
        <v>4203</v>
      </c>
      <c r="G42" s="212" t="s">
        <v>439</v>
      </c>
      <c r="H42" s="212" t="s">
        <v>440</v>
      </c>
      <c r="I42" s="212" t="s">
        <v>4211</v>
      </c>
      <c r="J42" s="375" t="s">
        <v>4424</v>
      </c>
      <c r="K42" s="221">
        <v>3</v>
      </c>
      <c r="L42" s="221">
        <v>201</v>
      </c>
      <c r="M42" s="212">
        <v>2</v>
      </c>
      <c r="N42" s="360">
        <v>30000000</v>
      </c>
      <c r="O42" s="360">
        <v>30000000</v>
      </c>
      <c r="P42" s="360">
        <v>30000000</v>
      </c>
      <c r="Q42" s="220"/>
      <c r="R42" s="220"/>
    </row>
    <row r="43" spans="1:18" hidden="1" x14ac:dyDescent="0.25">
      <c r="A43" t="s">
        <v>4274</v>
      </c>
      <c r="B43" s="215">
        <v>23</v>
      </c>
      <c r="C43" s="206" t="str">
        <f t="shared" si="3"/>
        <v>3 201</v>
      </c>
      <c r="D43" s="257">
        <f t="shared" si="1"/>
        <v>2</v>
      </c>
      <c r="E43" s="211">
        <v>3</v>
      </c>
      <c r="F43" s="212" t="s">
        <v>4203</v>
      </c>
      <c r="G43" s="212" t="s">
        <v>439</v>
      </c>
      <c r="H43" s="212" t="s">
        <v>440</v>
      </c>
      <c r="I43" s="212" t="s">
        <v>4211</v>
      </c>
      <c r="J43" s="375" t="s">
        <v>4425</v>
      </c>
      <c r="K43" s="221">
        <v>3</v>
      </c>
      <c r="L43" s="221">
        <v>201</v>
      </c>
      <c r="M43" s="212">
        <v>2</v>
      </c>
      <c r="N43" s="360">
        <v>20000000</v>
      </c>
      <c r="O43" s="360">
        <v>20000000</v>
      </c>
      <c r="P43" s="360"/>
      <c r="Q43" s="220"/>
      <c r="R43" s="220"/>
    </row>
    <row r="44" spans="1:18" hidden="1" x14ac:dyDescent="0.25">
      <c r="A44" t="s">
        <v>4274</v>
      </c>
      <c r="B44" s="215">
        <v>23</v>
      </c>
      <c r="C44" s="206" t="str">
        <f t="shared" si="3"/>
        <v>3 201</v>
      </c>
      <c r="D44" s="257">
        <f t="shared" si="1"/>
        <v>2</v>
      </c>
      <c r="E44" s="211">
        <v>4</v>
      </c>
      <c r="F44" s="212" t="s">
        <v>4203</v>
      </c>
      <c r="G44" s="212" t="s">
        <v>439</v>
      </c>
      <c r="H44" s="212" t="s">
        <v>440</v>
      </c>
      <c r="I44" s="212" t="s">
        <v>4211</v>
      </c>
      <c r="J44" s="375" t="s">
        <v>4426</v>
      </c>
      <c r="K44" s="221">
        <v>3</v>
      </c>
      <c r="L44" s="221">
        <v>201</v>
      </c>
      <c r="M44" s="212">
        <v>2</v>
      </c>
      <c r="N44" s="360"/>
      <c r="O44" s="360"/>
      <c r="P44" s="360"/>
      <c r="Q44" s="220"/>
      <c r="R44" s="220"/>
    </row>
    <row r="45" spans="1:18" s="350" customFormat="1" hidden="1" x14ac:dyDescent="0.25">
      <c r="A45" s="350" t="s">
        <v>4274</v>
      </c>
      <c r="B45" s="351">
        <v>23</v>
      </c>
      <c r="C45" s="206" t="str">
        <f t="shared" si="3"/>
        <v>3 201</v>
      </c>
      <c r="D45" s="257">
        <f t="shared" si="1"/>
        <v>2</v>
      </c>
      <c r="E45" s="359">
        <v>99</v>
      </c>
      <c r="F45" s="353" t="s">
        <v>4203</v>
      </c>
      <c r="G45" s="353" t="s">
        <v>439</v>
      </c>
      <c r="H45" s="353" t="s">
        <v>440</v>
      </c>
      <c r="I45" s="353" t="s">
        <v>4211</v>
      </c>
      <c r="J45" s="353" t="s">
        <v>4347</v>
      </c>
      <c r="K45" s="376">
        <v>3</v>
      </c>
      <c r="L45" s="376">
        <v>201</v>
      </c>
      <c r="M45" s="353">
        <v>2</v>
      </c>
      <c r="N45" s="377">
        <v>75237885</v>
      </c>
      <c r="O45" s="377"/>
      <c r="P45" s="377"/>
      <c r="Q45" s="358"/>
      <c r="R45" s="358"/>
    </row>
    <row r="46" spans="1:18" hidden="1" x14ac:dyDescent="0.25">
      <c r="A46" t="s">
        <v>4275</v>
      </c>
      <c r="B46" s="215">
        <v>23</v>
      </c>
      <c r="C46" s="206" t="str">
        <f t="shared" si="3"/>
        <v>3 201</v>
      </c>
      <c r="D46" s="257">
        <f t="shared" si="1"/>
        <v>2</v>
      </c>
      <c r="E46" s="211">
        <v>5</v>
      </c>
      <c r="F46" s="212" t="s">
        <v>4203</v>
      </c>
      <c r="G46" s="212" t="s">
        <v>439</v>
      </c>
      <c r="H46" s="212" t="s">
        <v>440</v>
      </c>
      <c r="I46" s="212" t="s">
        <v>4212</v>
      </c>
      <c r="J46" s="212" t="s">
        <v>4427</v>
      </c>
      <c r="K46" s="221">
        <v>3</v>
      </c>
      <c r="L46" s="221">
        <v>201</v>
      </c>
      <c r="M46" s="212">
        <v>2</v>
      </c>
      <c r="N46" s="360">
        <v>22000000</v>
      </c>
      <c r="O46" s="360">
        <v>22000000</v>
      </c>
      <c r="P46" s="360">
        <v>22000000</v>
      </c>
      <c r="Q46" s="220"/>
      <c r="R46" s="220"/>
    </row>
    <row r="47" spans="1:18" hidden="1" x14ac:dyDescent="0.25">
      <c r="A47" t="s">
        <v>4275</v>
      </c>
      <c r="B47" s="215">
        <v>23</v>
      </c>
      <c r="C47" s="206" t="str">
        <f t="shared" si="3"/>
        <v>3 201</v>
      </c>
      <c r="D47" s="257">
        <f t="shared" si="1"/>
        <v>1</v>
      </c>
      <c r="E47" s="211">
        <v>6</v>
      </c>
      <c r="F47" s="212" t="s">
        <v>4203</v>
      </c>
      <c r="G47" s="212" t="s">
        <v>439</v>
      </c>
      <c r="H47" s="212" t="s">
        <v>440</v>
      </c>
      <c r="I47" s="212" t="s">
        <v>4212</v>
      </c>
      <c r="J47" s="212" t="s">
        <v>4428</v>
      </c>
      <c r="K47" s="221">
        <v>3</v>
      </c>
      <c r="L47" s="221">
        <v>201</v>
      </c>
      <c r="M47" s="212">
        <v>1</v>
      </c>
      <c r="N47" s="360">
        <v>164000000</v>
      </c>
      <c r="O47" s="360">
        <v>164000000</v>
      </c>
      <c r="P47" s="360">
        <v>84000000</v>
      </c>
      <c r="Q47" s="220"/>
      <c r="R47" s="220"/>
    </row>
    <row r="48" spans="1:18" hidden="1" x14ac:dyDescent="0.25">
      <c r="A48" t="s">
        <v>4275</v>
      </c>
      <c r="B48" s="215">
        <v>23</v>
      </c>
      <c r="C48" s="206" t="str">
        <f t="shared" si="3"/>
        <v>3 201</v>
      </c>
      <c r="D48" s="257">
        <f t="shared" si="1"/>
        <v>1</v>
      </c>
      <c r="E48" s="211">
        <v>7</v>
      </c>
      <c r="F48" s="212" t="s">
        <v>4203</v>
      </c>
      <c r="G48" s="212" t="s">
        <v>439</v>
      </c>
      <c r="H48" s="212" t="s">
        <v>440</v>
      </c>
      <c r="I48" s="212" t="s">
        <v>4212</v>
      </c>
      <c r="J48" s="212" t="s">
        <v>4429</v>
      </c>
      <c r="K48" s="221">
        <v>3</v>
      </c>
      <c r="L48" s="221">
        <v>201</v>
      </c>
      <c r="M48" s="212">
        <v>1</v>
      </c>
      <c r="N48" s="360">
        <v>112500000</v>
      </c>
      <c r="O48" s="360">
        <v>112500000</v>
      </c>
      <c r="P48" s="360">
        <v>82500000</v>
      </c>
      <c r="Q48" s="220"/>
      <c r="R48" s="220"/>
    </row>
    <row r="49" spans="1:18" hidden="1" x14ac:dyDescent="0.25">
      <c r="A49" t="s">
        <v>4275</v>
      </c>
      <c r="B49" s="215">
        <v>23</v>
      </c>
      <c r="C49" s="206" t="str">
        <f t="shared" si="3"/>
        <v>3 201</v>
      </c>
      <c r="D49" s="257">
        <f t="shared" si="1"/>
        <v>1</v>
      </c>
      <c r="E49" s="211">
        <v>8</v>
      </c>
      <c r="F49" s="212" t="s">
        <v>4203</v>
      </c>
      <c r="G49" s="212" t="s">
        <v>439</v>
      </c>
      <c r="H49" s="212" t="s">
        <v>440</v>
      </c>
      <c r="I49" s="212" t="s">
        <v>4212</v>
      </c>
      <c r="J49" s="212" t="s">
        <v>4430</v>
      </c>
      <c r="K49" s="221">
        <v>3</v>
      </c>
      <c r="L49" s="221">
        <v>201</v>
      </c>
      <c r="M49" s="212">
        <v>1</v>
      </c>
      <c r="N49" s="360">
        <v>0</v>
      </c>
      <c r="O49" s="360">
        <v>0</v>
      </c>
      <c r="P49" s="360">
        <v>0</v>
      </c>
      <c r="Q49" s="220"/>
      <c r="R49" s="220"/>
    </row>
    <row r="50" spans="1:18" hidden="1" x14ac:dyDescent="0.25">
      <c r="A50" t="s">
        <v>4275</v>
      </c>
      <c r="B50" s="215">
        <v>23</v>
      </c>
      <c r="C50" s="206" t="str">
        <f t="shared" si="3"/>
        <v>3 201</v>
      </c>
      <c r="D50" s="257">
        <f t="shared" si="1"/>
        <v>1</v>
      </c>
      <c r="E50" s="211">
        <v>9</v>
      </c>
      <c r="F50" s="212" t="s">
        <v>4203</v>
      </c>
      <c r="G50" s="212" t="s">
        <v>439</v>
      </c>
      <c r="H50" s="212" t="s">
        <v>440</v>
      </c>
      <c r="I50" s="212" t="s">
        <v>4212</v>
      </c>
      <c r="J50" s="212" t="s">
        <v>4431</v>
      </c>
      <c r="K50" s="221">
        <v>3</v>
      </c>
      <c r="L50" s="221">
        <v>201</v>
      </c>
      <c r="M50" s="212">
        <v>1</v>
      </c>
      <c r="N50" s="360">
        <v>50000000</v>
      </c>
      <c r="O50" s="360">
        <v>50000000</v>
      </c>
      <c r="P50" s="360">
        <v>0</v>
      </c>
      <c r="Q50" s="220"/>
      <c r="R50" s="220"/>
    </row>
    <row r="51" spans="1:18" hidden="1" x14ac:dyDescent="0.25">
      <c r="A51" t="s">
        <v>4275</v>
      </c>
      <c r="B51" s="215">
        <v>23</v>
      </c>
      <c r="C51" s="206" t="str">
        <f t="shared" si="3"/>
        <v>3 201</v>
      </c>
      <c r="D51" s="257">
        <f t="shared" si="1"/>
        <v>2</v>
      </c>
      <c r="E51" s="211">
        <v>10</v>
      </c>
      <c r="F51" s="212" t="s">
        <v>4203</v>
      </c>
      <c r="G51" s="212" t="s">
        <v>439</v>
      </c>
      <c r="H51" s="212" t="s">
        <v>440</v>
      </c>
      <c r="I51" s="212" t="s">
        <v>4212</v>
      </c>
      <c r="J51" s="212" t="s">
        <v>4432</v>
      </c>
      <c r="K51" s="221">
        <v>3</v>
      </c>
      <c r="L51" s="221">
        <v>201</v>
      </c>
      <c r="M51" s="212">
        <v>2</v>
      </c>
      <c r="N51" s="360">
        <v>162103000</v>
      </c>
      <c r="O51" s="360">
        <v>162103000</v>
      </c>
      <c r="P51" s="360">
        <v>0</v>
      </c>
      <c r="Q51" s="220"/>
      <c r="R51" s="220"/>
    </row>
    <row r="52" spans="1:18" hidden="1" x14ac:dyDescent="0.25">
      <c r="A52" t="s">
        <v>4275</v>
      </c>
      <c r="B52" s="215">
        <v>23</v>
      </c>
      <c r="C52" s="206" t="str">
        <f t="shared" si="3"/>
        <v>3 201</v>
      </c>
      <c r="D52" s="257">
        <f t="shared" si="1"/>
        <v>1</v>
      </c>
      <c r="E52" s="211">
        <v>11</v>
      </c>
      <c r="F52" s="212" t="s">
        <v>4203</v>
      </c>
      <c r="G52" s="212" t="s">
        <v>439</v>
      </c>
      <c r="H52" s="212" t="s">
        <v>440</v>
      </c>
      <c r="I52" s="212" t="s">
        <v>4212</v>
      </c>
      <c r="J52" s="212" t="s">
        <v>4433</v>
      </c>
      <c r="K52" s="221">
        <v>3</v>
      </c>
      <c r="L52" s="221">
        <v>201</v>
      </c>
      <c r="M52" s="212">
        <v>1</v>
      </c>
      <c r="N52" s="360">
        <v>300000000</v>
      </c>
      <c r="O52" s="360">
        <v>300000000</v>
      </c>
      <c r="P52" s="360">
        <v>0</v>
      </c>
      <c r="Q52" s="220"/>
      <c r="R52" s="220"/>
    </row>
    <row r="53" spans="1:18" s="350" customFormat="1" hidden="1" x14ac:dyDescent="0.25">
      <c r="A53" s="350" t="s">
        <v>4275</v>
      </c>
      <c r="B53" s="351">
        <v>23</v>
      </c>
      <c r="C53" s="206" t="str">
        <f t="shared" si="3"/>
        <v>3 201</v>
      </c>
      <c r="D53" s="257">
        <f t="shared" si="1"/>
        <v>1</v>
      </c>
      <c r="E53" s="359">
        <v>99</v>
      </c>
      <c r="F53" s="353" t="s">
        <v>4203</v>
      </c>
      <c r="G53" s="353" t="s">
        <v>439</v>
      </c>
      <c r="H53" s="353" t="s">
        <v>440</v>
      </c>
      <c r="I53" s="353" t="s">
        <v>4212</v>
      </c>
      <c r="J53" s="353" t="s">
        <v>4347</v>
      </c>
      <c r="K53" s="376">
        <v>3</v>
      </c>
      <c r="L53" s="376">
        <v>201</v>
      </c>
      <c r="M53" s="353">
        <v>1</v>
      </c>
      <c r="N53" s="377">
        <v>324500000</v>
      </c>
      <c r="O53" s="377"/>
      <c r="P53" s="377"/>
      <c r="Q53" s="358"/>
      <c r="R53" s="358"/>
    </row>
    <row r="54" spans="1:18" s="350" customFormat="1" hidden="1" x14ac:dyDescent="0.25">
      <c r="A54" s="350" t="s">
        <v>4275</v>
      </c>
      <c r="B54" s="351">
        <v>23</v>
      </c>
      <c r="C54" s="206" t="str">
        <f t="shared" si="3"/>
        <v>3 201</v>
      </c>
      <c r="D54" s="257">
        <f t="shared" si="1"/>
        <v>2</v>
      </c>
      <c r="E54" s="359">
        <v>99</v>
      </c>
      <c r="F54" s="353" t="s">
        <v>4203</v>
      </c>
      <c r="G54" s="353" t="s">
        <v>439</v>
      </c>
      <c r="H54" s="353" t="s">
        <v>440</v>
      </c>
      <c r="I54" s="353" t="s">
        <v>4212</v>
      </c>
      <c r="J54" s="353" t="s">
        <v>4347</v>
      </c>
      <c r="K54" s="376">
        <v>3</v>
      </c>
      <c r="L54" s="376">
        <v>201</v>
      </c>
      <c r="M54" s="353">
        <v>2</v>
      </c>
      <c r="N54" s="377">
        <v>391701339</v>
      </c>
      <c r="O54" s="377"/>
      <c r="P54" s="377"/>
      <c r="Q54" s="358"/>
      <c r="R54" s="358"/>
    </row>
    <row r="55" spans="1:18" hidden="1" x14ac:dyDescent="0.25">
      <c r="A55" t="s">
        <v>4276</v>
      </c>
      <c r="B55" s="215">
        <v>23</v>
      </c>
      <c r="C55" s="206" t="str">
        <f t="shared" si="3"/>
        <v>3 201</v>
      </c>
      <c r="D55" s="257">
        <f t="shared" si="1"/>
        <v>1</v>
      </c>
      <c r="E55" s="211">
        <v>12</v>
      </c>
      <c r="F55" s="212" t="s">
        <v>4203</v>
      </c>
      <c r="G55" s="212" t="s">
        <v>439</v>
      </c>
      <c r="H55" s="212" t="s">
        <v>440</v>
      </c>
      <c r="I55" s="282" t="s">
        <v>4252</v>
      </c>
      <c r="J55" s="282" t="s">
        <v>4420</v>
      </c>
      <c r="K55" s="221">
        <v>3</v>
      </c>
      <c r="L55" s="221">
        <v>201</v>
      </c>
      <c r="M55" s="212">
        <v>1</v>
      </c>
      <c r="N55" s="360">
        <v>170000000</v>
      </c>
      <c r="O55" s="360">
        <v>170000000</v>
      </c>
      <c r="P55" s="360">
        <v>170000000</v>
      </c>
      <c r="Q55" s="220">
        <f t="shared" ref="Q55:R80" si="5">+N55-O55</f>
        <v>0</v>
      </c>
      <c r="R55" s="220">
        <f t="shared" si="5"/>
        <v>0</v>
      </c>
    </row>
    <row r="56" spans="1:18" hidden="1" x14ac:dyDescent="0.25">
      <c r="A56" t="s">
        <v>4276</v>
      </c>
      <c r="B56" s="215">
        <v>23</v>
      </c>
      <c r="C56" s="206" t="str">
        <f t="shared" si="3"/>
        <v>3 201</v>
      </c>
      <c r="D56" s="257">
        <f t="shared" si="1"/>
        <v>2</v>
      </c>
      <c r="E56" s="211">
        <v>13</v>
      </c>
      <c r="F56" s="212" t="s">
        <v>4203</v>
      </c>
      <c r="G56" s="212" t="s">
        <v>439</v>
      </c>
      <c r="H56" s="212" t="s">
        <v>440</v>
      </c>
      <c r="I56" s="282" t="s">
        <v>4252</v>
      </c>
      <c r="J56" s="282" t="s">
        <v>4420</v>
      </c>
      <c r="K56" s="221">
        <v>3</v>
      </c>
      <c r="L56" s="221">
        <v>201</v>
      </c>
      <c r="M56" s="212">
        <v>2</v>
      </c>
      <c r="N56" s="360">
        <v>30000000</v>
      </c>
      <c r="O56" s="360">
        <v>30000000</v>
      </c>
      <c r="P56" s="360">
        <v>30000000</v>
      </c>
      <c r="Q56" s="220">
        <f t="shared" si="5"/>
        <v>0</v>
      </c>
      <c r="R56" s="220">
        <f t="shared" si="5"/>
        <v>0</v>
      </c>
    </row>
    <row r="57" spans="1:18" hidden="1" x14ac:dyDescent="0.25">
      <c r="A57" t="s">
        <v>4276</v>
      </c>
      <c r="B57" s="215">
        <v>23</v>
      </c>
      <c r="C57" s="206" t="str">
        <f t="shared" si="3"/>
        <v>3 201</v>
      </c>
      <c r="D57" s="257">
        <f t="shared" si="1"/>
        <v>2</v>
      </c>
      <c r="E57" s="211">
        <v>14</v>
      </c>
      <c r="F57" s="212" t="s">
        <v>4203</v>
      </c>
      <c r="G57" s="212" t="s">
        <v>439</v>
      </c>
      <c r="H57" s="212" t="s">
        <v>440</v>
      </c>
      <c r="I57" s="282" t="s">
        <v>4252</v>
      </c>
      <c r="J57" s="282" t="s">
        <v>4421</v>
      </c>
      <c r="K57" s="221">
        <v>3</v>
      </c>
      <c r="L57" s="221">
        <v>201</v>
      </c>
      <c r="M57" s="212">
        <v>2</v>
      </c>
      <c r="N57" s="360">
        <v>350000000</v>
      </c>
      <c r="O57" s="360">
        <v>350000000</v>
      </c>
      <c r="P57" s="360">
        <v>350000000</v>
      </c>
      <c r="Q57" s="220">
        <f t="shared" si="5"/>
        <v>0</v>
      </c>
      <c r="R57" s="220">
        <f t="shared" si="5"/>
        <v>0</v>
      </c>
    </row>
    <row r="58" spans="1:18" hidden="1" x14ac:dyDescent="0.25">
      <c r="A58" t="s">
        <v>4276</v>
      </c>
      <c r="B58" s="215">
        <v>23</v>
      </c>
      <c r="C58" s="206" t="str">
        <f t="shared" si="3"/>
        <v>3 201</v>
      </c>
      <c r="D58" s="257">
        <f t="shared" si="1"/>
        <v>2</v>
      </c>
      <c r="E58" s="211">
        <v>15</v>
      </c>
      <c r="F58" s="212" t="s">
        <v>4203</v>
      </c>
      <c r="G58" s="212" t="s">
        <v>439</v>
      </c>
      <c r="H58" s="212" t="s">
        <v>440</v>
      </c>
      <c r="I58" s="282" t="s">
        <v>4252</v>
      </c>
      <c r="J58" s="282" t="s">
        <v>4422</v>
      </c>
      <c r="K58" s="221">
        <v>3</v>
      </c>
      <c r="L58" s="221">
        <v>201</v>
      </c>
      <c r="M58" s="212">
        <v>2</v>
      </c>
      <c r="N58" s="360">
        <v>3000000</v>
      </c>
      <c r="O58" s="360">
        <v>3000000</v>
      </c>
      <c r="P58" s="360">
        <v>3000000</v>
      </c>
      <c r="Q58" s="220">
        <f t="shared" si="5"/>
        <v>0</v>
      </c>
      <c r="R58" s="220">
        <f t="shared" si="5"/>
        <v>0</v>
      </c>
    </row>
    <row r="59" spans="1:18" hidden="1" x14ac:dyDescent="0.25">
      <c r="A59" t="s">
        <v>4277</v>
      </c>
      <c r="B59" s="215">
        <v>23</v>
      </c>
      <c r="C59" s="206" t="str">
        <f t="shared" si="3"/>
        <v>3 201</v>
      </c>
      <c r="D59" s="257">
        <f t="shared" si="1"/>
        <v>2</v>
      </c>
      <c r="E59" s="211">
        <v>17</v>
      </c>
      <c r="F59" s="212" t="s">
        <v>4203</v>
      </c>
      <c r="G59" s="212" t="s">
        <v>439</v>
      </c>
      <c r="H59" s="212" t="s">
        <v>440</v>
      </c>
      <c r="I59" s="212" t="s">
        <v>4213</v>
      </c>
      <c r="J59" s="375" t="s">
        <v>4406</v>
      </c>
      <c r="K59" s="221">
        <v>3</v>
      </c>
      <c r="L59" s="221">
        <v>201</v>
      </c>
      <c r="M59" s="212">
        <v>2</v>
      </c>
      <c r="N59" s="360">
        <v>108192000</v>
      </c>
      <c r="O59" s="360">
        <v>108192000</v>
      </c>
      <c r="P59" s="360">
        <v>108192000</v>
      </c>
      <c r="Q59" s="220">
        <f t="shared" si="5"/>
        <v>0</v>
      </c>
      <c r="R59" s="220">
        <f t="shared" si="5"/>
        <v>0</v>
      </c>
    </row>
    <row r="60" spans="1:18" hidden="1" x14ac:dyDescent="0.25">
      <c r="A60" t="s">
        <v>4277</v>
      </c>
      <c r="B60" s="215">
        <v>23</v>
      </c>
      <c r="C60" s="206" t="str">
        <f t="shared" si="3"/>
        <v>3 201</v>
      </c>
      <c r="D60" s="257">
        <f t="shared" si="1"/>
        <v>2</v>
      </c>
      <c r="E60" s="211">
        <v>18</v>
      </c>
      <c r="F60" s="212" t="s">
        <v>4203</v>
      </c>
      <c r="G60" s="212" t="s">
        <v>439</v>
      </c>
      <c r="H60" s="212" t="s">
        <v>440</v>
      </c>
      <c r="I60" s="212" t="s">
        <v>4213</v>
      </c>
      <c r="J60" s="375" t="s">
        <v>4407</v>
      </c>
      <c r="K60" s="221">
        <v>3</v>
      </c>
      <c r="L60" s="221">
        <v>201</v>
      </c>
      <c r="M60" s="212">
        <v>2</v>
      </c>
      <c r="N60" s="360">
        <v>15000000</v>
      </c>
      <c r="O60" s="360">
        <v>15000000</v>
      </c>
      <c r="P60" s="360">
        <v>0</v>
      </c>
      <c r="Q60" s="220">
        <f t="shared" si="5"/>
        <v>0</v>
      </c>
      <c r="R60" s="220">
        <f t="shared" si="5"/>
        <v>15000000</v>
      </c>
    </row>
    <row r="61" spans="1:18" hidden="1" x14ac:dyDescent="0.25">
      <c r="A61" t="s">
        <v>4277</v>
      </c>
      <c r="B61" s="215">
        <v>23</v>
      </c>
      <c r="C61" s="206" t="str">
        <f t="shared" si="3"/>
        <v>3 201</v>
      </c>
      <c r="D61" s="257">
        <f t="shared" si="1"/>
        <v>2</v>
      </c>
      <c r="E61" s="211">
        <v>19</v>
      </c>
      <c r="F61" s="212" t="s">
        <v>4203</v>
      </c>
      <c r="G61" s="212" t="s">
        <v>439</v>
      </c>
      <c r="H61" s="212" t="s">
        <v>440</v>
      </c>
      <c r="I61" s="212" t="s">
        <v>4213</v>
      </c>
      <c r="J61" s="375" t="s">
        <v>4408</v>
      </c>
      <c r="K61" s="221">
        <v>3</v>
      </c>
      <c r="L61" s="221">
        <v>201</v>
      </c>
      <c r="M61" s="212">
        <v>2</v>
      </c>
      <c r="N61" s="360">
        <v>110000000</v>
      </c>
      <c r="O61" s="360">
        <v>110000000</v>
      </c>
      <c r="P61" s="360">
        <v>40000000</v>
      </c>
      <c r="Q61" s="220">
        <f t="shared" si="5"/>
        <v>0</v>
      </c>
      <c r="R61" s="220">
        <f t="shared" si="5"/>
        <v>70000000</v>
      </c>
    </row>
    <row r="62" spans="1:18" hidden="1" x14ac:dyDescent="0.25">
      <c r="A62" t="s">
        <v>4277</v>
      </c>
      <c r="B62" s="215">
        <v>23</v>
      </c>
      <c r="C62" s="206" t="str">
        <f t="shared" si="3"/>
        <v>3 201</v>
      </c>
      <c r="D62" s="257">
        <f t="shared" si="1"/>
        <v>1</v>
      </c>
      <c r="E62" s="211">
        <v>20</v>
      </c>
      <c r="F62" s="212" t="s">
        <v>4203</v>
      </c>
      <c r="G62" s="212" t="s">
        <v>439</v>
      </c>
      <c r="H62" s="212" t="s">
        <v>440</v>
      </c>
      <c r="I62" s="212" t="s">
        <v>4213</v>
      </c>
      <c r="J62" s="375" t="s">
        <v>4409</v>
      </c>
      <c r="K62" s="221">
        <v>3</v>
      </c>
      <c r="L62" s="380">
        <v>201</v>
      </c>
      <c r="M62" s="381">
        <v>1</v>
      </c>
      <c r="N62" s="382">
        <v>345780111</v>
      </c>
      <c r="O62" s="360">
        <v>345780111</v>
      </c>
      <c r="P62" s="360">
        <v>345780111</v>
      </c>
      <c r="Q62" s="220">
        <f t="shared" si="5"/>
        <v>0</v>
      </c>
      <c r="R62" s="220">
        <f t="shared" si="5"/>
        <v>0</v>
      </c>
    </row>
    <row r="63" spans="1:18" hidden="1" x14ac:dyDescent="0.25">
      <c r="A63" t="s">
        <v>4277</v>
      </c>
      <c r="B63" s="215">
        <v>23</v>
      </c>
      <c r="C63" s="206" t="str">
        <f t="shared" si="3"/>
        <v>3 201</v>
      </c>
      <c r="D63" s="257">
        <f t="shared" si="1"/>
        <v>2</v>
      </c>
      <c r="E63" s="211">
        <v>21</v>
      </c>
      <c r="F63" s="212" t="s">
        <v>4203</v>
      </c>
      <c r="G63" s="212" t="s">
        <v>439</v>
      </c>
      <c r="H63" s="212" t="s">
        <v>440</v>
      </c>
      <c r="I63" s="212" t="s">
        <v>4213</v>
      </c>
      <c r="J63" s="375" t="s">
        <v>4409</v>
      </c>
      <c r="K63" s="221">
        <v>3</v>
      </c>
      <c r="L63" s="221">
        <v>201</v>
      </c>
      <c r="M63" s="212">
        <v>2</v>
      </c>
      <c r="N63" s="360">
        <f>299759828+9983059</f>
        <v>309742887</v>
      </c>
      <c r="O63" s="360">
        <f>299759828+9983059</f>
        <v>309742887</v>
      </c>
      <c r="P63" s="360">
        <f>299759828+9983059</f>
        <v>309742887</v>
      </c>
      <c r="Q63" s="220">
        <f t="shared" si="5"/>
        <v>0</v>
      </c>
      <c r="R63" s="220">
        <f t="shared" si="5"/>
        <v>0</v>
      </c>
    </row>
    <row r="64" spans="1:18" hidden="1" x14ac:dyDescent="0.25">
      <c r="A64" t="s">
        <v>4277</v>
      </c>
      <c r="B64" s="215">
        <v>23</v>
      </c>
      <c r="C64" s="206" t="str">
        <f t="shared" si="3"/>
        <v>3 201</v>
      </c>
      <c r="D64" s="257">
        <f t="shared" si="1"/>
        <v>1</v>
      </c>
      <c r="E64" s="211">
        <v>22</v>
      </c>
      <c r="F64" s="212" t="s">
        <v>4203</v>
      </c>
      <c r="G64" s="212" t="s">
        <v>439</v>
      </c>
      <c r="H64" s="212" t="s">
        <v>440</v>
      </c>
      <c r="I64" s="212" t="s">
        <v>4213</v>
      </c>
      <c r="J64" s="375" t="s">
        <v>4410</v>
      </c>
      <c r="K64" s="221">
        <v>3</v>
      </c>
      <c r="L64" s="221">
        <v>201</v>
      </c>
      <c r="M64" s="212">
        <v>1</v>
      </c>
      <c r="N64" s="360">
        <v>603777408</v>
      </c>
      <c r="O64" s="360">
        <v>603777408</v>
      </c>
      <c r="P64" s="360">
        <v>603777408</v>
      </c>
      <c r="Q64" s="220">
        <f t="shared" si="5"/>
        <v>0</v>
      </c>
      <c r="R64" s="220">
        <f t="shared" si="5"/>
        <v>0</v>
      </c>
    </row>
    <row r="65" spans="1:18" hidden="1" x14ac:dyDescent="0.25">
      <c r="A65" t="s">
        <v>4277</v>
      </c>
      <c r="B65" s="215">
        <v>23</v>
      </c>
      <c r="C65" s="206" t="str">
        <f t="shared" si="3"/>
        <v>3 201</v>
      </c>
      <c r="D65" s="257">
        <f t="shared" si="1"/>
        <v>2</v>
      </c>
      <c r="E65" s="211">
        <v>23</v>
      </c>
      <c r="F65" s="212" t="s">
        <v>4203</v>
      </c>
      <c r="G65" s="212" t="s">
        <v>439</v>
      </c>
      <c r="H65" s="212" t="s">
        <v>440</v>
      </c>
      <c r="I65" s="212" t="s">
        <v>4213</v>
      </c>
      <c r="J65" s="375" t="s">
        <v>4410</v>
      </c>
      <c r="K65" s="221">
        <v>3</v>
      </c>
      <c r="L65" s="380">
        <v>201</v>
      </c>
      <c r="M65" s="381">
        <v>2</v>
      </c>
      <c r="N65" s="382">
        <f>802488960+80248896</f>
        <v>882737856</v>
      </c>
      <c r="O65" s="360">
        <f>802488960+80248896</f>
        <v>882737856</v>
      </c>
      <c r="P65" s="360">
        <f>802488960+80248896</f>
        <v>882737856</v>
      </c>
      <c r="Q65" s="220">
        <f t="shared" si="5"/>
        <v>0</v>
      </c>
      <c r="R65" s="220">
        <f t="shared" si="5"/>
        <v>0</v>
      </c>
    </row>
    <row r="66" spans="1:18" hidden="1" x14ac:dyDescent="0.25">
      <c r="A66" t="s">
        <v>4277</v>
      </c>
      <c r="B66" s="215">
        <v>23</v>
      </c>
      <c r="C66" s="206" t="str">
        <f t="shared" si="3"/>
        <v>3 201</v>
      </c>
      <c r="D66" s="257">
        <f t="shared" si="1"/>
        <v>1</v>
      </c>
      <c r="E66" s="211">
        <v>24</v>
      </c>
      <c r="F66" s="212" t="s">
        <v>4203</v>
      </c>
      <c r="G66" s="212" t="s">
        <v>439</v>
      </c>
      <c r="H66" s="212" t="s">
        <v>440</v>
      </c>
      <c r="I66" s="212" t="s">
        <v>4213</v>
      </c>
      <c r="J66" s="375" t="s">
        <v>4411</v>
      </c>
      <c r="K66" s="221">
        <v>3</v>
      </c>
      <c r="L66" s="221">
        <v>201</v>
      </c>
      <c r="M66" s="212">
        <v>1</v>
      </c>
      <c r="N66" s="360">
        <v>3829017304</v>
      </c>
      <c r="O66" s="360">
        <v>3829017304</v>
      </c>
      <c r="P66" s="360">
        <v>3829017304</v>
      </c>
      <c r="Q66" s="220">
        <f t="shared" si="5"/>
        <v>0</v>
      </c>
      <c r="R66" s="220">
        <f t="shared" si="5"/>
        <v>0</v>
      </c>
    </row>
    <row r="67" spans="1:18" hidden="1" x14ac:dyDescent="0.25">
      <c r="A67" t="s">
        <v>4277</v>
      </c>
      <c r="B67" s="215">
        <v>23</v>
      </c>
      <c r="C67" s="206" t="str">
        <f t="shared" si="3"/>
        <v>3 201</v>
      </c>
      <c r="D67" s="257">
        <f t="shared" ref="D67:D130" si="6">+M67</f>
        <v>2</v>
      </c>
      <c r="E67" s="211">
        <v>25</v>
      </c>
      <c r="F67" s="212" t="s">
        <v>4203</v>
      </c>
      <c r="G67" s="212" t="s">
        <v>439</v>
      </c>
      <c r="H67" s="212" t="s">
        <v>440</v>
      </c>
      <c r="I67" s="212" t="s">
        <v>4213</v>
      </c>
      <c r="J67" s="375" t="s">
        <v>4411</v>
      </c>
      <c r="K67" s="221">
        <v>3</v>
      </c>
      <c r="L67" s="221">
        <v>201</v>
      </c>
      <c r="M67" s="212">
        <v>2</v>
      </c>
      <c r="N67" s="360">
        <v>543673878</v>
      </c>
      <c r="O67" s="360">
        <v>543673878</v>
      </c>
      <c r="P67" s="360">
        <v>543673878</v>
      </c>
      <c r="Q67" s="220">
        <f t="shared" si="5"/>
        <v>0</v>
      </c>
      <c r="R67" s="220">
        <f t="shared" si="5"/>
        <v>0</v>
      </c>
    </row>
    <row r="68" spans="1:18" hidden="1" x14ac:dyDescent="0.25">
      <c r="A68" t="s">
        <v>4277</v>
      </c>
      <c r="B68" s="215">
        <v>23</v>
      </c>
      <c r="C68" s="206" t="str">
        <f t="shared" si="3"/>
        <v>3 201</v>
      </c>
      <c r="D68" s="257">
        <f t="shared" si="6"/>
        <v>2</v>
      </c>
      <c r="E68" s="211">
        <v>26</v>
      </c>
      <c r="F68" s="212" t="s">
        <v>4203</v>
      </c>
      <c r="G68" s="212" t="s">
        <v>439</v>
      </c>
      <c r="H68" s="212" t="s">
        <v>440</v>
      </c>
      <c r="I68" s="212" t="s">
        <v>4213</v>
      </c>
      <c r="J68" s="375" t="s">
        <v>4412</v>
      </c>
      <c r="K68" s="221">
        <v>3</v>
      </c>
      <c r="L68" s="221">
        <v>201</v>
      </c>
      <c r="M68" s="212">
        <v>2</v>
      </c>
      <c r="N68" s="360">
        <v>172471406</v>
      </c>
      <c r="O68" s="360">
        <v>172471406</v>
      </c>
      <c r="P68" s="360">
        <v>172471406</v>
      </c>
      <c r="Q68" s="220">
        <f t="shared" si="5"/>
        <v>0</v>
      </c>
      <c r="R68" s="220">
        <f t="shared" si="5"/>
        <v>0</v>
      </c>
    </row>
    <row r="69" spans="1:18" hidden="1" x14ac:dyDescent="0.25">
      <c r="A69" t="s">
        <v>4277</v>
      </c>
      <c r="B69" s="215">
        <v>23</v>
      </c>
      <c r="C69" s="206" t="str">
        <f t="shared" ref="C69:C132" si="7">+CONCATENATE(K69," ",L69)</f>
        <v>3 201</v>
      </c>
      <c r="D69" s="257">
        <f t="shared" si="6"/>
        <v>1</v>
      </c>
      <c r="E69" s="211">
        <v>27</v>
      </c>
      <c r="F69" s="212" t="s">
        <v>4203</v>
      </c>
      <c r="G69" s="212" t="s">
        <v>439</v>
      </c>
      <c r="H69" s="212" t="s">
        <v>440</v>
      </c>
      <c r="I69" s="212" t="s">
        <v>4213</v>
      </c>
      <c r="J69" s="375" t="s">
        <v>4413</v>
      </c>
      <c r="K69" s="221">
        <v>3</v>
      </c>
      <c r="L69" s="221">
        <v>201</v>
      </c>
      <c r="M69" s="212">
        <v>1</v>
      </c>
      <c r="N69" s="360">
        <v>25200000</v>
      </c>
      <c r="O69" s="360">
        <v>25200000</v>
      </c>
      <c r="P69" s="360"/>
      <c r="Q69" s="220">
        <f t="shared" si="5"/>
        <v>0</v>
      </c>
      <c r="R69" s="220">
        <f t="shared" si="5"/>
        <v>25200000</v>
      </c>
    </row>
    <row r="70" spans="1:18" hidden="1" x14ac:dyDescent="0.25">
      <c r="A70" t="s">
        <v>4277</v>
      </c>
      <c r="B70" s="215">
        <v>23</v>
      </c>
      <c r="C70" s="206" t="str">
        <f t="shared" si="7"/>
        <v>3 201</v>
      </c>
      <c r="D70" s="257">
        <f t="shared" si="6"/>
        <v>2</v>
      </c>
      <c r="E70" s="211">
        <v>28</v>
      </c>
      <c r="F70" s="212" t="s">
        <v>4203</v>
      </c>
      <c r="G70" s="212" t="s">
        <v>439</v>
      </c>
      <c r="H70" s="212" t="s">
        <v>440</v>
      </c>
      <c r="I70" s="212" t="s">
        <v>4213</v>
      </c>
      <c r="J70" s="375" t="s">
        <v>4413</v>
      </c>
      <c r="K70" s="221">
        <v>3</v>
      </c>
      <c r="L70" s="221">
        <v>201</v>
      </c>
      <c r="M70" s="212">
        <v>2</v>
      </c>
      <c r="N70" s="360">
        <v>6300000</v>
      </c>
      <c r="O70" s="360">
        <v>6300000</v>
      </c>
      <c r="P70" s="360">
        <v>6300000</v>
      </c>
      <c r="Q70" s="220">
        <f t="shared" si="5"/>
        <v>0</v>
      </c>
      <c r="R70" s="220">
        <f t="shared" si="5"/>
        <v>0</v>
      </c>
    </row>
    <row r="71" spans="1:18" hidden="1" x14ac:dyDescent="0.25">
      <c r="A71" t="s">
        <v>4277</v>
      </c>
      <c r="B71" s="215">
        <v>23</v>
      </c>
      <c r="C71" s="206" t="str">
        <f t="shared" si="7"/>
        <v>3 201</v>
      </c>
      <c r="D71" s="257">
        <f t="shared" si="6"/>
        <v>1</v>
      </c>
      <c r="E71" s="211">
        <v>29</v>
      </c>
      <c r="F71" s="212" t="s">
        <v>4203</v>
      </c>
      <c r="G71" s="212" t="s">
        <v>439</v>
      </c>
      <c r="H71" s="212" t="s">
        <v>440</v>
      </c>
      <c r="I71" s="212" t="s">
        <v>4213</v>
      </c>
      <c r="J71" s="375" t="s">
        <v>4414</v>
      </c>
      <c r="K71" s="221">
        <v>3</v>
      </c>
      <c r="L71" s="221">
        <v>201</v>
      </c>
      <c r="M71" s="212">
        <v>1</v>
      </c>
      <c r="N71" s="360">
        <v>190269000</v>
      </c>
      <c r="O71" s="360">
        <v>190269000</v>
      </c>
      <c r="P71" s="360"/>
      <c r="Q71" s="220">
        <f t="shared" si="5"/>
        <v>0</v>
      </c>
      <c r="R71" s="220">
        <f t="shared" si="5"/>
        <v>190269000</v>
      </c>
    </row>
    <row r="72" spans="1:18" hidden="1" x14ac:dyDescent="0.25">
      <c r="A72" t="s">
        <v>4277</v>
      </c>
      <c r="B72" s="215">
        <v>23</v>
      </c>
      <c r="C72" s="206" t="str">
        <f t="shared" si="7"/>
        <v>3 201</v>
      </c>
      <c r="D72" s="257">
        <f t="shared" si="6"/>
        <v>2</v>
      </c>
      <c r="E72" s="211">
        <v>30</v>
      </c>
      <c r="F72" s="212" t="s">
        <v>4203</v>
      </c>
      <c r="G72" s="212" t="s">
        <v>439</v>
      </c>
      <c r="H72" s="212" t="s">
        <v>440</v>
      </c>
      <c r="I72" s="212" t="s">
        <v>4213</v>
      </c>
      <c r="J72" s="375" t="s">
        <v>4414</v>
      </c>
      <c r="K72" s="221">
        <v>3</v>
      </c>
      <c r="L72" s="221">
        <v>201</v>
      </c>
      <c r="M72" s="212">
        <v>2</v>
      </c>
      <c r="N72" s="360">
        <v>258731000</v>
      </c>
      <c r="O72" s="360">
        <v>258731000</v>
      </c>
      <c r="P72" s="360">
        <v>0</v>
      </c>
      <c r="Q72" s="220">
        <f t="shared" si="5"/>
        <v>0</v>
      </c>
      <c r="R72" s="220">
        <f t="shared" si="5"/>
        <v>258731000</v>
      </c>
    </row>
    <row r="73" spans="1:18" hidden="1" x14ac:dyDescent="0.25">
      <c r="A73" t="s">
        <v>4277</v>
      </c>
      <c r="B73" s="215">
        <v>23</v>
      </c>
      <c r="C73" s="206" t="str">
        <f t="shared" si="7"/>
        <v>3 201</v>
      </c>
      <c r="D73" s="257">
        <f t="shared" si="6"/>
        <v>2</v>
      </c>
      <c r="E73" s="211">
        <v>31</v>
      </c>
      <c r="F73" s="212" t="s">
        <v>4203</v>
      </c>
      <c r="G73" s="212" t="s">
        <v>439</v>
      </c>
      <c r="H73" s="212" t="s">
        <v>440</v>
      </c>
      <c r="I73" s="212" t="s">
        <v>4213</v>
      </c>
      <c r="J73" s="375" t="s">
        <v>4415</v>
      </c>
      <c r="K73" s="221">
        <v>3</v>
      </c>
      <c r="L73" s="221">
        <v>201</v>
      </c>
      <c r="M73" s="212">
        <v>2</v>
      </c>
      <c r="N73" s="360">
        <v>187010135</v>
      </c>
      <c r="O73" s="360">
        <v>187010135</v>
      </c>
      <c r="P73" s="360">
        <v>187010135</v>
      </c>
      <c r="Q73" s="220">
        <f t="shared" si="5"/>
        <v>0</v>
      </c>
      <c r="R73" s="220">
        <f t="shared" si="5"/>
        <v>0</v>
      </c>
    </row>
    <row r="74" spans="1:18" hidden="1" x14ac:dyDescent="0.25">
      <c r="A74" t="s">
        <v>4277</v>
      </c>
      <c r="B74" s="215">
        <v>23</v>
      </c>
      <c r="C74" s="206" t="str">
        <f t="shared" si="7"/>
        <v>3 201</v>
      </c>
      <c r="D74" s="257">
        <f t="shared" si="6"/>
        <v>2</v>
      </c>
      <c r="E74" s="211">
        <v>32</v>
      </c>
      <c r="F74" s="212" t="s">
        <v>4203</v>
      </c>
      <c r="G74" s="212" t="s">
        <v>439</v>
      </c>
      <c r="H74" s="212" t="s">
        <v>440</v>
      </c>
      <c r="I74" s="212" t="s">
        <v>4213</v>
      </c>
      <c r="J74" s="375" t="s">
        <v>4416</v>
      </c>
      <c r="K74" s="221">
        <v>3</v>
      </c>
      <c r="L74" s="221">
        <v>201</v>
      </c>
      <c r="M74" s="212">
        <v>2</v>
      </c>
      <c r="N74" s="360">
        <v>75000000</v>
      </c>
      <c r="O74" s="360">
        <v>75000000</v>
      </c>
      <c r="P74" s="360">
        <v>35000000</v>
      </c>
      <c r="Q74" s="220">
        <f t="shared" si="5"/>
        <v>0</v>
      </c>
      <c r="R74" s="220">
        <f t="shared" si="5"/>
        <v>40000000</v>
      </c>
    </row>
    <row r="75" spans="1:18" hidden="1" x14ac:dyDescent="0.25">
      <c r="A75" t="s">
        <v>4277</v>
      </c>
      <c r="B75" s="215">
        <v>23</v>
      </c>
      <c r="C75" s="206" t="str">
        <f t="shared" si="7"/>
        <v>3 201</v>
      </c>
      <c r="D75" s="257">
        <f t="shared" si="6"/>
        <v>2</v>
      </c>
      <c r="E75" s="211">
        <v>33</v>
      </c>
      <c r="F75" s="212" t="s">
        <v>4203</v>
      </c>
      <c r="G75" s="212" t="s">
        <v>439</v>
      </c>
      <c r="H75" s="212" t="s">
        <v>440</v>
      </c>
      <c r="I75" s="212" t="s">
        <v>4213</v>
      </c>
      <c r="J75" s="375" t="s">
        <v>4417</v>
      </c>
      <c r="K75" s="221">
        <v>3</v>
      </c>
      <c r="L75" s="221">
        <v>201</v>
      </c>
      <c r="M75" s="212">
        <v>2</v>
      </c>
      <c r="N75" s="360">
        <v>0</v>
      </c>
      <c r="O75" s="360">
        <v>0</v>
      </c>
      <c r="P75" s="360"/>
      <c r="Q75" s="220">
        <f t="shared" si="5"/>
        <v>0</v>
      </c>
      <c r="R75" s="220"/>
    </row>
    <row r="76" spans="1:18" hidden="1" x14ac:dyDescent="0.25">
      <c r="A76" t="s">
        <v>4277</v>
      </c>
      <c r="B76" s="215">
        <v>23</v>
      </c>
      <c r="C76" s="206" t="str">
        <f t="shared" si="7"/>
        <v>3 201</v>
      </c>
      <c r="D76" s="257">
        <f t="shared" si="6"/>
        <v>2</v>
      </c>
      <c r="E76" s="211">
        <v>33</v>
      </c>
      <c r="F76" s="212" t="s">
        <v>4203</v>
      </c>
      <c r="G76" s="212" t="s">
        <v>439</v>
      </c>
      <c r="H76" s="212" t="s">
        <v>440</v>
      </c>
      <c r="I76" s="212" t="s">
        <v>4213</v>
      </c>
      <c r="J76" s="375" t="s">
        <v>4418</v>
      </c>
      <c r="K76" s="221">
        <v>3</v>
      </c>
      <c r="L76" s="221">
        <v>201</v>
      </c>
      <c r="M76" s="212">
        <v>2</v>
      </c>
      <c r="N76" s="360">
        <v>19600000</v>
      </c>
      <c r="O76" s="360">
        <v>19600000</v>
      </c>
      <c r="P76" s="360">
        <v>19600000</v>
      </c>
      <c r="Q76" s="220">
        <f t="shared" si="5"/>
        <v>0</v>
      </c>
      <c r="R76" s="220">
        <f t="shared" si="5"/>
        <v>0</v>
      </c>
    </row>
    <row r="77" spans="1:18" s="350" customFormat="1" hidden="1" x14ac:dyDescent="0.25">
      <c r="A77" s="350" t="s">
        <v>4277</v>
      </c>
      <c r="B77" s="351">
        <v>23</v>
      </c>
      <c r="C77" s="206" t="str">
        <f t="shared" si="7"/>
        <v>3 201</v>
      </c>
      <c r="D77" s="257">
        <f t="shared" si="6"/>
        <v>1</v>
      </c>
      <c r="E77" s="359">
        <v>99</v>
      </c>
      <c r="F77" s="353" t="s">
        <v>4203</v>
      </c>
      <c r="G77" s="353" t="s">
        <v>439</v>
      </c>
      <c r="H77" s="353" t="s">
        <v>440</v>
      </c>
      <c r="I77" s="353" t="s">
        <v>4213</v>
      </c>
      <c r="J77" s="353" t="s">
        <v>4347</v>
      </c>
      <c r="K77" s="376">
        <v>3</v>
      </c>
      <c r="L77" s="376">
        <v>201</v>
      </c>
      <c r="M77" s="353">
        <v>1</v>
      </c>
      <c r="N77" s="377">
        <v>894675275</v>
      </c>
      <c r="O77" s="377"/>
      <c r="P77" s="377"/>
      <c r="Q77" s="358"/>
      <c r="R77" s="358"/>
    </row>
    <row r="78" spans="1:18" s="350" customFormat="1" hidden="1" x14ac:dyDescent="0.25">
      <c r="A78" s="350" t="s">
        <v>4277</v>
      </c>
      <c r="B78" s="351">
        <v>23</v>
      </c>
      <c r="C78" s="206" t="str">
        <f t="shared" si="7"/>
        <v>3 201</v>
      </c>
      <c r="D78" s="257">
        <f t="shared" si="6"/>
        <v>2</v>
      </c>
      <c r="E78" s="359">
        <v>99</v>
      </c>
      <c r="F78" s="353" t="s">
        <v>4203</v>
      </c>
      <c r="G78" s="353" t="s">
        <v>439</v>
      </c>
      <c r="H78" s="353" t="s">
        <v>440</v>
      </c>
      <c r="I78" s="353" t="s">
        <v>4213</v>
      </c>
      <c r="J78" s="353" t="s">
        <v>4347</v>
      </c>
      <c r="K78" s="376">
        <v>3</v>
      </c>
      <c r="L78" s="376">
        <v>201</v>
      </c>
      <c r="M78" s="353">
        <v>2</v>
      </c>
      <c r="N78" s="377">
        <v>419230079</v>
      </c>
      <c r="O78" s="377"/>
      <c r="P78" s="377"/>
      <c r="Q78" s="358"/>
      <c r="R78" s="358"/>
    </row>
    <row r="79" spans="1:18" hidden="1" x14ac:dyDescent="0.25">
      <c r="A79" t="s">
        <v>4278</v>
      </c>
      <c r="B79" s="215">
        <v>23</v>
      </c>
      <c r="C79" s="206" t="str">
        <f t="shared" si="7"/>
        <v>3 202</v>
      </c>
      <c r="D79" s="257">
        <f t="shared" si="6"/>
        <v>1</v>
      </c>
      <c r="E79" s="211">
        <v>34</v>
      </c>
      <c r="F79" s="212" t="s">
        <v>4203</v>
      </c>
      <c r="G79" s="212" t="s">
        <v>439</v>
      </c>
      <c r="H79" s="212" t="s">
        <v>4214</v>
      </c>
      <c r="I79" s="282" t="s">
        <v>4253</v>
      </c>
      <c r="J79" s="282" t="s">
        <v>4419</v>
      </c>
      <c r="K79" s="221">
        <v>3</v>
      </c>
      <c r="L79" s="221">
        <v>202</v>
      </c>
      <c r="M79" s="212">
        <v>1</v>
      </c>
      <c r="N79" s="360">
        <v>22717639802</v>
      </c>
      <c r="O79" s="360">
        <v>22717639802</v>
      </c>
      <c r="P79" s="360">
        <v>1400000000</v>
      </c>
      <c r="Q79" s="220">
        <f t="shared" si="5"/>
        <v>0</v>
      </c>
      <c r="R79" s="220">
        <f t="shared" si="5"/>
        <v>21317639802</v>
      </c>
    </row>
    <row r="80" spans="1:18" hidden="1" x14ac:dyDescent="0.25">
      <c r="A80" t="s">
        <v>4278</v>
      </c>
      <c r="B80" s="215">
        <v>23</v>
      </c>
      <c r="C80" s="206" t="str">
        <f t="shared" si="7"/>
        <v xml:space="preserve"> 202</v>
      </c>
      <c r="D80" s="257">
        <f t="shared" si="6"/>
        <v>0</v>
      </c>
      <c r="E80" s="211">
        <v>35</v>
      </c>
      <c r="F80" s="212" t="s">
        <v>4203</v>
      </c>
      <c r="G80" s="212" t="s">
        <v>439</v>
      </c>
      <c r="H80" s="212"/>
      <c r="I80" s="282"/>
      <c r="J80" s="282"/>
      <c r="K80" s="221"/>
      <c r="L80" s="221">
        <v>202</v>
      </c>
      <c r="M80" s="212"/>
      <c r="N80" s="360"/>
      <c r="O80" s="360"/>
      <c r="P80" s="360"/>
      <c r="Q80" s="220">
        <f t="shared" si="5"/>
        <v>0</v>
      </c>
      <c r="R80" s="220">
        <f t="shared" si="5"/>
        <v>0</v>
      </c>
    </row>
    <row r="81" spans="1:18" s="350" customFormat="1" hidden="1" x14ac:dyDescent="0.25">
      <c r="A81" s="350" t="s">
        <v>4278</v>
      </c>
      <c r="B81" s="351">
        <v>23</v>
      </c>
      <c r="C81" s="206" t="str">
        <f t="shared" si="7"/>
        <v>3 202</v>
      </c>
      <c r="D81" s="257">
        <f t="shared" si="6"/>
        <v>1</v>
      </c>
      <c r="E81" s="359">
        <v>99</v>
      </c>
      <c r="F81" s="353" t="s">
        <v>4203</v>
      </c>
      <c r="G81" s="353" t="s">
        <v>439</v>
      </c>
      <c r="H81" s="353" t="s">
        <v>4214</v>
      </c>
      <c r="I81" s="353" t="s">
        <v>4253</v>
      </c>
      <c r="J81" s="370" t="s">
        <v>4347</v>
      </c>
      <c r="K81" s="376">
        <v>3</v>
      </c>
      <c r="L81" s="376">
        <v>202</v>
      </c>
      <c r="M81" s="353">
        <v>1</v>
      </c>
      <c r="N81" s="377">
        <v>1801135362</v>
      </c>
      <c r="O81" s="377"/>
      <c r="P81" s="377"/>
      <c r="Q81" s="358"/>
      <c r="R81" s="358"/>
    </row>
    <row r="82" spans="1:18" hidden="1" x14ac:dyDescent="0.25">
      <c r="A82" t="s">
        <v>4279</v>
      </c>
      <c r="B82" s="215">
        <v>14</v>
      </c>
      <c r="C82" s="206" t="str">
        <f t="shared" si="7"/>
        <v>3 101</v>
      </c>
      <c r="D82" s="257">
        <f t="shared" si="6"/>
        <v>2</v>
      </c>
      <c r="E82" s="206">
        <v>1</v>
      </c>
      <c r="F82" s="207" t="s">
        <v>4203</v>
      </c>
      <c r="G82" s="207" t="s">
        <v>419</v>
      </c>
      <c r="H82" s="207" t="s">
        <v>4215</v>
      </c>
      <c r="I82" s="207" t="s">
        <v>4216</v>
      </c>
      <c r="J82" s="347" t="s">
        <v>4346</v>
      </c>
      <c r="K82" s="343">
        <v>3</v>
      </c>
      <c r="L82" s="207">
        <v>101</v>
      </c>
      <c r="M82" s="207">
        <v>2</v>
      </c>
      <c r="N82" s="362">
        <v>2895584814</v>
      </c>
      <c r="O82" s="362">
        <v>1853429615</v>
      </c>
      <c r="P82" s="362"/>
      <c r="Q82" s="363">
        <f t="shared" ref="Q82:R153" si="8">+N82-O82</f>
        <v>1042155199</v>
      </c>
      <c r="R82" s="363">
        <f t="shared" si="8"/>
        <v>1853429615</v>
      </c>
    </row>
    <row r="83" spans="1:18" s="350" customFormat="1" hidden="1" x14ac:dyDescent="0.25">
      <c r="A83" s="350" t="s">
        <v>4279</v>
      </c>
      <c r="B83" s="351">
        <v>14</v>
      </c>
      <c r="C83" s="206" t="str">
        <f t="shared" si="7"/>
        <v>3 101</v>
      </c>
      <c r="D83" s="257">
        <f t="shared" si="6"/>
        <v>2</v>
      </c>
      <c r="E83" s="352">
        <v>99</v>
      </c>
      <c r="F83" s="369" t="s">
        <v>4203</v>
      </c>
      <c r="G83" s="369" t="s">
        <v>419</v>
      </c>
      <c r="H83" s="369" t="s">
        <v>4215</v>
      </c>
      <c r="I83" s="369" t="s">
        <v>4216</v>
      </c>
      <c r="J83" s="370" t="s">
        <v>4347</v>
      </c>
      <c r="K83" s="371">
        <v>3</v>
      </c>
      <c r="L83" s="369">
        <v>101</v>
      </c>
      <c r="M83" s="369">
        <v>2</v>
      </c>
      <c r="N83" s="355">
        <v>3943096945</v>
      </c>
      <c r="O83" s="355"/>
      <c r="P83" s="355"/>
      <c r="Q83" s="355"/>
      <c r="R83" s="355"/>
    </row>
    <row r="84" spans="1:18" hidden="1" x14ac:dyDescent="0.25">
      <c r="A84" t="s">
        <v>4280</v>
      </c>
      <c r="B84" s="215">
        <v>14</v>
      </c>
      <c r="C84" s="206" t="str">
        <f t="shared" si="7"/>
        <v>3 101</v>
      </c>
      <c r="D84" s="257">
        <f t="shared" si="6"/>
        <v>1</v>
      </c>
      <c r="E84" s="211">
        <v>2</v>
      </c>
      <c r="F84" s="212" t="s">
        <v>4203</v>
      </c>
      <c r="G84" s="212" t="s">
        <v>419</v>
      </c>
      <c r="H84" s="212" t="s">
        <v>4215</v>
      </c>
      <c r="I84" s="212" t="s">
        <v>4217</v>
      </c>
      <c r="J84" s="348" t="s">
        <v>4352</v>
      </c>
      <c r="K84" s="344">
        <v>3</v>
      </c>
      <c r="L84" s="212">
        <v>101</v>
      </c>
      <c r="M84" s="212">
        <v>1</v>
      </c>
      <c r="N84" s="362">
        <v>0</v>
      </c>
      <c r="O84" s="362">
        <v>0</v>
      </c>
      <c r="P84" s="362">
        <v>0</v>
      </c>
      <c r="Q84" s="363">
        <f t="shared" si="8"/>
        <v>0</v>
      </c>
      <c r="R84" s="363">
        <f t="shared" si="8"/>
        <v>0</v>
      </c>
    </row>
    <row r="85" spans="1:18" hidden="1" x14ac:dyDescent="0.25">
      <c r="A85" t="s">
        <v>4280</v>
      </c>
      <c r="B85" s="215">
        <v>14</v>
      </c>
      <c r="C85" s="206" t="str">
        <f t="shared" si="7"/>
        <v>3 101</v>
      </c>
      <c r="D85" s="257">
        <f t="shared" si="6"/>
        <v>1</v>
      </c>
      <c r="E85" s="206">
        <v>3</v>
      </c>
      <c r="F85" s="212" t="s">
        <v>4203</v>
      </c>
      <c r="G85" s="212" t="s">
        <v>419</v>
      </c>
      <c r="H85" s="212" t="s">
        <v>4215</v>
      </c>
      <c r="I85" s="212" t="s">
        <v>4217</v>
      </c>
      <c r="J85" s="348" t="s">
        <v>4353</v>
      </c>
      <c r="K85" s="344">
        <v>3</v>
      </c>
      <c r="L85" s="212">
        <v>101</v>
      </c>
      <c r="M85" s="212">
        <v>1</v>
      </c>
      <c r="N85" s="362">
        <v>10200000</v>
      </c>
      <c r="O85" s="362">
        <v>10200000</v>
      </c>
      <c r="P85" s="362">
        <v>10200000</v>
      </c>
      <c r="Q85" s="363">
        <f t="shared" si="8"/>
        <v>0</v>
      </c>
      <c r="R85" s="363">
        <f t="shared" si="8"/>
        <v>0</v>
      </c>
    </row>
    <row r="86" spans="1:18" hidden="1" x14ac:dyDescent="0.25">
      <c r="A86" t="s">
        <v>4280</v>
      </c>
      <c r="B86" s="215">
        <v>14</v>
      </c>
      <c r="C86" s="206" t="str">
        <f t="shared" si="7"/>
        <v>3 101</v>
      </c>
      <c r="D86" s="257">
        <f t="shared" si="6"/>
        <v>1</v>
      </c>
      <c r="E86" s="211">
        <v>4</v>
      </c>
      <c r="F86" s="212" t="s">
        <v>4203</v>
      </c>
      <c r="G86" s="212" t="s">
        <v>419</v>
      </c>
      <c r="H86" s="212" t="s">
        <v>4215</v>
      </c>
      <c r="I86" s="212" t="s">
        <v>4217</v>
      </c>
      <c r="J86" s="348" t="s">
        <v>4354</v>
      </c>
      <c r="K86" s="344">
        <v>3</v>
      </c>
      <c r="L86" s="212">
        <v>101</v>
      </c>
      <c r="M86" s="212">
        <v>1</v>
      </c>
      <c r="N86" s="362">
        <v>59202110</v>
      </c>
      <c r="O86" s="362">
        <v>59202110</v>
      </c>
      <c r="P86" s="362">
        <v>59202110</v>
      </c>
      <c r="Q86" s="363">
        <f t="shared" si="8"/>
        <v>0</v>
      </c>
      <c r="R86" s="363">
        <f t="shared" si="8"/>
        <v>0</v>
      </c>
    </row>
    <row r="87" spans="1:18" s="350" customFormat="1" hidden="1" x14ac:dyDescent="0.25">
      <c r="A87" s="350" t="s">
        <v>4280</v>
      </c>
      <c r="B87" s="351">
        <v>14</v>
      </c>
      <c r="C87" s="206" t="str">
        <f t="shared" si="7"/>
        <v>3 101</v>
      </c>
      <c r="D87" s="257">
        <f t="shared" si="6"/>
        <v>1</v>
      </c>
      <c r="E87" s="359">
        <v>99</v>
      </c>
      <c r="F87" s="353" t="s">
        <v>4203</v>
      </c>
      <c r="G87" s="353" t="s">
        <v>419</v>
      </c>
      <c r="H87" s="353" t="s">
        <v>4215</v>
      </c>
      <c r="I87" s="353" t="s">
        <v>4217</v>
      </c>
      <c r="J87" s="370" t="s">
        <v>4347</v>
      </c>
      <c r="K87" s="356">
        <v>3</v>
      </c>
      <c r="L87" s="353">
        <v>101</v>
      </c>
      <c r="M87" s="353">
        <v>1</v>
      </c>
      <c r="N87" s="355">
        <v>281129730</v>
      </c>
      <c r="O87" s="355"/>
      <c r="P87" s="355"/>
      <c r="Q87" s="355"/>
      <c r="R87" s="355"/>
    </row>
    <row r="88" spans="1:18" hidden="1" x14ac:dyDescent="0.25">
      <c r="A88" t="s">
        <v>4281</v>
      </c>
      <c r="B88" s="215">
        <v>14</v>
      </c>
      <c r="C88" s="206" t="str">
        <f t="shared" si="7"/>
        <v>3 102</v>
      </c>
      <c r="D88" s="257">
        <f t="shared" si="6"/>
        <v>2</v>
      </c>
      <c r="E88" s="206">
        <v>5</v>
      </c>
      <c r="F88" s="212" t="s">
        <v>4203</v>
      </c>
      <c r="G88" s="212" t="s">
        <v>419</v>
      </c>
      <c r="H88" s="212" t="s">
        <v>249</v>
      </c>
      <c r="I88" s="212" t="s">
        <v>4218</v>
      </c>
      <c r="J88" s="348" t="s">
        <v>4388</v>
      </c>
      <c r="K88" s="344">
        <v>3</v>
      </c>
      <c r="L88" s="212">
        <v>102</v>
      </c>
      <c r="M88" s="212">
        <v>2</v>
      </c>
      <c r="N88" s="362">
        <v>0</v>
      </c>
      <c r="O88" s="362">
        <v>0</v>
      </c>
      <c r="P88" s="362"/>
      <c r="Q88" s="363">
        <f t="shared" si="8"/>
        <v>0</v>
      </c>
      <c r="R88" s="363">
        <f t="shared" si="8"/>
        <v>0</v>
      </c>
    </row>
    <row r="89" spans="1:18" hidden="1" x14ac:dyDescent="0.25">
      <c r="A89" t="s">
        <v>4281</v>
      </c>
      <c r="B89" s="215">
        <v>14</v>
      </c>
      <c r="C89" s="206" t="str">
        <f t="shared" si="7"/>
        <v>3 102</v>
      </c>
      <c r="D89" s="257">
        <f t="shared" si="6"/>
        <v>2</v>
      </c>
      <c r="E89" s="211">
        <v>6</v>
      </c>
      <c r="F89" s="212" t="s">
        <v>4203</v>
      </c>
      <c r="G89" s="212" t="s">
        <v>419</v>
      </c>
      <c r="H89" s="212" t="s">
        <v>249</v>
      </c>
      <c r="I89" s="212" t="s">
        <v>4218</v>
      </c>
      <c r="J89" s="348" t="s">
        <v>4389</v>
      </c>
      <c r="K89" s="344">
        <v>3</v>
      </c>
      <c r="L89" s="212">
        <v>102</v>
      </c>
      <c r="M89" s="212">
        <v>2</v>
      </c>
      <c r="N89" s="362">
        <v>18000000</v>
      </c>
      <c r="O89" s="362">
        <v>18000000</v>
      </c>
      <c r="P89" s="362">
        <v>0</v>
      </c>
      <c r="Q89" s="363">
        <f t="shared" si="8"/>
        <v>0</v>
      </c>
      <c r="R89" s="363">
        <f t="shared" si="8"/>
        <v>18000000</v>
      </c>
    </row>
    <row r="90" spans="1:18" hidden="1" x14ac:dyDescent="0.25">
      <c r="A90" t="s">
        <v>4281</v>
      </c>
      <c r="B90" s="215">
        <v>14</v>
      </c>
      <c r="C90" s="206" t="str">
        <f t="shared" si="7"/>
        <v>3 102</v>
      </c>
      <c r="D90" s="257">
        <f t="shared" si="6"/>
        <v>1</v>
      </c>
      <c r="E90" s="206">
        <v>7</v>
      </c>
      <c r="F90" s="212" t="s">
        <v>4203</v>
      </c>
      <c r="G90" s="212" t="s">
        <v>419</v>
      </c>
      <c r="H90" s="212" t="s">
        <v>249</v>
      </c>
      <c r="I90" s="212" t="s">
        <v>4218</v>
      </c>
      <c r="J90" s="348" t="s">
        <v>4390</v>
      </c>
      <c r="K90" s="344">
        <v>3</v>
      </c>
      <c r="L90" s="212">
        <v>102</v>
      </c>
      <c r="M90" s="212">
        <v>1</v>
      </c>
      <c r="N90" s="362">
        <v>35500000</v>
      </c>
      <c r="O90" s="362">
        <v>35500000</v>
      </c>
      <c r="P90" s="362">
        <v>35500000</v>
      </c>
      <c r="Q90" s="363">
        <f t="shared" si="8"/>
        <v>0</v>
      </c>
      <c r="R90" s="363">
        <f t="shared" si="8"/>
        <v>0</v>
      </c>
    </row>
    <row r="91" spans="1:18" s="350" customFormat="1" hidden="1" x14ac:dyDescent="0.25">
      <c r="A91" s="350" t="s">
        <v>4282</v>
      </c>
      <c r="B91" s="351">
        <v>14</v>
      </c>
      <c r="C91" s="206" t="str">
        <f t="shared" si="7"/>
        <v>3 102</v>
      </c>
      <c r="D91" s="257">
        <f t="shared" si="6"/>
        <v>1</v>
      </c>
      <c r="E91" s="359">
        <v>8</v>
      </c>
      <c r="F91" s="353" t="s">
        <v>4203</v>
      </c>
      <c r="G91" s="353" t="s">
        <v>419</v>
      </c>
      <c r="H91" s="353" t="s">
        <v>249</v>
      </c>
      <c r="I91" s="353" t="s">
        <v>4218</v>
      </c>
      <c r="J91" s="349" t="s">
        <v>4347</v>
      </c>
      <c r="K91" s="356">
        <v>3</v>
      </c>
      <c r="L91" s="353">
        <v>102</v>
      </c>
      <c r="M91" s="353">
        <v>1</v>
      </c>
      <c r="N91" s="355">
        <v>6434009</v>
      </c>
      <c r="O91" s="355"/>
      <c r="P91" s="355"/>
      <c r="Q91" s="355"/>
      <c r="R91" s="355"/>
    </row>
    <row r="92" spans="1:18" s="350" customFormat="1" hidden="1" x14ac:dyDescent="0.25">
      <c r="A92" s="350" t="s">
        <v>4282</v>
      </c>
      <c r="B92" s="351">
        <v>14</v>
      </c>
      <c r="C92" s="206" t="str">
        <f t="shared" si="7"/>
        <v>3 102</v>
      </c>
      <c r="D92" s="257">
        <f t="shared" si="6"/>
        <v>2</v>
      </c>
      <c r="E92" s="359">
        <v>8</v>
      </c>
      <c r="F92" s="353" t="s">
        <v>4203</v>
      </c>
      <c r="G92" s="353" t="s">
        <v>419</v>
      </c>
      <c r="H92" s="353" t="s">
        <v>249</v>
      </c>
      <c r="I92" s="353" t="s">
        <v>4218</v>
      </c>
      <c r="J92" s="349" t="s">
        <v>4347</v>
      </c>
      <c r="K92" s="356">
        <v>3</v>
      </c>
      <c r="L92" s="353">
        <v>102</v>
      </c>
      <c r="M92" s="353">
        <v>2</v>
      </c>
      <c r="N92" s="355">
        <v>462477511</v>
      </c>
      <c r="O92" s="355"/>
      <c r="P92" s="355"/>
      <c r="Q92" s="355">
        <f t="shared" si="8"/>
        <v>462477511</v>
      </c>
      <c r="R92" s="355">
        <f t="shared" si="8"/>
        <v>0</v>
      </c>
    </row>
    <row r="93" spans="1:18" hidden="1" x14ac:dyDescent="0.25">
      <c r="A93" t="s">
        <v>4282</v>
      </c>
      <c r="B93" s="215">
        <v>14</v>
      </c>
      <c r="C93" s="206" t="str">
        <f t="shared" si="7"/>
        <v>3 102</v>
      </c>
      <c r="D93" s="257">
        <f t="shared" si="6"/>
        <v>1</v>
      </c>
      <c r="E93" s="211">
        <v>8</v>
      </c>
      <c r="F93" s="212" t="s">
        <v>4203</v>
      </c>
      <c r="G93" s="212" t="s">
        <v>419</v>
      </c>
      <c r="H93" s="212" t="s">
        <v>249</v>
      </c>
      <c r="I93" s="212" t="s">
        <v>4219</v>
      </c>
      <c r="J93" s="348" t="s">
        <v>4405</v>
      </c>
      <c r="K93" s="344">
        <v>3</v>
      </c>
      <c r="L93" s="212">
        <v>102</v>
      </c>
      <c r="M93" s="212">
        <v>1</v>
      </c>
      <c r="N93" s="362">
        <v>50000000</v>
      </c>
      <c r="O93" s="362">
        <v>0</v>
      </c>
      <c r="P93" s="362">
        <v>0</v>
      </c>
      <c r="Q93" s="363"/>
      <c r="R93" s="363"/>
    </row>
    <row r="94" spans="1:18" hidden="1" x14ac:dyDescent="0.25">
      <c r="A94" t="s">
        <v>4283</v>
      </c>
      <c r="B94" s="215">
        <v>14</v>
      </c>
      <c r="C94" s="206" t="str">
        <f t="shared" si="7"/>
        <v>3 103</v>
      </c>
      <c r="D94" s="257">
        <f t="shared" si="6"/>
        <v>1</v>
      </c>
      <c r="E94" s="206">
        <v>9</v>
      </c>
      <c r="F94" s="212" t="s">
        <v>4203</v>
      </c>
      <c r="G94" s="212" t="s">
        <v>419</v>
      </c>
      <c r="H94" s="212" t="s">
        <v>4220</v>
      </c>
      <c r="I94" s="212" t="s">
        <v>4221</v>
      </c>
      <c r="J94" s="348" t="s">
        <v>4355</v>
      </c>
      <c r="K94" s="344">
        <v>3</v>
      </c>
      <c r="L94" s="212">
        <v>103</v>
      </c>
      <c r="M94" s="212">
        <v>1</v>
      </c>
      <c r="N94" s="362">
        <v>61600000</v>
      </c>
      <c r="O94" s="362">
        <v>61600000</v>
      </c>
      <c r="P94" s="362">
        <v>61600000</v>
      </c>
      <c r="Q94" s="363">
        <f>+N94-O94</f>
        <v>0</v>
      </c>
      <c r="R94" s="363">
        <f>+O94-P94</f>
        <v>0</v>
      </c>
    </row>
    <row r="95" spans="1:18" hidden="1" x14ac:dyDescent="0.25">
      <c r="A95" t="s">
        <v>4283</v>
      </c>
      <c r="B95" s="215">
        <v>14</v>
      </c>
      <c r="C95" s="206" t="str">
        <f t="shared" si="7"/>
        <v>3 103</v>
      </c>
      <c r="D95" s="257">
        <f t="shared" si="6"/>
        <v>1</v>
      </c>
      <c r="E95" s="211">
        <v>10</v>
      </c>
      <c r="F95" s="212" t="s">
        <v>4203</v>
      </c>
      <c r="G95" s="212" t="s">
        <v>419</v>
      </c>
      <c r="H95" s="212" t="s">
        <v>4220</v>
      </c>
      <c r="I95" s="212" t="s">
        <v>4221</v>
      </c>
      <c r="J95" s="348" t="s">
        <v>4356</v>
      </c>
      <c r="K95" s="344">
        <v>3</v>
      </c>
      <c r="L95" s="212">
        <v>103</v>
      </c>
      <c r="M95" s="212">
        <v>1</v>
      </c>
      <c r="N95" s="360">
        <v>24750000</v>
      </c>
      <c r="O95" s="360">
        <v>24750000</v>
      </c>
      <c r="P95" s="360">
        <v>24750000</v>
      </c>
      <c r="Q95" s="361">
        <f t="shared" si="8"/>
        <v>0</v>
      </c>
      <c r="R95" s="361">
        <f t="shared" si="8"/>
        <v>0</v>
      </c>
    </row>
    <row r="96" spans="1:18" hidden="1" x14ac:dyDescent="0.25">
      <c r="A96" t="s">
        <v>4283</v>
      </c>
      <c r="B96" s="215">
        <v>14</v>
      </c>
      <c r="C96" s="206" t="str">
        <f t="shared" si="7"/>
        <v>3 103</v>
      </c>
      <c r="D96" s="257">
        <f t="shared" si="6"/>
        <v>1</v>
      </c>
      <c r="E96" s="206">
        <v>11</v>
      </c>
      <c r="F96" s="212" t="s">
        <v>4203</v>
      </c>
      <c r="G96" s="212" t="s">
        <v>419</v>
      </c>
      <c r="H96" s="212" t="s">
        <v>4220</v>
      </c>
      <c r="I96" s="212" t="s">
        <v>4221</v>
      </c>
      <c r="J96" s="348" t="s">
        <v>4357</v>
      </c>
      <c r="K96" s="344">
        <v>3</v>
      </c>
      <c r="L96" s="212">
        <v>103</v>
      </c>
      <c r="M96" s="212">
        <v>1</v>
      </c>
      <c r="N96" s="360">
        <v>42973333</v>
      </c>
      <c r="O96" s="360">
        <v>42973333</v>
      </c>
      <c r="P96" s="360">
        <v>42973333</v>
      </c>
      <c r="Q96" s="361">
        <f t="shared" si="8"/>
        <v>0</v>
      </c>
      <c r="R96" s="361">
        <f t="shared" si="8"/>
        <v>0</v>
      </c>
    </row>
    <row r="97" spans="1:18" hidden="1" x14ac:dyDescent="0.25">
      <c r="A97" t="s">
        <v>4283</v>
      </c>
      <c r="B97" s="215">
        <v>14</v>
      </c>
      <c r="C97" s="206" t="str">
        <f t="shared" si="7"/>
        <v>3 103</v>
      </c>
      <c r="D97" s="257">
        <f t="shared" si="6"/>
        <v>1</v>
      </c>
      <c r="E97" s="211">
        <v>12</v>
      </c>
      <c r="F97" s="212" t="s">
        <v>4203</v>
      </c>
      <c r="G97" s="212" t="s">
        <v>419</v>
      </c>
      <c r="H97" s="212" t="s">
        <v>4220</v>
      </c>
      <c r="I97" s="212" t="s">
        <v>4221</v>
      </c>
      <c r="J97" s="348" t="s">
        <v>4358</v>
      </c>
      <c r="K97" s="344">
        <v>3</v>
      </c>
      <c r="L97" s="212">
        <v>103</v>
      </c>
      <c r="M97" s="212">
        <v>1</v>
      </c>
      <c r="N97" s="360">
        <v>44000000</v>
      </c>
      <c r="O97" s="360">
        <v>44000000</v>
      </c>
      <c r="P97" s="360">
        <v>44000000</v>
      </c>
      <c r="Q97" s="361">
        <f t="shared" si="8"/>
        <v>0</v>
      </c>
      <c r="R97" s="361">
        <f t="shared" si="8"/>
        <v>0</v>
      </c>
    </row>
    <row r="98" spans="1:18" hidden="1" x14ac:dyDescent="0.25">
      <c r="A98" t="s">
        <v>4283</v>
      </c>
      <c r="B98" s="215">
        <v>14</v>
      </c>
      <c r="C98" s="206" t="str">
        <f t="shared" si="7"/>
        <v>3 103</v>
      </c>
      <c r="D98" s="257">
        <f t="shared" si="6"/>
        <v>1</v>
      </c>
      <c r="E98" s="206">
        <v>13</v>
      </c>
      <c r="F98" s="212" t="s">
        <v>4203</v>
      </c>
      <c r="G98" s="212" t="s">
        <v>419</v>
      </c>
      <c r="H98" s="212" t="s">
        <v>4220</v>
      </c>
      <c r="I98" s="212" t="s">
        <v>4221</v>
      </c>
      <c r="J98" s="348" t="s">
        <v>4359</v>
      </c>
      <c r="K98" s="344">
        <v>3</v>
      </c>
      <c r="L98" s="212">
        <v>103</v>
      </c>
      <c r="M98" s="212">
        <v>1</v>
      </c>
      <c r="N98" s="360">
        <v>7286996</v>
      </c>
      <c r="O98" s="360">
        <v>7286996</v>
      </c>
      <c r="P98" s="360">
        <v>7286996</v>
      </c>
      <c r="Q98" s="361">
        <f t="shared" si="8"/>
        <v>0</v>
      </c>
      <c r="R98" s="361">
        <f t="shared" si="8"/>
        <v>0</v>
      </c>
    </row>
    <row r="99" spans="1:18" hidden="1" x14ac:dyDescent="0.25">
      <c r="A99" t="s">
        <v>4283</v>
      </c>
      <c r="B99" s="215">
        <v>14</v>
      </c>
      <c r="C99" s="206" t="str">
        <f t="shared" si="7"/>
        <v>3 103</v>
      </c>
      <c r="D99" s="257">
        <f t="shared" si="6"/>
        <v>1</v>
      </c>
      <c r="E99" s="211">
        <v>14</v>
      </c>
      <c r="F99" s="212" t="s">
        <v>4203</v>
      </c>
      <c r="G99" s="212" t="s">
        <v>419</v>
      </c>
      <c r="H99" s="212" t="s">
        <v>4220</v>
      </c>
      <c r="I99" s="212" t="s">
        <v>4221</v>
      </c>
      <c r="J99" s="348" t="s">
        <v>4360</v>
      </c>
      <c r="K99" s="344">
        <v>3</v>
      </c>
      <c r="L99" s="212">
        <v>103</v>
      </c>
      <c r="M99" s="212">
        <v>1</v>
      </c>
      <c r="N99" s="360">
        <v>2804741</v>
      </c>
      <c r="O99" s="360">
        <v>2804741</v>
      </c>
      <c r="P99" s="360">
        <v>2804741</v>
      </c>
      <c r="Q99" s="361">
        <f t="shared" si="8"/>
        <v>0</v>
      </c>
      <c r="R99" s="361">
        <f t="shared" si="8"/>
        <v>0</v>
      </c>
    </row>
    <row r="100" spans="1:18" hidden="1" x14ac:dyDescent="0.25">
      <c r="A100" t="s">
        <v>4283</v>
      </c>
      <c r="B100" s="215">
        <v>14</v>
      </c>
      <c r="C100" s="206" t="str">
        <f t="shared" si="7"/>
        <v>3 103</v>
      </c>
      <c r="D100" s="257">
        <f t="shared" si="6"/>
        <v>1</v>
      </c>
      <c r="E100" s="206">
        <v>15</v>
      </c>
      <c r="F100" s="212" t="s">
        <v>4203</v>
      </c>
      <c r="G100" s="212" t="s">
        <v>419</v>
      </c>
      <c r="H100" s="212" t="s">
        <v>4220</v>
      </c>
      <c r="I100" s="212" t="s">
        <v>4221</v>
      </c>
      <c r="J100" s="348" t="s">
        <v>4361</v>
      </c>
      <c r="K100" s="344">
        <v>3</v>
      </c>
      <c r="L100" s="212">
        <v>103</v>
      </c>
      <c r="M100" s="212">
        <v>1</v>
      </c>
      <c r="N100" s="360">
        <v>42000000</v>
      </c>
      <c r="O100" s="360">
        <v>42000000</v>
      </c>
      <c r="P100" s="360">
        <v>42000000</v>
      </c>
      <c r="Q100" s="361">
        <f t="shared" si="8"/>
        <v>0</v>
      </c>
      <c r="R100" s="361">
        <f t="shared" si="8"/>
        <v>0</v>
      </c>
    </row>
    <row r="101" spans="1:18" hidden="1" x14ac:dyDescent="0.25">
      <c r="A101" t="s">
        <v>4283</v>
      </c>
      <c r="B101" s="215">
        <v>14</v>
      </c>
      <c r="C101" s="206" t="str">
        <f t="shared" si="7"/>
        <v>3 103</v>
      </c>
      <c r="D101" s="257">
        <f t="shared" si="6"/>
        <v>1</v>
      </c>
      <c r="E101" s="211">
        <v>16</v>
      </c>
      <c r="F101" s="212" t="s">
        <v>4203</v>
      </c>
      <c r="G101" s="212" t="s">
        <v>419</v>
      </c>
      <c r="H101" s="212" t="s">
        <v>4220</v>
      </c>
      <c r="I101" s="212" t="s">
        <v>4221</v>
      </c>
      <c r="J101" s="348" t="s">
        <v>4362</v>
      </c>
      <c r="K101" s="344">
        <v>3</v>
      </c>
      <c r="L101" s="212">
        <v>103</v>
      </c>
      <c r="M101" s="212">
        <v>1</v>
      </c>
      <c r="N101" s="360">
        <v>4600000</v>
      </c>
      <c r="O101" s="360">
        <v>4600000</v>
      </c>
      <c r="P101" s="360">
        <v>4600000</v>
      </c>
      <c r="Q101" s="361">
        <f t="shared" si="8"/>
        <v>0</v>
      </c>
      <c r="R101" s="361">
        <f t="shared" si="8"/>
        <v>0</v>
      </c>
    </row>
    <row r="102" spans="1:18" hidden="1" x14ac:dyDescent="0.25">
      <c r="A102" t="s">
        <v>4283</v>
      </c>
      <c r="B102" s="215">
        <v>14</v>
      </c>
      <c r="C102" s="206" t="str">
        <f t="shared" si="7"/>
        <v>3 103</v>
      </c>
      <c r="D102" s="257">
        <f t="shared" si="6"/>
        <v>1</v>
      </c>
      <c r="E102" s="206">
        <v>17</v>
      </c>
      <c r="F102" s="212" t="s">
        <v>4203</v>
      </c>
      <c r="G102" s="212" t="s">
        <v>419</v>
      </c>
      <c r="H102" s="212" t="s">
        <v>4220</v>
      </c>
      <c r="I102" s="212" t="s">
        <v>4221</v>
      </c>
      <c r="J102" s="348" t="s">
        <v>4363</v>
      </c>
      <c r="K102" s="344">
        <v>3</v>
      </c>
      <c r="L102" s="212">
        <v>103</v>
      </c>
      <c r="M102" s="212">
        <v>1</v>
      </c>
      <c r="N102" s="360">
        <v>23000000</v>
      </c>
      <c r="O102" s="360">
        <v>23000000</v>
      </c>
      <c r="P102" s="360">
        <v>23000000</v>
      </c>
      <c r="Q102" s="361">
        <f t="shared" si="8"/>
        <v>0</v>
      </c>
      <c r="R102" s="361">
        <f t="shared" si="8"/>
        <v>0</v>
      </c>
    </row>
    <row r="103" spans="1:18" hidden="1" x14ac:dyDescent="0.25">
      <c r="A103" t="s">
        <v>4283</v>
      </c>
      <c r="B103" s="215">
        <v>14</v>
      </c>
      <c r="C103" s="206" t="str">
        <f t="shared" si="7"/>
        <v>3 103</v>
      </c>
      <c r="D103" s="257">
        <f t="shared" si="6"/>
        <v>1</v>
      </c>
      <c r="E103" s="211">
        <v>18</v>
      </c>
      <c r="F103" s="212" t="s">
        <v>4203</v>
      </c>
      <c r="G103" s="212" t="s">
        <v>419</v>
      </c>
      <c r="H103" s="212" t="s">
        <v>4220</v>
      </c>
      <c r="I103" s="212" t="s">
        <v>4221</v>
      </c>
      <c r="J103" s="348" t="s">
        <v>4364</v>
      </c>
      <c r="K103" s="344">
        <v>3</v>
      </c>
      <c r="L103" s="212">
        <v>103</v>
      </c>
      <c r="M103" s="212">
        <v>1</v>
      </c>
      <c r="N103" s="360">
        <v>1200000</v>
      </c>
      <c r="O103" s="360">
        <v>1200000</v>
      </c>
      <c r="P103" s="360">
        <v>1200000</v>
      </c>
      <c r="Q103" s="361">
        <f t="shared" si="8"/>
        <v>0</v>
      </c>
      <c r="R103" s="361">
        <f t="shared" si="8"/>
        <v>0</v>
      </c>
    </row>
    <row r="104" spans="1:18" hidden="1" x14ac:dyDescent="0.25">
      <c r="A104" t="s">
        <v>4283</v>
      </c>
      <c r="B104" s="215">
        <v>14</v>
      </c>
      <c r="C104" s="206" t="str">
        <f t="shared" si="7"/>
        <v>3 103</v>
      </c>
      <c r="D104" s="257">
        <f t="shared" si="6"/>
        <v>1</v>
      </c>
      <c r="E104" s="206">
        <v>19</v>
      </c>
      <c r="F104" s="212" t="s">
        <v>4203</v>
      </c>
      <c r="G104" s="212" t="s">
        <v>419</v>
      </c>
      <c r="H104" s="212" t="s">
        <v>4220</v>
      </c>
      <c r="I104" s="212" t="s">
        <v>4221</v>
      </c>
      <c r="J104" s="348" t="s">
        <v>4365</v>
      </c>
      <c r="K104" s="344">
        <v>3</v>
      </c>
      <c r="L104" s="212">
        <v>103</v>
      </c>
      <c r="M104" s="212">
        <v>1</v>
      </c>
      <c r="N104" s="360">
        <v>20000000</v>
      </c>
      <c r="O104" s="360">
        <v>20000000</v>
      </c>
      <c r="P104" s="360">
        <v>20000000</v>
      </c>
      <c r="Q104" s="361">
        <f t="shared" si="8"/>
        <v>0</v>
      </c>
      <c r="R104" s="361">
        <f t="shared" si="8"/>
        <v>0</v>
      </c>
    </row>
    <row r="105" spans="1:18" hidden="1" x14ac:dyDescent="0.25">
      <c r="A105" t="s">
        <v>4283</v>
      </c>
      <c r="B105" s="215">
        <v>14</v>
      </c>
      <c r="C105" s="206" t="str">
        <f t="shared" si="7"/>
        <v>3 103</v>
      </c>
      <c r="D105" s="257">
        <f t="shared" si="6"/>
        <v>1</v>
      </c>
      <c r="E105" s="211">
        <v>20</v>
      </c>
      <c r="F105" s="212" t="s">
        <v>4203</v>
      </c>
      <c r="G105" s="212" t="s">
        <v>419</v>
      </c>
      <c r="H105" s="212" t="s">
        <v>4220</v>
      </c>
      <c r="I105" s="212" t="s">
        <v>4221</v>
      </c>
      <c r="J105" s="348" t="s">
        <v>4366</v>
      </c>
      <c r="K105" s="344">
        <v>3</v>
      </c>
      <c r="L105" s="212">
        <v>103</v>
      </c>
      <c r="M105" s="212">
        <v>1</v>
      </c>
      <c r="N105" s="360">
        <v>21860988</v>
      </c>
      <c r="O105" s="360">
        <v>21860988</v>
      </c>
      <c r="P105" s="360">
        <v>21860988</v>
      </c>
      <c r="Q105" s="361">
        <f t="shared" si="8"/>
        <v>0</v>
      </c>
      <c r="R105" s="361">
        <f t="shared" si="8"/>
        <v>0</v>
      </c>
    </row>
    <row r="106" spans="1:18" hidden="1" x14ac:dyDescent="0.25">
      <c r="A106" t="s">
        <v>4283</v>
      </c>
      <c r="B106" s="215">
        <v>14</v>
      </c>
      <c r="C106" s="206" t="str">
        <f t="shared" si="7"/>
        <v>3 103</v>
      </c>
      <c r="D106" s="257">
        <f t="shared" si="6"/>
        <v>1</v>
      </c>
      <c r="E106" s="206">
        <v>21</v>
      </c>
      <c r="F106" s="212" t="s">
        <v>4203</v>
      </c>
      <c r="G106" s="212" t="s">
        <v>419</v>
      </c>
      <c r="H106" s="212" t="s">
        <v>4220</v>
      </c>
      <c r="I106" s="212" t="s">
        <v>4221</v>
      </c>
      <c r="J106" s="348" t="s">
        <v>4367</v>
      </c>
      <c r="K106" s="344">
        <v>3</v>
      </c>
      <c r="L106" s="212">
        <v>103</v>
      </c>
      <c r="M106" s="212">
        <v>1</v>
      </c>
      <c r="N106" s="360">
        <v>7946767</v>
      </c>
      <c r="O106" s="360">
        <v>7946767</v>
      </c>
      <c r="P106" s="360">
        <v>7946767</v>
      </c>
      <c r="Q106" s="361">
        <f t="shared" si="8"/>
        <v>0</v>
      </c>
      <c r="R106" s="361">
        <f t="shared" si="8"/>
        <v>0</v>
      </c>
    </row>
    <row r="107" spans="1:18" hidden="1" x14ac:dyDescent="0.25">
      <c r="A107" t="s">
        <v>4283</v>
      </c>
      <c r="B107" s="215">
        <v>14</v>
      </c>
      <c r="C107" s="206" t="str">
        <f t="shared" si="7"/>
        <v>3 103</v>
      </c>
      <c r="D107" s="257">
        <f t="shared" si="6"/>
        <v>1</v>
      </c>
      <c r="E107" s="211">
        <v>22</v>
      </c>
      <c r="F107" s="212" t="s">
        <v>4203</v>
      </c>
      <c r="G107" s="212" t="s">
        <v>419</v>
      </c>
      <c r="H107" s="212" t="s">
        <v>4220</v>
      </c>
      <c r="I107" s="212" t="s">
        <v>4221</v>
      </c>
      <c r="J107" s="348" t="s">
        <v>4368</v>
      </c>
      <c r="K107" s="344">
        <v>3</v>
      </c>
      <c r="L107" s="212">
        <v>103</v>
      </c>
      <c r="M107" s="212">
        <v>1</v>
      </c>
      <c r="N107" s="360">
        <v>25000000</v>
      </c>
      <c r="O107" s="360">
        <v>25000000</v>
      </c>
      <c r="P107" s="360">
        <v>25000000</v>
      </c>
      <c r="Q107" s="361">
        <f t="shared" si="8"/>
        <v>0</v>
      </c>
      <c r="R107" s="361">
        <f t="shared" si="8"/>
        <v>0</v>
      </c>
    </row>
    <row r="108" spans="1:18" hidden="1" x14ac:dyDescent="0.25">
      <c r="A108" t="s">
        <v>4283</v>
      </c>
      <c r="B108" s="215">
        <v>14</v>
      </c>
      <c r="C108" s="206" t="str">
        <f t="shared" si="7"/>
        <v>3 103</v>
      </c>
      <c r="D108" s="257">
        <f t="shared" si="6"/>
        <v>1</v>
      </c>
      <c r="E108" s="206">
        <v>23</v>
      </c>
      <c r="F108" s="212" t="s">
        <v>4203</v>
      </c>
      <c r="G108" s="212" t="s">
        <v>419</v>
      </c>
      <c r="H108" s="212" t="s">
        <v>4220</v>
      </c>
      <c r="I108" s="212" t="s">
        <v>4221</v>
      </c>
      <c r="J108" s="348" t="s">
        <v>4369</v>
      </c>
      <c r="K108" s="344">
        <v>3</v>
      </c>
      <c r="L108" s="212">
        <v>103</v>
      </c>
      <c r="M108" s="212">
        <v>1</v>
      </c>
      <c r="N108" s="360">
        <v>6196208</v>
      </c>
      <c r="O108" s="360">
        <v>6196208</v>
      </c>
      <c r="P108" s="360">
        <v>6196208</v>
      </c>
      <c r="Q108" s="361">
        <f t="shared" si="8"/>
        <v>0</v>
      </c>
      <c r="R108" s="361">
        <f t="shared" si="8"/>
        <v>0</v>
      </c>
    </row>
    <row r="109" spans="1:18" hidden="1" x14ac:dyDescent="0.25">
      <c r="A109" t="s">
        <v>4283</v>
      </c>
      <c r="B109" s="215">
        <v>14</v>
      </c>
      <c r="C109" s="206" t="str">
        <f t="shared" si="7"/>
        <v>3 103</v>
      </c>
      <c r="D109" s="257">
        <f t="shared" si="6"/>
        <v>1</v>
      </c>
      <c r="E109" s="211">
        <v>24</v>
      </c>
      <c r="F109" s="212" t="s">
        <v>4203</v>
      </c>
      <c r="G109" s="212" t="s">
        <v>419</v>
      </c>
      <c r="H109" s="212" t="s">
        <v>4220</v>
      </c>
      <c r="I109" s="212" t="s">
        <v>4221</v>
      </c>
      <c r="J109" s="348" t="s">
        <v>4370</v>
      </c>
      <c r="K109" s="344">
        <v>3</v>
      </c>
      <c r="L109" s="212">
        <v>103</v>
      </c>
      <c r="M109" s="212">
        <v>1</v>
      </c>
      <c r="N109" s="360">
        <v>32000000</v>
      </c>
      <c r="O109" s="360">
        <v>32000000</v>
      </c>
      <c r="P109" s="360">
        <v>32000000</v>
      </c>
      <c r="Q109" s="361">
        <f t="shared" si="8"/>
        <v>0</v>
      </c>
      <c r="R109" s="361">
        <f t="shared" si="8"/>
        <v>0</v>
      </c>
    </row>
    <row r="110" spans="1:18" hidden="1" x14ac:dyDescent="0.25">
      <c r="A110" t="s">
        <v>4283</v>
      </c>
      <c r="B110" s="215">
        <v>14</v>
      </c>
      <c r="C110" s="206" t="str">
        <f t="shared" si="7"/>
        <v>3 103</v>
      </c>
      <c r="D110" s="257">
        <f t="shared" si="6"/>
        <v>1</v>
      </c>
      <c r="E110" s="206">
        <v>25</v>
      </c>
      <c r="F110" s="212" t="s">
        <v>4203</v>
      </c>
      <c r="G110" s="212" t="s">
        <v>419</v>
      </c>
      <c r="H110" s="212" t="s">
        <v>4220</v>
      </c>
      <c r="I110" s="212" t="s">
        <v>4221</v>
      </c>
      <c r="J110" s="348" t="s">
        <v>4371</v>
      </c>
      <c r="K110" s="344">
        <v>3</v>
      </c>
      <c r="L110" s="212">
        <v>103</v>
      </c>
      <c r="M110" s="212">
        <v>1</v>
      </c>
      <c r="N110" s="360">
        <v>555863941</v>
      </c>
      <c r="O110" s="360">
        <f>555863941-2165833</f>
        <v>553698108</v>
      </c>
      <c r="P110" s="360">
        <f>555863941-2165833</f>
        <v>553698108</v>
      </c>
      <c r="Q110" s="361">
        <f t="shared" si="8"/>
        <v>2165833</v>
      </c>
      <c r="R110" s="361">
        <f t="shared" si="8"/>
        <v>0</v>
      </c>
    </row>
    <row r="111" spans="1:18" hidden="1" x14ac:dyDescent="0.25">
      <c r="A111" t="s">
        <v>4283</v>
      </c>
      <c r="B111" s="215">
        <v>14</v>
      </c>
      <c r="C111" s="206" t="str">
        <f t="shared" si="7"/>
        <v>3 103</v>
      </c>
      <c r="D111" s="257">
        <f t="shared" si="6"/>
        <v>1</v>
      </c>
      <c r="E111" s="211">
        <v>26</v>
      </c>
      <c r="F111" s="212" t="s">
        <v>4203</v>
      </c>
      <c r="G111" s="212" t="s">
        <v>419</v>
      </c>
      <c r="H111" s="212" t="s">
        <v>4220</v>
      </c>
      <c r="I111" s="212" t="s">
        <v>4221</v>
      </c>
      <c r="J111" s="348" t="s">
        <v>4372</v>
      </c>
      <c r="K111" s="344">
        <v>3</v>
      </c>
      <c r="L111" s="212">
        <v>103</v>
      </c>
      <c r="M111" s="212">
        <v>1</v>
      </c>
      <c r="N111" s="360">
        <v>7000000</v>
      </c>
      <c r="O111" s="360">
        <v>7000000</v>
      </c>
      <c r="P111" s="360">
        <v>7000000</v>
      </c>
      <c r="Q111" s="361">
        <f t="shared" si="8"/>
        <v>0</v>
      </c>
      <c r="R111" s="361">
        <f t="shared" si="8"/>
        <v>0</v>
      </c>
    </row>
    <row r="112" spans="1:18" hidden="1" x14ac:dyDescent="0.25">
      <c r="A112" t="s">
        <v>4283</v>
      </c>
      <c r="B112" s="215">
        <v>14</v>
      </c>
      <c r="C112" s="206" t="str">
        <f t="shared" si="7"/>
        <v>3 103</v>
      </c>
      <c r="D112" s="257">
        <f t="shared" si="6"/>
        <v>1</v>
      </c>
      <c r="E112" s="206">
        <v>27</v>
      </c>
      <c r="F112" s="212" t="s">
        <v>4203</v>
      </c>
      <c r="G112" s="212" t="s">
        <v>419</v>
      </c>
      <c r="H112" s="212" t="s">
        <v>4220</v>
      </c>
      <c r="I112" s="212" t="s">
        <v>4221</v>
      </c>
      <c r="J112" s="348" t="s">
        <v>4373</v>
      </c>
      <c r="K112" s="344">
        <v>3</v>
      </c>
      <c r="L112" s="212">
        <v>103</v>
      </c>
      <c r="M112" s="212">
        <v>1</v>
      </c>
      <c r="N112" s="360">
        <v>0</v>
      </c>
      <c r="O112" s="360">
        <v>0</v>
      </c>
      <c r="P112" s="360"/>
      <c r="Q112" s="361">
        <f t="shared" si="8"/>
        <v>0</v>
      </c>
      <c r="R112" s="361">
        <f t="shared" si="8"/>
        <v>0</v>
      </c>
    </row>
    <row r="113" spans="1:18" hidden="1" x14ac:dyDescent="0.25">
      <c r="A113" t="s">
        <v>4283</v>
      </c>
      <c r="B113" s="215">
        <v>14</v>
      </c>
      <c r="C113" s="206" t="str">
        <f t="shared" si="7"/>
        <v>3 103</v>
      </c>
      <c r="D113" s="257">
        <f t="shared" si="6"/>
        <v>1</v>
      </c>
      <c r="E113" s="211">
        <v>28</v>
      </c>
      <c r="F113" s="212" t="s">
        <v>4203</v>
      </c>
      <c r="G113" s="212" t="s">
        <v>419</v>
      </c>
      <c r="H113" s="212" t="s">
        <v>4220</v>
      </c>
      <c r="I113" s="212" t="s">
        <v>4221</v>
      </c>
      <c r="J113" s="348" t="s">
        <v>4374</v>
      </c>
      <c r="K113" s="344">
        <v>3</v>
      </c>
      <c r="L113" s="212">
        <v>103</v>
      </c>
      <c r="M113" s="212">
        <v>1</v>
      </c>
      <c r="N113" s="360">
        <v>0</v>
      </c>
      <c r="O113" s="360">
        <v>0</v>
      </c>
      <c r="P113" s="360"/>
      <c r="Q113" s="361">
        <f t="shared" si="8"/>
        <v>0</v>
      </c>
      <c r="R113" s="361">
        <f t="shared" si="8"/>
        <v>0</v>
      </c>
    </row>
    <row r="114" spans="1:18" hidden="1" x14ac:dyDescent="0.25">
      <c r="A114" t="s">
        <v>4283</v>
      </c>
      <c r="B114" s="215">
        <v>14</v>
      </c>
      <c r="C114" s="206" t="str">
        <f t="shared" si="7"/>
        <v>3 103</v>
      </c>
      <c r="D114" s="257">
        <f t="shared" si="6"/>
        <v>1</v>
      </c>
      <c r="E114" s="206">
        <v>29</v>
      </c>
      <c r="F114" s="212" t="s">
        <v>4203</v>
      </c>
      <c r="G114" s="212" t="s">
        <v>419</v>
      </c>
      <c r="H114" s="212" t="s">
        <v>4220</v>
      </c>
      <c r="I114" s="212" t="s">
        <v>4221</v>
      </c>
      <c r="J114" s="348" t="s">
        <v>4375</v>
      </c>
      <c r="K114" s="344">
        <v>3</v>
      </c>
      <c r="L114" s="212">
        <v>103</v>
      </c>
      <c r="M114" s="212">
        <v>1</v>
      </c>
      <c r="N114" s="360">
        <v>0</v>
      </c>
      <c r="O114" s="360">
        <v>0</v>
      </c>
      <c r="P114" s="360"/>
      <c r="Q114" s="361">
        <f t="shared" si="8"/>
        <v>0</v>
      </c>
      <c r="R114" s="361">
        <f t="shared" si="8"/>
        <v>0</v>
      </c>
    </row>
    <row r="115" spans="1:18" hidden="1" x14ac:dyDescent="0.25">
      <c r="A115" t="s">
        <v>4283</v>
      </c>
      <c r="B115" s="215">
        <v>14</v>
      </c>
      <c r="C115" s="206" t="str">
        <f t="shared" si="7"/>
        <v>3 103</v>
      </c>
      <c r="D115" s="257">
        <f t="shared" si="6"/>
        <v>1</v>
      </c>
      <c r="E115" s="211">
        <v>30</v>
      </c>
      <c r="F115" s="212" t="s">
        <v>4203</v>
      </c>
      <c r="G115" s="212" t="s">
        <v>419</v>
      </c>
      <c r="H115" s="212" t="s">
        <v>4220</v>
      </c>
      <c r="I115" s="212" t="s">
        <v>4221</v>
      </c>
      <c r="J115" s="348" t="s">
        <v>4376</v>
      </c>
      <c r="K115" s="344">
        <v>3</v>
      </c>
      <c r="L115" s="212">
        <v>103</v>
      </c>
      <c r="M115" s="212">
        <v>1</v>
      </c>
      <c r="N115" s="360">
        <v>294382488</v>
      </c>
      <c r="O115" s="360">
        <v>294382488</v>
      </c>
      <c r="P115" s="360">
        <v>0</v>
      </c>
      <c r="Q115" s="361">
        <f t="shared" si="8"/>
        <v>0</v>
      </c>
      <c r="R115" s="361">
        <f t="shared" si="8"/>
        <v>294382488</v>
      </c>
    </row>
    <row r="116" spans="1:18" hidden="1" x14ac:dyDescent="0.25">
      <c r="A116" t="s">
        <v>4283</v>
      </c>
      <c r="B116" s="215">
        <v>14</v>
      </c>
      <c r="C116" s="206" t="str">
        <f t="shared" si="7"/>
        <v>3 103</v>
      </c>
      <c r="D116" s="257">
        <f t="shared" si="6"/>
        <v>1</v>
      </c>
      <c r="E116" s="206">
        <v>31</v>
      </c>
      <c r="F116" s="212" t="s">
        <v>4203</v>
      </c>
      <c r="G116" s="212" t="s">
        <v>419</v>
      </c>
      <c r="H116" s="212" t="s">
        <v>4220</v>
      </c>
      <c r="I116" s="212" t="s">
        <v>4221</v>
      </c>
      <c r="J116" s="348" t="s">
        <v>4377</v>
      </c>
      <c r="K116" s="344">
        <v>3</v>
      </c>
      <c r="L116" s="212">
        <v>103</v>
      </c>
      <c r="M116" s="212">
        <v>1</v>
      </c>
      <c r="N116" s="360">
        <v>350000000</v>
      </c>
      <c r="O116" s="360">
        <v>350000000</v>
      </c>
      <c r="P116" s="360">
        <v>350000000</v>
      </c>
      <c r="Q116" s="361">
        <f t="shared" si="8"/>
        <v>0</v>
      </c>
      <c r="R116" s="361">
        <f t="shared" si="8"/>
        <v>0</v>
      </c>
    </row>
    <row r="117" spans="1:18" hidden="1" x14ac:dyDescent="0.25">
      <c r="A117" t="s">
        <v>4283</v>
      </c>
      <c r="B117" s="215">
        <v>14</v>
      </c>
      <c r="C117" s="206" t="str">
        <f t="shared" si="7"/>
        <v>3 103</v>
      </c>
      <c r="D117" s="257">
        <f t="shared" si="6"/>
        <v>1</v>
      </c>
      <c r="E117" s="211">
        <v>32</v>
      </c>
      <c r="F117" s="212" t="s">
        <v>4203</v>
      </c>
      <c r="G117" s="212" t="s">
        <v>419</v>
      </c>
      <c r="H117" s="212" t="s">
        <v>4220</v>
      </c>
      <c r="I117" s="212" t="s">
        <v>4221</v>
      </c>
      <c r="J117" s="348" t="s">
        <v>4378</v>
      </c>
      <c r="K117" s="344">
        <v>3</v>
      </c>
      <c r="L117" s="212">
        <v>103</v>
      </c>
      <c r="M117" s="212">
        <v>1</v>
      </c>
      <c r="N117" s="360">
        <v>0</v>
      </c>
      <c r="O117" s="360">
        <v>0</v>
      </c>
      <c r="P117" s="360"/>
      <c r="Q117" s="361">
        <f t="shared" si="8"/>
        <v>0</v>
      </c>
      <c r="R117" s="361">
        <f t="shared" si="8"/>
        <v>0</v>
      </c>
    </row>
    <row r="118" spans="1:18" hidden="1" x14ac:dyDescent="0.25">
      <c r="A118" t="s">
        <v>4283</v>
      </c>
      <c r="B118" s="215">
        <v>14</v>
      </c>
      <c r="C118" s="206" t="str">
        <f t="shared" si="7"/>
        <v>3 103</v>
      </c>
      <c r="D118" s="257">
        <f t="shared" si="6"/>
        <v>1</v>
      </c>
      <c r="E118" s="206">
        <v>33</v>
      </c>
      <c r="F118" s="212" t="s">
        <v>4203</v>
      </c>
      <c r="G118" s="212" t="s">
        <v>419</v>
      </c>
      <c r="H118" s="212" t="s">
        <v>4220</v>
      </c>
      <c r="I118" s="212" t="s">
        <v>4221</v>
      </c>
      <c r="J118" s="348" t="s">
        <v>4379</v>
      </c>
      <c r="K118" s="344">
        <v>3</v>
      </c>
      <c r="L118" s="212">
        <v>103</v>
      </c>
      <c r="M118" s="212">
        <v>1</v>
      </c>
      <c r="N118" s="360">
        <v>0</v>
      </c>
      <c r="O118" s="360">
        <v>0</v>
      </c>
      <c r="P118" s="360"/>
      <c r="Q118" s="361">
        <f t="shared" si="8"/>
        <v>0</v>
      </c>
      <c r="R118" s="361">
        <f t="shared" si="8"/>
        <v>0</v>
      </c>
    </row>
    <row r="119" spans="1:18" hidden="1" x14ac:dyDescent="0.25">
      <c r="A119" t="s">
        <v>4283</v>
      </c>
      <c r="B119" s="215">
        <v>14</v>
      </c>
      <c r="C119" s="206" t="str">
        <f t="shared" si="7"/>
        <v>3 103</v>
      </c>
      <c r="D119" s="257">
        <f t="shared" si="6"/>
        <v>1</v>
      </c>
      <c r="E119" s="211">
        <v>34</v>
      </c>
      <c r="F119" s="212" t="s">
        <v>4203</v>
      </c>
      <c r="G119" s="212" t="s">
        <v>419</v>
      </c>
      <c r="H119" s="212" t="s">
        <v>4220</v>
      </c>
      <c r="I119" s="212" t="s">
        <v>4221</v>
      </c>
      <c r="J119" s="348" t="s">
        <v>4380</v>
      </c>
      <c r="K119" s="344">
        <v>3</v>
      </c>
      <c r="L119" s="212">
        <v>103</v>
      </c>
      <c r="M119" s="212">
        <v>1</v>
      </c>
      <c r="N119" s="360">
        <v>0</v>
      </c>
      <c r="O119" s="360">
        <v>0</v>
      </c>
      <c r="P119" s="360"/>
      <c r="Q119" s="361">
        <f t="shared" si="8"/>
        <v>0</v>
      </c>
      <c r="R119" s="361">
        <f t="shared" si="8"/>
        <v>0</v>
      </c>
    </row>
    <row r="120" spans="1:18" hidden="1" x14ac:dyDescent="0.25">
      <c r="A120" t="s">
        <v>4283</v>
      </c>
      <c r="B120" s="215">
        <v>14</v>
      </c>
      <c r="C120" s="206" t="str">
        <f t="shared" si="7"/>
        <v>3 103</v>
      </c>
      <c r="D120" s="257">
        <f t="shared" si="6"/>
        <v>1</v>
      </c>
      <c r="E120" s="206">
        <v>35</v>
      </c>
      <c r="F120" s="212" t="s">
        <v>4203</v>
      </c>
      <c r="G120" s="212" t="s">
        <v>419</v>
      </c>
      <c r="H120" s="212" t="s">
        <v>4220</v>
      </c>
      <c r="I120" s="212" t="s">
        <v>4221</v>
      </c>
      <c r="J120" s="348" t="s">
        <v>4381</v>
      </c>
      <c r="K120" s="344">
        <v>3</v>
      </c>
      <c r="L120" s="212">
        <v>103</v>
      </c>
      <c r="M120" s="212">
        <v>1</v>
      </c>
      <c r="N120" s="360">
        <v>370000000</v>
      </c>
      <c r="O120" s="360">
        <v>370000000</v>
      </c>
      <c r="P120" s="360">
        <v>0</v>
      </c>
      <c r="Q120" s="361">
        <f t="shared" si="8"/>
        <v>0</v>
      </c>
      <c r="R120" s="361">
        <f t="shared" si="8"/>
        <v>370000000</v>
      </c>
    </row>
    <row r="121" spans="1:18" hidden="1" x14ac:dyDescent="0.25">
      <c r="A121" t="s">
        <v>4283</v>
      </c>
      <c r="B121" s="215">
        <v>14</v>
      </c>
      <c r="C121" s="206" t="str">
        <f t="shared" si="7"/>
        <v>3 103</v>
      </c>
      <c r="D121" s="257">
        <f t="shared" si="6"/>
        <v>1</v>
      </c>
      <c r="E121" s="211">
        <v>36</v>
      </c>
      <c r="F121" s="212" t="s">
        <v>4203</v>
      </c>
      <c r="G121" s="212" t="s">
        <v>419</v>
      </c>
      <c r="H121" s="212" t="s">
        <v>4220</v>
      </c>
      <c r="I121" s="212" t="s">
        <v>4221</v>
      </c>
      <c r="J121" s="348" t="s">
        <v>4382</v>
      </c>
      <c r="K121" s="344">
        <v>3</v>
      </c>
      <c r="L121" s="212">
        <v>103</v>
      </c>
      <c r="M121" s="212">
        <v>1</v>
      </c>
      <c r="N121" s="360">
        <v>0</v>
      </c>
      <c r="O121" s="360">
        <v>0</v>
      </c>
      <c r="P121" s="360"/>
      <c r="Q121" s="361">
        <f t="shared" si="8"/>
        <v>0</v>
      </c>
      <c r="R121" s="361">
        <f t="shared" si="8"/>
        <v>0</v>
      </c>
    </row>
    <row r="122" spans="1:18" hidden="1" x14ac:dyDescent="0.25">
      <c r="A122" t="s">
        <v>4283</v>
      </c>
      <c r="B122" s="215">
        <v>14</v>
      </c>
      <c r="C122" s="206" t="str">
        <f t="shared" si="7"/>
        <v>3 103</v>
      </c>
      <c r="D122" s="257">
        <f t="shared" si="6"/>
        <v>1</v>
      </c>
      <c r="E122" s="206">
        <v>37</v>
      </c>
      <c r="F122" s="212" t="s">
        <v>4203</v>
      </c>
      <c r="G122" s="212" t="s">
        <v>419</v>
      </c>
      <c r="H122" s="212" t="s">
        <v>4220</v>
      </c>
      <c r="I122" s="212" t="s">
        <v>4221</v>
      </c>
      <c r="J122" s="348" t="s">
        <v>4383</v>
      </c>
      <c r="K122" s="344">
        <v>3</v>
      </c>
      <c r="L122" s="212">
        <v>103</v>
      </c>
      <c r="M122" s="212">
        <v>1</v>
      </c>
      <c r="N122" s="360">
        <v>35000000</v>
      </c>
      <c r="O122" s="360">
        <v>35000000</v>
      </c>
      <c r="P122" s="360">
        <v>0</v>
      </c>
      <c r="Q122" s="361">
        <f t="shared" si="8"/>
        <v>0</v>
      </c>
      <c r="R122" s="361">
        <f t="shared" si="8"/>
        <v>35000000</v>
      </c>
    </row>
    <row r="123" spans="1:18" hidden="1" x14ac:dyDescent="0.25">
      <c r="A123" t="s">
        <v>4283</v>
      </c>
      <c r="B123" s="215">
        <v>14</v>
      </c>
      <c r="C123" s="206" t="str">
        <f t="shared" si="7"/>
        <v>3 103</v>
      </c>
      <c r="D123" s="257">
        <f t="shared" si="6"/>
        <v>1</v>
      </c>
      <c r="E123" s="211">
        <v>38</v>
      </c>
      <c r="F123" s="212" t="s">
        <v>4203</v>
      </c>
      <c r="G123" s="212" t="s">
        <v>419</v>
      </c>
      <c r="H123" s="212" t="s">
        <v>4220</v>
      </c>
      <c r="I123" s="212" t="s">
        <v>4221</v>
      </c>
      <c r="J123" s="348" t="s">
        <v>4384</v>
      </c>
      <c r="K123" s="344">
        <v>3</v>
      </c>
      <c r="L123" s="212">
        <v>103</v>
      </c>
      <c r="M123" s="212">
        <v>1</v>
      </c>
      <c r="N123" s="360">
        <v>0</v>
      </c>
      <c r="O123" s="360">
        <v>0</v>
      </c>
      <c r="P123" s="360"/>
      <c r="Q123" s="361">
        <f t="shared" si="8"/>
        <v>0</v>
      </c>
      <c r="R123" s="361">
        <f t="shared" si="8"/>
        <v>0</v>
      </c>
    </row>
    <row r="124" spans="1:18" hidden="1" x14ac:dyDescent="0.25">
      <c r="A124" t="s">
        <v>4283</v>
      </c>
      <c r="B124" s="215">
        <v>14</v>
      </c>
      <c r="C124" s="206" t="str">
        <f t="shared" si="7"/>
        <v>3 103</v>
      </c>
      <c r="D124" s="257">
        <f t="shared" si="6"/>
        <v>2</v>
      </c>
      <c r="E124" s="211">
        <v>40</v>
      </c>
      <c r="F124" s="212" t="s">
        <v>4203</v>
      </c>
      <c r="G124" s="212" t="s">
        <v>419</v>
      </c>
      <c r="H124" s="212" t="s">
        <v>4220</v>
      </c>
      <c r="I124" s="212">
        <v>0</v>
      </c>
      <c r="J124" s="348" t="s">
        <v>4385</v>
      </c>
      <c r="K124" s="344">
        <v>3</v>
      </c>
      <c r="L124" s="212">
        <v>103</v>
      </c>
      <c r="M124" s="212">
        <v>2</v>
      </c>
      <c r="N124" s="360">
        <v>0</v>
      </c>
      <c r="O124" s="360">
        <v>0</v>
      </c>
      <c r="P124" s="360"/>
      <c r="Q124" s="361">
        <f t="shared" si="8"/>
        <v>0</v>
      </c>
      <c r="R124" s="361">
        <f t="shared" si="8"/>
        <v>0</v>
      </c>
    </row>
    <row r="125" spans="1:18" s="350" customFormat="1" hidden="1" x14ac:dyDescent="0.25">
      <c r="A125" s="350" t="s">
        <v>4283</v>
      </c>
      <c r="B125" s="351">
        <v>14</v>
      </c>
      <c r="C125" s="206" t="str">
        <f t="shared" si="7"/>
        <v>3 103</v>
      </c>
      <c r="D125" s="257">
        <f t="shared" si="6"/>
        <v>1</v>
      </c>
      <c r="E125" s="359">
        <v>40</v>
      </c>
      <c r="F125" s="353" t="s">
        <v>4203</v>
      </c>
      <c r="G125" s="353" t="s">
        <v>419</v>
      </c>
      <c r="H125" s="353" t="s">
        <v>4220</v>
      </c>
      <c r="I125" s="353" t="s">
        <v>4221</v>
      </c>
      <c r="J125" s="349" t="s">
        <v>4347</v>
      </c>
      <c r="K125" s="356">
        <v>3</v>
      </c>
      <c r="L125" s="353">
        <v>103</v>
      </c>
      <c r="M125" s="353">
        <v>1</v>
      </c>
      <c r="N125" s="372">
        <v>236175538</v>
      </c>
      <c r="O125" s="373"/>
      <c r="P125" s="373"/>
      <c r="Q125" s="374"/>
      <c r="R125" s="374"/>
    </row>
    <row r="126" spans="1:18" s="350" customFormat="1" hidden="1" x14ac:dyDescent="0.25">
      <c r="A126" s="350" t="s">
        <v>4283</v>
      </c>
      <c r="B126" s="351">
        <v>14</v>
      </c>
      <c r="C126" s="206" t="str">
        <f t="shared" si="7"/>
        <v>3 103</v>
      </c>
      <c r="D126" s="257">
        <f t="shared" si="6"/>
        <v>2</v>
      </c>
      <c r="E126" s="359">
        <v>40</v>
      </c>
      <c r="F126" s="353" t="s">
        <v>4203</v>
      </c>
      <c r="G126" s="353" t="s">
        <v>419</v>
      </c>
      <c r="H126" s="353" t="s">
        <v>4220</v>
      </c>
      <c r="I126" s="353" t="s">
        <v>4221</v>
      </c>
      <c r="J126" s="349" t="s">
        <v>4347</v>
      </c>
      <c r="K126" s="356">
        <v>3</v>
      </c>
      <c r="L126" s="353">
        <v>103</v>
      </c>
      <c r="M126" s="353">
        <v>2</v>
      </c>
      <c r="N126" s="354">
        <v>3945668</v>
      </c>
      <c r="O126" s="354">
        <v>0</v>
      </c>
      <c r="P126" s="354">
        <v>0</v>
      </c>
      <c r="Q126" s="354">
        <f t="shared" si="8"/>
        <v>3945668</v>
      </c>
      <c r="R126" s="354">
        <f t="shared" si="8"/>
        <v>0</v>
      </c>
    </row>
    <row r="127" spans="1:18" hidden="1" x14ac:dyDescent="0.25">
      <c r="A127" t="s">
        <v>4284</v>
      </c>
      <c r="B127" s="215">
        <v>14</v>
      </c>
      <c r="C127" s="206" t="str">
        <f t="shared" si="7"/>
        <v>3 104</v>
      </c>
      <c r="D127" s="257">
        <f t="shared" si="6"/>
        <v>1</v>
      </c>
      <c r="E127" s="206">
        <v>41</v>
      </c>
      <c r="F127" s="212" t="s">
        <v>4203</v>
      </c>
      <c r="G127" s="212" t="s">
        <v>419</v>
      </c>
      <c r="H127" s="212" t="s">
        <v>4222</v>
      </c>
      <c r="I127" s="212" t="s">
        <v>4223</v>
      </c>
      <c r="J127" s="348" t="s">
        <v>4348</v>
      </c>
      <c r="K127" s="344">
        <v>3</v>
      </c>
      <c r="L127" s="212">
        <v>104</v>
      </c>
      <c r="M127" s="212">
        <v>1</v>
      </c>
      <c r="N127" s="362">
        <v>0</v>
      </c>
      <c r="O127" s="362">
        <v>0</v>
      </c>
      <c r="P127" s="362"/>
      <c r="Q127" s="363">
        <f t="shared" si="8"/>
        <v>0</v>
      </c>
      <c r="R127" s="363">
        <f t="shared" si="8"/>
        <v>0</v>
      </c>
    </row>
    <row r="128" spans="1:18" hidden="1" x14ac:dyDescent="0.25">
      <c r="A128" t="s">
        <v>4284</v>
      </c>
      <c r="B128" s="215">
        <v>14</v>
      </c>
      <c r="C128" s="206" t="str">
        <f t="shared" si="7"/>
        <v>3 104</v>
      </c>
      <c r="D128" s="257">
        <f t="shared" si="6"/>
        <v>1</v>
      </c>
      <c r="E128" s="211">
        <v>42</v>
      </c>
      <c r="F128" s="212" t="s">
        <v>4203</v>
      </c>
      <c r="G128" s="212" t="s">
        <v>419</v>
      </c>
      <c r="H128" s="212" t="s">
        <v>4222</v>
      </c>
      <c r="I128" s="212" t="s">
        <v>4223</v>
      </c>
      <c r="J128" s="348" t="s">
        <v>4349</v>
      </c>
      <c r="K128" s="344">
        <v>3</v>
      </c>
      <c r="L128" s="212">
        <v>104</v>
      </c>
      <c r="M128" s="212">
        <v>1</v>
      </c>
      <c r="N128" s="362">
        <v>0</v>
      </c>
      <c r="O128" s="362">
        <v>0</v>
      </c>
      <c r="P128" s="362"/>
      <c r="Q128" s="363">
        <f t="shared" si="8"/>
        <v>0</v>
      </c>
      <c r="R128" s="363">
        <f t="shared" si="8"/>
        <v>0</v>
      </c>
    </row>
    <row r="129" spans="1:18" hidden="1" x14ac:dyDescent="0.25">
      <c r="A129" t="s">
        <v>4284</v>
      </c>
      <c r="B129" s="215">
        <v>14</v>
      </c>
      <c r="C129" s="206" t="str">
        <f t="shared" si="7"/>
        <v>3 104</v>
      </c>
      <c r="D129" s="257">
        <f t="shared" si="6"/>
        <v>1</v>
      </c>
      <c r="E129" s="206">
        <v>43</v>
      </c>
      <c r="F129" s="212" t="s">
        <v>4203</v>
      </c>
      <c r="G129" s="212" t="s">
        <v>419</v>
      </c>
      <c r="H129" s="212" t="s">
        <v>4222</v>
      </c>
      <c r="I129" s="212" t="s">
        <v>4223</v>
      </c>
      <c r="J129" s="348" t="s">
        <v>4350</v>
      </c>
      <c r="K129" s="344">
        <v>3</v>
      </c>
      <c r="L129" s="212">
        <v>104</v>
      </c>
      <c r="M129" s="212">
        <v>1</v>
      </c>
      <c r="N129" s="362">
        <v>9003003</v>
      </c>
      <c r="O129" s="362">
        <v>9003003</v>
      </c>
      <c r="P129" s="362">
        <v>9003003</v>
      </c>
      <c r="Q129" s="363">
        <f t="shared" si="8"/>
        <v>0</v>
      </c>
      <c r="R129" s="363">
        <f t="shared" si="8"/>
        <v>0</v>
      </c>
    </row>
    <row r="130" spans="1:18" hidden="1" x14ac:dyDescent="0.25">
      <c r="A130" t="s">
        <v>4284</v>
      </c>
      <c r="B130" s="215">
        <v>14</v>
      </c>
      <c r="C130" s="206" t="str">
        <f t="shared" si="7"/>
        <v>3 104</v>
      </c>
      <c r="D130" s="257">
        <f t="shared" si="6"/>
        <v>1</v>
      </c>
      <c r="E130" s="211">
        <v>44</v>
      </c>
      <c r="F130" s="212" t="s">
        <v>4203</v>
      </c>
      <c r="G130" s="212" t="s">
        <v>419</v>
      </c>
      <c r="H130" s="212" t="s">
        <v>4222</v>
      </c>
      <c r="I130" s="212" t="s">
        <v>4223</v>
      </c>
      <c r="J130" s="348" t="s">
        <v>4351</v>
      </c>
      <c r="K130" s="344">
        <v>3</v>
      </c>
      <c r="L130" s="212">
        <v>104</v>
      </c>
      <c r="M130" s="212">
        <v>1</v>
      </c>
      <c r="N130" s="362">
        <v>6000000</v>
      </c>
      <c r="O130" s="362">
        <v>6000000</v>
      </c>
      <c r="P130" s="362">
        <v>0</v>
      </c>
      <c r="Q130" s="363">
        <f t="shared" si="8"/>
        <v>0</v>
      </c>
      <c r="R130" s="363">
        <f t="shared" si="8"/>
        <v>6000000</v>
      </c>
    </row>
    <row r="131" spans="1:18" s="350" customFormat="1" hidden="1" x14ac:dyDescent="0.25">
      <c r="A131" s="350" t="s">
        <v>4284</v>
      </c>
      <c r="B131" s="351">
        <v>14</v>
      </c>
      <c r="C131" s="206" t="str">
        <f t="shared" si="7"/>
        <v>3 104</v>
      </c>
      <c r="D131" s="257">
        <f t="shared" ref="D131:D194" si="9">+M131</f>
        <v>1</v>
      </c>
      <c r="E131" s="359">
        <v>44</v>
      </c>
      <c r="F131" s="353" t="s">
        <v>4203</v>
      </c>
      <c r="G131" s="353" t="s">
        <v>419</v>
      </c>
      <c r="H131" s="353" t="s">
        <v>4222</v>
      </c>
      <c r="I131" s="353" t="s">
        <v>4223</v>
      </c>
      <c r="J131" s="349" t="s">
        <v>4347</v>
      </c>
      <c r="K131" s="356">
        <v>3</v>
      </c>
      <c r="L131" s="353">
        <v>104</v>
      </c>
      <c r="M131" s="353">
        <v>1</v>
      </c>
      <c r="N131" s="355">
        <v>558996997</v>
      </c>
      <c r="O131" s="355"/>
      <c r="P131" s="355"/>
      <c r="Q131" s="355"/>
      <c r="R131" s="355"/>
    </row>
    <row r="132" spans="1:18" hidden="1" x14ac:dyDescent="0.25">
      <c r="A132" t="s">
        <v>4285</v>
      </c>
      <c r="B132" s="215">
        <v>14</v>
      </c>
      <c r="C132" s="206" t="str">
        <f t="shared" si="7"/>
        <v>3 105</v>
      </c>
      <c r="D132" s="257">
        <f t="shared" si="9"/>
        <v>1</v>
      </c>
      <c r="E132" s="206">
        <v>45</v>
      </c>
      <c r="F132" s="212" t="s">
        <v>4203</v>
      </c>
      <c r="G132" s="212" t="s">
        <v>419</v>
      </c>
      <c r="H132" s="212" t="s">
        <v>4224</v>
      </c>
      <c r="I132" s="212" t="s">
        <v>4225</v>
      </c>
      <c r="J132" s="348" t="s">
        <v>4404</v>
      </c>
      <c r="K132" s="344">
        <v>3</v>
      </c>
      <c r="L132" s="212">
        <v>105</v>
      </c>
      <c r="M132" s="212">
        <v>1</v>
      </c>
      <c r="N132" s="362">
        <v>33750000</v>
      </c>
      <c r="O132" s="362">
        <v>33750000</v>
      </c>
      <c r="P132" s="362">
        <v>33750000</v>
      </c>
      <c r="Q132" s="363">
        <f t="shared" si="8"/>
        <v>0</v>
      </c>
      <c r="R132" s="363">
        <f t="shared" si="8"/>
        <v>0</v>
      </c>
    </row>
    <row r="133" spans="1:18" s="350" customFormat="1" hidden="1" x14ac:dyDescent="0.25">
      <c r="A133" s="350" t="s">
        <v>4285</v>
      </c>
      <c r="B133" s="351">
        <v>14</v>
      </c>
      <c r="C133" s="206" t="str">
        <f t="shared" ref="C133:C196" si="10">+CONCATENATE(K133," ",L133)</f>
        <v>3 105</v>
      </c>
      <c r="D133" s="257">
        <f t="shared" si="9"/>
        <v>1</v>
      </c>
      <c r="E133" s="352">
        <v>45</v>
      </c>
      <c r="F133" s="353" t="s">
        <v>4203</v>
      </c>
      <c r="G133" s="353" t="s">
        <v>419</v>
      </c>
      <c r="H133" s="353" t="s">
        <v>4224</v>
      </c>
      <c r="I133" s="353" t="s">
        <v>4225</v>
      </c>
      <c r="J133" s="349" t="s">
        <v>4347</v>
      </c>
      <c r="K133" s="356">
        <v>3</v>
      </c>
      <c r="L133" s="353">
        <v>105</v>
      </c>
      <c r="M133" s="353">
        <v>1</v>
      </c>
      <c r="N133" s="355">
        <v>6250000</v>
      </c>
      <c r="O133" s="355"/>
      <c r="P133" s="355"/>
      <c r="Q133" s="355"/>
      <c r="R133" s="355"/>
    </row>
    <row r="134" spans="1:18" hidden="1" x14ac:dyDescent="0.25">
      <c r="A134" t="s">
        <v>4286</v>
      </c>
      <c r="B134" s="215">
        <v>14</v>
      </c>
      <c r="C134" s="206" t="str">
        <f t="shared" si="10"/>
        <v>3 105</v>
      </c>
      <c r="D134" s="257">
        <f t="shared" si="9"/>
        <v>1</v>
      </c>
      <c r="E134" s="211">
        <v>46</v>
      </c>
      <c r="F134" s="212" t="s">
        <v>4203</v>
      </c>
      <c r="G134" s="212" t="s">
        <v>419</v>
      </c>
      <c r="H134" s="212" t="s">
        <v>4224</v>
      </c>
      <c r="I134" s="282" t="s">
        <v>4254</v>
      </c>
      <c r="J134" s="348"/>
      <c r="K134" s="344">
        <v>3</v>
      </c>
      <c r="L134" s="212">
        <v>105</v>
      </c>
      <c r="M134" s="212">
        <v>1</v>
      </c>
      <c r="N134" s="362">
        <v>100000000</v>
      </c>
      <c r="O134" s="362">
        <v>100000000</v>
      </c>
      <c r="P134" s="362">
        <v>100000000</v>
      </c>
      <c r="Q134" s="363">
        <f t="shared" si="8"/>
        <v>0</v>
      </c>
      <c r="R134" s="363">
        <f t="shared" si="8"/>
        <v>0</v>
      </c>
    </row>
    <row r="135" spans="1:18" hidden="1" x14ac:dyDescent="0.25">
      <c r="A135" t="s">
        <v>4286</v>
      </c>
      <c r="B135" s="215">
        <v>14</v>
      </c>
      <c r="C135" s="206" t="str">
        <f t="shared" si="10"/>
        <v>3 105</v>
      </c>
      <c r="D135" s="257">
        <f t="shared" si="9"/>
        <v>1</v>
      </c>
      <c r="E135" s="206">
        <v>47</v>
      </c>
      <c r="F135" s="212" t="s">
        <v>4203</v>
      </c>
      <c r="G135" s="212" t="s">
        <v>419</v>
      </c>
      <c r="H135" s="212" t="s">
        <v>4224</v>
      </c>
      <c r="I135" s="282" t="s">
        <v>4254</v>
      </c>
      <c r="J135" s="348"/>
      <c r="K135" s="344">
        <v>3</v>
      </c>
      <c r="L135" s="212">
        <v>105</v>
      </c>
      <c r="M135" s="212">
        <v>1</v>
      </c>
      <c r="N135" s="362">
        <v>0</v>
      </c>
      <c r="O135" s="362">
        <v>0</v>
      </c>
      <c r="P135" s="362"/>
      <c r="Q135" s="363">
        <f t="shared" si="8"/>
        <v>0</v>
      </c>
      <c r="R135" s="363">
        <f t="shared" si="8"/>
        <v>0</v>
      </c>
    </row>
    <row r="136" spans="1:18" hidden="1" x14ac:dyDescent="0.25">
      <c r="A136" t="s">
        <v>4286</v>
      </c>
      <c r="B136" s="215">
        <v>14</v>
      </c>
      <c r="C136" s="206" t="str">
        <f t="shared" si="10"/>
        <v>3 105</v>
      </c>
      <c r="D136" s="257">
        <f t="shared" si="9"/>
        <v>1</v>
      </c>
      <c r="E136" s="211">
        <v>48</v>
      </c>
      <c r="F136" s="212" t="s">
        <v>4203</v>
      </c>
      <c r="G136" s="212" t="s">
        <v>419</v>
      </c>
      <c r="H136" s="212" t="s">
        <v>4224</v>
      </c>
      <c r="I136" s="282" t="s">
        <v>4254</v>
      </c>
      <c r="J136" s="348"/>
      <c r="K136" s="344">
        <v>3</v>
      </c>
      <c r="L136" s="212">
        <v>105</v>
      </c>
      <c r="M136" s="212">
        <v>1</v>
      </c>
      <c r="N136" s="362">
        <v>0</v>
      </c>
      <c r="O136" s="362">
        <v>0</v>
      </c>
      <c r="P136" s="362"/>
      <c r="Q136" s="363">
        <f t="shared" si="8"/>
        <v>0</v>
      </c>
      <c r="R136" s="363">
        <f t="shared" si="8"/>
        <v>0</v>
      </c>
    </row>
    <row r="137" spans="1:18" hidden="1" x14ac:dyDescent="0.25">
      <c r="A137" t="s">
        <v>4286</v>
      </c>
      <c r="B137" s="215">
        <v>14</v>
      </c>
      <c r="C137" s="206" t="str">
        <f t="shared" si="10"/>
        <v>3 105</v>
      </c>
      <c r="D137" s="257">
        <f t="shared" si="9"/>
        <v>1</v>
      </c>
      <c r="E137" s="206">
        <v>49</v>
      </c>
      <c r="F137" s="212" t="s">
        <v>4203</v>
      </c>
      <c r="G137" s="212" t="s">
        <v>419</v>
      </c>
      <c r="H137" s="212" t="s">
        <v>4224</v>
      </c>
      <c r="I137" s="282" t="s">
        <v>4254</v>
      </c>
      <c r="J137" s="348"/>
      <c r="K137" s="344">
        <v>3</v>
      </c>
      <c r="L137" s="212">
        <v>105</v>
      </c>
      <c r="M137" s="212">
        <v>1</v>
      </c>
      <c r="N137" s="362">
        <v>0</v>
      </c>
      <c r="O137" s="362">
        <v>0</v>
      </c>
      <c r="P137" s="362"/>
      <c r="Q137" s="363">
        <f t="shared" si="8"/>
        <v>0</v>
      </c>
      <c r="R137" s="363">
        <f t="shared" si="8"/>
        <v>0</v>
      </c>
    </row>
    <row r="138" spans="1:18" hidden="1" x14ac:dyDescent="0.25">
      <c r="A138" t="s">
        <v>4286</v>
      </c>
      <c r="B138" s="215">
        <v>14</v>
      </c>
      <c r="C138" s="206" t="str">
        <f t="shared" si="10"/>
        <v>3 105</v>
      </c>
      <c r="D138" s="257">
        <f t="shared" si="9"/>
        <v>1</v>
      </c>
      <c r="E138" s="211">
        <v>50</v>
      </c>
      <c r="F138" s="212" t="s">
        <v>4203</v>
      </c>
      <c r="G138" s="212" t="s">
        <v>419</v>
      </c>
      <c r="H138" s="212" t="s">
        <v>4224</v>
      </c>
      <c r="I138" s="282" t="s">
        <v>4254</v>
      </c>
      <c r="J138" s="348"/>
      <c r="K138" s="344">
        <v>3</v>
      </c>
      <c r="L138" s="212">
        <v>105</v>
      </c>
      <c r="M138" s="212">
        <v>1</v>
      </c>
      <c r="N138" s="362">
        <v>59202110</v>
      </c>
      <c r="O138" s="362">
        <v>59202110</v>
      </c>
      <c r="P138" s="362">
        <v>59202110</v>
      </c>
      <c r="Q138" s="363">
        <f t="shared" si="8"/>
        <v>0</v>
      </c>
      <c r="R138" s="363">
        <f t="shared" si="8"/>
        <v>0</v>
      </c>
    </row>
    <row r="139" spans="1:18" s="350" customFormat="1" hidden="1" x14ac:dyDescent="0.25">
      <c r="A139" s="350" t="s">
        <v>4286</v>
      </c>
      <c r="B139" s="351">
        <v>14</v>
      </c>
      <c r="C139" s="206" t="str">
        <f t="shared" si="10"/>
        <v>3 105</v>
      </c>
      <c r="D139" s="257">
        <f t="shared" si="9"/>
        <v>1</v>
      </c>
      <c r="E139" s="359">
        <v>50</v>
      </c>
      <c r="F139" s="353" t="s">
        <v>4203</v>
      </c>
      <c r="G139" s="353" t="s">
        <v>419</v>
      </c>
      <c r="H139" s="353" t="s">
        <v>4224</v>
      </c>
      <c r="I139" s="353" t="s">
        <v>4254</v>
      </c>
      <c r="J139" s="349" t="s">
        <v>4347</v>
      </c>
      <c r="K139" s="356">
        <v>3</v>
      </c>
      <c r="L139" s="353">
        <v>105</v>
      </c>
      <c r="M139" s="353">
        <v>1</v>
      </c>
      <c r="N139" s="355">
        <v>311297890</v>
      </c>
      <c r="O139" s="355"/>
      <c r="P139" s="355"/>
      <c r="Q139" s="355"/>
      <c r="R139" s="355"/>
    </row>
    <row r="140" spans="1:18" hidden="1" x14ac:dyDescent="0.25">
      <c r="A140" t="s">
        <v>4287</v>
      </c>
      <c r="B140" s="215">
        <v>14</v>
      </c>
      <c r="C140" s="206" t="str">
        <f t="shared" si="10"/>
        <v>3 106</v>
      </c>
      <c r="D140" s="257">
        <f t="shared" si="9"/>
        <v>1</v>
      </c>
      <c r="E140" s="206">
        <v>51</v>
      </c>
      <c r="F140" s="212" t="s">
        <v>4203</v>
      </c>
      <c r="G140" s="212" t="s">
        <v>419</v>
      </c>
      <c r="H140" s="212" t="s">
        <v>436</v>
      </c>
      <c r="I140" s="212" t="s">
        <v>4226</v>
      </c>
      <c r="J140" s="348" t="s">
        <v>4391</v>
      </c>
      <c r="K140" s="344">
        <v>3</v>
      </c>
      <c r="L140" s="212">
        <v>106</v>
      </c>
      <c r="M140" s="212">
        <v>1</v>
      </c>
      <c r="N140" s="362">
        <v>313606688</v>
      </c>
      <c r="O140" s="362">
        <v>313606688</v>
      </c>
      <c r="P140" s="362">
        <v>313606688</v>
      </c>
      <c r="Q140" s="363">
        <f t="shared" si="8"/>
        <v>0</v>
      </c>
      <c r="R140" s="363">
        <f t="shared" si="8"/>
        <v>0</v>
      </c>
    </row>
    <row r="141" spans="1:18" hidden="1" x14ac:dyDescent="0.25">
      <c r="A141" t="s">
        <v>4287</v>
      </c>
      <c r="B141" s="215">
        <v>14</v>
      </c>
      <c r="C141" s="206" t="str">
        <f t="shared" si="10"/>
        <v>3 106</v>
      </c>
      <c r="D141" s="257">
        <f t="shared" si="9"/>
        <v>1</v>
      </c>
      <c r="E141" s="211">
        <v>52</v>
      </c>
      <c r="F141" s="212" t="s">
        <v>4203</v>
      </c>
      <c r="G141" s="212" t="s">
        <v>419</v>
      </c>
      <c r="H141" s="212" t="s">
        <v>436</v>
      </c>
      <c r="I141" s="212" t="s">
        <v>4226</v>
      </c>
      <c r="J141" s="348" t="s">
        <v>4392</v>
      </c>
      <c r="K141" s="344">
        <v>3</v>
      </c>
      <c r="L141" s="212">
        <v>106</v>
      </c>
      <c r="M141" s="212">
        <v>1</v>
      </c>
      <c r="N141" s="362">
        <v>518908806</v>
      </c>
      <c r="O141" s="362">
        <v>518908806</v>
      </c>
      <c r="P141" s="362">
        <v>518908806</v>
      </c>
      <c r="Q141" s="363">
        <f t="shared" si="8"/>
        <v>0</v>
      </c>
      <c r="R141" s="363">
        <f t="shared" si="8"/>
        <v>0</v>
      </c>
    </row>
    <row r="142" spans="1:18" hidden="1" x14ac:dyDescent="0.25">
      <c r="A142" t="s">
        <v>4287</v>
      </c>
      <c r="B142" s="215">
        <v>14</v>
      </c>
      <c r="C142" s="206" t="str">
        <f t="shared" si="10"/>
        <v>3 106</v>
      </c>
      <c r="D142" s="257">
        <f t="shared" si="9"/>
        <v>1</v>
      </c>
      <c r="E142" s="206">
        <v>53</v>
      </c>
      <c r="F142" s="212" t="s">
        <v>4203</v>
      </c>
      <c r="G142" s="212" t="s">
        <v>419</v>
      </c>
      <c r="H142" s="212" t="s">
        <v>436</v>
      </c>
      <c r="I142" s="212" t="s">
        <v>4226</v>
      </c>
      <c r="J142" s="348" t="s">
        <v>4393</v>
      </c>
      <c r="K142" s="344">
        <v>3</v>
      </c>
      <c r="L142" s="212">
        <v>106</v>
      </c>
      <c r="M142" s="212">
        <v>1</v>
      </c>
      <c r="N142" s="362">
        <v>259861718</v>
      </c>
      <c r="O142" s="362">
        <v>259861718</v>
      </c>
      <c r="P142" s="362">
        <v>259861718</v>
      </c>
      <c r="Q142" s="363">
        <f t="shared" si="8"/>
        <v>0</v>
      </c>
      <c r="R142" s="363">
        <f t="shared" si="8"/>
        <v>0</v>
      </c>
    </row>
    <row r="143" spans="1:18" hidden="1" x14ac:dyDescent="0.25">
      <c r="A143" t="s">
        <v>4287</v>
      </c>
      <c r="B143" s="215">
        <v>14</v>
      </c>
      <c r="C143" s="206" t="str">
        <f t="shared" si="10"/>
        <v>3 106</v>
      </c>
      <c r="D143" s="257">
        <f t="shared" si="9"/>
        <v>2</v>
      </c>
      <c r="E143" s="211">
        <v>54</v>
      </c>
      <c r="F143" s="212" t="s">
        <v>4203</v>
      </c>
      <c r="G143" s="212" t="s">
        <v>419</v>
      </c>
      <c r="H143" s="212" t="s">
        <v>436</v>
      </c>
      <c r="I143" s="212" t="s">
        <v>4226</v>
      </c>
      <c r="J143" s="348" t="s">
        <v>4393</v>
      </c>
      <c r="K143" s="344">
        <v>3</v>
      </c>
      <c r="L143" s="212">
        <v>106</v>
      </c>
      <c r="M143" s="212">
        <v>2</v>
      </c>
      <c r="N143" s="362">
        <v>1117962000</v>
      </c>
      <c r="O143" s="362">
        <v>1117962000</v>
      </c>
      <c r="P143" s="362">
        <v>1117962000</v>
      </c>
      <c r="Q143" s="363">
        <f t="shared" si="8"/>
        <v>0</v>
      </c>
      <c r="R143" s="363">
        <f t="shared" si="8"/>
        <v>0</v>
      </c>
    </row>
    <row r="144" spans="1:18" hidden="1" x14ac:dyDescent="0.25">
      <c r="A144" t="s">
        <v>4287</v>
      </c>
      <c r="B144" s="215">
        <v>14</v>
      </c>
      <c r="C144" s="206" t="str">
        <f t="shared" si="10"/>
        <v>3 106</v>
      </c>
      <c r="D144" s="257">
        <f t="shared" si="9"/>
        <v>1</v>
      </c>
      <c r="E144" s="206">
        <v>55</v>
      </c>
      <c r="F144" s="212" t="s">
        <v>4203</v>
      </c>
      <c r="G144" s="212" t="s">
        <v>419</v>
      </c>
      <c r="H144" s="212" t="s">
        <v>436</v>
      </c>
      <c r="I144" s="212" t="s">
        <v>4226</v>
      </c>
      <c r="J144" s="348" t="s">
        <v>4394</v>
      </c>
      <c r="K144" s="344">
        <v>3</v>
      </c>
      <c r="L144" s="212">
        <v>106</v>
      </c>
      <c r="M144" s="212">
        <v>1</v>
      </c>
      <c r="N144" s="362">
        <v>55000000</v>
      </c>
      <c r="O144" s="362">
        <v>55000000</v>
      </c>
      <c r="P144" s="362">
        <v>55000000</v>
      </c>
      <c r="Q144" s="363">
        <f t="shared" si="8"/>
        <v>0</v>
      </c>
      <c r="R144" s="363">
        <f t="shared" si="8"/>
        <v>0</v>
      </c>
    </row>
    <row r="145" spans="1:18" hidden="1" x14ac:dyDescent="0.25">
      <c r="A145" t="s">
        <v>4287</v>
      </c>
      <c r="B145" s="215">
        <v>14</v>
      </c>
      <c r="C145" s="206" t="str">
        <f t="shared" si="10"/>
        <v>3 106</v>
      </c>
      <c r="D145" s="257">
        <f t="shared" si="9"/>
        <v>1</v>
      </c>
      <c r="E145" s="211">
        <v>56</v>
      </c>
      <c r="F145" s="212" t="s">
        <v>4203</v>
      </c>
      <c r="G145" s="212" t="s">
        <v>419</v>
      </c>
      <c r="H145" s="212" t="s">
        <v>436</v>
      </c>
      <c r="I145" s="212" t="s">
        <v>4226</v>
      </c>
      <c r="J145" s="348" t="s">
        <v>4395</v>
      </c>
      <c r="K145" s="344">
        <v>3</v>
      </c>
      <c r="L145" s="212">
        <v>106</v>
      </c>
      <c r="M145" s="212">
        <v>1</v>
      </c>
      <c r="N145" s="362">
        <v>65000000</v>
      </c>
      <c r="O145" s="362">
        <v>65000000</v>
      </c>
      <c r="P145" s="362">
        <v>65000000</v>
      </c>
      <c r="Q145" s="220">
        <f t="shared" si="8"/>
        <v>0</v>
      </c>
      <c r="R145" s="220">
        <f t="shared" si="8"/>
        <v>0</v>
      </c>
    </row>
    <row r="146" spans="1:18" hidden="1" x14ac:dyDescent="0.25">
      <c r="A146" t="s">
        <v>4287</v>
      </c>
      <c r="B146" s="215">
        <v>14</v>
      </c>
      <c r="C146" s="206" t="str">
        <f t="shared" si="10"/>
        <v>3 106</v>
      </c>
      <c r="D146" s="257">
        <f t="shared" si="9"/>
        <v>1</v>
      </c>
      <c r="E146" s="206">
        <v>57</v>
      </c>
      <c r="F146" s="212" t="s">
        <v>4203</v>
      </c>
      <c r="G146" s="212" t="s">
        <v>419</v>
      </c>
      <c r="H146" s="212" t="s">
        <v>436</v>
      </c>
      <c r="I146" s="212" t="s">
        <v>4226</v>
      </c>
      <c r="J146" s="348" t="s">
        <v>4396</v>
      </c>
      <c r="K146" s="344">
        <v>3</v>
      </c>
      <c r="L146" s="212">
        <v>106</v>
      </c>
      <c r="M146" s="212">
        <v>1</v>
      </c>
      <c r="N146" s="362">
        <v>19670000</v>
      </c>
      <c r="O146" s="362">
        <v>19670000</v>
      </c>
      <c r="P146" s="362">
        <v>19670000</v>
      </c>
      <c r="Q146" s="220">
        <f t="shared" si="8"/>
        <v>0</v>
      </c>
      <c r="R146" s="220">
        <f t="shared" si="8"/>
        <v>0</v>
      </c>
    </row>
    <row r="147" spans="1:18" hidden="1" x14ac:dyDescent="0.25">
      <c r="A147" t="s">
        <v>4287</v>
      </c>
      <c r="B147" s="215">
        <v>14</v>
      </c>
      <c r="C147" s="206" t="str">
        <f t="shared" si="10"/>
        <v>3 106</v>
      </c>
      <c r="D147" s="257">
        <f t="shared" si="9"/>
        <v>1</v>
      </c>
      <c r="E147" s="211">
        <v>58</v>
      </c>
      <c r="F147" s="212" t="s">
        <v>4203</v>
      </c>
      <c r="G147" s="212" t="s">
        <v>419</v>
      </c>
      <c r="H147" s="212" t="s">
        <v>436</v>
      </c>
      <c r="I147" s="212" t="s">
        <v>4226</v>
      </c>
      <c r="J147" s="348" t="s">
        <v>4397</v>
      </c>
      <c r="K147" s="344">
        <v>3</v>
      </c>
      <c r="L147" s="212">
        <v>106</v>
      </c>
      <c r="M147" s="212">
        <v>1</v>
      </c>
      <c r="N147" s="362">
        <v>49600000</v>
      </c>
      <c r="O147" s="362">
        <v>49600000</v>
      </c>
      <c r="P147" s="362">
        <v>49600000</v>
      </c>
      <c r="Q147" s="220">
        <f t="shared" si="8"/>
        <v>0</v>
      </c>
      <c r="R147" s="220">
        <f t="shared" si="8"/>
        <v>0</v>
      </c>
    </row>
    <row r="148" spans="1:18" hidden="1" x14ac:dyDescent="0.25">
      <c r="A148" t="s">
        <v>4287</v>
      </c>
      <c r="B148" s="215">
        <v>14</v>
      </c>
      <c r="C148" s="206" t="str">
        <f t="shared" si="10"/>
        <v>3 106</v>
      </c>
      <c r="D148" s="257">
        <f t="shared" si="9"/>
        <v>1</v>
      </c>
      <c r="E148" s="206">
        <v>59</v>
      </c>
      <c r="F148" s="212" t="s">
        <v>4203</v>
      </c>
      <c r="G148" s="212" t="s">
        <v>419</v>
      </c>
      <c r="H148" s="212" t="s">
        <v>436</v>
      </c>
      <c r="I148" s="212" t="s">
        <v>4226</v>
      </c>
      <c r="J148" s="348" t="s">
        <v>4398</v>
      </c>
      <c r="K148" s="344">
        <v>3</v>
      </c>
      <c r="L148" s="212">
        <v>106</v>
      </c>
      <c r="M148" s="212">
        <v>1</v>
      </c>
      <c r="N148" s="362">
        <v>8475000</v>
      </c>
      <c r="O148" s="362">
        <v>8475000</v>
      </c>
      <c r="P148" s="362">
        <v>8475000</v>
      </c>
      <c r="Q148" s="220">
        <f t="shared" si="8"/>
        <v>0</v>
      </c>
      <c r="R148" s="220">
        <f t="shared" si="8"/>
        <v>0</v>
      </c>
    </row>
    <row r="149" spans="1:18" hidden="1" x14ac:dyDescent="0.25">
      <c r="A149" t="s">
        <v>4287</v>
      </c>
      <c r="B149" s="215">
        <v>14</v>
      </c>
      <c r="C149" s="206" t="str">
        <f t="shared" si="10"/>
        <v>3 106</v>
      </c>
      <c r="D149" s="257">
        <f t="shared" si="9"/>
        <v>1</v>
      </c>
      <c r="E149" s="211">
        <v>60</v>
      </c>
      <c r="F149" s="212" t="s">
        <v>4203</v>
      </c>
      <c r="G149" s="212" t="s">
        <v>419</v>
      </c>
      <c r="H149" s="212" t="s">
        <v>436</v>
      </c>
      <c r="I149" s="212" t="s">
        <v>4226</v>
      </c>
      <c r="J149" s="348" t="s">
        <v>4399</v>
      </c>
      <c r="K149" s="344">
        <v>3</v>
      </c>
      <c r="L149" s="212">
        <v>106</v>
      </c>
      <c r="M149" s="212">
        <v>1</v>
      </c>
      <c r="N149" s="362">
        <v>27685000</v>
      </c>
      <c r="O149" s="362">
        <v>27685000</v>
      </c>
      <c r="P149" s="362">
        <v>27685000</v>
      </c>
      <c r="Q149" s="220">
        <f t="shared" si="8"/>
        <v>0</v>
      </c>
      <c r="R149" s="220">
        <f t="shared" si="8"/>
        <v>0</v>
      </c>
    </row>
    <row r="150" spans="1:18" hidden="1" x14ac:dyDescent="0.25">
      <c r="A150" t="s">
        <v>4287</v>
      </c>
      <c r="B150" s="215">
        <v>14</v>
      </c>
      <c r="C150" s="206" t="str">
        <f t="shared" si="10"/>
        <v>3 106</v>
      </c>
      <c r="D150" s="257">
        <f t="shared" si="9"/>
        <v>1</v>
      </c>
      <c r="E150" s="206">
        <v>61</v>
      </c>
      <c r="F150" s="212" t="s">
        <v>4203</v>
      </c>
      <c r="G150" s="212" t="s">
        <v>419</v>
      </c>
      <c r="H150" s="212" t="s">
        <v>436</v>
      </c>
      <c r="I150" s="212" t="s">
        <v>4226</v>
      </c>
      <c r="J150" s="348" t="s">
        <v>4400</v>
      </c>
      <c r="K150" s="344">
        <v>3</v>
      </c>
      <c r="L150" s="212">
        <v>106</v>
      </c>
      <c r="M150" s="212">
        <v>1</v>
      </c>
      <c r="N150" s="362">
        <f>40805923+2165833</f>
        <v>42971756</v>
      </c>
      <c r="O150" s="362">
        <f t="shared" ref="O150:P150" si="11">40805923+2165833</f>
        <v>42971756</v>
      </c>
      <c r="P150" s="362">
        <f t="shared" si="11"/>
        <v>42971756</v>
      </c>
      <c r="Q150" s="220">
        <f t="shared" si="8"/>
        <v>0</v>
      </c>
      <c r="R150" s="220">
        <f t="shared" si="8"/>
        <v>0</v>
      </c>
    </row>
    <row r="151" spans="1:18" hidden="1" x14ac:dyDescent="0.25">
      <c r="A151" t="s">
        <v>4287</v>
      </c>
      <c r="B151" s="215">
        <v>14</v>
      </c>
      <c r="C151" s="206" t="str">
        <f t="shared" si="10"/>
        <v>3 106</v>
      </c>
      <c r="D151" s="257">
        <f t="shared" si="9"/>
        <v>1</v>
      </c>
      <c r="E151" s="211">
        <v>62</v>
      </c>
      <c r="F151" s="212" t="s">
        <v>4203</v>
      </c>
      <c r="G151" s="212" t="s">
        <v>419</v>
      </c>
      <c r="H151" s="212" t="s">
        <v>436</v>
      </c>
      <c r="I151" s="212" t="s">
        <v>4226</v>
      </c>
      <c r="J151" s="348" t="s">
        <v>4401</v>
      </c>
      <c r="K151" s="344">
        <v>3</v>
      </c>
      <c r="L151" s="212">
        <v>106</v>
      </c>
      <c r="M151" s="212">
        <v>1</v>
      </c>
      <c r="N151" s="362">
        <v>350000000</v>
      </c>
      <c r="O151" s="362">
        <v>350000000</v>
      </c>
      <c r="P151" s="362">
        <v>350000000</v>
      </c>
      <c r="Q151" s="220">
        <f t="shared" si="8"/>
        <v>0</v>
      </c>
      <c r="R151" s="220">
        <f t="shared" si="8"/>
        <v>0</v>
      </c>
    </row>
    <row r="152" spans="1:18" hidden="1" x14ac:dyDescent="0.25">
      <c r="A152" t="s">
        <v>4287</v>
      </c>
      <c r="B152" s="215">
        <v>14</v>
      </c>
      <c r="C152" s="206" t="str">
        <f t="shared" si="10"/>
        <v>3 106</v>
      </c>
      <c r="D152" s="257">
        <f t="shared" si="9"/>
        <v>1</v>
      </c>
      <c r="E152" s="206">
        <v>63</v>
      </c>
      <c r="F152" s="212" t="s">
        <v>4203</v>
      </c>
      <c r="G152" s="212" t="s">
        <v>419</v>
      </c>
      <c r="H152" s="212" t="s">
        <v>436</v>
      </c>
      <c r="I152" s="212" t="s">
        <v>4226</v>
      </c>
      <c r="J152" s="348" t="s">
        <v>4402</v>
      </c>
      <c r="K152" s="344">
        <v>3</v>
      </c>
      <c r="L152" s="212">
        <v>106</v>
      </c>
      <c r="M152" s="212">
        <v>1</v>
      </c>
      <c r="N152" s="362">
        <v>1884083156</v>
      </c>
      <c r="O152" s="362">
        <v>1884083156</v>
      </c>
      <c r="P152" s="362">
        <v>1884083156</v>
      </c>
      <c r="Q152" s="220">
        <f t="shared" si="8"/>
        <v>0</v>
      </c>
      <c r="R152" s="220">
        <f t="shared" si="8"/>
        <v>0</v>
      </c>
    </row>
    <row r="153" spans="1:18" hidden="1" x14ac:dyDescent="0.25">
      <c r="A153" t="s">
        <v>4287</v>
      </c>
      <c r="B153" s="215">
        <v>14</v>
      </c>
      <c r="C153" s="206" t="str">
        <f t="shared" si="10"/>
        <v>3 106</v>
      </c>
      <c r="D153" s="257">
        <f t="shared" si="9"/>
        <v>1</v>
      </c>
      <c r="E153" s="211">
        <v>64</v>
      </c>
      <c r="F153" s="212" t="s">
        <v>4203</v>
      </c>
      <c r="G153" s="212" t="s">
        <v>419</v>
      </c>
      <c r="H153" s="212" t="s">
        <v>436</v>
      </c>
      <c r="I153" s="212" t="s">
        <v>4226</v>
      </c>
      <c r="J153" s="348" t="s">
        <v>4403</v>
      </c>
      <c r="K153" s="344">
        <v>3</v>
      </c>
      <c r="L153" s="212">
        <v>106</v>
      </c>
      <c r="M153" s="212">
        <v>1</v>
      </c>
      <c r="N153" s="362">
        <v>61287064</v>
      </c>
      <c r="O153" s="362">
        <v>61287064</v>
      </c>
      <c r="P153" s="362">
        <v>0</v>
      </c>
      <c r="Q153" s="220">
        <f t="shared" si="8"/>
        <v>0</v>
      </c>
      <c r="R153" s="220">
        <f t="shared" si="8"/>
        <v>61287064</v>
      </c>
    </row>
    <row r="154" spans="1:18" hidden="1" x14ac:dyDescent="0.25">
      <c r="A154" t="s">
        <v>4287</v>
      </c>
      <c r="B154" s="215">
        <v>14</v>
      </c>
      <c r="C154" s="206" t="str">
        <f t="shared" si="10"/>
        <v>3 106</v>
      </c>
      <c r="D154" s="257">
        <f t="shared" si="9"/>
        <v>2</v>
      </c>
      <c r="E154" s="206">
        <v>65</v>
      </c>
      <c r="F154" s="212" t="s">
        <v>4203</v>
      </c>
      <c r="G154" s="212" t="s">
        <v>419</v>
      </c>
      <c r="H154" s="212" t="s">
        <v>436</v>
      </c>
      <c r="I154" s="212" t="s">
        <v>4226</v>
      </c>
      <c r="J154" s="348" t="s">
        <v>4403</v>
      </c>
      <c r="K154" s="344">
        <v>3</v>
      </c>
      <c r="L154" s="212">
        <v>106</v>
      </c>
      <c r="M154" s="212">
        <v>2</v>
      </c>
      <c r="N154" s="362">
        <v>1420893067</v>
      </c>
      <c r="O154" s="362">
        <v>1420893067</v>
      </c>
      <c r="P154" s="214">
        <v>0</v>
      </c>
      <c r="Q154" s="220">
        <f t="shared" ref="Q154:R157" si="12">+N154-O154</f>
        <v>0</v>
      </c>
      <c r="R154" s="220">
        <f t="shared" si="12"/>
        <v>1420893067</v>
      </c>
    </row>
    <row r="155" spans="1:18" s="350" customFormat="1" hidden="1" x14ac:dyDescent="0.25">
      <c r="A155" s="350" t="s">
        <v>4287</v>
      </c>
      <c r="B155" s="351">
        <v>14</v>
      </c>
      <c r="C155" s="206" t="str">
        <f t="shared" si="10"/>
        <v>3 106</v>
      </c>
      <c r="D155" s="257">
        <f t="shared" si="9"/>
        <v>1</v>
      </c>
      <c r="E155" s="352">
        <v>65</v>
      </c>
      <c r="F155" s="353" t="s">
        <v>4203</v>
      </c>
      <c r="G155" s="353" t="s">
        <v>419</v>
      </c>
      <c r="H155" s="353" t="s">
        <v>436</v>
      </c>
      <c r="I155" s="353" t="s">
        <v>4226</v>
      </c>
      <c r="J155" s="349" t="s">
        <v>4347</v>
      </c>
      <c r="K155" s="356">
        <v>3</v>
      </c>
      <c r="L155" s="353">
        <v>106</v>
      </c>
      <c r="M155" s="353">
        <v>1</v>
      </c>
      <c r="N155" s="355">
        <f>2553790897-2165833</f>
        <v>2551625064</v>
      </c>
      <c r="O155" s="355"/>
      <c r="P155" s="357"/>
      <c r="Q155" s="358"/>
      <c r="R155" s="358"/>
    </row>
    <row r="156" spans="1:18" hidden="1" x14ac:dyDescent="0.25">
      <c r="A156" t="s">
        <v>4288</v>
      </c>
      <c r="B156" s="215">
        <v>14</v>
      </c>
      <c r="C156" s="206" t="str">
        <f t="shared" si="10"/>
        <v>3 106</v>
      </c>
      <c r="D156" s="257">
        <f t="shared" si="9"/>
        <v>1</v>
      </c>
      <c r="E156" s="211">
        <v>66</v>
      </c>
      <c r="F156" s="212" t="s">
        <v>4203</v>
      </c>
      <c r="G156" s="212" t="s">
        <v>419</v>
      </c>
      <c r="H156" s="212" t="s">
        <v>436</v>
      </c>
      <c r="I156" s="212" t="s">
        <v>4227</v>
      </c>
      <c r="J156" s="348" t="s">
        <v>4386</v>
      </c>
      <c r="K156" s="344">
        <v>3</v>
      </c>
      <c r="L156" s="212">
        <v>106</v>
      </c>
      <c r="M156" s="212">
        <v>1</v>
      </c>
      <c r="N156" s="214"/>
      <c r="O156" s="214">
        <v>0</v>
      </c>
      <c r="P156" s="214">
        <v>0</v>
      </c>
      <c r="Q156" s="220">
        <f t="shared" si="12"/>
        <v>0</v>
      </c>
      <c r="R156" s="220">
        <f t="shared" si="12"/>
        <v>0</v>
      </c>
    </row>
    <row r="157" spans="1:18" hidden="1" x14ac:dyDescent="0.25">
      <c r="A157" t="s">
        <v>4288</v>
      </c>
      <c r="B157" s="215">
        <v>14</v>
      </c>
      <c r="C157" s="206" t="str">
        <f t="shared" si="10"/>
        <v>3 106</v>
      </c>
      <c r="D157" s="257">
        <f t="shared" si="9"/>
        <v>1</v>
      </c>
      <c r="E157" s="206">
        <v>67</v>
      </c>
      <c r="F157" s="212" t="s">
        <v>4203</v>
      </c>
      <c r="G157" s="212" t="s">
        <v>419</v>
      </c>
      <c r="H157" s="212" t="s">
        <v>436</v>
      </c>
      <c r="I157" s="212" t="s">
        <v>4227</v>
      </c>
      <c r="J157" s="348" t="s">
        <v>4387</v>
      </c>
      <c r="K157" s="364">
        <v>3</v>
      </c>
      <c r="L157" s="225">
        <v>106</v>
      </c>
      <c r="M157" s="225">
        <v>1</v>
      </c>
      <c r="N157" s="365">
        <v>1475000000</v>
      </c>
      <c r="O157" s="365">
        <v>1475000000</v>
      </c>
      <c r="P157" s="365">
        <v>1376843671</v>
      </c>
      <c r="Q157" s="366">
        <f t="shared" si="12"/>
        <v>0</v>
      </c>
      <c r="R157" s="366">
        <f t="shared" si="12"/>
        <v>98156329</v>
      </c>
    </row>
    <row r="158" spans="1:18" s="350" customFormat="1" hidden="1" x14ac:dyDescent="0.25">
      <c r="A158" s="350" t="s">
        <v>4288</v>
      </c>
      <c r="B158" s="351">
        <v>14</v>
      </c>
      <c r="C158" s="206" t="str">
        <f t="shared" si="10"/>
        <v>3 106</v>
      </c>
      <c r="D158" s="257">
        <f t="shared" si="9"/>
        <v>1</v>
      </c>
      <c r="E158" s="352">
        <v>67</v>
      </c>
      <c r="F158" s="353" t="s">
        <v>4203</v>
      </c>
      <c r="G158" s="353" t="s">
        <v>419</v>
      </c>
      <c r="H158" s="353" t="s">
        <v>436</v>
      </c>
      <c r="I158" s="353" t="s">
        <v>4227</v>
      </c>
      <c r="J158" s="349" t="s">
        <v>4347</v>
      </c>
      <c r="K158" s="353">
        <v>3</v>
      </c>
      <c r="L158" s="353">
        <v>106</v>
      </c>
      <c r="M158" s="353">
        <v>1</v>
      </c>
      <c r="N158" s="355">
        <v>922167663</v>
      </c>
      <c r="O158" s="357"/>
      <c r="P158" s="357"/>
      <c r="Q158" s="357"/>
      <c r="R158" s="357"/>
    </row>
    <row r="159" spans="1:18" hidden="1" x14ac:dyDescent="0.25">
      <c r="A159" t="s">
        <v>4289</v>
      </c>
      <c r="B159" s="222">
        <v>26</v>
      </c>
      <c r="C159" s="206" t="str">
        <f t="shared" si="10"/>
        <v>1 501</v>
      </c>
      <c r="D159" s="257">
        <f t="shared" si="9"/>
        <v>1</v>
      </c>
      <c r="E159" s="216">
        <v>1</v>
      </c>
      <c r="F159" s="212" t="s">
        <v>316</v>
      </c>
      <c r="G159" s="212" t="s">
        <v>371</v>
      </c>
      <c r="H159" s="212" t="s">
        <v>372</v>
      </c>
      <c r="I159" s="212" t="s">
        <v>4184</v>
      </c>
      <c r="J159" s="212"/>
      <c r="K159" s="212">
        <v>1</v>
      </c>
      <c r="L159" s="212">
        <v>501</v>
      </c>
      <c r="M159" s="211">
        <v>1</v>
      </c>
      <c r="N159" s="214">
        <v>5700000000</v>
      </c>
      <c r="O159" s="214">
        <v>233088712</v>
      </c>
      <c r="P159" s="214">
        <v>233088712</v>
      </c>
      <c r="Q159" s="220">
        <f t="shared" ref="Q159:R162" si="13">+N159-O159</f>
        <v>5466911288</v>
      </c>
      <c r="R159" s="220">
        <f t="shared" si="13"/>
        <v>0</v>
      </c>
    </row>
    <row r="160" spans="1:18" hidden="1" x14ac:dyDescent="0.25">
      <c r="A160" t="s">
        <v>4289</v>
      </c>
      <c r="B160" s="222">
        <v>26</v>
      </c>
      <c r="C160" s="206" t="str">
        <f t="shared" si="10"/>
        <v>1 501</v>
      </c>
      <c r="D160" s="257">
        <f t="shared" si="9"/>
        <v>1</v>
      </c>
      <c r="E160" s="216">
        <v>2</v>
      </c>
      <c r="F160" s="212" t="s">
        <v>316</v>
      </c>
      <c r="G160" s="212" t="s">
        <v>371</v>
      </c>
      <c r="H160" s="212" t="s">
        <v>372</v>
      </c>
      <c r="I160" s="212" t="s">
        <v>4184</v>
      </c>
      <c r="J160" s="212"/>
      <c r="K160" s="212">
        <v>1</v>
      </c>
      <c r="L160" s="212">
        <v>501</v>
      </c>
      <c r="M160" s="211">
        <v>1</v>
      </c>
      <c r="N160" s="214">
        <v>3000000000</v>
      </c>
      <c r="O160" s="214">
        <v>184827403</v>
      </c>
      <c r="P160" s="214">
        <v>28560000</v>
      </c>
      <c r="Q160" s="220">
        <f t="shared" si="13"/>
        <v>2815172597</v>
      </c>
      <c r="R160" s="220">
        <f t="shared" si="13"/>
        <v>156267403</v>
      </c>
    </row>
    <row r="161" spans="1:18" hidden="1" x14ac:dyDescent="0.25">
      <c r="A161" t="s">
        <v>4290</v>
      </c>
      <c r="B161" s="222">
        <v>26</v>
      </c>
      <c r="C161" s="206" t="str">
        <f t="shared" si="10"/>
        <v>2 302</v>
      </c>
      <c r="D161" s="257">
        <f t="shared" si="9"/>
        <v>1</v>
      </c>
      <c r="E161" s="216">
        <v>1</v>
      </c>
      <c r="F161" s="212" t="s">
        <v>4228</v>
      </c>
      <c r="G161" s="212" t="s">
        <v>402</v>
      </c>
      <c r="H161" s="212" t="s">
        <v>407</v>
      </c>
      <c r="I161" s="282" t="s">
        <v>4255</v>
      </c>
      <c r="J161" s="282"/>
      <c r="K161" s="212">
        <v>2</v>
      </c>
      <c r="L161" s="212">
        <v>302</v>
      </c>
      <c r="M161" s="211">
        <v>1</v>
      </c>
      <c r="N161" s="214">
        <v>3327670816</v>
      </c>
      <c r="O161" s="214">
        <v>2900471170</v>
      </c>
      <c r="P161" s="214">
        <v>1984973703</v>
      </c>
      <c r="Q161" s="220">
        <f t="shared" si="13"/>
        <v>427199646</v>
      </c>
      <c r="R161" s="220">
        <f t="shared" si="13"/>
        <v>915497467</v>
      </c>
    </row>
    <row r="162" spans="1:18" hidden="1" x14ac:dyDescent="0.25">
      <c r="A162" t="s">
        <v>4290</v>
      </c>
      <c r="B162" s="222">
        <v>26</v>
      </c>
      <c r="C162" s="206" t="str">
        <f t="shared" si="10"/>
        <v>2 302</v>
      </c>
      <c r="D162" s="257">
        <f t="shared" si="9"/>
        <v>1</v>
      </c>
      <c r="E162" s="216">
        <v>2</v>
      </c>
      <c r="F162" s="212" t="s">
        <v>4228</v>
      </c>
      <c r="G162" s="212" t="s">
        <v>402</v>
      </c>
      <c r="H162" s="212" t="s">
        <v>407</v>
      </c>
      <c r="I162" s="282" t="s">
        <v>4255</v>
      </c>
      <c r="J162" s="282"/>
      <c r="K162" s="212">
        <v>2</v>
      </c>
      <c r="L162" s="212">
        <v>302</v>
      </c>
      <c r="M162" s="211">
        <v>1</v>
      </c>
      <c r="N162" s="214">
        <v>2427605774</v>
      </c>
      <c r="O162" s="214">
        <v>2339134428</v>
      </c>
      <c r="P162" s="214">
        <v>2187178998</v>
      </c>
      <c r="Q162" s="220">
        <f t="shared" si="13"/>
        <v>88471346</v>
      </c>
      <c r="R162" s="220">
        <f t="shared" si="13"/>
        <v>151955430</v>
      </c>
    </row>
    <row r="163" spans="1:18" hidden="1" x14ac:dyDescent="0.25">
      <c r="A163" t="s">
        <v>4291</v>
      </c>
      <c r="B163" s="222">
        <v>26</v>
      </c>
      <c r="C163" s="206" t="str">
        <f t="shared" si="10"/>
        <v>2 303</v>
      </c>
      <c r="D163" s="257">
        <f t="shared" si="9"/>
        <v>3</v>
      </c>
      <c r="E163" s="216">
        <v>1</v>
      </c>
      <c r="F163" s="207" t="s">
        <v>4228</v>
      </c>
      <c r="G163" s="207" t="s">
        <v>402</v>
      </c>
      <c r="H163" s="207" t="s">
        <v>410</v>
      </c>
      <c r="I163" s="283" t="s">
        <v>4256</v>
      </c>
      <c r="J163" s="283"/>
      <c r="K163" s="207">
        <v>2</v>
      </c>
      <c r="L163" s="207">
        <v>303</v>
      </c>
      <c r="M163" s="206">
        <v>3</v>
      </c>
      <c r="N163" s="209">
        <v>2189000000</v>
      </c>
      <c r="O163" s="209">
        <v>2188000000</v>
      </c>
      <c r="P163" s="209">
        <v>0</v>
      </c>
      <c r="Q163" s="220">
        <f t="shared" ref="Q163:R181" si="14">+N163-O163</f>
        <v>1000000</v>
      </c>
      <c r="R163" s="220">
        <f t="shared" si="14"/>
        <v>2188000000</v>
      </c>
    </row>
    <row r="164" spans="1:18" hidden="1" x14ac:dyDescent="0.25">
      <c r="A164" t="s">
        <v>4291</v>
      </c>
      <c r="B164" s="222">
        <v>26</v>
      </c>
      <c r="C164" s="206" t="str">
        <f t="shared" si="10"/>
        <v>2 303</v>
      </c>
      <c r="D164" s="257">
        <f t="shared" si="9"/>
        <v>2</v>
      </c>
      <c r="E164" s="216">
        <v>2</v>
      </c>
      <c r="F164" s="212" t="s">
        <v>4228</v>
      </c>
      <c r="G164" s="212" t="s">
        <v>402</v>
      </c>
      <c r="H164" s="212" t="s">
        <v>410</v>
      </c>
      <c r="I164" s="283" t="s">
        <v>4256</v>
      </c>
      <c r="J164" s="283"/>
      <c r="K164" s="212">
        <v>2</v>
      </c>
      <c r="L164" s="212">
        <v>303</v>
      </c>
      <c r="M164" s="211">
        <v>2</v>
      </c>
      <c r="N164" s="214">
        <v>440186560</v>
      </c>
      <c r="O164" s="214">
        <v>0</v>
      </c>
      <c r="P164" s="214">
        <v>0</v>
      </c>
      <c r="Q164" s="220">
        <f t="shared" si="14"/>
        <v>440186560</v>
      </c>
      <c r="R164" s="220">
        <f t="shared" si="14"/>
        <v>0</v>
      </c>
    </row>
    <row r="165" spans="1:18" hidden="1" x14ac:dyDescent="0.25">
      <c r="A165" t="s">
        <v>4292</v>
      </c>
      <c r="B165" s="222">
        <v>26</v>
      </c>
      <c r="C165" s="206" t="str">
        <f t="shared" si="10"/>
        <v>3 203</v>
      </c>
      <c r="D165" s="257">
        <f t="shared" si="9"/>
        <v>1</v>
      </c>
      <c r="E165" s="216">
        <v>1</v>
      </c>
      <c r="F165" s="212" t="s">
        <v>4203</v>
      </c>
      <c r="G165" s="212" t="s">
        <v>439</v>
      </c>
      <c r="H165" s="212" t="s">
        <v>447</v>
      </c>
      <c r="I165" s="212" t="s">
        <v>4229</v>
      </c>
      <c r="J165" s="212"/>
      <c r="K165" s="212">
        <v>3</v>
      </c>
      <c r="L165" s="212">
        <v>203</v>
      </c>
      <c r="M165" s="211">
        <v>1</v>
      </c>
      <c r="N165" s="300">
        <v>13064779891</v>
      </c>
      <c r="O165" s="214">
        <v>10580158068</v>
      </c>
      <c r="P165" s="214">
        <v>9696167944.5</v>
      </c>
      <c r="Q165" s="220">
        <f t="shared" si="14"/>
        <v>2484621823</v>
      </c>
      <c r="R165" s="220">
        <f t="shared" si="14"/>
        <v>883990123.5</v>
      </c>
    </row>
    <row r="166" spans="1:18" hidden="1" x14ac:dyDescent="0.25">
      <c r="A166" t="s">
        <v>4292</v>
      </c>
      <c r="B166" s="222">
        <v>26</v>
      </c>
      <c r="C166" s="206" t="str">
        <f t="shared" si="10"/>
        <v>3 203</v>
      </c>
      <c r="D166" s="257">
        <f t="shared" si="9"/>
        <v>1</v>
      </c>
      <c r="E166" s="216">
        <v>2</v>
      </c>
      <c r="F166" s="212" t="s">
        <v>4203</v>
      </c>
      <c r="G166" s="212" t="s">
        <v>439</v>
      </c>
      <c r="H166" s="212" t="s">
        <v>447</v>
      </c>
      <c r="I166" s="212" t="s">
        <v>4229</v>
      </c>
      <c r="J166" s="212"/>
      <c r="K166" s="212">
        <v>3</v>
      </c>
      <c r="L166" s="212">
        <v>203</v>
      </c>
      <c r="M166" s="211">
        <v>1</v>
      </c>
      <c r="N166" s="214">
        <v>0</v>
      </c>
      <c r="O166" s="214"/>
      <c r="P166" s="214"/>
      <c r="Q166" s="220">
        <f t="shared" si="14"/>
        <v>0</v>
      </c>
      <c r="R166" s="220">
        <f t="shared" si="14"/>
        <v>0</v>
      </c>
    </row>
    <row r="167" spans="1:18" hidden="1" x14ac:dyDescent="0.25">
      <c r="A167" t="s">
        <v>4292</v>
      </c>
      <c r="B167" s="222">
        <v>26</v>
      </c>
      <c r="C167" s="206" t="str">
        <f t="shared" si="10"/>
        <v>3 203</v>
      </c>
      <c r="D167" s="257">
        <f t="shared" si="9"/>
        <v>1</v>
      </c>
      <c r="E167" s="216">
        <v>3</v>
      </c>
      <c r="F167" s="212" t="s">
        <v>4203</v>
      </c>
      <c r="G167" s="212" t="s">
        <v>439</v>
      </c>
      <c r="H167" s="212" t="s">
        <v>447</v>
      </c>
      <c r="I167" s="212" t="s">
        <v>4229</v>
      </c>
      <c r="J167" s="212"/>
      <c r="K167" s="212">
        <v>3</v>
      </c>
      <c r="L167" s="212">
        <v>203</v>
      </c>
      <c r="M167" s="211">
        <v>1</v>
      </c>
      <c r="N167" s="300">
        <v>170006416</v>
      </c>
      <c r="O167" s="214">
        <v>0</v>
      </c>
      <c r="P167" s="214">
        <v>0</v>
      </c>
      <c r="Q167" s="220">
        <f t="shared" si="14"/>
        <v>170006416</v>
      </c>
      <c r="R167" s="220">
        <f t="shared" si="14"/>
        <v>0</v>
      </c>
    </row>
    <row r="168" spans="1:18" hidden="1" x14ac:dyDescent="0.25">
      <c r="A168" t="s">
        <v>4292</v>
      </c>
      <c r="B168" s="222">
        <v>26</v>
      </c>
      <c r="C168" s="206" t="str">
        <f t="shared" si="10"/>
        <v>3 203</v>
      </c>
      <c r="D168" s="257">
        <f t="shared" si="9"/>
        <v>1</v>
      </c>
      <c r="E168" s="216">
        <v>4</v>
      </c>
      <c r="F168" s="212" t="s">
        <v>4203</v>
      </c>
      <c r="G168" s="212" t="s">
        <v>439</v>
      </c>
      <c r="H168" s="212" t="s">
        <v>447</v>
      </c>
      <c r="I168" s="212" t="s">
        <v>4229</v>
      </c>
      <c r="J168" s="212"/>
      <c r="K168" s="212">
        <v>3</v>
      </c>
      <c r="L168" s="212">
        <v>203</v>
      </c>
      <c r="M168" s="211">
        <v>1</v>
      </c>
      <c r="N168" s="300">
        <v>500000000</v>
      </c>
      <c r="O168" s="214">
        <v>0</v>
      </c>
      <c r="P168" s="214">
        <v>0</v>
      </c>
      <c r="Q168" s="220">
        <f t="shared" si="14"/>
        <v>500000000</v>
      </c>
      <c r="R168" s="220">
        <f t="shared" si="14"/>
        <v>0</v>
      </c>
    </row>
    <row r="169" spans="1:18" hidden="1" x14ac:dyDescent="0.25">
      <c r="A169" t="s">
        <v>4292</v>
      </c>
      <c r="B169" s="222">
        <v>26</v>
      </c>
      <c r="C169" s="206" t="str">
        <f t="shared" si="10"/>
        <v>3 203</v>
      </c>
      <c r="D169" s="257">
        <f t="shared" si="9"/>
        <v>1</v>
      </c>
      <c r="E169" s="216">
        <v>5</v>
      </c>
      <c r="F169" s="212" t="s">
        <v>4203</v>
      </c>
      <c r="G169" s="212" t="s">
        <v>439</v>
      </c>
      <c r="H169" s="212" t="s">
        <v>447</v>
      </c>
      <c r="I169" s="212" t="s">
        <v>4229</v>
      </c>
      <c r="J169" s="212"/>
      <c r="K169" s="212">
        <v>3</v>
      </c>
      <c r="L169" s="212">
        <v>203</v>
      </c>
      <c r="M169" s="211">
        <v>1</v>
      </c>
      <c r="N169" s="300">
        <v>2500000000</v>
      </c>
      <c r="O169" s="214">
        <v>0</v>
      </c>
      <c r="P169" s="214">
        <v>0</v>
      </c>
      <c r="Q169" s="220">
        <f t="shared" si="14"/>
        <v>2500000000</v>
      </c>
      <c r="R169" s="220">
        <f t="shared" si="14"/>
        <v>0</v>
      </c>
    </row>
    <row r="170" spans="1:18" hidden="1" x14ac:dyDescent="0.25">
      <c r="A170" t="s">
        <v>4292</v>
      </c>
      <c r="B170" s="222">
        <v>26</v>
      </c>
      <c r="C170" s="206" t="str">
        <f t="shared" si="10"/>
        <v>3 203</v>
      </c>
      <c r="D170" s="257">
        <f t="shared" si="9"/>
        <v>1</v>
      </c>
      <c r="E170" s="216">
        <v>6</v>
      </c>
      <c r="F170" s="212" t="s">
        <v>4203</v>
      </c>
      <c r="G170" s="212" t="s">
        <v>439</v>
      </c>
      <c r="H170" s="212" t="s">
        <v>447</v>
      </c>
      <c r="I170" s="212" t="s">
        <v>4229</v>
      </c>
      <c r="J170" s="212"/>
      <c r="K170" s="212">
        <v>3</v>
      </c>
      <c r="L170" s="212">
        <v>203</v>
      </c>
      <c r="M170" s="211">
        <v>1</v>
      </c>
      <c r="N170" s="214">
        <v>0</v>
      </c>
      <c r="O170" s="214"/>
      <c r="P170" s="214"/>
      <c r="Q170" s="220">
        <f t="shared" si="14"/>
        <v>0</v>
      </c>
      <c r="R170" s="220">
        <f t="shared" si="14"/>
        <v>0</v>
      </c>
    </row>
    <row r="171" spans="1:18" hidden="1" x14ac:dyDescent="0.25">
      <c r="A171" t="s">
        <v>4293</v>
      </c>
      <c r="B171" s="222">
        <v>26</v>
      </c>
      <c r="C171" s="206" t="str">
        <f t="shared" si="10"/>
        <v>3 203</v>
      </c>
      <c r="D171" s="257">
        <f t="shared" si="9"/>
        <v>1</v>
      </c>
      <c r="E171" s="216">
        <v>7</v>
      </c>
      <c r="F171" s="212" t="s">
        <v>4203</v>
      </c>
      <c r="G171" s="212" t="s">
        <v>439</v>
      </c>
      <c r="H171" s="212" t="s">
        <v>447</v>
      </c>
      <c r="I171" s="212" t="s">
        <v>4230</v>
      </c>
      <c r="J171" s="212"/>
      <c r="K171" s="212">
        <v>3</v>
      </c>
      <c r="L171" s="212">
        <v>203</v>
      </c>
      <c r="M171" s="211">
        <v>1</v>
      </c>
      <c r="N171" s="300">
        <v>16980419553</v>
      </c>
      <c r="O171" s="214">
        <v>16980419553</v>
      </c>
      <c r="P171" s="214">
        <v>16844729799</v>
      </c>
      <c r="Q171" s="220">
        <f t="shared" si="14"/>
        <v>0</v>
      </c>
      <c r="R171" s="220">
        <f t="shared" si="14"/>
        <v>135689754</v>
      </c>
    </row>
    <row r="172" spans="1:18" hidden="1" x14ac:dyDescent="0.25">
      <c r="A172" t="s">
        <v>4293</v>
      </c>
      <c r="B172" s="222">
        <v>26</v>
      </c>
      <c r="C172" s="206" t="str">
        <f t="shared" si="10"/>
        <v>3 203</v>
      </c>
      <c r="D172" s="257">
        <f t="shared" si="9"/>
        <v>2</v>
      </c>
      <c r="E172" s="216">
        <v>8</v>
      </c>
      <c r="F172" s="212" t="s">
        <v>4203</v>
      </c>
      <c r="G172" s="212" t="s">
        <v>439</v>
      </c>
      <c r="H172" s="212" t="s">
        <v>447</v>
      </c>
      <c r="I172" s="212" t="s">
        <v>4230</v>
      </c>
      <c r="J172" s="212"/>
      <c r="K172" s="212">
        <v>3</v>
      </c>
      <c r="L172" s="212">
        <v>203</v>
      </c>
      <c r="M172" s="211">
        <v>2</v>
      </c>
      <c r="N172" s="300">
        <v>45472822</v>
      </c>
      <c r="O172" s="214">
        <v>0</v>
      </c>
      <c r="P172" s="214">
        <v>0</v>
      </c>
      <c r="Q172" s="220">
        <f t="shared" si="14"/>
        <v>45472822</v>
      </c>
      <c r="R172" s="220">
        <f t="shared" si="14"/>
        <v>0</v>
      </c>
    </row>
    <row r="173" spans="1:18" hidden="1" x14ac:dyDescent="0.25">
      <c r="A173" t="s">
        <v>4293</v>
      </c>
      <c r="B173" s="222">
        <v>26</v>
      </c>
      <c r="C173" s="206" t="str">
        <f t="shared" si="10"/>
        <v>3 203</v>
      </c>
      <c r="D173" s="257">
        <f t="shared" si="9"/>
        <v>1</v>
      </c>
      <c r="E173" s="216">
        <v>9</v>
      </c>
      <c r="F173" s="212" t="s">
        <v>4203</v>
      </c>
      <c r="G173" s="212" t="s">
        <v>439</v>
      </c>
      <c r="H173" s="212" t="s">
        <v>447</v>
      </c>
      <c r="I173" s="212" t="s">
        <v>4230</v>
      </c>
      <c r="J173" s="212"/>
      <c r="K173" s="212">
        <v>3</v>
      </c>
      <c r="L173" s="212">
        <v>203</v>
      </c>
      <c r="M173" s="211">
        <v>1</v>
      </c>
      <c r="N173" s="300">
        <v>1306050298</v>
      </c>
      <c r="O173" s="214">
        <v>1306050298</v>
      </c>
      <c r="P173" s="214">
        <v>1300610360</v>
      </c>
      <c r="Q173" s="220">
        <f t="shared" si="14"/>
        <v>0</v>
      </c>
      <c r="R173" s="220">
        <f t="shared" si="14"/>
        <v>5439938</v>
      </c>
    </row>
    <row r="174" spans="1:18" hidden="1" x14ac:dyDescent="0.25">
      <c r="A174" t="s">
        <v>4293</v>
      </c>
      <c r="B174" s="222">
        <v>26</v>
      </c>
      <c r="C174" s="206" t="str">
        <f t="shared" si="10"/>
        <v>3 203</v>
      </c>
      <c r="D174" s="257">
        <f t="shared" si="9"/>
        <v>2</v>
      </c>
      <c r="E174" s="216">
        <v>10</v>
      </c>
      <c r="F174" s="212" t="s">
        <v>4203</v>
      </c>
      <c r="G174" s="212" t="s">
        <v>439</v>
      </c>
      <c r="H174" s="212" t="s">
        <v>447</v>
      </c>
      <c r="I174" s="212" t="s">
        <v>4230</v>
      </c>
      <c r="J174" s="212"/>
      <c r="K174" s="212">
        <v>3</v>
      </c>
      <c r="L174" s="212">
        <v>203</v>
      </c>
      <c r="M174" s="211">
        <v>2</v>
      </c>
      <c r="N174" s="300">
        <v>905308768</v>
      </c>
      <c r="O174" s="214">
        <v>905308768</v>
      </c>
      <c r="P174" s="214">
        <v>905308768</v>
      </c>
      <c r="Q174" s="220">
        <f t="shared" si="14"/>
        <v>0</v>
      </c>
      <c r="R174" s="220">
        <f t="shared" si="14"/>
        <v>0</v>
      </c>
    </row>
    <row r="175" spans="1:18" hidden="1" x14ac:dyDescent="0.25">
      <c r="A175" t="s">
        <v>4293</v>
      </c>
      <c r="B175" s="222">
        <v>26</v>
      </c>
      <c r="C175" s="206" t="str">
        <f t="shared" si="10"/>
        <v>3 203</v>
      </c>
      <c r="D175" s="257">
        <f t="shared" si="9"/>
        <v>1</v>
      </c>
      <c r="E175" s="216">
        <v>11</v>
      </c>
      <c r="F175" s="212" t="s">
        <v>4203</v>
      </c>
      <c r="G175" s="212" t="s">
        <v>439</v>
      </c>
      <c r="H175" s="212" t="s">
        <v>447</v>
      </c>
      <c r="I175" s="212" t="s">
        <v>4230</v>
      </c>
      <c r="J175" s="212"/>
      <c r="K175" s="212">
        <v>3</v>
      </c>
      <c r="L175" s="212">
        <v>203</v>
      </c>
      <c r="M175" s="211">
        <v>1</v>
      </c>
      <c r="N175" s="300">
        <v>491108708</v>
      </c>
      <c r="O175" s="214">
        <v>491108708</v>
      </c>
      <c r="P175" s="214">
        <v>0</v>
      </c>
      <c r="Q175" s="220">
        <f t="shared" si="14"/>
        <v>0</v>
      </c>
      <c r="R175" s="220">
        <f t="shared" si="14"/>
        <v>491108708</v>
      </c>
    </row>
    <row r="176" spans="1:18" hidden="1" x14ac:dyDescent="0.25">
      <c r="A176" t="s">
        <v>4293</v>
      </c>
      <c r="B176" s="222">
        <v>26</v>
      </c>
      <c r="C176" s="206" t="str">
        <f t="shared" si="10"/>
        <v>3 203</v>
      </c>
      <c r="D176" s="257">
        <f t="shared" si="9"/>
        <v>1</v>
      </c>
      <c r="E176" s="216">
        <v>12</v>
      </c>
      <c r="F176" s="212" t="s">
        <v>4203</v>
      </c>
      <c r="G176" s="212" t="s">
        <v>439</v>
      </c>
      <c r="H176" s="212" t="s">
        <v>447</v>
      </c>
      <c r="I176" s="212" t="s">
        <v>4230</v>
      </c>
      <c r="J176" s="212"/>
      <c r="K176" s="212">
        <v>3</v>
      </c>
      <c r="L176" s="212">
        <v>203</v>
      </c>
      <c r="M176" s="211">
        <v>1</v>
      </c>
      <c r="N176" s="300">
        <v>1493300322</v>
      </c>
      <c r="O176" s="214">
        <v>230976443</v>
      </c>
      <c r="P176" s="214">
        <v>0</v>
      </c>
      <c r="Q176" s="220">
        <f t="shared" si="14"/>
        <v>1262323879</v>
      </c>
      <c r="R176" s="220">
        <f t="shared" si="14"/>
        <v>230976443</v>
      </c>
    </row>
    <row r="177" spans="1:18" hidden="1" x14ac:dyDescent="0.25">
      <c r="A177" t="s">
        <v>4293</v>
      </c>
      <c r="B177" s="222">
        <v>26</v>
      </c>
      <c r="C177" s="206" t="str">
        <f t="shared" si="10"/>
        <v>3 203</v>
      </c>
      <c r="D177" s="257">
        <f t="shared" si="9"/>
        <v>2</v>
      </c>
      <c r="E177" s="216">
        <v>13</v>
      </c>
      <c r="F177" s="212" t="s">
        <v>4203</v>
      </c>
      <c r="G177" s="212" t="s">
        <v>439</v>
      </c>
      <c r="H177" s="212" t="s">
        <v>447</v>
      </c>
      <c r="I177" s="212" t="s">
        <v>4230</v>
      </c>
      <c r="J177" s="212"/>
      <c r="K177" s="212">
        <v>3</v>
      </c>
      <c r="L177" s="212">
        <v>203</v>
      </c>
      <c r="M177" s="211">
        <v>2</v>
      </c>
      <c r="N177" s="300">
        <v>3360978575</v>
      </c>
      <c r="O177" s="214">
        <v>0</v>
      </c>
      <c r="P177" s="214">
        <v>0</v>
      </c>
      <c r="Q177" s="220">
        <f t="shared" si="14"/>
        <v>3360978575</v>
      </c>
      <c r="R177" s="220">
        <f t="shared" si="14"/>
        <v>0</v>
      </c>
    </row>
    <row r="178" spans="1:18" hidden="1" x14ac:dyDescent="0.25">
      <c r="A178" t="s">
        <v>4293</v>
      </c>
      <c r="B178" s="222">
        <v>26</v>
      </c>
      <c r="C178" s="206" t="str">
        <f t="shared" si="10"/>
        <v>3 203</v>
      </c>
      <c r="D178" s="257">
        <f t="shared" si="9"/>
        <v>1</v>
      </c>
      <c r="E178" s="216">
        <v>14</v>
      </c>
      <c r="F178" s="212" t="s">
        <v>4203</v>
      </c>
      <c r="G178" s="212" t="s">
        <v>439</v>
      </c>
      <c r="H178" s="212" t="s">
        <v>447</v>
      </c>
      <c r="I178" s="212" t="s">
        <v>4230</v>
      </c>
      <c r="J178" s="212"/>
      <c r="K178" s="212">
        <v>3</v>
      </c>
      <c r="L178" s="212">
        <v>203</v>
      </c>
      <c r="M178" s="211">
        <v>1</v>
      </c>
      <c r="N178" s="300">
        <v>200000000</v>
      </c>
      <c r="O178" s="214">
        <v>0</v>
      </c>
      <c r="P178" s="214">
        <v>0</v>
      </c>
      <c r="Q178" s="220">
        <f t="shared" si="14"/>
        <v>200000000</v>
      </c>
      <c r="R178" s="220">
        <f t="shared" si="14"/>
        <v>0</v>
      </c>
    </row>
    <row r="179" spans="1:18" hidden="1" x14ac:dyDescent="0.25">
      <c r="A179" t="s">
        <v>4294</v>
      </c>
      <c r="B179" s="222">
        <v>26</v>
      </c>
      <c r="C179" s="206" t="str">
        <f t="shared" si="10"/>
        <v>3 203</v>
      </c>
      <c r="D179" s="257">
        <f t="shared" si="9"/>
        <v>1</v>
      </c>
      <c r="E179" s="216">
        <v>15</v>
      </c>
      <c r="F179" s="212" t="s">
        <v>4203</v>
      </c>
      <c r="G179" s="212" t="s">
        <v>439</v>
      </c>
      <c r="H179" s="212" t="s">
        <v>447</v>
      </c>
      <c r="I179" s="212" t="s">
        <v>4231</v>
      </c>
      <c r="J179" s="212"/>
      <c r="K179" s="212">
        <v>3</v>
      </c>
      <c r="L179" s="212">
        <v>203</v>
      </c>
      <c r="M179" s="211">
        <v>1</v>
      </c>
      <c r="N179" s="300">
        <v>4570000000</v>
      </c>
      <c r="O179" s="214">
        <v>2796361750</v>
      </c>
      <c r="P179" s="214">
        <v>70000000</v>
      </c>
      <c r="Q179" s="220">
        <f t="shared" ref="Q179" si="15">+N179-O179</f>
        <v>1773638250</v>
      </c>
      <c r="R179" s="220">
        <f t="shared" ref="R179" si="16">+O179-P179</f>
        <v>2726361750</v>
      </c>
    </row>
    <row r="180" spans="1:18" hidden="1" x14ac:dyDescent="0.25">
      <c r="A180" t="s">
        <v>4294</v>
      </c>
      <c r="B180" s="222">
        <v>26</v>
      </c>
      <c r="C180" s="206" t="str">
        <f t="shared" si="10"/>
        <v>3 203</v>
      </c>
      <c r="D180" s="257">
        <f t="shared" si="9"/>
        <v>5</v>
      </c>
      <c r="E180" s="216">
        <v>15</v>
      </c>
      <c r="F180" s="212" t="s">
        <v>4203</v>
      </c>
      <c r="G180" s="212" t="s">
        <v>439</v>
      </c>
      <c r="H180" s="212" t="s">
        <v>447</v>
      </c>
      <c r="I180" s="212" t="s">
        <v>4231</v>
      </c>
      <c r="J180" s="212"/>
      <c r="K180" s="212">
        <v>3</v>
      </c>
      <c r="L180" s="212">
        <v>203</v>
      </c>
      <c r="M180" s="211">
        <v>5</v>
      </c>
      <c r="N180" s="300">
        <v>692000000</v>
      </c>
      <c r="O180" s="214"/>
      <c r="P180" s="214">
        <v>70000000</v>
      </c>
      <c r="Q180" s="220">
        <f t="shared" si="14"/>
        <v>692000000</v>
      </c>
      <c r="R180" s="220">
        <f t="shared" si="14"/>
        <v>-70000000</v>
      </c>
    </row>
    <row r="181" spans="1:18" hidden="1" x14ac:dyDescent="0.25">
      <c r="A181" t="s">
        <v>4294</v>
      </c>
      <c r="B181" s="222">
        <v>26</v>
      </c>
      <c r="C181" s="206" t="str">
        <f t="shared" si="10"/>
        <v>3 203</v>
      </c>
      <c r="D181" s="257">
        <f t="shared" si="9"/>
        <v>2</v>
      </c>
      <c r="E181" s="216">
        <v>16</v>
      </c>
      <c r="F181" s="212" t="s">
        <v>4203</v>
      </c>
      <c r="G181" s="212" t="s">
        <v>439</v>
      </c>
      <c r="H181" s="212" t="s">
        <v>447</v>
      </c>
      <c r="I181" s="212" t="s">
        <v>4231</v>
      </c>
      <c r="J181" s="212"/>
      <c r="K181" s="212">
        <v>3</v>
      </c>
      <c r="L181" s="212">
        <v>203</v>
      </c>
      <c r="M181" s="211">
        <v>2</v>
      </c>
      <c r="N181" s="300">
        <v>342697113</v>
      </c>
      <c r="O181" s="214">
        <v>342697113</v>
      </c>
      <c r="P181" s="214">
        <v>342697113</v>
      </c>
      <c r="Q181" s="220">
        <f t="shared" si="14"/>
        <v>0</v>
      </c>
      <c r="R181" s="220">
        <f t="shared" si="14"/>
        <v>0</v>
      </c>
    </row>
    <row r="182" spans="1:18" hidden="1" x14ac:dyDescent="0.25">
      <c r="A182" t="s">
        <v>4295</v>
      </c>
      <c r="B182" s="205">
        <v>26</v>
      </c>
      <c r="C182" s="206" t="str">
        <f t="shared" si="10"/>
        <v>3 401</v>
      </c>
      <c r="D182" s="257">
        <f t="shared" si="9"/>
        <v>2</v>
      </c>
      <c r="E182" s="216">
        <v>1</v>
      </c>
      <c r="F182" s="207" t="s">
        <v>4203</v>
      </c>
      <c r="G182" s="207" t="s">
        <v>455</v>
      </c>
      <c r="H182" s="207" t="s">
        <v>456</v>
      </c>
      <c r="I182" s="207" t="s">
        <v>4232</v>
      </c>
      <c r="J182" s="207"/>
      <c r="K182" s="207">
        <v>3</v>
      </c>
      <c r="L182" s="207">
        <v>401</v>
      </c>
      <c r="M182" s="223">
        <v>2</v>
      </c>
      <c r="N182" s="209">
        <v>1952228948</v>
      </c>
      <c r="O182" s="209">
        <v>27840000</v>
      </c>
      <c r="P182" s="209">
        <v>0</v>
      </c>
      <c r="Q182" s="220">
        <f t="shared" ref="Q182:R184" si="17">+N182-O182</f>
        <v>1924388948</v>
      </c>
      <c r="R182" s="220">
        <f t="shared" si="17"/>
        <v>27840000</v>
      </c>
    </row>
    <row r="183" spans="1:18" hidden="1" x14ac:dyDescent="0.25">
      <c r="A183" t="s">
        <v>4296</v>
      </c>
      <c r="B183" s="222">
        <v>26</v>
      </c>
      <c r="C183" s="206" t="str">
        <f t="shared" si="10"/>
        <v>3 402</v>
      </c>
      <c r="D183" s="257">
        <f t="shared" si="9"/>
        <v>1</v>
      </c>
      <c r="E183" s="216">
        <v>2</v>
      </c>
      <c r="F183" s="212" t="s">
        <v>4203</v>
      </c>
      <c r="G183" s="212" t="s">
        <v>455</v>
      </c>
      <c r="H183" s="212" t="s">
        <v>460</v>
      </c>
      <c r="I183" s="282" t="s">
        <v>4257</v>
      </c>
      <c r="J183" s="282"/>
      <c r="K183" s="212">
        <v>3</v>
      </c>
      <c r="L183" s="212">
        <v>402</v>
      </c>
      <c r="M183" s="211">
        <v>1</v>
      </c>
      <c r="N183" s="214">
        <v>1000000000</v>
      </c>
      <c r="O183" s="214">
        <v>1000000000</v>
      </c>
      <c r="P183" s="214">
        <v>0</v>
      </c>
      <c r="Q183" s="220">
        <f t="shared" si="17"/>
        <v>0</v>
      </c>
      <c r="R183" s="220">
        <f t="shared" si="17"/>
        <v>1000000000</v>
      </c>
    </row>
    <row r="184" spans="1:18" hidden="1" x14ac:dyDescent="0.25">
      <c r="A184" t="s">
        <v>4297</v>
      </c>
      <c r="B184" s="224">
        <v>26</v>
      </c>
      <c r="C184" s="206" t="str">
        <f t="shared" si="10"/>
        <v>3 403</v>
      </c>
      <c r="D184" s="257">
        <f t="shared" si="9"/>
        <v>1</v>
      </c>
      <c r="E184" s="216">
        <v>3</v>
      </c>
      <c r="F184" s="225" t="s">
        <v>4203</v>
      </c>
      <c r="G184" s="225" t="s">
        <v>455</v>
      </c>
      <c r="H184" s="225" t="s">
        <v>4233</v>
      </c>
      <c r="I184" s="225" t="s">
        <v>4234</v>
      </c>
      <c r="J184" s="225"/>
      <c r="K184" s="225">
        <v>3</v>
      </c>
      <c r="L184" s="225">
        <v>403</v>
      </c>
      <c r="M184" s="226">
        <v>1</v>
      </c>
      <c r="N184" s="227">
        <v>781400000</v>
      </c>
      <c r="O184" s="227">
        <v>315478029</v>
      </c>
      <c r="P184" s="227">
        <v>15225179</v>
      </c>
      <c r="Q184" s="228">
        <f t="shared" si="17"/>
        <v>465921971</v>
      </c>
      <c r="R184" s="228">
        <f t="shared" si="17"/>
        <v>300252850</v>
      </c>
    </row>
    <row r="185" spans="1:18" hidden="1" x14ac:dyDescent="0.25">
      <c r="A185" t="s">
        <v>4298</v>
      </c>
      <c r="B185" s="205">
        <v>26</v>
      </c>
      <c r="C185" s="206" t="str">
        <f t="shared" si="10"/>
        <v>3 501</v>
      </c>
      <c r="D185" s="257">
        <f t="shared" si="9"/>
        <v>3</v>
      </c>
      <c r="E185" s="216">
        <v>1</v>
      </c>
      <c r="F185" s="207" t="s">
        <v>4203</v>
      </c>
      <c r="G185" s="207" t="s">
        <v>466</v>
      </c>
      <c r="H185" s="207" t="s">
        <v>410</v>
      </c>
      <c r="I185" s="207" t="s">
        <v>4235</v>
      </c>
      <c r="J185" s="207"/>
      <c r="K185" s="207">
        <v>3</v>
      </c>
      <c r="L185" s="207">
        <v>501</v>
      </c>
      <c r="M185" s="206">
        <v>3</v>
      </c>
      <c r="N185" s="209">
        <v>6012860266</v>
      </c>
      <c r="O185" s="209">
        <v>847500000</v>
      </c>
      <c r="P185" s="209">
        <v>847500000</v>
      </c>
      <c r="Q185" s="220">
        <f t="shared" ref="Q185:R191" si="18">+N185-O185</f>
        <v>5165360266</v>
      </c>
      <c r="R185" s="220">
        <f t="shared" si="18"/>
        <v>0</v>
      </c>
    </row>
    <row r="186" spans="1:18" hidden="1" x14ac:dyDescent="0.25">
      <c r="A186" t="s">
        <v>4298</v>
      </c>
      <c r="B186" s="224">
        <v>26</v>
      </c>
      <c r="C186" s="206" t="str">
        <f t="shared" si="10"/>
        <v>3 501</v>
      </c>
      <c r="D186" s="257">
        <f t="shared" si="9"/>
        <v>2</v>
      </c>
      <c r="E186" s="216">
        <v>2</v>
      </c>
      <c r="F186" s="225" t="s">
        <v>4203</v>
      </c>
      <c r="G186" s="225" t="s">
        <v>466</v>
      </c>
      <c r="H186" s="225" t="s">
        <v>410</v>
      </c>
      <c r="I186" s="225" t="s">
        <v>4235</v>
      </c>
      <c r="J186" s="225"/>
      <c r="K186" s="225">
        <v>3</v>
      </c>
      <c r="L186" s="225">
        <v>501</v>
      </c>
      <c r="M186" s="226">
        <v>2</v>
      </c>
      <c r="N186" s="227">
        <v>283274828</v>
      </c>
      <c r="O186" s="227">
        <v>0</v>
      </c>
      <c r="P186" s="227">
        <v>0</v>
      </c>
      <c r="Q186" s="228">
        <f t="shared" si="18"/>
        <v>283274828</v>
      </c>
      <c r="R186" s="228">
        <f t="shared" si="18"/>
        <v>0</v>
      </c>
    </row>
    <row r="187" spans="1:18" hidden="1" x14ac:dyDescent="0.25">
      <c r="A187" t="s">
        <v>4299</v>
      </c>
      <c r="B187" s="222">
        <v>26</v>
      </c>
      <c r="C187" s="206" t="str">
        <f t="shared" si="10"/>
        <v>4 205</v>
      </c>
      <c r="D187" s="257">
        <f t="shared" si="9"/>
        <v>1</v>
      </c>
      <c r="E187" s="216">
        <v>1</v>
      </c>
      <c r="F187" s="212" t="s">
        <v>470</v>
      </c>
      <c r="G187" s="212" t="s">
        <v>477</v>
      </c>
      <c r="H187" s="212" t="s">
        <v>491</v>
      </c>
      <c r="I187" s="212" t="s">
        <v>4236</v>
      </c>
      <c r="J187" s="212"/>
      <c r="K187" s="212">
        <v>4</v>
      </c>
      <c r="L187" s="212">
        <v>205</v>
      </c>
      <c r="M187" s="211">
        <v>1</v>
      </c>
      <c r="N187" s="214">
        <v>2431787452</v>
      </c>
      <c r="O187" s="214">
        <v>0</v>
      </c>
      <c r="P187" s="214">
        <v>0</v>
      </c>
      <c r="Q187" s="220">
        <f t="shared" si="18"/>
        <v>2431787452</v>
      </c>
      <c r="R187" s="220">
        <f t="shared" si="18"/>
        <v>0</v>
      </c>
    </row>
    <row r="188" spans="1:18" hidden="1" x14ac:dyDescent="0.25">
      <c r="A188" t="s">
        <v>4299</v>
      </c>
      <c r="B188" s="222">
        <v>26</v>
      </c>
      <c r="C188" s="206" t="str">
        <f t="shared" si="10"/>
        <v>4 205</v>
      </c>
      <c r="D188" s="257">
        <f t="shared" si="9"/>
        <v>1</v>
      </c>
      <c r="E188" s="216">
        <v>2</v>
      </c>
      <c r="F188" s="212" t="s">
        <v>470</v>
      </c>
      <c r="G188" s="212" t="s">
        <v>477</v>
      </c>
      <c r="H188" s="212" t="s">
        <v>491</v>
      </c>
      <c r="I188" s="212" t="s">
        <v>4236</v>
      </c>
      <c r="J188" s="212"/>
      <c r="K188" s="212">
        <v>4</v>
      </c>
      <c r="L188" s="212">
        <v>205</v>
      </c>
      <c r="M188" s="211">
        <v>1</v>
      </c>
      <c r="N188" s="214">
        <v>1459500000</v>
      </c>
      <c r="O188" s="214">
        <v>1246873345</v>
      </c>
      <c r="P188" s="214">
        <v>0</v>
      </c>
      <c r="Q188" s="220">
        <f t="shared" si="18"/>
        <v>212626655</v>
      </c>
      <c r="R188" s="220">
        <f t="shared" si="18"/>
        <v>1246873345</v>
      </c>
    </row>
    <row r="189" spans="1:18" hidden="1" x14ac:dyDescent="0.25">
      <c r="A189" t="s">
        <v>4299</v>
      </c>
      <c r="B189" s="222">
        <v>26</v>
      </c>
      <c r="C189" s="206" t="str">
        <f t="shared" si="10"/>
        <v>4 205</v>
      </c>
      <c r="D189" s="257">
        <f t="shared" si="9"/>
        <v>1</v>
      </c>
      <c r="E189" s="216">
        <v>3</v>
      </c>
      <c r="F189" s="212" t="s">
        <v>470</v>
      </c>
      <c r="G189" s="212" t="s">
        <v>477</v>
      </c>
      <c r="H189" s="212" t="s">
        <v>491</v>
      </c>
      <c r="I189" s="212" t="s">
        <v>4236</v>
      </c>
      <c r="J189" s="212"/>
      <c r="K189" s="212">
        <v>4</v>
      </c>
      <c r="L189" s="212">
        <v>205</v>
      </c>
      <c r="M189" s="211">
        <v>1</v>
      </c>
      <c r="N189" s="214">
        <v>152965858</v>
      </c>
      <c r="O189" s="214">
        <v>152965858</v>
      </c>
      <c r="P189" s="214">
        <v>152965858</v>
      </c>
      <c r="Q189" s="220">
        <f t="shared" si="18"/>
        <v>0</v>
      </c>
      <c r="R189" s="220">
        <f t="shared" si="18"/>
        <v>0</v>
      </c>
    </row>
    <row r="190" spans="1:18" hidden="1" x14ac:dyDescent="0.25">
      <c r="A190" t="s">
        <v>4299</v>
      </c>
      <c r="B190" s="222">
        <v>26</v>
      </c>
      <c r="C190" s="206" t="str">
        <f t="shared" si="10"/>
        <v>4 205</v>
      </c>
      <c r="D190" s="257">
        <f t="shared" si="9"/>
        <v>1</v>
      </c>
      <c r="E190" s="216">
        <v>4</v>
      </c>
      <c r="F190" s="212" t="s">
        <v>470</v>
      </c>
      <c r="G190" s="212" t="s">
        <v>477</v>
      </c>
      <c r="H190" s="212" t="s">
        <v>491</v>
      </c>
      <c r="I190" s="212" t="s">
        <v>4236</v>
      </c>
      <c r="J190" s="212"/>
      <c r="K190" s="212">
        <v>4</v>
      </c>
      <c r="L190" s="212">
        <v>205</v>
      </c>
      <c r="M190" s="211">
        <v>1</v>
      </c>
      <c r="N190" s="214">
        <v>1903591060</v>
      </c>
      <c r="O190" s="214">
        <v>1903591060</v>
      </c>
      <c r="P190" s="214">
        <v>671259657</v>
      </c>
      <c r="Q190" s="220">
        <f t="shared" si="18"/>
        <v>0</v>
      </c>
      <c r="R190" s="220">
        <f t="shared" si="18"/>
        <v>1232331403</v>
      </c>
    </row>
    <row r="191" spans="1:18" hidden="1" x14ac:dyDescent="0.25">
      <c r="A191" t="s">
        <v>4299</v>
      </c>
      <c r="B191" s="222">
        <v>26</v>
      </c>
      <c r="C191" s="206" t="str">
        <f t="shared" si="10"/>
        <v>4 205</v>
      </c>
      <c r="D191" s="257">
        <f t="shared" si="9"/>
        <v>1</v>
      </c>
      <c r="E191" s="216">
        <v>5</v>
      </c>
      <c r="F191" s="212" t="s">
        <v>470</v>
      </c>
      <c r="G191" s="212" t="s">
        <v>477</v>
      </c>
      <c r="H191" s="212" t="s">
        <v>491</v>
      </c>
      <c r="I191" s="212" t="s">
        <v>4236</v>
      </c>
      <c r="J191" s="212"/>
      <c r="K191" s="212">
        <v>4</v>
      </c>
      <c r="L191" s="212">
        <v>205</v>
      </c>
      <c r="M191" s="211">
        <v>1</v>
      </c>
      <c r="N191" s="214">
        <v>0</v>
      </c>
      <c r="O191" s="214"/>
      <c r="P191" s="214"/>
      <c r="Q191" s="220">
        <f t="shared" si="18"/>
        <v>0</v>
      </c>
      <c r="R191" s="220">
        <f t="shared" si="18"/>
        <v>0</v>
      </c>
    </row>
    <row r="192" spans="1:18" hidden="1" x14ac:dyDescent="0.25">
      <c r="A192" t="s">
        <v>4300</v>
      </c>
      <c r="B192" s="229">
        <v>27</v>
      </c>
      <c r="C192" s="206" t="str">
        <f t="shared" si="10"/>
        <v>1 301</v>
      </c>
      <c r="D192" s="257">
        <f t="shared" si="9"/>
        <v>1</v>
      </c>
      <c r="E192" s="230"/>
      <c r="F192" s="231" t="s">
        <v>316</v>
      </c>
      <c r="G192" s="231" t="s">
        <v>340</v>
      </c>
      <c r="H192" s="231" t="s">
        <v>341</v>
      </c>
      <c r="I192" s="232" t="s">
        <v>4172</v>
      </c>
      <c r="J192" s="232"/>
      <c r="K192" s="233">
        <v>1</v>
      </c>
      <c r="L192" s="231">
        <v>301</v>
      </c>
      <c r="M192" s="232">
        <v>1</v>
      </c>
      <c r="N192" s="234">
        <v>500000000</v>
      </c>
      <c r="O192" s="234">
        <v>500000000</v>
      </c>
      <c r="P192" s="234">
        <v>500000000</v>
      </c>
      <c r="Q192" s="234">
        <f t="shared" ref="Q192:R255" si="19">+N192-O192</f>
        <v>0</v>
      </c>
      <c r="R192" s="234">
        <f t="shared" si="19"/>
        <v>0</v>
      </c>
    </row>
    <row r="193" spans="1:18" hidden="1" x14ac:dyDescent="0.25">
      <c r="A193" t="s">
        <v>4300</v>
      </c>
      <c r="B193" s="235">
        <v>27</v>
      </c>
      <c r="C193" s="206" t="str">
        <f t="shared" si="10"/>
        <v>1 301</v>
      </c>
      <c r="D193" s="257">
        <f t="shared" si="9"/>
        <v>1</v>
      </c>
      <c r="E193" s="236"/>
      <c r="F193" s="237" t="s">
        <v>316</v>
      </c>
      <c r="G193" s="237" t="s">
        <v>340</v>
      </c>
      <c r="H193" s="237" t="s">
        <v>341</v>
      </c>
      <c r="I193" s="238" t="s">
        <v>4172</v>
      </c>
      <c r="J193" s="238"/>
      <c r="K193" s="239">
        <v>1</v>
      </c>
      <c r="L193" s="237">
        <v>301</v>
      </c>
      <c r="M193" s="238">
        <v>1</v>
      </c>
      <c r="N193" s="240">
        <v>777643798</v>
      </c>
      <c r="O193" s="241"/>
      <c r="P193" s="241"/>
      <c r="Q193" s="234">
        <f t="shared" si="19"/>
        <v>777643798</v>
      </c>
      <c r="R193" s="234">
        <f t="shared" si="19"/>
        <v>0</v>
      </c>
    </row>
    <row r="194" spans="1:18" hidden="1" x14ac:dyDescent="0.25">
      <c r="A194" t="s">
        <v>4300</v>
      </c>
      <c r="B194" s="235">
        <v>27</v>
      </c>
      <c r="C194" s="206" t="str">
        <f t="shared" si="10"/>
        <v>1 301</v>
      </c>
      <c r="D194" s="257">
        <f t="shared" si="9"/>
        <v>1</v>
      </c>
      <c r="E194" s="236"/>
      <c r="F194" s="237" t="s">
        <v>316</v>
      </c>
      <c r="G194" s="237" t="s">
        <v>340</v>
      </c>
      <c r="H194" s="237" t="s">
        <v>341</v>
      </c>
      <c r="I194" s="238" t="s">
        <v>4172</v>
      </c>
      <c r="J194" s="238"/>
      <c r="K194" s="239">
        <v>1</v>
      </c>
      <c r="L194" s="237">
        <v>301</v>
      </c>
      <c r="M194" s="238">
        <v>1</v>
      </c>
      <c r="N194" s="240"/>
      <c r="O194" s="241">
        <v>300000000</v>
      </c>
      <c r="P194" s="241"/>
      <c r="Q194" s="234">
        <f t="shared" si="19"/>
        <v>-300000000</v>
      </c>
      <c r="R194" s="234">
        <f t="shared" si="19"/>
        <v>300000000</v>
      </c>
    </row>
    <row r="195" spans="1:18" hidden="1" x14ac:dyDescent="0.25">
      <c r="A195" t="s">
        <v>4300</v>
      </c>
      <c r="B195" s="235">
        <v>27</v>
      </c>
      <c r="C195" s="206" t="str">
        <f t="shared" si="10"/>
        <v>1 301</v>
      </c>
      <c r="D195" s="257">
        <f t="shared" ref="D195:D258" si="20">+M195</f>
        <v>1</v>
      </c>
      <c r="E195" s="236"/>
      <c r="F195" s="237" t="s">
        <v>316</v>
      </c>
      <c r="G195" s="237" t="s">
        <v>340</v>
      </c>
      <c r="H195" s="237" t="s">
        <v>341</v>
      </c>
      <c r="I195" s="238" t="s">
        <v>4172</v>
      </c>
      <c r="J195" s="238"/>
      <c r="K195" s="239">
        <v>1</v>
      </c>
      <c r="L195" s="237">
        <v>301</v>
      </c>
      <c r="M195" s="238">
        <v>1</v>
      </c>
      <c r="N195" s="240">
        <v>500000000</v>
      </c>
      <c r="O195" s="241">
        <v>50000000</v>
      </c>
      <c r="P195" s="241"/>
      <c r="Q195" s="234">
        <f t="shared" si="19"/>
        <v>450000000</v>
      </c>
      <c r="R195" s="234">
        <f t="shared" si="19"/>
        <v>50000000</v>
      </c>
    </row>
    <row r="196" spans="1:18" hidden="1" x14ac:dyDescent="0.25">
      <c r="A196" t="s">
        <v>4301</v>
      </c>
      <c r="B196" s="235">
        <v>27</v>
      </c>
      <c r="C196" s="206" t="str">
        <f t="shared" si="10"/>
        <v>1 301</v>
      </c>
      <c r="D196" s="257">
        <f t="shared" si="20"/>
        <v>1</v>
      </c>
      <c r="E196" s="236"/>
      <c r="F196" s="237" t="s">
        <v>316</v>
      </c>
      <c r="G196" s="237" t="s">
        <v>340</v>
      </c>
      <c r="H196" s="237" t="s">
        <v>341</v>
      </c>
      <c r="I196" s="238" t="s">
        <v>4171</v>
      </c>
      <c r="J196" s="238"/>
      <c r="K196" s="239">
        <v>1</v>
      </c>
      <c r="L196" s="237">
        <v>301</v>
      </c>
      <c r="M196" s="238">
        <v>1</v>
      </c>
      <c r="N196" s="241">
        <v>254483602</v>
      </c>
      <c r="O196" s="241">
        <v>254483602</v>
      </c>
      <c r="P196" s="241">
        <v>254483602</v>
      </c>
      <c r="Q196" s="234">
        <f t="shared" si="19"/>
        <v>0</v>
      </c>
      <c r="R196" s="234">
        <f t="shared" si="19"/>
        <v>0</v>
      </c>
    </row>
    <row r="197" spans="1:18" hidden="1" x14ac:dyDescent="0.25">
      <c r="A197" t="s">
        <v>4301</v>
      </c>
      <c r="B197" s="235">
        <v>27</v>
      </c>
      <c r="C197" s="206" t="str">
        <f t="shared" ref="C197:C260" si="21">+CONCATENATE(K197," ",L197)</f>
        <v>1 301</v>
      </c>
      <c r="D197" s="257">
        <f t="shared" si="20"/>
        <v>1</v>
      </c>
      <c r="E197" s="236"/>
      <c r="F197" s="237" t="s">
        <v>316</v>
      </c>
      <c r="G197" s="237" t="s">
        <v>340</v>
      </c>
      <c r="H197" s="237" t="s">
        <v>341</v>
      </c>
      <c r="I197" s="238" t="s">
        <v>4171</v>
      </c>
      <c r="J197" s="238"/>
      <c r="K197" s="239">
        <v>1</v>
      </c>
      <c r="L197" s="237">
        <v>301</v>
      </c>
      <c r="M197" s="238">
        <v>1</v>
      </c>
      <c r="N197" s="241">
        <v>228100000</v>
      </c>
      <c r="O197" s="241">
        <v>228100000</v>
      </c>
      <c r="P197" s="241">
        <v>190100000</v>
      </c>
      <c r="Q197" s="234">
        <f t="shared" si="19"/>
        <v>0</v>
      </c>
      <c r="R197" s="234">
        <f t="shared" si="19"/>
        <v>38000000</v>
      </c>
    </row>
    <row r="198" spans="1:18" hidden="1" x14ac:dyDescent="0.25">
      <c r="A198" t="s">
        <v>4301</v>
      </c>
      <c r="B198" s="235">
        <v>27</v>
      </c>
      <c r="C198" s="206" t="str">
        <f t="shared" si="21"/>
        <v>1 301</v>
      </c>
      <c r="D198" s="257">
        <f t="shared" si="20"/>
        <v>1</v>
      </c>
      <c r="E198" s="236"/>
      <c r="F198" s="237" t="s">
        <v>316</v>
      </c>
      <c r="G198" s="237" t="s">
        <v>340</v>
      </c>
      <c r="H198" s="237" t="s">
        <v>341</v>
      </c>
      <c r="I198" s="238" t="s">
        <v>4171</v>
      </c>
      <c r="J198" s="238"/>
      <c r="K198" s="239">
        <v>1</v>
      </c>
      <c r="L198" s="237">
        <v>301</v>
      </c>
      <c r="M198" s="238">
        <v>1</v>
      </c>
      <c r="N198" s="241">
        <v>24890000</v>
      </c>
      <c r="O198" s="241">
        <v>24890000</v>
      </c>
      <c r="P198" s="241"/>
      <c r="Q198" s="234">
        <f t="shared" si="19"/>
        <v>0</v>
      </c>
      <c r="R198" s="234">
        <f t="shared" si="19"/>
        <v>24890000</v>
      </c>
    </row>
    <row r="199" spans="1:18" hidden="1" x14ac:dyDescent="0.25">
      <c r="A199" t="s">
        <v>4301</v>
      </c>
      <c r="B199" s="235">
        <v>27</v>
      </c>
      <c r="C199" s="206" t="str">
        <f t="shared" si="21"/>
        <v>1 301</v>
      </c>
      <c r="D199" s="257">
        <f t="shared" si="20"/>
        <v>1</v>
      </c>
      <c r="E199" s="236"/>
      <c r="F199" s="237" t="s">
        <v>316</v>
      </c>
      <c r="G199" s="237" t="s">
        <v>340</v>
      </c>
      <c r="H199" s="237" t="s">
        <v>341</v>
      </c>
      <c r="I199" s="238" t="s">
        <v>4171</v>
      </c>
      <c r="J199" s="238"/>
      <c r="K199" s="239">
        <v>1</v>
      </c>
      <c r="L199" s="237">
        <v>301</v>
      </c>
      <c r="M199" s="238">
        <v>1</v>
      </c>
      <c r="N199" s="241">
        <v>188648400</v>
      </c>
      <c r="O199" s="241"/>
      <c r="P199" s="241"/>
      <c r="Q199" s="234">
        <f t="shared" si="19"/>
        <v>188648400</v>
      </c>
      <c r="R199" s="234">
        <f t="shared" si="19"/>
        <v>0</v>
      </c>
    </row>
    <row r="200" spans="1:18" hidden="1" x14ac:dyDescent="0.25">
      <c r="A200" t="s">
        <v>4301</v>
      </c>
      <c r="B200" s="235">
        <v>27</v>
      </c>
      <c r="C200" s="206" t="str">
        <f t="shared" si="21"/>
        <v>1 301</v>
      </c>
      <c r="D200" s="257">
        <f t="shared" si="20"/>
        <v>1</v>
      </c>
      <c r="E200" s="236"/>
      <c r="F200" s="237" t="s">
        <v>316</v>
      </c>
      <c r="G200" s="237" t="s">
        <v>340</v>
      </c>
      <c r="H200" s="237" t="s">
        <v>341</v>
      </c>
      <c r="I200" s="238" t="s">
        <v>4171</v>
      </c>
      <c r="J200" s="238"/>
      <c r="K200" s="239">
        <v>1</v>
      </c>
      <c r="L200" s="237">
        <v>301</v>
      </c>
      <c r="M200" s="238">
        <v>1</v>
      </c>
      <c r="N200" s="240">
        <v>500000000</v>
      </c>
      <c r="O200" s="241"/>
      <c r="P200" s="241"/>
      <c r="Q200" s="234">
        <f t="shared" si="19"/>
        <v>500000000</v>
      </c>
      <c r="R200" s="234">
        <f t="shared" si="19"/>
        <v>0</v>
      </c>
    </row>
    <row r="201" spans="1:18" hidden="1" x14ac:dyDescent="0.25">
      <c r="A201" t="s">
        <v>4302</v>
      </c>
      <c r="B201" s="235">
        <v>20</v>
      </c>
      <c r="C201" s="206" t="str">
        <f t="shared" si="21"/>
        <v>1 302</v>
      </c>
      <c r="D201" s="257">
        <f t="shared" si="20"/>
        <v>1</v>
      </c>
      <c r="E201" s="242"/>
      <c r="F201" s="243" t="s">
        <v>316</v>
      </c>
      <c r="G201" s="244" t="s">
        <v>4237</v>
      </c>
      <c r="H201" s="244" t="s">
        <v>345</v>
      </c>
      <c r="I201" s="243" t="s">
        <v>4173</v>
      </c>
      <c r="J201" s="243"/>
      <c r="K201" s="245">
        <v>1</v>
      </c>
      <c r="L201" s="243">
        <v>302</v>
      </c>
      <c r="M201" s="243">
        <v>1</v>
      </c>
      <c r="N201" s="241">
        <v>250000000</v>
      </c>
      <c r="O201" s="241">
        <v>50000000</v>
      </c>
      <c r="P201" s="241"/>
      <c r="Q201" s="234">
        <f t="shared" si="19"/>
        <v>200000000</v>
      </c>
      <c r="R201" s="234">
        <f t="shared" si="19"/>
        <v>50000000</v>
      </c>
    </row>
    <row r="202" spans="1:18" hidden="1" x14ac:dyDescent="0.25">
      <c r="A202" t="s">
        <v>4302</v>
      </c>
      <c r="B202" s="235">
        <v>29</v>
      </c>
      <c r="C202" s="206" t="str">
        <f t="shared" si="21"/>
        <v>1 302</v>
      </c>
      <c r="D202" s="257">
        <f t="shared" si="20"/>
        <v>1</v>
      </c>
      <c r="E202" s="242"/>
      <c r="F202" s="243" t="s">
        <v>316</v>
      </c>
      <c r="G202" s="244" t="s">
        <v>4237</v>
      </c>
      <c r="H202" s="244" t="s">
        <v>345</v>
      </c>
      <c r="I202" s="243" t="s">
        <v>4173</v>
      </c>
      <c r="J202" s="243"/>
      <c r="K202" s="245">
        <v>1</v>
      </c>
      <c r="L202" s="243">
        <v>302</v>
      </c>
      <c r="M202" s="243">
        <v>1</v>
      </c>
      <c r="N202" s="241">
        <v>73769481.609999999</v>
      </c>
      <c r="O202" s="241">
        <v>73769481.609999999</v>
      </c>
      <c r="P202" s="241">
        <v>73769481.609999999</v>
      </c>
      <c r="Q202" s="234">
        <f t="shared" si="19"/>
        <v>0</v>
      </c>
      <c r="R202" s="234">
        <f t="shared" si="19"/>
        <v>0</v>
      </c>
    </row>
    <row r="203" spans="1:18" hidden="1" x14ac:dyDescent="0.25">
      <c r="A203" t="s">
        <v>4302</v>
      </c>
      <c r="B203" s="235">
        <v>29</v>
      </c>
      <c r="C203" s="206" t="str">
        <f t="shared" si="21"/>
        <v>1 302</v>
      </c>
      <c r="D203" s="257">
        <f t="shared" si="20"/>
        <v>1</v>
      </c>
      <c r="E203" s="242"/>
      <c r="F203" s="243" t="s">
        <v>316</v>
      </c>
      <c r="G203" s="244" t="s">
        <v>4237</v>
      </c>
      <c r="H203" s="244" t="s">
        <v>345</v>
      </c>
      <c r="I203" s="243" t="s">
        <v>4173</v>
      </c>
      <c r="J203" s="243"/>
      <c r="K203" s="245">
        <v>1</v>
      </c>
      <c r="L203" s="243">
        <v>302</v>
      </c>
      <c r="M203" s="243">
        <v>1</v>
      </c>
      <c r="N203" s="241">
        <v>108017000</v>
      </c>
      <c r="O203" s="241">
        <v>108017000</v>
      </c>
      <c r="P203" s="241">
        <v>108017000</v>
      </c>
      <c r="Q203" s="234">
        <f t="shared" si="19"/>
        <v>0</v>
      </c>
      <c r="R203" s="234">
        <f t="shared" si="19"/>
        <v>0</v>
      </c>
    </row>
    <row r="204" spans="1:18" ht="15.75" hidden="1" x14ac:dyDescent="0.25">
      <c r="A204" t="s">
        <v>4302</v>
      </c>
      <c r="B204" s="245">
        <v>20</v>
      </c>
      <c r="C204" s="206" t="str">
        <f t="shared" si="21"/>
        <v>1 302</v>
      </c>
      <c r="D204" s="257">
        <f t="shared" si="20"/>
        <v>1</v>
      </c>
      <c r="E204" s="242"/>
      <c r="F204" s="243" t="s">
        <v>316</v>
      </c>
      <c r="G204" s="244" t="s">
        <v>4237</v>
      </c>
      <c r="H204" s="244" t="s">
        <v>345</v>
      </c>
      <c r="I204" s="243" t="s">
        <v>4173</v>
      </c>
      <c r="J204" s="243"/>
      <c r="K204" s="245">
        <v>1</v>
      </c>
      <c r="L204" s="243">
        <v>302</v>
      </c>
      <c r="M204" s="243">
        <v>1</v>
      </c>
      <c r="N204" s="241">
        <v>596230518.38999999</v>
      </c>
      <c r="O204" s="241">
        <v>350000000</v>
      </c>
      <c r="P204" s="246"/>
      <c r="Q204" s="234">
        <f t="shared" si="19"/>
        <v>246230518.38999999</v>
      </c>
      <c r="R204" s="234">
        <f t="shared" si="19"/>
        <v>350000000</v>
      </c>
    </row>
    <row r="205" spans="1:18" ht="15.75" hidden="1" x14ac:dyDescent="0.25">
      <c r="A205" t="s">
        <v>4302</v>
      </c>
      <c r="B205" s="245">
        <v>20</v>
      </c>
      <c r="C205" s="206" t="str">
        <f t="shared" si="21"/>
        <v>1 302</v>
      </c>
      <c r="D205" s="257">
        <f t="shared" si="20"/>
        <v>1</v>
      </c>
      <c r="E205" s="242"/>
      <c r="F205" s="243" t="s">
        <v>316</v>
      </c>
      <c r="G205" s="244" t="s">
        <v>4237</v>
      </c>
      <c r="H205" s="244" t="s">
        <v>345</v>
      </c>
      <c r="I205" s="243" t="s">
        <v>4173</v>
      </c>
      <c r="J205" s="243"/>
      <c r="K205" s="245">
        <v>1</v>
      </c>
      <c r="L205" s="243">
        <v>302</v>
      </c>
      <c r="M205" s="243">
        <v>1</v>
      </c>
      <c r="N205" s="247">
        <v>1011983000</v>
      </c>
      <c r="O205" s="241">
        <v>100000000</v>
      </c>
      <c r="P205" s="246"/>
      <c r="Q205" s="234">
        <f t="shared" si="19"/>
        <v>911983000</v>
      </c>
      <c r="R205" s="234">
        <f t="shared" si="19"/>
        <v>100000000</v>
      </c>
    </row>
    <row r="206" spans="1:18" ht="15.75" hidden="1" x14ac:dyDescent="0.25">
      <c r="A206" t="s">
        <v>4302</v>
      </c>
      <c r="B206" s="245">
        <v>20</v>
      </c>
      <c r="C206" s="206" t="str">
        <f t="shared" si="21"/>
        <v>1 302</v>
      </c>
      <c r="D206" s="257">
        <f t="shared" si="20"/>
        <v>1</v>
      </c>
      <c r="E206" s="242"/>
      <c r="F206" s="243" t="s">
        <v>316</v>
      </c>
      <c r="G206" s="244" t="s">
        <v>4237</v>
      </c>
      <c r="H206" s="244" t="s">
        <v>345</v>
      </c>
      <c r="I206" s="243" t="s">
        <v>4173</v>
      </c>
      <c r="J206" s="243"/>
      <c r="K206" s="245">
        <v>1</v>
      </c>
      <c r="L206" s="243">
        <v>302</v>
      </c>
      <c r="M206" s="243">
        <v>1</v>
      </c>
      <c r="N206" s="241">
        <v>160000000</v>
      </c>
      <c r="O206" s="246"/>
      <c r="P206" s="246"/>
      <c r="Q206" s="234">
        <f t="shared" si="19"/>
        <v>160000000</v>
      </c>
      <c r="R206" s="234">
        <f t="shared" si="19"/>
        <v>0</v>
      </c>
    </row>
    <row r="207" spans="1:18" hidden="1" x14ac:dyDescent="0.25">
      <c r="A207" t="s">
        <v>4302</v>
      </c>
      <c r="B207" s="245">
        <v>24</v>
      </c>
      <c r="C207" s="206" t="str">
        <f t="shared" si="21"/>
        <v>1 302</v>
      </c>
      <c r="D207" s="257">
        <f t="shared" si="20"/>
        <v>1</v>
      </c>
      <c r="E207" s="242"/>
      <c r="F207" s="243" t="s">
        <v>316</v>
      </c>
      <c r="G207" s="244" t="s">
        <v>4237</v>
      </c>
      <c r="H207" s="244" t="s">
        <v>345</v>
      </c>
      <c r="I207" s="243" t="s">
        <v>4173</v>
      </c>
      <c r="J207" s="243"/>
      <c r="K207" s="245">
        <v>1</v>
      </c>
      <c r="L207" s="243">
        <v>302</v>
      </c>
      <c r="M207" s="243">
        <v>1</v>
      </c>
      <c r="N207" s="241">
        <v>138000000</v>
      </c>
      <c r="O207" s="241">
        <v>69000000</v>
      </c>
      <c r="P207" s="241"/>
      <c r="Q207" s="234">
        <f t="shared" si="19"/>
        <v>69000000</v>
      </c>
      <c r="R207" s="234">
        <f t="shared" si="19"/>
        <v>69000000</v>
      </c>
    </row>
    <row r="208" spans="1:18" hidden="1" x14ac:dyDescent="0.25">
      <c r="A208" t="s">
        <v>4303</v>
      </c>
      <c r="B208" s="245">
        <v>20</v>
      </c>
      <c r="C208" s="206" t="str">
        <f t="shared" si="21"/>
        <v>1 303</v>
      </c>
      <c r="D208" s="257">
        <f t="shared" si="20"/>
        <v>2</v>
      </c>
      <c r="E208" s="242"/>
      <c r="F208" s="243" t="s">
        <v>316</v>
      </c>
      <c r="G208" s="243" t="s">
        <v>340</v>
      </c>
      <c r="H208" s="243" t="s">
        <v>348</v>
      </c>
      <c r="I208" s="243" t="s">
        <v>4174</v>
      </c>
      <c r="J208" s="243"/>
      <c r="K208" s="245">
        <v>1</v>
      </c>
      <c r="L208" s="243">
        <v>303</v>
      </c>
      <c r="M208" s="245">
        <v>2</v>
      </c>
      <c r="N208" s="241">
        <v>46334227</v>
      </c>
      <c r="O208" s="241"/>
      <c r="P208" s="241"/>
      <c r="Q208" s="234">
        <f t="shared" si="19"/>
        <v>46334227</v>
      </c>
      <c r="R208" s="234">
        <f t="shared" si="19"/>
        <v>0</v>
      </c>
    </row>
    <row r="209" spans="1:18" hidden="1" x14ac:dyDescent="0.25">
      <c r="A209" t="s">
        <v>4303</v>
      </c>
      <c r="B209" s="245">
        <v>20</v>
      </c>
      <c r="C209" s="206" t="str">
        <f t="shared" si="21"/>
        <v>1 303</v>
      </c>
      <c r="D209" s="257">
        <f t="shared" si="20"/>
        <v>1</v>
      </c>
      <c r="E209" s="242"/>
      <c r="F209" s="243" t="s">
        <v>316</v>
      </c>
      <c r="G209" s="243" t="s">
        <v>340</v>
      </c>
      <c r="H209" s="243" t="s">
        <v>348</v>
      </c>
      <c r="I209" s="243" t="s">
        <v>4174</v>
      </c>
      <c r="J209" s="243"/>
      <c r="K209" s="245">
        <v>1</v>
      </c>
      <c r="L209" s="243">
        <v>303</v>
      </c>
      <c r="M209" s="245">
        <v>1</v>
      </c>
      <c r="N209" s="241">
        <v>150000000</v>
      </c>
      <c r="O209" s="241"/>
      <c r="P209" s="241"/>
      <c r="Q209" s="234">
        <f t="shared" si="19"/>
        <v>150000000</v>
      </c>
      <c r="R209" s="234">
        <f t="shared" si="19"/>
        <v>0</v>
      </c>
    </row>
    <row r="210" spans="1:18" hidden="1" x14ac:dyDescent="0.25">
      <c r="A210" t="s">
        <v>4303</v>
      </c>
      <c r="B210" s="245">
        <v>20</v>
      </c>
      <c r="C210" s="206" t="str">
        <f t="shared" si="21"/>
        <v>1 303</v>
      </c>
      <c r="D210" s="257">
        <f t="shared" si="20"/>
        <v>2</v>
      </c>
      <c r="E210" s="242"/>
      <c r="F210" s="243" t="s">
        <v>316</v>
      </c>
      <c r="G210" s="243" t="s">
        <v>340</v>
      </c>
      <c r="H210" s="243" t="s">
        <v>348</v>
      </c>
      <c r="I210" s="243" t="s">
        <v>4174</v>
      </c>
      <c r="J210" s="243"/>
      <c r="K210" s="245">
        <v>1</v>
      </c>
      <c r="L210" s="243">
        <v>303</v>
      </c>
      <c r="M210" s="245">
        <v>2</v>
      </c>
      <c r="N210" s="241">
        <v>100000</v>
      </c>
      <c r="O210" s="241"/>
      <c r="P210" s="241"/>
      <c r="Q210" s="234">
        <f t="shared" si="19"/>
        <v>100000</v>
      </c>
      <c r="R210" s="234">
        <f t="shared" si="19"/>
        <v>0</v>
      </c>
    </row>
    <row r="211" spans="1:18" hidden="1" x14ac:dyDescent="0.25">
      <c r="A211" t="s">
        <v>4303</v>
      </c>
      <c r="B211" s="245">
        <v>29</v>
      </c>
      <c r="C211" s="206" t="str">
        <f t="shared" si="21"/>
        <v>1 303</v>
      </c>
      <c r="D211" s="257">
        <f t="shared" si="20"/>
        <v>1</v>
      </c>
      <c r="E211" s="242"/>
      <c r="F211" s="243" t="s">
        <v>316</v>
      </c>
      <c r="G211" s="243" t="s">
        <v>340</v>
      </c>
      <c r="H211" s="243" t="s">
        <v>348</v>
      </c>
      <c r="I211" s="243" t="s">
        <v>4174</v>
      </c>
      <c r="J211" s="243"/>
      <c r="K211" s="245">
        <v>1</v>
      </c>
      <c r="L211" s="243">
        <v>303</v>
      </c>
      <c r="M211" s="245">
        <v>1</v>
      </c>
      <c r="N211" s="241">
        <v>241568313</v>
      </c>
      <c r="O211" s="241">
        <v>241568313</v>
      </c>
      <c r="P211" s="241">
        <v>241568313</v>
      </c>
      <c r="Q211" s="234">
        <f t="shared" si="19"/>
        <v>0</v>
      </c>
      <c r="R211" s="234">
        <f t="shared" si="19"/>
        <v>0</v>
      </c>
    </row>
    <row r="212" spans="1:18" hidden="1" x14ac:dyDescent="0.25">
      <c r="A212" t="s">
        <v>4303</v>
      </c>
      <c r="B212" s="245">
        <v>20</v>
      </c>
      <c r="C212" s="206" t="str">
        <f t="shared" si="21"/>
        <v>1 303</v>
      </c>
      <c r="D212" s="257">
        <f t="shared" si="20"/>
        <v>1</v>
      </c>
      <c r="E212" s="242"/>
      <c r="F212" s="243" t="s">
        <v>316</v>
      </c>
      <c r="G212" s="243" t="s">
        <v>340</v>
      </c>
      <c r="H212" s="243" t="s">
        <v>348</v>
      </c>
      <c r="I212" s="243" t="s">
        <v>4174</v>
      </c>
      <c r="J212" s="243"/>
      <c r="K212" s="245">
        <v>1</v>
      </c>
      <c r="L212" s="243">
        <v>303</v>
      </c>
      <c r="M212" s="245">
        <v>1</v>
      </c>
      <c r="N212" s="240">
        <v>783431687</v>
      </c>
      <c r="O212" s="241"/>
      <c r="P212" s="241"/>
      <c r="Q212" s="234">
        <f t="shared" si="19"/>
        <v>783431687</v>
      </c>
      <c r="R212" s="234">
        <f t="shared" si="19"/>
        <v>0</v>
      </c>
    </row>
    <row r="213" spans="1:18" ht="16.5" x14ac:dyDescent="0.25">
      <c r="A213" t="s">
        <v>4304</v>
      </c>
      <c r="B213" s="248">
        <v>28</v>
      </c>
      <c r="C213" s="206" t="str">
        <f t="shared" si="21"/>
        <v>1 102</v>
      </c>
      <c r="D213" s="257">
        <f t="shared" si="20"/>
        <v>3</v>
      </c>
      <c r="E213" s="249"/>
      <c r="F213" s="250" t="s">
        <v>316</v>
      </c>
      <c r="G213" s="250" t="s">
        <v>317</v>
      </c>
      <c r="H213" s="250" t="s">
        <v>4238</v>
      </c>
      <c r="I213" s="251" t="s">
        <v>4159</v>
      </c>
      <c r="J213" s="251"/>
      <c r="K213" s="252">
        <v>1</v>
      </c>
      <c r="L213" s="252">
        <v>102</v>
      </c>
      <c r="M213" s="248">
        <v>3</v>
      </c>
      <c r="N213" s="253">
        <f>597271549+132091000+201058266</f>
        <v>930420815</v>
      </c>
      <c r="O213" s="253">
        <v>597271549</v>
      </c>
      <c r="P213" s="253">
        <v>597271549</v>
      </c>
      <c r="Q213" s="234">
        <f t="shared" si="19"/>
        <v>333149266</v>
      </c>
      <c r="R213" s="234">
        <f t="shared" si="19"/>
        <v>0</v>
      </c>
    </row>
    <row r="214" spans="1:18" ht="16.5" x14ac:dyDescent="0.25">
      <c r="A214" t="s">
        <v>4304</v>
      </c>
      <c r="B214" s="248">
        <v>28</v>
      </c>
      <c r="C214" s="206" t="str">
        <f t="shared" si="21"/>
        <v>1 102</v>
      </c>
      <c r="D214" s="257">
        <f t="shared" si="20"/>
        <v>2</v>
      </c>
      <c r="E214" s="249"/>
      <c r="F214" s="250" t="s">
        <v>316</v>
      </c>
      <c r="G214" s="250" t="s">
        <v>317</v>
      </c>
      <c r="H214" s="250" t="s">
        <v>4238</v>
      </c>
      <c r="I214" s="251" t="s">
        <v>4159</v>
      </c>
      <c r="J214" s="251"/>
      <c r="K214" s="252">
        <v>1</v>
      </c>
      <c r="L214" s="252">
        <v>102</v>
      </c>
      <c r="M214" s="248">
        <v>2</v>
      </c>
      <c r="N214" s="241">
        <v>11241443651</v>
      </c>
      <c r="O214" s="241">
        <v>11241443651</v>
      </c>
      <c r="P214" s="241">
        <v>11241443651</v>
      </c>
      <c r="Q214" s="234">
        <f t="shared" si="19"/>
        <v>0</v>
      </c>
      <c r="R214" s="234">
        <f t="shared" si="19"/>
        <v>0</v>
      </c>
    </row>
    <row r="215" spans="1:18" ht="16.5" x14ac:dyDescent="0.25">
      <c r="A215" t="s">
        <v>4304</v>
      </c>
      <c r="B215" s="248">
        <v>28</v>
      </c>
      <c r="C215" s="206" t="str">
        <f t="shared" si="21"/>
        <v>1 102</v>
      </c>
      <c r="D215" s="257">
        <f t="shared" si="20"/>
        <v>1</v>
      </c>
      <c r="E215" s="249"/>
      <c r="F215" s="250" t="s">
        <v>316</v>
      </c>
      <c r="G215" s="250" t="s">
        <v>317</v>
      </c>
      <c r="H215" s="250" t="s">
        <v>4238</v>
      </c>
      <c r="I215" s="251" t="s">
        <v>4159</v>
      </c>
      <c r="J215" s="251"/>
      <c r="K215" s="252">
        <v>1</v>
      </c>
      <c r="L215" s="252">
        <v>102</v>
      </c>
      <c r="M215" s="248">
        <v>1</v>
      </c>
      <c r="N215" s="253">
        <f>4000000000+16487231+291160016</f>
        <v>4307647247</v>
      </c>
      <c r="O215" s="253">
        <f>4000000000+291160016</f>
        <v>4291160016</v>
      </c>
      <c r="P215" s="253">
        <f>4000000000+291160016</f>
        <v>4291160016</v>
      </c>
      <c r="Q215" s="234">
        <f t="shared" si="19"/>
        <v>16487231</v>
      </c>
      <c r="R215" s="234">
        <f t="shared" si="19"/>
        <v>0</v>
      </c>
    </row>
    <row r="216" spans="1:18" ht="16.5" x14ac:dyDescent="0.25">
      <c r="A216" t="s">
        <v>4304</v>
      </c>
      <c r="B216" s="248">
        <v>28</v>
      </c>
      <c r="C216" s="206" t="str">
        <f t="shared" si="21"/>
        <v>1 102</v>
      </c>
      <c r="D216" s="257">
        <f t="shared" si="20"/>
        <v>3</v>
      </c>
      <c r="E216" s="249"/>
      <c r="F216" s="250" t="s">
        <v>316</v>
      </c>
      <c r="G216" s="250" t="s">
        <v>317</v>
      </c>
      <c r="H216" s="250" t="s">
        <v>4238</v>
      </c>
      <c r="I216" s="251" t="s">
        <v>4159</v>
      </c>
      <c r="J216" s="251"/>
      <c r="K216" s="252">
        <v>1</v>
      </c>
      <c r="L216" s="252">
        <v>102</v>
      </c>
      <c r="M216" s="248">
        <v>3</v>
      </c>
      <c r="N216" s="253">
        <v>236897549</v>
      </c>
      <c r="O216" s="253"/>
      <c r="P216" s="253"/>
      <c r="Q216" s="234">
        <f t="shared" si="19"/>
        <v>236897549</v>
      </c>
      <c r="R216" s="234">
        <f t="shared" si="19"/>
        <v>0</v>
      </c>
    </row>
    <row r="217" spans="1:18" ht="16.5" x14ac:dyDescent="0.25">
      <c r="A217" t="s">
        <v>4304</v>
      </c>
      <c r="B217" s="248">
        <v>28</v>
      </c>
      <c r="C217" s="206" t="str">
        <f t="shared" si="21"/>
        <v>1 102</v>
      </c>
      <c r="D217" s="257">
        <f t="shared" si="20"/>
        <v>2</v>
      </c>
      <c r="E217" s="249"/>
      <c r="F217" s="250" t="s">
        <v>316</v>
      </c>
      <c r="G217" s="250" t="s">
        <v>317</v>
      </c>
      <c r="H217" s="250" t="s">
        <v>4238</v>
      </c>
      <c r="I217" s="251" t="s">
        <v>4159</v>
      </c>
      <c r="J217" s="251"/>
      <c r="K217" s="252">
        <v>1</v>
      </c>
      <c r="L217" s="252">
        <v>102</v>
      </c>
      <c r="M217" s="248">
        <v>2</v>
      </c>
      <c r="N217" s="253">
        <v>329224723</v>
      </c>
      <c r="O217" s="253"/>
      <c r="P217" s="253"/>
      <c r="Q217" s="234">
        <f t="shared" si="19"/>
        <v>329224723</v>
      </c>
      <c r="R217" s="234">
        <f t="shared" si="19"/>
        <v>0</v>
      </c>
    </row>
    <row r="218" spans="1:18" ht="16.5" x14ac:dyDescent="0.25">
      <c r="A218" t="s">
        <v>4304</v>
      </c>
      <c r="B218" s="248">
        <v>28</v>
      </c>
      <c r="C218" s="206" t="str">
        <f t="shared" si="21"/>
        <v>1 102</v>
      </c>
      <c r="D218" s="257">
        <f t="shared" si="20"/>
        <v>3</v>
      </c>
      <c r="E218" s="249"/>
      <c r="F218" s="250" t="s">
        <v>316</v>
      </c>
      <c r="G218" s="250" t="s">
        <v>317</v>
      </c>
      <c r="H218" s="250" t="s">
        <v>4238</v>
      </c>
      <c r="I218" s="251" t="s">
        <v>4159</v>
      </c>
      <c r="J218" s="251"/>
      <c r="K218" s="252">
        <v>1</v>
      </c>
      <c r="L218" s="252">
        <v>102</v>
      </c>
      <c r="M218" s="248">
        <v>3</v>
      </c>
      <c r="N218" s="253">
        <f>713393897+775463777</f>
        <v>1488857674</v>
      </c>
      <c r="O218" s="253"/>
      <c r="P218" s="253"/>
      <c r="Q218" s="234">
        <f t="shared" si="19"/>
        <v>1488857674</v>
      </c>
      <c r="R218" s="234">
        <f t="shared" si="19"/>
        <v>0</v>
      </c>
    </row>
    <row r="219" spans="1:18" ht="16.5" x14ac:dyDescent="0.25">
      <c r="A219" t="s">
        <v>4304</v>
      </c>
      <c r="B219" s="248">
        <v>28</v>
      </c>
      <c r="C219" s="206" t="str">
        <f t="shared" si="21"/>
        <v>1 102</v>
      </c>
      <c r="D219" s="257">
        <f t="shared" si="20"/>
        <v>1</v>
      </c>
      <c r="E219" s="249"/>
      <c r="F219" s="250" t="s">
        <v>316</v>
      </c>
      <c r="G219" s="250" t="s">
        <v>317</v>
      </c>
      <c r="H219" s="250" t="s">
        <v>4238</v>
      </c>
      <c r="I219" s="251" t="s">
        <v>4159</v>
      </c>
      <c r="J219" s="251"/>
      <c r="K219" s="252">
        <v>1</v>
      </c>
      <c r="L219" s="252">
        <v>102</v>
      </c>
      <c r="M219" s="248">
        <v>1</v>
      </c>
      <c r="N219" s="253">
        <f>3426094698+353768413</f>
        <v>3779863111</v>
      </c>
      <c r="O219" s="253">
        <v>3426094698</v>
      </c>
      <c r="P219" s="253">
        <v>3426094698</v>
      </c>
      <c r="Q219" s="234">
        <f t="shared" si="19"/>
        <v>353768413</v>
      </c>
      <c r="R219" s="234">
        <f t="shared" si="19"/>
        <v>0</v>
      </c>
    </row>
    <row r="220" spans="1:18" ht="16.5" x14ac:dyDescent="0.25">
      <c r="A220" t="s">
        <v>4304</v>
      </c>
      <c r="B220" s="248">
        <v>28</v>
      </c>
      <c r="C220" s="206" t="str">
        <f t="shared" si="21"/>
        <v>1 102</v>
      </c>
      <c r="D220" s="257">
        <f t="shared" si="20"/>
        <v>3</v>
      </c>
      <c r="E220" s="249"/>
      <c r="F220" s="250" t="s">
        <v>316</v>
      </c>
      <c r="G220" s="250" t="s">
        <v>317</v>
      </c>
      <c r="H220" s="250" t="s">
        <v>4238</v>
      </c>
      <c r="I220" s="251" t="s">
        <v>4159</v>
      </c>
      <c r="J220" s="251"/>
      <c r="K220" s="252">
        <v>1</v>
      </c>
      <c r="L220" s="252">
        <v>102</v>
      </c>
      <c r="M220" s="252">
        <v>3</v>
      </c>
      <c r="N220" s="253">
        <f>553769668+122491052</f>
        <v>676260720</v>
      </c>
      <c r="O220" s="253">
        <v>553769668</v>
      </c>
      <c r="P220" s="253">
        <v>553769668</v>
      </c>
      <c r="Q220" s="234">
        <f t="shared" si="19"/>
        <v>122491052</v>
      </c>
      <c r="R220" s="234">
        <f t="shared" si="19"/>
        <v>0</v>
      </c>
    </row>
    <row r="221" spans="1:18" ht="16.5" x14ac:dyDescent="0.25">
      <c r="A221" t="s">
        <v>4304</v>
      </c>
      <c r="B221" s="248">
        <v>28</v>
      </c>
      <c r="C221" s="206" t="str">
        <f t="shared" si="21"/>
        <v>1 102</v>
      </c>
      <c r="D221" s="257">
        <f t="shared" si="20"/>
        <v>1</v>
      </c>
      <c r="E221" s="249"/>
      <c r="F221" s="250" t="s">
        <v>316</v>
      </c>
      <c r="G221" s="250" t="s">
        <v>317</v>
      </c>
      <c r="H221" s="250" t="s">
        <v>4238</v>
      </c>
      <c r="I221" s="251" t="s">
        <v>4159</v>
      </c>
      <c r="J221" s="251"/>
      <c r="K221" s="252">
        <v>1</v>
      </c>
      <c r="L221" s="252">
        <v>102</v>
      </c>
      <c r="M221" s="252">
        <v>1</v>
      </c>
      <c r="N221" s="253">
        <v>450000000</v>
      </c>
      <c r="O221" s="253">
        <f>N221-110550000</f>
        <v>339450000</v>
      </c>
      <c r="P221" s="253">
        <v>339450000</v>
      </c>
      <c r="Q221" s="234">
        <f t="shared" si="19"/>
        <v>110550000</v>
      </c>
      <c r="R221" s="234">
        <f t="shared" si="19"/>
        <v>0</v>
      </c>
    </row>
    <row r="222" spans="1:18" ht="16.5" x14ac:dyDescent="0.25">
      <c r="A222" t="s">
        <v>4304</v>
      </c>
      <c r="B222" s="248">
        <v>28</v>
      </c>
      <c r="C222" s="206" t="str">
        <f t="shared" si="21"/>
        <v>1 102</v>
      </c>
      <c r="D222" s="257">
        <f t="shared" si="20"/>
        <v>1</v>
      </c>
      <c r="E222" s="249"/>
      <c r="F222" s="250" t="s">
        <v>316</v>
      </c>
      <c r="G222" s="250" t="s">
        <v>317</v>
      </c>
      <c r="H222" s="250" t="s">
        <v>4238</v>
      </c>
      <c r="I222" s="251" t="s">
        <v>4159</v>
      </c>
      <c r="J222" s="251"/>
      <c r="K222" s="252">
        <v>1</v>
      </c>
      <c r="L222" s="252">
        <v>102</v>
      </c>
      <c r="M222" s="248">
        <v>1</v>
      </c>
      <c r="N222" s="310">
        <f>800000000-782000000+6810</f>
        <v>18006810</v>
      </c>
      <c r="O222" s="310">
        <v>0</v>
      </c>
      <c r="P222" s="253">
        <v>0</v>
      </c>
      <c r="Q222" s="234">
        <f t="shared" si="19"/>
        <v>18006810</v>
      </c>
      <c r="R222" s="234">
        <f t="shared" si="19"/>
        <v>0</v>
      </c>
    </row>
    <row r="223" spans="1:18" ht="16.5" x14ac:dyDescent="0.25">
      <c r="A223" t="s">
        <v>4304</v>
      </c>
      <c r="B223" s="248">
        <v>28</v>
      </c>
      <c r="C223" s="206" t="str">
        <f t="shared" si="21"/>
        <v>1 102</v>
      </c>
      <c r="D223" s="257">
        <f t="shared" si="20"/>
        <v>3</v>
      </c>
      <c r="E223" s="249"/>
      <c r="F223" s="250" t="s">
        <v>316</v>
      </c>
      <c r="G223" s="250" t="s">
        <v>317</v>
      </c>
      <c r="H223" s="250" t="s">
        <v>4238</v>
      </c>
      <c r="I223" s="251" t="s">
        <v>4159</v>
      </c>
      <c r="J223" s="251"/>
      <c r="K223" s="252">
        <v>1</v>
      </c>
      <c r="L223" s="252">
        <v>102</v>
      </c>
      <c r="M223" s="248">
        <v>3</v>
      </c>
      <c r="N223" s="310">
        <f>18634+148092000</f>
        <v>148110634</v>
      </c>
      <c r="O223" s="310">
        <v>0</v>
      </c>
      <c r="P223" s="253">
        <v>0</v>
      </c>
      <c r="Q223" s="234">
        <f t="shared" si="19"/>
        <v>148110634</v>
      </c>
      <c r="R223" s="234">
        <f t="shared" si="19"/>
        <v>0</v>
      </c>
    </row>
    <row r="224" spans="1:18" ht="16.5" x14ac:dyDescent="0.25">
      <c r="A224" t="s">
        <v>4304</v>
      </c>
      <c r="B224" s="248">
        <v>28</v>
      </c>
      <c r="C224" s="206" t="str">
        <f t="shared" si="21"/>
        <v>1 102</v>
      </c>
      <c r="D224" s="257">
        <f t="shared" si="20"/>
        <v>1</v>
      </c>
      <c r="E224" s="249"/>
      <c r="F224" s="250" t="s">
        <v>316</v>
      </c>
      <c r="G224" s="250" t="s">
        <v>317</v>
      </c>
      <c r="H224" s="250" t="s">
        <v>4238</v>
      </c>
      <c r="I224" s="251" t="s">
        <v>4159</v>
      </c>
      <c r="J224" s="251"/>
      <c r="K224" s="252">
        <v>1</v>
      </c>
      <c r="L224" s="252">
        <v>102</v>
      </c>
      <c r="M224" s="248">
        <v>1</v>
      </c>
      <c r="N224" s="309">
        <v>88000000</v>
      </c>
      <c r="O224" s="253">
        <v>88000000</v>
      </c>
      <c r="P224" s="253">
        <v>0</v>
      </c>
      <c r="Q224" s="234">
        <f t="shared" si="19"/>
        <v>0</v>
      </c>
      <c r="R224" s="234">
        <f t="shared" si="19"/>
        <v>88000000</v>
      </c>
    </row>
    <row r="225" spans="1:18" ht="16.5" x14ac:dyDescent="0.25">
      <c r="A225" t="s">
        <v>4305</v>
      </c>
      <c r="B225" s="248">
        <v>28</v>
      </c>
      <c r="C225" s="206" t="str">
        <f t="shared" si="21"/>
        <v>1 102</v>
      </c>
      <c r="D225" s="257">
        <f t="shared" si="20"/>
        <v>3</v>
      </c>
      <c r="E225" s="249"/>
      <c r="F225" s="250" t="s">
        <v>316</v>
      </c>
      <c r="G225" s="250" t="s">
        <v>317</v>
      </c>
      <c r="H225" s="250" t="s">
        <v>4238</v>
      </c>
      <c r="I225" s="250" t="s">
        <v>4160</v>
      </c>
      <c r="J225" s="250"/>
      <c r="K225" s="252">
        <v>1</v>
      </c>
      <c r="L225" s="252">
        <v>102</v>
      </c>
      <c r="M225" s="248">
        <v>3</v>
      </c>
      <c r="N225" s="253">
        <f>1077304686+102601997+20000000</f>
        <v>1199906683</v>
      </c>
      <c r="O225" s="253">
        <v>1077304686</v>
      </c>
      <c r="P225" s="253">
        <v>1077304686</v>
      </c>
      <c r="Q225" s="234">
        <f t="shared" si="19"/>
        <v>122601997</v>
      </c>
      <c r="R225" s="234">
        <f t="shared" si="19"/>
        <v>0</v>
      </c>
    </row>
    <row r="226" spans="1:18" ht="16.5" x14ac:dyDescent="0.25">
      <c r="A226" t="s">
        <v>4305</v>
      </c>
      <c r="B226" s="248">
        <v>28</v>
      </c>
      <c r="C226" s="206" t="str">
        <f t="shared" si="21"/>
        <v>1 102</v>
      </c>
      <c r="D226" s="257">
        <f t="shared" si="20"/>
        <v>3</v>
      </c>
      <c r="E226" s="249"/>
      <c r="F226" s="250" t="s">
        <v>316</v>
      </c>
      <c r="G226" s="250" t="s">
        <v>317</v>
      </c>
      <c r="H226" s="250" t="s">
        <v>4238</v>
      </c>
      <c r="I226" s="250" t="s">
        <v>4160</v>
      </c>
      <c r="J226" s="250"/>
      <c r="K226" s="252">
        <v>1</v>
      </c>
      <c r="L226" s="252">
        <v>102</v>
      </c>
      <c r="M226" s="248">
        <v>3</v>
      </c>
      <c r="N226" s="253">
        <f>204253854+90000000</f>
        <v>294253854</v>
      </c>
      <c r="O226" s="253">
        <v>0</v>
      </c>
      <c r="P226" s="253">
        <v>0</v>
      </c>
      <c r="Q226" s="234">
        <f t="shared" si="19"/>
        <v>294253854</v>
      </c>
      <c r="R226" s="234">
        <f t="shared" si="19"/>
        <v>0</v>
      </c>
    </row>
    <row r="227" spans="1:18" ht="16.5" x14ac:dyDescent="0.25">
      <c r="A227" t="s">
        <v>4305</v>
      </c>
      <c r="B227" s="248">
        <v>28</v>
      </c>
      <c r="C227" s="206" t="str">
        <f t="shared" si="21"/>
        <v>1 102</v>
      </c>
      <c r="D227" s="257">
        <f t="shared" si="20"/>
        <v>3</v>
      </c>
      <c r="E227" s="249"/>
      <c r="F227" s="250" t="s">
        <v>316</v>
      </c>
      <c r="G227" s="250" t="s">
        <v>317</v>
      </c>
      <c r="H227" s="250" t="s">
        <v>4238</v>
      </c>
      <c r="I227" s="250" t="s">
        <v>4160</v>
      </c>
      <c r="J227" s="250"/>
      <c r="K227" s="252">
        <v>1</v>
      </c>
      <c r="L227" s="252">
        <v>102</v>
      </c>
      <c r="M227" s="248">
        <v>3</v>
      </c>
      <c r="N227" s="253">
        <f>87062508+10000000+45000000</f>
        <v>142062508</v>
      </c>
      <c r="O227" s="253">
        <v>0</v>
      </c>
      <c r="P227" s="253">
        <v>0</v>
      </c>
      <c r="Q227" s="234">
        <f t="shared" si="19"/>
        <v>142062508</v>
      </c>
      <c r="R227" s="234">
        <f t="shared" si="19"/>
        <v>0</v>
      </c>
    </row>
    <row r="228" spans="1:18" ht="16.5" x14ac:dyDescent="0.25">
      <c r="A228" t="s">
        <v>4305</v>
      </c>
      <c r="B228" s="248">
        <v>28</v>
      </c>
      <c r="C228" s="206" t="str">
        <f t="shared" si="21"/>
        <v>1 102</v>
      </c>
      <c r="D228" s="257">
        <f t="shared" si="20"/>
        <v>1</v>
      </c>
      <c r="E228" s="249"/>
      <c r="F228" s="250" t="s">
        <v>316</v>
      </c>
      <c r="G228" s="250" t="s">
        <v>317</v>
      </c>
      <c r="H228" s="250" t="s">
        <v>4238</v>
      </c>
      <c r="I228" s="250" t="s">
        <v>4160</v>
      </c>
      <c r="J228" s="250"/>
      <c r="K228" s="252">
        <v>1</v>
      </c>
      <c r="L228" s="252">
        <v>102</v>
      </c>
      <c r="M228" s="248">
        <v>1</v>
      </c>
      <c r="N228" s="308">
        <v>92400000</v>
      </c>
      <c r="O228" s="241">
        <v>92400000</v>
      </c>
      <c r="P228" s="241">
        <v>92400000</v>
      </c>
      <c r="Q228" s="234">
        <f t="shared" si="19"/>
        <v>0</v>
      </c>
      <c r="R228" s="234">
        <f t="shared" si="19"/>
        <v>0</v>
      </c>
    </row>
    <row r="229" spans="1:18" ht="16.5" x14ac:dyDescent="0.25">
      <c r="A229" t="s">
        <v>4305</v>
      </c>
      <c r="B229" s="248">
        <v>28</v>
      </c>
      <c r="C229" s="206" t="str">
        <f t="shared" si="21"/>
        <v>1 102</v>
      </c>
      <c r="D229" s="257">
        <f t="shared" si="20"/>
        <v>1</v>
      </c>
      <c r="E229" s="249"/>
      <c r="F229" s="250" t="s">
        <v>316</v>
      </c>
      <c r="G229" s="250" t="s">
        <v>317</v>
      </c>
      <c r="H229" s="250" t="s">
        <v>4238</v>
      </c>
      <c r="I229" s="250" t="s">
        <v>4160</v>
      </c>
      <c r="J229" s="250"/>
      <c r="K229" s="252">
        <v>1</v>
      </c>
      <c r="L229" s="252">
        <v>102</v>
      </c>
      <c r="M229" s="248">
        <v>1</v>
      </c>
      <c r="N229" s="253">
        <v>42000000</v>
      </c>
      <c r="O229" s="253">
        <v>42000000</v>
      </c>
      <c r="P229" s="253">
        <v>42000000</v>
      </c>
      <c r="Q229" s="234">
        <f t="shared" si="19"/>
        <v>0</v>
      </c>
      <c r="R229" s="234">
        <f t="shared" si="19"/>
        <v>0</v>
      </c>
    </row>
    <row r="230" spans="1:18" ht="16.5" x14ac:dyDescent="0.25">
      <c r="A230" t="s">
        <v>4305</v>
      </c>
      <c r="B230" s="248">
        <v>28</v>
      </c>
      <c r="C230" s="206" t="str">
        <f t="shared" si="21"/>
        <v>1 102</v>
      </c>
      <c r="D230" s="257">
        <f t="shared" si="20"/>
        <v>1</v>
      </c>
      <c r="E230" s="249"/>
      <c r="F230" s="250" t="s">
        <v>316</v>
      </c>
      <c r="G230" s="250" t="s">
        <v>317</v>
      </c>
      <c r="H230" s="250" t="s">
        <v>4238</v>
      </c>
      <c r="I230" s="250" t="s">
        <v>4160</v>
      </c>
      <c r="J230" s="250"/>
      <c r="K230" s="252">
        <v>1</v>
      </c>
      <c r="L230" s="252">
        <v>102</v>
      </c>
      <c r="M230" s="252">
        <v>1</v>
      </c>
      <c r="N230" s="309">
        <f>150000000+50000000</f>
        <v>200000000</v>
      </c>
      <c r="O230" s="253">
        <v>0</v>
      </c>
      <c r="P230" s="253">
        <v>0</v>
      </c>
      <c r="Q230" s="234">
        <f t="shared" si="19"/>
        <v>200000000</v>
      </c>
      <c r="R230" s="234">
        <f t="shared" si="19"/>
        <v>0</v>
      </c>
    </row>
    <row r="231" spans="1:18" ht="16.5" x14ac:dyDescent="0.25">
      <c r="A231" t="s">
        <v>4305</v>
      </c>
      <c r="B231" s="248">
        <v>28</v>
      </c>
      <c r="C231" s="206" t="str">
        <f t="shared" si="21"/>
        <v>1 102</v>
      </c>
      <c r="D231" s="257">
        <f t="shared" si="20"/>
        <v>1</v>
      </c>
      <c r="E231" s="249"/>
      <c r="F231" s="250" t="s">
        <v>316</v>
      </c>
      <c r="G231" s="250" t="s">
        <v>317</v>
      </c>
      <c r="H231" s="250" t="s">
        <v>4238</v>
      </c>
      <c r="I231" s="250" t="s">
        <v>4160</v>
      </c>
      <c r="J231" s="250"/>
      <c r="K231" s="252">
        <v>1</v>
      </c>
      <c r="L231" s="252">
        <v>102</v>
      </c>
      <c r="M231" s="252">
        <v>1</v>
      </c>
      <c r="N231" s="253">
        <v>1200000000</v>
      </c>
      <c r="O231" s="253">
        <v>1200000000</v>
      </c>
      <c r="P231" s="253">
        <v>1200000000</v>
      </c>
      <c r="Q231" s="234">
        <f t="shared" si="19"/>
        <v>0</v>
      </c>
      <c r="R231" s="234">
        <f t="shared" si="19"/>
        <v>0</v>
      </c>
    </row>
    <row r="232" spans="1:18" ht="16.5" x14ac:dyDescent="0.25">
      <c r="A232" t="s">
        <v>4305</v>
      </c>
      <c r="B232" s="248">
        <v>28</v>
      </c>
      <c r="C232" s="206" t="str">
        <f t="shared" si="21"/>
        <v>1 102</v>
      </c>
      <c r="D232" s="257">
        <f t="shared" si="20"/>
        <v>1</v>
      </c>
      <c r="E232" s="249"/>
      <c r="F232" s="250" t="s">
        <v>316</v>
      </c>
      <c r="G232" s="250" t="s">
        <v>317</v>
      </c>
      <c r="H232" s="250" t="s">
        <v>4238</v>
      </c>
      <c r="I232" s="250" t="s">
        <v>4160</v>
      </c>
      <c r="J232" s="250"/>
      <c r="K232" s="252">
        <v>1</v>
      </c>
      <c r="L232" s="252">
        <v>102</v>
      </c>
      <c r="M232" s="252">
        <v>1</v>
      </c>
      <c r="N232" s="241">
        <v>148092000</v>
      </c>
      <c r="O232" s="241">
        <v>148092000</v>
      </c>
      <c r="P232" s="241">
        <v>148092000</v>
      </c>
      <c r="Q232" s="234">
        <f t="shared" si="19"/>
        <v>0</v>
      </c>
      <c r="R232" s="234">
        <f t="shared" si="19"/>
        <v>0</v>
      </c>
    </row>
    <row r="233" spans="1:18" ht="16.5" x14ac:dyDescent="0.25">
      <c r="A233" t="s">
        <v>4305</v>
      </c>
      <c r="B233" s="248">
        <v>28</v>
      </c>
      <c r="C233" s="206" t="str">
        <f t="shared" si="21"/>
        <v>1 102</v>
      </c>
      <c r="D233" s="257">
        <f t="shared" si="20"/>
        <v>1</v>
      </c>
      <c r="E233" s="249"/>
      <c r="F233" s="250" t="s">
        <v>316</v>
      </c>
      <c r="G233" s="250" t="s">
        <v>317</v>
      </c>
      <c r="H233" s="250" t="s">
        <v>4238</v>
      </c>
      <c r="I233" s="250" t="s">
        <v>4160</v>
      </c>
      <c r="J233" s="250"/>
      <c r="K233" s="252">
        <v>1</v>
      </c>
      <c r="L233" s="252">
        <v>102</v>
      </c>
      <c r="M233" s="252">
        <v>1</v>
      </c>
      <c r="N233" s="253">
        <f>480045587+18000000</f>
        <v>498045587</v>
      </c>
      <c r="O233" s="253">
        <v>0</v>
      </c>
      <c r="P233" s="253">
        <v>0</v>
      </c>
      <c r="Q233" s="234">
        <f t="shared" si="19"/>
        <v>498045587</v>
      </c>
      <c r="R233" s="234">
        <f t="shared" si="19"/>
        <v>0</v>
      </c>
    </row>
    <row r="234" spans="1:18" ht="16.5" x14ac:dyDescent="0.25">
      <c r="A234" t="s">
        <v>4305</v>
      </c>
      <c r="B234" s="248">
        <v>28</v>
      </c>
      <c r="C234" s="206" t="str">
        <f t="shared" si="21"/>
        <v>1 102</v>
      </c>
      <c r="D234" s="257">
        <f t="shared" si="20"/>
        <v>1</v>
      </c>
      <c r="E234" s="249"/>
      <c r="F234" s="250" t="s">
        <v>316</v>
      </c>
      <c r="G234" s="250" t="s">
        <v>317</v>
      </c>
      <c r="H234" s="250" t="s">
        <v>4238</v>
      </c>
      <c r="I234" s="250" t="s">
        <v>4160</v>
      </c>
      <c r="J234" s="250"/>
      <c r="K234" s="252">
        <v>1</v>
      </c>
      <c r="L234" s="252">
        <v>102</v>
      </c>
      <c r="M234" s="252">
        <v>1</v>
      </c>
      <c r="N234" s="309">
        <v>35000000</v>
      </c>
      <c r="O234" s="253">
        <v>35000000</v>
      </c>
      <c r="P234" s="253"/>
      <c r="Q234" s="234">
        <f t="shared" si="19"/>
        <v>0</v>
      </c>
      <c r="R234" s="234">
        <f t="shared" si="19"/>
        <v>35000000</v>
      </c>
    </row>
    <row r="235" spans="1:18" ht="16.5" x14ac:dyDescent="0.25">
      <c r="A235" t="s">
        <v>4305</v>
      </c>
      <c r="B235" s="248">
        <v>28</v>
      </c>
      <c r="C235" s="206" t="str">
        <f t="shared" si="21"/>
        <v>1 102</v>
      </c>
      <c r="D235" s="257">
        <f t="shared" si="20"/>
        <v>1</v>
      </c>
      <c r="E235" s="249"/>
      <c r="F235" s="250" t="s">
        <v>316</v>
      </c>
      <c r="G235" s="250" t="s">
        <v>317</v>
      </c>
      <c r="H235" s="250" t="s">
        <v>4238</v>
      </c>
      <c r="I235" s="250" t="s">
        <v>4160</v>
      </c>
      <c r="J235" s="250"/>
      <c r="K235" s="252">
        <v>1</v>
      </c>
      <c r="L235" s="252">
        <v>102</v>
      </c>
      <c r="M235" s="252">
        <v>1</v>
      </c>
      <c r="N235" s="253">
        <v>100000000</v>
      </c>
      <c r="O235" s="253">
        <v>0</v>
      </c>
      <c r="P235" s="253">
        <v>0</v>
      </c>
      <c r="Q235" s="234">
        <f t="shared" si="19"/>
        <v>100000000</v>
      </c>
      <c r="R235" s="234">
        <f t="shared" si="19"/>
        <v>0</v>
      </c>
    </row>
    <row r="236" spans="1:18" ht="16.5" x14ac:dyDescent="0.25">
      <c r="A236" t="s">
        <v>4306</v>
      </c>
      <c r="B236" s="248">
        <v>28</v>
      </c>
      <c r="C236" s="206" t="str">
        <f t="shared" si="21"/>
        <v>1 102</v>
      </c>
      <c r="D236" s="257">
        <f t="shared" si="20"/>
        <v>3</v>
      </c>
      <c r="E236" s="249"/>
      <c r="F236" s="250" t="s">
        <v>316</v>
      </c>
      <c r="G236" s="250" t="s">
        <v>317</v>
      </c>
      <c r="H236" s="250" t="s">
        <v>4238</v>
      </c>
      <c r="I236" s="278" t="s">
        <v>4161</v>
      </c>
      <c r="J236" s="278"/>
      <c r="K236" s="252">
        <v>1</v>
      </c>
      <c r="L236" s="252">
        <v>102</v>
      </c>
      <c r="M236" s="252">
        <v>3</v>
      </c>
      <c r="N236" s="253">
        <f>2190417078+10906144006+6025689136+29462094395+6441243743+94788701292+52112132097+4011605641+3133674463+12037750763+5776854365</f>
        <v>226886306979</v>
      </c>
      <c r="O236" s="253">
        <f>1067144957+6025689136+14926127130+52112132097+1625374084+5776854365</f>
        <v>81533321769</v>
      </c>
      <c r="P236" s="253">
        <f>1067144957+6025689136+14926127130+52112132097+1625374084+5776854365</f>
        <v>81533321769</v>
      </c>
      <c r="Q236" s="234">
        <f t="shared" si="19"/>
        <v>145352985210</v>
      </c>
      <c r="R236" s="234">
        <f t="shared" si="19"/>
        <v>0</v>
      </c>
    </row>
    <row r="237" spans="1:18" ht="16.5" x14ac:dyDescent="0.25">
      <c r="A237" t="s">
        <v>4306</v>
      </c>
      <c r="B237" s="248">
        <v>28</v>
      </c>
      <c r="C237" s="206" t="str">
        <f t="shared" si="21"/>
        <v>1 102</v>
      </c>
      <c r="D237" s="257">
        <f t="shared" si="20"/>
        <v>3</v>
      </c>
      <c r="E237" s="249"/>
      <c r="F237" s="250" t="s">
        <v>316</v>
      </c>
      <c r="G237" s="250" t="s">
        <v>317</v>
      </c>
      <c r="H237" s="250" t="s">
        <v>4238</v>
      </c>
      <c r="I237" s="278" t="s">
        <v>4161</v>
      </c>
      <c r="J237" s="278"/>
      <c r="K237" s="252">
        <v>1</v>
      </c>
      <c r="L237" s="252">
        <v>102</v>
      </c>
      <c r="M237" s="252">
        <v>3</v>
      </c>
      <c r="N237" s="253">
        <f t="shared" ref="N237:P237" si="22">1297172786+246783390</f>
        <v>1543956176</v>
      </c>
      <c r="O237" s="253">
        <f t="shared" si="22"/>
        <v>1543956176</v>
      </c>
      <c r="P237" s="253">
        <f t="shared" si="22"/>
        <v>1543956176</v>
      </c>
      <c r="Q237" s="234">
        <f t="shared" si="19"/>
        <v>0</v>
      </c>
      <c r="R237" s="234">
        <f t="shared" si="19"/>
        <v>0</v>
      </c>
    </row>
    <row r="238" spans="1:18" ht="16.5" x14ac:dyDescent="0.25">
      <c r="A238" t="s">
        <v>4306</v>
      </c>
      <c r="B238" s="248">
        <v>28</v>
      </c>
      <c r="C238" s="206" t="str">
        <f t="shared" si="21"/>
        <v>1 102</v>
      </c>
      <c r="D238" s="257">
        <f t="shared" si="20"/>
        <v>3</v>
      </c>
      <c r="E238" s="249"/>
      <c r="F238" s="250" t="s">
        <v>316</v>
      </c>
      <c r="G238" s="250" t="s">
        <v>317</v>
      </c>
      <c r="H238" s="250" t="s">
        <v>4238</v>
      </c>
      <c r="I238" s="278" t="s">
        <v>4161</v>
      </c>
      <c r="J238" s="278"/>
      <c r="K238" s="252">
        <v>1</v>
      </c>
      <c r="L238" s="252">
        <v>102</v>
      </c>
      <c r="M238" s="252">
        <v>3</v>
      </c>
      <c r="N238" s="253">
        <f>200000000+145681813+121918187+316000000+84000000+1908000+100000000</f>
        <v>969508000</v>
      </c>
      <c r="O238" s="253">
        <f>58092000+121918187+56514570+1908000</f>
        <v>238432757</v>
      </c>
      <c r="P238" s="253">
        <f>121918187+56514570</f>
        <v>178432757</v>
      </c>
      <c r="Q238" s="234">
        <f t="shared" si="19"/>
        <v>731075243</v>
      </c>
      <c r="R238" s="234">
        <f t="shared" si="19"/>
        <v>60000000</v>
      </c>
    </row>
    <row r="239" spans="1:18" ht="16.5" x14ac:dyDescent="0.25">
      <c r="A239" t="s">
        <v>4306</v>
      </c>
      <c r="B239" s="248">
        <v>28</v>
      </c>
      <c r="C239" s="206" t="str">
        <f t="shared" si="21"/>
        <v>1 102</v>
      </c>
      <c r="D239" s="257">
        <f t="shared" si="20"/>
        <v>3</v>
      </c>
      <c r="E239" s="249"/>
      <c r="F239" s="250" t="s">
        <v>316</v>
      </c>
      <c r="G239" s="250" t="s">
        <v>317</v>
      </c>
      <c r="H239" s="250" t="s">
        <v>4238</v>
      </c>
      <c r="I239" s="278" t="s">
        <v>4161</v>
      </c>
      <c r="J239" s="278"/>
      <c r="K239" s="252">
        <v>1</v>
      </c>
      <c r="L239" s="252">
        <v>102</v>
      </c>
      <c r="M239" s="252">
        <v>3</v>
      </c>
      <c r="N239" s="253">
        <v>2078091000</v>
      </c>
      <c r="O239" s="253">
        <v>1200000000</v>
      </c>
      <c r="P239" s="253">
        <v>1200000000</v>
      </c>
      <c r="Q239" s="234">
        <f t="shared" si="19"/>
        <v>878091000</v>
      </c>
      <c r="R239" s="234">
        <f t="shared" si="19"/>
        <v>0</v>
      </c>
    </row>
    <row r="240" spans="1:18" ht="16.5" x14ac:dyDescent="0.25">
      <c r="A240" t="s">
        <v>4306</v>
      </c>
      <c r="B240" s="248">
        <v>28</v>
      </c>
      <c r="C240" s="206" t="str">
        <f t="shared" si="21"/>
        <v>1 102</v>
      </c>
      <c r="D240" s="257">
        <f t="shared" si="20"/>
        <v>3</v>
      </c>
      <c r="E240" s="249"/>
      <c r="F240" s="250" t="s">
        <v>316</v>
      </c>
      <c r="G240" s="250" t="s">
        <v>317</v>
      </c>
      <c r="H240" s="250" t="s">
        <v>4238</v>
      </c>
      <c r="I240" s="278" t="s">
        <v>4161</v>
      </c>
      <c r="J240" s="278"/>
      <c r="K240" s="252">
        <v>1</v>
      </c>
      <c r="L240" s="252">
        <v>102</v>
      </c>
      <c r="M240" s="252">
        <v>3</v>
      </c>
      <c r="N240" s="253">
        <v>2964130866</v>
      </c>
      <c r="O240" s="253">
        <v>0</v>
      </c>
      <c r="P240" s="253">
        <v>0</v>
      </c>
      <c r="Q240" s="234">
        <f t="shared" si="19"/>
        <v>2964130866</v>
      </c>
      <c r="R240" s="234">
        <f t="shared" si="19"/>
        <v>0</v>
      </c>
    </row>
    <row r="241" spans="1:18" ht="16.5" x14ac:dyDescent="0.25">
      <c r="A241" t="s">
        <v>4306</v>
      </c>
      <c r="B241" s="248">
        <v>28</v>
      </c>
      <c r="C241" s="206" t="str">
        <f t="shared" si="21"/>
        <v>1 102</v>
      </c>
      <c r="D241" s="257">
        <f t="shared" si="20"/>
        <v>3</v>
      </c>
      <c r="E241" s="249"/>
      <c r="F241" s="250" t="s">
        <v>316</v>
      </c>
      <c r="G241" s="250" t="s">
        <v>317</v>
      </c>
      <c r="H241" s="250" t="s">
        <v>4238</v>
      </c>
      <c r="I241" s="278" t="s">
        <v>4161</v>
      </c>
      <c r="J241" s="278"/>
      <c r="K241" s="252">
        <v>1</v>
      </c>
      <c r="L241" s="252">
        <v>102</v>
      </c>
      <c r="M241" s="252">
        <v>3</v>
      </c>
      <c r="N241" s="253">
        <v>2131200000</v>
      </c>
      <c r="O241" s="253">
        <v>0</v>
      </c>
      <c r="P241" s="253">
        <v>0</v>
      </c>
      <c r="Q241" s="234">
        <f t="shared" si="19"/>
        <v>2131200000</v>
      </c>
      <c r="R241" s="234">
        <f t="shared" si="19"/>
        <v>0</v>
      </c>
    </row>
    <row r="242" spans="1:18" ht="16.5" x14ac:dyDescent="0.25">
      <c r="A242" t="s">
        <v>4306</v>
      </c>
      <c r="B242" s="248">
        <v>28</v>
      </c>
      <c r="C242" s="206" t="str">
        <f t="shared" si="21"/>
        <v>1 102</v>
      </c>
      <c r="D242" s="257">
        <f t="shared" si="20"/>
        <v>3</v>
      </c>
      <c r="E242" s="249"/>
      <c r="F242" s="250" t="s">
        <v>316</v>
      </c>
      <c r="G242" s="250" t="s">
        <v>317</v>
      </c>
      <c r="H242" s="250" t="s">
        <v>4238</v>
      </c>
      <c r="I242" s="278" t="s">
        <v>4161</v>
      </c>
      <c r="J242" s="278"/>
      <c r="K242" s="252">
        <v>1</v>
      </c>
      <c r="L242" s="252">
        <v>102</v>
      </c>
      <c r="M242" s="252">
        <v>3</v>
      </c>
      <c r="N242" s="253">
        <f>2676083788+1005171271</f>
        <v>3681255059</v>
      </c>
      <c r="O242" s="253">
        <v>2676083788</v>
      </c>
      <c r="P242" s="253">
        <v>2676083788</v>
      </c>
      <c r="Q242" s="234">
        <f t="shared" si="19"/>
        <v>1005171271</v>
      </c>
      <c r="R242" s="234">
        <f t="shared" si="19"/>
        <v>0</v>
      </c>
    </row>
    <row r="243" spans="1:18" ht="16.5" x14ac:dyDescent="0.25">
      <c r="A243" t="s">
        <v>4306</v>
      </c>
      <c r="B243" s="248">
        <v>28</v>
      </c>
      <c r="C243" s="206" t="str">
        <f t="shared" si="21"/>
        <v>1 102</v>
      </c>
      <c r="D243" s="257">
        <f t="shared" si="20"/>
        <v>1</v>
      </c>
      <c r="E243" s="249"/>
      <c r="F243" s="250" t="s">
        <v>316</v>
      </c>
      <c r="G243" s="250" t="s">
        <v>317</v>
      </c>
      <c r="H243" s="250" t="s">
        <v>4238</v>
      </c>
      <c r="I243" s="278" t="s">
        <v>4161</v>
      </c>
      <c r="J243" s="278"/>
      <c r="K243" s="252">
        <v>1</v>
      </c>
      <c r="L243" s="252">
        <v>102</v>
      </c>
      <c r="M243" s="252">
        <v>1</v>
      </c>
      <c r="N243" s="308">
        <v>1123761131</v>
      </c>
      <c r="O243" s="241">
        <v>1031561131</v>
      </c>
      <c r="P243" s="241">
        <v>911561131</v>
      </c>
      <c r="Q243" s="234">
        <f t="shared" si="19"/>
        <v>92200000</v>
      </c>
      <c r="R243" s="234">
        <f t="shared" si="19"/>
        <v>120000000</v>
      </c>
    </row>
    <row r="244" spans="1:18" ht="16.5" x14ac:dyDescent="0.25">
      <c r="A244" t="s">
        <v>4306</v>
      </c>
      <c r="B244" s="248">
        <v>28</v>
      </c>
      <c r="C244" s="206" t="str">
        <f t="shared" si="21"/>
        <v>1 102</v>
      </c>
      <c r="D244" s="257">
        <f t="shared" si="20"/>
        <v>1</v>
      </c>
      <c r="E244" s="249"/>
      <c r="F244" s="250" t="s">
        <v>316</v>
      </c>
      <c r="G244" s="250" t="s">
        <v>317</v>
      </c>
      <c r="H244" s="250" t="s">
        <v>4238</v>
      </c>
      <c r="I244" s="278" t="s">
        <v>4161</v>
      </c>
      <c r="J244" s="278"/>
      <c r="K244" s="252">
        <v>1</v>
      </c>
      <c r="L244" s="252">
        <v>102</v>
      </c>
      <c r="M244" s="252">
        <v>1</v>
      </c>
      <c r="N244" s="309">
        <v>48690059</v>
      </c>
      <c r="O244" s="241">
        <v>16000000</v>
      </c>
      <c r="P244" s="253">
        <v>0</v>
      </c>
      <c r="Q244" s="234">
        <f t="shared" si="19"/>
        <v>32690059</v>
      </c>
      <c r="R244" s="234">
        <f t="shared" si="19"/>
        <v>16000000</v>
      </c>
    </row>
    <row r="245" spans="1:18" ht="16.5" x14ac:dyDescent="0.25">
      <c r="A245" t="s">
        <v>4306</v>
      </c>
      <c r="B245" s="248">
        <v>28</v>
      </c>
      <c r="C245" s="206" t="str">
        <f t="shared" si="21"/>
        <v>1 102</v>
      </c>
      <c r="D245" s="257">
        <f t="shared" si="20"/>
        <v>1</v>
      </c>
      <c r="E245" s="249"/>
      <c r="F245" s="250" t="s">
        <v>316</v>
      </c>
      <c r="G245" s="250" t="s">
        <v>317</v>
      </c>
      <c r="H245" s="250" t="s">
        <v>4238</v>
      </c>
      <c r="I245" s="278" t="s">
        <v>4161</v>
      </c>
      <c r="J245" s="278"/>
      <c r="K245" s="252">
        <v>1</v>
      </c>
      <c r="L245" s="252">
        <v>102</v>
      </c>
      <c r="M245" s="252">
        <v>1</v>
      </c>
      <c r="N245" s="253">
        <v>657451190</v>
      </c>
      <c r="O245" s="253">
        <v>657451190</v>
      </c>
      <c r="P245" s="253">
        <v>657451190</v>
      </c>
      <c r="Q245" s="234">
        <f t="shared" si="19"/>
        <v>0</v>
      </c>
      <c r="R245" s="234">
        <f t="shared" si="19"/>
        <v>0</v>
      </c>
    </row>
    <row r="246" spans="1:18" ht="16.5" x14ac:dyDescent="0.25">
      <c r="A246" t="s">
        <v>4306</v>
      </c>
      <c r="B246" s="248">
        <v>28</v>
      </c>
      <c r="C246" s="206" t="str">
        <f t="shared" si="21"/>
        <v>1 102</v>
      </c>
      <c r="D246" s="257">
        <f t="shared" si="20"/>
        <v>1</v>
      </c>
      <c r="E246" s="249"/>
      <c r="F246" s="250" t="s">
        <v>316</v>
      </c>
      <c r="G246" s="250" t="s">
        <v>317</v>
      </c>
      <c r="H246" s="250" t="s">
        <v>4238</v>
      </c>
      <c r="I246" s="278" t="s">
        <v>4161</v>
      </c>
      <c r="J246" s="278"/>
      <c r="K246" s="252">
        <v>1</v>
      </c>
      <c r="L246" s="252">
        <v>102</v>
      </c>
      <c r="M246" s="252">
        <v>1</v>
      </c>
      <c r="N246" s="308">
        <v>128550000</v>
      </c>
      <c r="O246" s="253">
        <v>0</v>
      </c>
      <c r="P246" s="253">
        <v>0</v>
      </c>
      <c r="Q246" s="234">
        <f t="shared" si="19"/>
        <v>128550000</v>
      </c>
      <c r="R246" s="234">
        <f t="shared" si="19"/>
        <v>0</v>
      </c>
    </row>
    <row r="247" spans="1:18" ht="16.5" x14ac:dyDescent="0.25">
      <c r="A247" t="s">
        <v>4306</v>
      </c>
      <c r="B247" s="248">
        <v>28</v>
      </c>
      <c r="C247" s="206" t="str">
        <f t="shared" si="21"/>
        <v>1 102</v>
      </c>
      <c r="D247" s="257">
        <f t="shared" si="20"/>
        <v>1</v>
      </c>
      <c r="E247" s="249"/>
      <c r="F247" s="250" t="s">
        <v>316</v>
      </c>
      <c r="G247" s="250" t="s">
        <v>317</v>
      </c>
      <c r="H247" s="250" t="s">
        <v>4238</v>
      </c>
      <c r="I247" s="278" t="s">
        <v>4161</v>
      </c>
      <c r="J247" s="278"/>
      <c r="K247" s="252">
        <v>1</v>
      </c>
      <c r="L247" s="252">
        <v>102</v>
      </c>
      <c r="M247" s="252">
        <v>1</v>
      </c>
      <c r="N247" s="253">
        <v>250000000</v>
      </c>
      <c r="O247" s="253">
        <v>143095745</v>
      </c>
      <c r="P247" s="253"/>
      <c r="Q247" s="234">
        <f t="shared" si="19"/>
        <v>106904255</v>
      </c>
      <c r="R247" s="234">
        <f t="shared" si="19"/>
        <v>143095745</v>
      </c>
    </row>
    <row r="248" spans="1:18" ht="16.5" x14ac:dyDescent="0.25">
      <c r="A248" t="s">
        <v>4306</v>
      </c>
      <c r="B248" s="248">
        <v>28</v>
      </c>
      <c r="C248" s="206" t="str">
        <f t="shared" si="21"/>
        <v>1 102</v>
      </c>
      <c r="D248" s="257">
        <f t="shared" si="20"/>
        <v>1</v>
      </c>
      <c r="E248" s="249"/>
      <c r="F248" s="250" t="s">
        <v>316</v>
      </c>
      <c r="G248" s="250" t="s">
        <v>317</v>
      </c>
      <c r="H248" s="250" t="s">
        <v>4238</v>
      </c>
      <c r="I248" s="278" t="s">
        <v>4161</v>
      </c>
      <c r="J248" s="278"/>
      <c r="K248" s="252">
        <v>1</v>
      </c>
      <c r="L248" s="252">
        <v>102</v>
      </c>
      <c r="M248" s="252">
        <v>1</v>
      </c>
      <c r="N248" s="253">
        <f t="shared" ref="N248:P248" si="23">50000000+50000000</f>
        <v>100000000</v>
      </c>
      <c r="O248" s="253">
        <f t="shared" si="23"/>
        <v>100000000</v>
      </c>
      <c r="P248" s="253">
        <f t="shared" si="23"/>
        <v>100000000</v>
      </c>
      <c r="Q248" s="234">
        <f t="shared" si="19"/>
        <v>0</v>
      </c>
      <c r="R248" s="234">
        <f t="shared" si="19"/>
        <v>0</v>
      </c>
    </row>
    <row r="249" spans="1:18" ht="16.5" x14ac:dyDescent="0.25">
      <c r="A249" t="s">
        <v>4306</v>
      </c>
      <c r="B249" s="248">
        <v>28</v>
      </c>
      <c r="C249" s="206" t="str">
        <f t="shared" si="21"/>
        <v>1 102</v>
      </c>
      <c r="D249" s="257">
        <f t="shared" si="20"/>
        <v>1</v>
      </c>
      <c r="E249" s="249"/>
      <c r="F249" s="250" t="s">
        <v>316</v>
      </c>
      <c r="G249" s="250" t="s">
        <v>317</v>
      </c>
      <c r="H249" s="250" t="s">
        <v>4238</v>
      </c>
      <c r="I249" s="278" t="s">
        <v>4161</v>
      </c>
      <c r="J249" s="278"/>
      <c r="K249" s="252">
        <v>1</v>
      </c>
      <c r="L249" s="252">
        <v>102</v>
      </c>
      <c r="M249" s="252">
        <v>1</v>
      </c>
      <c r="N249" s="309">
        <v>237158896</v>
      </c>
      <c r="O249" s="253">
        <v>0</v>
      </c>
      <c r="P249" s="253">
        <v>0</v>
      </c>
      <c r="Q249" s="234">
        <f t="shared" si="19"/>
        <v>237158896</v>
      </c>
      <c r="R249" s="234">
        <f t="shared" si="19"/>
        <v>0</v>
      </c>
    </row>
    <row r="250" spans="1:18" ht="16.5" x14ac:dyDescent="0.25">
      <c r="A250" t="s">
        <v>4307</v>
      </c>
      <c r="B250" s="248">
        <v>28</v>
      </c>
      <c r="C250" s="206" t="str">
        <f t="shared" si="21"/>
        <v>1 103</v>
      </c>
      <c r="D250" s="257">
        <f t="shared" si="20"/>
        <v>1</v>
      </c>
      <c r="E250" s="249"/>
      <c r="F250" s="250" t="s">
        <v>316</v>
      </c>
      <c r="G250" s="250" t="s">
        <v>317</v>
      </c>
      <c r="H250" s="250" t="s">
        <v>4239</v>
      </c>
      <c r="I250" s="250" t="s">
        <v>4162</v>
      </c>
      <c r="J250" s="250"/>
      <c r="K250" s="252">
        <v>1</v>
      </c>
      <c r="L250" s="252">
        <v>103</v>
      </c>
      <c r="M250" s="252">
        <v>1</v>
      </c>
      <c r="N250" s="253">
        <f>1200000000</f>
        <v>1200000000</v>
      </c>
      <c r="O250" s="253">
        <v>1200000000</v>
      </c>
      <c r="P250" s="253">
        <v>1200000000</v>
      </c>
      <c r="Q250" s="234">
        <f t="shared" si="19"/>
        <v>0</v>
      </c>
      <c r="R250" s="234">
        <f t="shared" si="19"/>
        <v>0</v>
      </c>
    </row>
    <row r="251" spans="1:18" ht="16.5" x14ac:dyDescent="0.25">
      <c r="A251" t="s">
        <v>4307</v>
      </c>
      <c r="B251" s="248">
        <v>28</v>
      </c>
      <c r="C251" s="206" t="str">
        <f t="shared" si="21"/>
        <v>1 103</v>
      </c>
      <c r="D251" s="257">
        <f t="shared" si="20"/>
        <v>1</v>
      </c>
      <c r="E251" s="249"/>
      <c r="F251" s="250" t="s">
        <v>316</v>
      </c>
      <c r="G251" s="250" t="s">
        <v>317</v>
      </c>
      <c r="H251" s="250" t="s">
        <v>4239</v>
      </c>
      <c r="I251" s="250" t="s">
        <v>4162</v>
      </c>
      <c r="J251" s="250"/>
      <c r="K251" s="252">
        <v>1</v>
      </c>
      <c r="L251" s="252">
        <v>103</v>
      </c>
      <c r="M251" s="252">
        <v>1</v>
      </c>
      <c r="N251" s="253">
        <v>200000000</v>
      </c>
      <c r="O251" s="253">
        <v>200000000</v>
      </c>
      <c r="P251" s="253"/>
      <c r="Q251" s="234">
        <f t="shared" si="19"/>
        <v>0</v>
      </c>
      <c r="R251" s="234">
        <f t="shared" si="19"/>
        <v>200000000</v>
      </c>
    </row>
    <row r="252" spans="1:18" ht="16.5" x14ac:dyDescent="0.25">
      <c r="A252" t="s">
        <v>4307</v>
      </c>
      <c r="B252" s="248">
        <v>28</v>
      </c>
      <c r="C252" s="206" t="str">
        <f t="shared" si="21"/>
        <v>1 103</v>
      </c>
      <c r="D252" s="257">
        <f t="shared" si="20"/>
        <v>1</v>
      </c>
      <c r="E252" s="249"/>
      <c r="F252" s="250" t="s">
        <v>316</v>
      </c>
      <c r="G252" s="250" t="s">
        <v>317</v>
      </c>
      <c r="H252" s="250" t="s">
        <v>4239</v>
      </c>
      <c r="I252" s="250" t="s">
        <v>4162</v>
      </c>
      <c r="J252" s="250"/>
      <c r="K252" s="252">
        <v>1</v>
      </c>
      <c r="L252" s="252">
        <v>103</v>
      </c>
      <c r="M252" s="252">
        <v>1</v>
      </c>
      <c r="N252" s="309">
        <v>35000000</v>
      </c>
      <c r="O252" s="253">
        <v>0</v>
      </c>
      <c r="P252" s="253">
        <v>0</v>
      </c>
      <c r="Q252" s="234">
        <f t="shared" si="19"/>
        <v>35000000</v>
      </c>
      <c r="R252" s="234">
        <f t="shared" si="19"/>
        <v>0</v>
      </c>
    </row>
    <row r="253" spans="1:18" ht="16.5" x14ac:dyDescent="0.25">
      <c r="A253" t="s">
        <v>4308</v>
      </c>
      <c r="B253" s="248">
        <v>28</v>
      </c>
      <c r="C253" s="206" t="str">
        <f t="shared" si="21"/>
        <v>1 101</v>
      </c>
      <c r="D253" s="257">
        <f t="shared" si="20"/>
        <v>3</v>
      </c>
      <c r="E253" s="249"/>
      <c r="F253" s="249" t="s">
        <v>316</v>
      </c>
      <c r="G253" s="249" t="s">
        <v>317</v>
      </c>
      <c r="H253" s="249" t="s">
        <v>4240</v>
      </c>
      <c r="I253" s="279" t="s">
        <v>4158</v>
      </c>
      <c r="J253" s="279"/>
      <c r="K253" s="248">
        <v>1</v>
      </c>
      <c r="L253" s="252">
        <v>101</v>
      </c>
      <c r="M253" s="252">
        <v>3</v>
      </c>
      <c r="N253" s="253">
        <v>110737000</v>
      </c>
      <c r="O253" s="253">
        <v>0</v>
      </c>
      <c r="P253" s="253">
        <v>0</v>
      </c>
      <c r="Q253" s="234">
        <f t="shared" si="19"/>
        <v>110737000</v>
      </c>
      <c r="R253" s="234">
        <f t="shared" si="19"/>
        <v>0</v>
      </c>
    </row>
    <row r="254" spans="1:18" ht="16.5" x14ac:dyDescent="0.25">
      <c r="A254" t="s">
        <v>4308</v>
      </c>
      <c r="B254" s="248">
        <v>28</v>
      </c>
      <c r="C254" s="206" t="str">
        <f t="shared" si="21"/>
        <v>1 101</v>
      </c>
      <c r="D254" s="257">
        <f t="shared" si="20"/>
        <v>2</v>
      </c>
      <c r="E254" s="249"/>
      <c r="F254" s="249" t="s">
        <v>316</v>
      </c>
      <c r="G254" s="249" t="s">
        <v>317</v>
      </c>
      <c r="H254" s="249" t="s">
        <v>4240</v>
      </c>
      <c r="I254" s="279" t="s">
        <v>4158</v>
      </c>
      <c r="J254" s="279"/>
      <c r="K254" s="248">
        <v>1</v>
      </c>
      <c r="L254" s="252">
        <v>101</v>
      </c>
      <c r="M254" s="252">
        <v>2</v>
      </c>
      <c r="N254" s="241">
        <v>3692806268</v>
      </c>
      <c r="O254" s="241">
        <v>2050156443</v>
      </c>
      <c r="P254" s="241">
        <v>2050156443</v>
      </c>
      <c r="Q254" s="234">
        <f t="shared" si="19"/>
        <v>1642649825</v>
      </c>
      <c r="R254" s="234">
        <f t="shared" si="19"/>
        <v>0</v>
      </c>
    </row>
    <row r="255" spans="1:18" ht="16.5" x14ac:dyDescent="0.25">
      <c r="A255" t="s">
        <v>4308</v>
      </c>
      <c r="B255" s="248">
        <v>28</v>
      </c>
      <c r="C255" s="206" t="str">
        <f t="shared" si="21"/>
        <v>1 101</v>
      </c>
      <c r="D255" s="257">
        <f t="shared" si="20"/>
        <v>1</v>
      </c>
      <c r="E255" s="249"/>
      <c r="F255" s="249" t="s">
        <v>316</v>
      </c>
      <c r="G255" s="249" t="s">
        <v>317</v>
      </c>
      <c r="H255" s="249" t="s">
        <v>4240</v>
      </c>
      <c r="I255" s="279" t="s">
        <v>4158</v>
      </c>
      <c r="J255" s="279"/>
      <c r="K255" s="248">
        <v>1</v>
      </c>
      <c r="L255" s="252">
        <v>101</v>
      </c>
      <c r="M255" s="252">
        <v>1</v>
      </c>
      <c r="N255" s="309">
        <v>4280026485</v>
      </c>
      <c r="O255" s="253">
        <v>3957612735</v>
      </c>
      <c r="P255" s="253">
        <v>3149327173</v>
      </c>
      <c r="Q255" s="234">
        <f t="shared" si="19"/>
        <v>322413750</v>
      </c>
      <c r="R255" s="234">
        <f t="shared" si="19"/>
        <v>808285562</v>
      </c>
    </row>
    <row r="256" spans="1:18" hidden="1" x14ac:dyDescent="0.25">
      <c r="A256" t="s">
        <v>4309</v>
      </c>
      <c r="B256" s="248">
        <v>36</v>
      </c>
      <c r="C256" s="206" t="str">
        <f t="shared" si="21"/>
        <v>1 401</v>
      </c>
      <c r="D256" s="257">
        <f t="shared" si="20"/>
        <v>1</v>
      </c>
      <c r="E256" s="242"/>
      <c r="F256" s="243" t="s">
        <v>316</v>
      </c>
      <c r="G256" s="243" t="s">
        <v>360</v>
      </c>
      <c r="H256" s="243" t="s">
        <v>361</v>
      </c>
      <c r="I256" s="243" t="s">
        <v>4181</v>
      </c>
      <c r="J256" s="243"/>
      <c r="K256" s="242">
        <v>1</v>
      </c>
      <c r="L256" s="243">
        <v>401</v>
      </c>
      <c r="M256" s="243">
        <v>1</v>
      </c>
      <c r="N256" s="241">
        <v>217700000</v>
      </c>
      <c r="O256" s="241">
        <v>38833334</v>
      </c>
      <c r="P256" s="241">
        <v>38833334</v>
      </c>
      <c r="Q256" s="234">
        <f t="shared" ref="Q256:R319" si="24">+N256-O256</f>
        <v>178866666</v>
      </c>
      <c r="R256" s="234">
        <f t="shared" si="24"/>
        <v>0</v>
      </c>
    </row>
    <row r="257" spans="1:18" hidden="1" x14ac:dyDescent="0.25">
      <c r="A257" t="s">
        <v>4309</v>
      </c>
      <c r="B257" s="248">
        <v>36</v>
      </c>
      <c r="C257" s="206" t="str">
        <f t="shared" si="21"/>
        <v>1 401</v>
      </c>
      <c r="D257" s="257">
        <f t="shared" si="20"/>
        <v>1</v>
      </c>
      <c r="E257" s="242"/>
      <c r="F257" s="243" t="s">
        <v>316</v>
      </c>
      <c r="G257" s="243" t="s">
        <v>360</v>
      </c>
      <c r="H257" s="243" t="s">
        <v>361</v>
      </c>
      <c r="I257" s="243" t="s">
        <v>4181</v>
      </c>
      <c r="J257" s="243"/>
      <c r="K257" s="242">
        <v>1</v>
      </c>
      <c r="L257" s="243">
        <v>401</v>
      </c>
      <c r="M257" s="243">
        <v>1</v>
      </c>
      <c r="N257" s="241">
        <v>4092388953</v>
      </c>
      <c r="O257" s="241">
        <v>1836000000</v>
      </c>
      <c r="P257" s="241">
        <v>0</v>
      </c>
      <c r="Q257" s="234">
        <f t="shared" si="24"/>
        <v>2256388953</v>
      </c>
      <c r="R257" s="234">
        <f t="shared" si="24"/>
        <v>1836000000</v>
      </c>
    </row>
    <row r="258" spans="1:18" hidden="1" x14ac:dyDescent="0.25">
      <c r="A258" t="s">
        <v>4309</v>
      </c>
      <c r="B258" s="248">
        <v>36</v>
      </c>
      <c r="C258" s="206" t="str">
        <f t="shared" si="21"/>
        <v>1 401</v>
      </c>
      <c r="D258" s="257">
        <f t="shared" si="20"/>
        <v>1</v>
      </c>
      <c r="E258" s="242"/>
      <c r="F258" s="243" t="s">
        <v>316</v>
      </c>
      <c r="G258" s="243" t="s">
        <v>360</v>
      </c>
      <c r="H258" s="243" t="s">
        <v>361</v>
      </c>
      <c r="I258" s="243" t="s">
        <v>4181</v>
      </c>
      <c r="J258" s="243"/>
      <c r="K258" s="242">
        <v>1</v>
      </c>
      <c r="L258" s="243">
        <v>401</v>
      </c>
      <c r="M258" s="243">
        <v>1</v>
      </c>
      <c r="N258" s="241">
        <v>1109758335</v>
      </c>
      <c r="O258" s="241">
        <v>393000000</v>
      </c>
      <c r="P258" s="241">
        <v>8000000</v>
      </c>
      <c r="Q258" s="234">
        <f t="shared" si="24"/>
        <v>716758335</v>
      </c>
      <c r="R258" s="234">
        <f t="shared" si="24"/>
        <v>385000000</v>
      </c>
    </row>
    <row r="259" spans="1:18" hidden="1" x14ac:dyDescent="0.25">
      <c r="A259" t="s">
        <v>4309</v>
      </c>
      <c r="B259" s="248">
        <v>36</v>
      </c>
      <c r="C259" s="206" t="str">
        <f t="shared" si="21"/>
        <v>1 401</v>
      </c>
      <c r="D259" s="257">
        <f t="shared" ref="D259:D322" si="25">+M259</f>
        <v>1</v>
      </c>
      <c r="E259" s="242"/>
      <c r="F259" s="243" t="s">
        <v>316</v>
      </c>
      <c r="G259" s="243" t="s">
        <v>360</v>
      </c>
      <c r="H259" s="243" t="s">
        <v>361</v>
      </c>
      <c r="I259" s="243" t="s">
        <v>4181</v>
      </c>
      <c r="J259" s="243"/>
      <c r="K259" s="242">
        <v>1</v>
      </c>
      <c r="L259" s="243">
        <v>401</v>
      </c>
      <c r="M259" s="243">
        <v>1</v>
      </c>
      <c r="N259" s="241">
        <v>92401304</v>
      </c>
      <c r="O259" s="241">
        <v>91984699</v>
      </c>
      <c r="P259" s="241">
        <v>91984699</v>
      </c>
      <c r="Q259" s="234">
        <f t="shared" si="24"/>
        <v>416605</v>
      </c>
      <c r="R259" s="234">
        <f t="shared" si="24"/>
        <v>0</v>
      </c>
    </row>
    <row r="260" spans="1:18" hidden="1" x14ac:dyDescent="0.25">
      <c r="A260" t="s">
        <v>4309</v>
      </c>
      <c r="B260" s="248">
        <v>36</v>
      </c>
      <c r="C260" s="206" t="str">
        <f t="shared" si="21"/>
        <v>1 401</v>
      </c>
      <c r="D260" s="257">
        <f t="shared" si="25"/>
        <v>1</v>
      </c>
      <c r="E260" s="242"/>
      <c r="F260" s="243" t="s">
        <v>316</v>
      </c>
      <c r="G260" s="243" t="s">
        <v>360</v>
      </c>
      <c r="H260" s="243" t="s">
        <v>361</v>
      </c>
      <c r="I260" s="243" t="s">
        <v>4181</v>
      </c>
      <c r="J260" s="243"/>
      <c r="K260" s="242">
        <v>1</v>
      </c>
      <c r="L260" s="243">
        <v>401</v>
      </c>
      <c r="M260" s="243">
        <v>1</v>
      </c>
      <c r="N260" s="241">
        <v>492042000</v>
      </c>
      <c r="O260" s="241">
        <v>311528364</v>
      </c>
      <c r="P260" s="241">
        <v>311528364</v>
      </c>
      <c r="Q260" s="234">
        <f t="shared" si="24"/>
        <v>180513636</v>
      </c>
      <c r="R260" s="234">
        <f t="shared" si="24"/>
        <v>0</v>
      </c>
    </row>
    <row r="261" spans="1:18" hidden="1" x14ac:dyDescent="0.25">
      <c r="A261" t="s">
        <v>4309</v>
      </c>
      <c r="B261" s="248">
        <v>36</v>
      </c>
      <c r="C261" s="206" t="str">
        <f t="shared" ref="C261:C324" si="26">+CONCATENATE(K261," ",L261)</f>
        <v>1 401</v>
      </c>
      <c r="D261" s="257">
        <f t="shared" si="25"/>
        <v>1</v>
      </c>
      <c r="E261" s="242"/>
      <c r="F261" s="243" t="s">
        <v>316</v>
      </c>
      <c r="G261" s="243" t="s">
        <v>360</v>
      </c>
      <c r="H261" s="243" t="s">
        <v>361</v>
      </c>
      <c r="I261" s="243" t="s">
        <v>4181</v>
      </c>
      <c r="J261" s="243"/>
      <c r="K261" s="242">
        <v>1</v>
      </c>
      <c r="L261" s="243">
        <v>401</v>
      </c>
      <c r="M261" s="243">
        <v>1</v>
      </c>
      <c r="N261" s="241">
        <v>348088981</v>
      </c>
      <c r="O261" s="241">
        <v>156088981</v>
      </c>
      <c r="P261" s="241">
        <v>156088981</v>
      </c>
      <c r="Q261" s="234">
        <f t="shared" si="24"/>
        <v>192000000</v>
      </c>
      <c r="R261" s="234">
        <f t="shared" si="24"/>
        <v>0</v>
      </c>
    </row>
    <row r="262" spans="1:18" hidden="1" x14ac:dyDescent="0.25">
      <c r="A262" t="s">
        <v>4309</v>
      </c>
      <c r="B262" s="248">
        <v>36</v>
      </c>
      <c r="C262" s="206" t="str">
        <f t="shared" si="26"/>
        <v>1 401</v>
      </c>
      <c r="D262" s="257">
        <f t="shared" si="25"/>
        <v>1</v>
      </c>
      <c r="E262" s="242"/>
      <c r="F262" s="243" t="s">
        <v>316</v>
      </c>
      <c r="G262" s="243" t="s">
        <v>360</v>
      </c>
      <c r="H262" s="243" t="s">
        <v>361</v>
      </c>
      <c r="I262" s="243" t="s">
        <v>4181</v>
      </c>
      <c r="J262" s="243"/>
      <c r="K262" s="242">
        <v>1</v>
      </c>
      <c r="L262" s="243">
        <v>401</v>
      </c>
      <c r="M262" s="243">
        <v>1</v>
      </c>
      <c r="N262" s="241">
        <v>589848511</v>
      </c>
      <c r="O262" s="241">
        <v>589848511</v>
      </c>
      <c r="P262" s="241">
        <v>589848511</v>
      </c>
      <c r="Q262" s="234">
        <f t="shared" si="24"/>
        <v>0</v>
      </c>
      <c r="R262" s="234">
        <f t="shared" si="24"/>
        <v>0</v>
      </c>
    </row>
    <row r="263" spans="1:18" hidden="1" x14ac:dyDescent="0.25">
      <c r="A263" t="s">
        <v>4309</v>
      </c>
      <c r="B263" s="248">
        <v>36</v>
      </c>
      <c r="C263" s="206" t="str">
        <f t="shared" si="26"/>
        <v>1 401</v>
      </c>
      <c r="D263" s="257">
        <f t="shared" si="25"/>
        <v>2</v>
      </c>
      <c r="E263" s="242"/>
      <c r="F263" s="243" t="s">
        <v>316</v>
      </c>
      <c r="G263" s="243" t="s">
        <v>360</v>
      </c>
      <c r="H263" s="243" t="s">
        <v>361</v>
      </c>
      <c r="I263" s="243" t="s">
        <v>4181</v>
      </c>
      <c r="J263" s="243"/>
      <c r="K263" s="242">
        <v>1</v>
      </c>
      <c r="L263" s="243">
        <v>401</v>
      </c>
      <c r="M263" s="243">
        <v>2</v>
      </c>
      <c r="N263" s="241">
        <v>0.5</v>
      </c>
      <c r="O263" s="241">
        <v>0</v>
      </c>
      <c r="P263" s="241">
        <v>0</v>
      </c>
      <c r="Q263" s="234">
        <f t="shared" si="24"/>
        <v>0.5</v>
      </c>
      <c r="R263" s="234">
        <f t="shared" si="24"/>
        <v>0</v>
      </c>
    </row>
    <row r="264" spans="1:18" hidden="1" x14ac:dyDescent="0.25">
      <c r="A264" t="s">
        <v>4309</v>
      </c>
      <c r="B264" s="248">
        <v>36</v>
      </c>
      <c r="C264" s="206" t="str">
        <f t="shared" si="26"/>
        <v>1 401</v>
      </c>
      <c r="D264" s="257">
        <f t="shared" si="25"/>
        <v>2</v>
      </c>
      <c r="E264" s="242"/>
      <c r="F264" s="243" t="s">
        <v>316</v>
      </c>
      <c r="G264" s="243" t="s">
        <v>360</v>
      </c>
      <c r="H264" s="243" t="s">
        <v>361</v>
      </c>
      <c r="I264" s="243" t="s">
        <v>4181</v>
      </c>
      <c r="J264" s="243"/>
      <c r="K264" s="242">
        <v>1</v>
      </c>
      <c r="L264" s="243">
        <v>401</v>
      </c>
      <c r="M264" s="243">
        <v>2</v>
      </c>
      <c r="N264" s="241">
        <v>60487831</v>
      </c>
      <c r="O264" s="241">
        <v>0</v>
      </c>
      <c r="P264" s="241">
        <v>0</v>
      </c>
      <c r="Q264" s="234">
        <f t="shared" si="24"/>
        <v>60487831</v>
      </c>
      <c r="R264" s="234">
        <f t="shared" si="24"/>
        <v>0</v>
      </c>
    </row>
    <row r="265" spans="1:18" hidden="1" x14ac:dyDescent="0.25">
      <c r="A265" t="s">
        <v>4309</v>
      </c>
      <c r="B265" s="248">
        <v>36</v>
      </c>
      <c r="C265" s="206" t="str">
        <f t="shared" si="26"/>
        <v>1 401</v>
      </c>
      <c r="D265" s="257">
        <f t="shared" si="25"/>
        <v>2</v>
      </c>
      <c r="E265" s="242"/>
      <c r="F265" s="243" t="s">
        <v>316</v>
      </c>
      <c r="G265" s="243" t="s">
        <v>360</v>
      </c>
      <c r="H265" s="243" t="s">
        <v>361</v>
      </c>
      <c r="I265" s="243" t="s">
        <v>4181</v>
      </c>
      <c r="J265" s="243"/>
      <c r="K265" s="242">
        <v>1</v>
      </c>
      <c r="L265" s="243">
        <v>401</v>
      </c>
      <c r="M265" s="243">
        <v>2</v>
      </c>
      <c r="N265" s="241">
        <v>14661199</v>
      </c>
      <c r="O265" s="241">
        <v>0</v>
      </c>
      <c r="P265" s="241">
        <v>0</v>
      </c>
      <c r="Q265" s="234">
        <f t="shared" si="24"/>
        <v>14661199</v>
      </c>
      <c r="R265" s="234">
        <f t="shared" si="24"/>
        <v>0</v>
      </c>
    </row>
    <row r="266" spans="1:18" hidden="1" x14ac:dyDescent="0.25">
      <c r="A266" t="s">
        <v>4309</v>
      </c>
      <c r="B266" s="248">
        <v>36</v>
      </c>
      <c r="C266" s="206" t="str">
        <f t="shared" si="26"/>
        <v>1 401</v>
      </c>
      <c r="D266" s="257">
        <f t="shared" si="25"/>
        <v>2</v>
      </c>
      <c r="E266" s="242"/>
      <c r="F266" s="243" t="s">
        <v>316</v>
      </c>
      <c r="G266" s="243" t="s">
        <v>360</v>
      </c>
      <c r="H266" s="243" t="s">
        <v>361</v>
      </c>
      <c r="I266" s="243" t="s">
        <v>4181</v>
      </c>
      <c r="J266" s="243"/>
      <c r="K266" s="242">
        <v>1</v>
      </c>
      <c r="L266" s="243">
        <v>401</v>
      </c>
      <c r="M266" s="243">
        <v>2</v>
      </c>
      <c r="N266" s="241">
        <v>100000</v>
      </c>
      <c r="O266" s="241">
        <v>0</v>
      </c>
      <c r="P266" s="241">
        <v>0</v>
      </c>
      <c r="Q266" s="234">
        <f t="shared" si="24"/>
        <v>100000</v>
      </c>
      <c r="R266" s="234">
        <f t="shared" si="24"/>
        <v>0</v>
      </c>
    </row>
    <row r="267" spans="1:18" hidden="1" x14ac:dyDescent="0.25">
      <c r="A267" t="s">
        <v>4309</v>
      </c>
      <c r="B267" s="248">
        <v>36</v>
      </c>
      <c r="C267" s="206" t="str">
        <f t="shared" si="26"/>
        <v>1 401</v>
      </c>
      <c r="D267" s="257">
        <f t="shared" si="25"/>
        <v>2</v>
      </c>
      <c r="E267" s="242"/>
      <c r="F267" s="243" t="s">
        <v>316</v>
      </c>
      <c r="G267" s="243" t="s">
        <v>360</v>
      </c>
      <c r="H267" s="243" t="s">
        <v>361</v>
      </c>
      <c r="I267" s="243" t="s">
        <v>4181</v>
      </c>
      <c r="J267" s="243"/>
      <c r="K267" s="242">
        <v>1</v>
      </c>
      <c r="L267" s="243">
        <v>401</v>
      </c>
      <c r="M267" s="243">
        <v>2</v>
      </c>
      <c r="N267" s="241">
        <v>11000000</v>
      </c>
      <c r="O267" s="241">
        <v>0</v>
      </c>
      <c r="P267" s="241">
        <v>0</v>
      </c>
      <c r="Q267" s="234">
        <f t="shared" si="24"/>
        <v>11000000</v>
      </c>
      <c r="R267" s="234">
        <f t="shared" si="24"/>
        <v>0</v>
      </c>
    </row>
    <row r="268" spans="1:18" hidden="1" x14ac:dyDescent="0.25">
      <c r="A268" t="s">
        <v>4309</v>
      </c>
      <c r="B268" s="248">
        <v>36</v>
      </c>
      <c r="C268" s="206" t="str">
        <f t="shared" si="26"/>
        <v>1 401</v>
      </c>
      <c r="D268" s="257">
        <f t="shared" si="25"/>
        <v>2</v>
      </c>
      <c r="E268" s="242"/>
      <c r="F268" s="243" t="s">
        <v>316</v>
      </c>
      <c r="G268" s="243" t="s">
        <v>360</v>
      </c>
      <c r="H268" s="243" t="s">
        <v>361</v>
      </c>
      <c r="I268" s="243" t="s">
        <v>4181</v>
      </c>
      <c r="J268" s="243"/>
      <c r="K268" s="242">
        <v>1</v>
      </c>
      <c r="L268" s="243">
        <v>401</v>
      </c>
      <c r="M268" s="243">
        <v>2</v>
      </c>
      <c r="N268" s="241">
        <v>1141735309.5</v>
      </c>
      <c r="O268" s="241">
        <v>1141735309.5</v>
      </c>
      <c r="P268" s="241">
        <v>1141735309.5</v>
      </c>
      <c r="Q268" s="234">
        <f t="shared" si="24"/>
        <v>0</v>
      </c>
      <c r="R268" s="234">
        <f t="shared" si="24"/>
        <v>0</v>
      </c>
    </row>
    <row r="269" spans="1:18" hidden="1" x14ac:dyDescent="0.25">
      <c r="A269" t="s">
        <v>4309</v>
      </c>
      <c r="B269" s="248">
        <v>36</v>
      </c>
      <c r="C269" s="206" t="str">
        <f t="shared" si="26"/>
        <v>1 401</v>
      </c>
      <c r="D269" s="257">
        <f t="shared" si="25"/>
        <v>2</v>
      </c>
      <c r="E269" s="242"/>
      <c r="F269" s="243" t="s">
        <v>316</v>
      </c>
      <c r="G269" s="243" t="s">
        <v>360</v>
      </c>
      <c r="H269" s="243" t="s">
        <v>361</v>
      </c>
      <c r="I269" s="243" t="s">
        <v>4181</v>
      </c>
      <c r="J269" s="243"/>
      <c r="K269" s="242">
        <v>1</v>
      </c>
      <c r="L269" s="243">
        <v>401</v>
      </c>
      <c r="M269" s="243">
        <v>2</v>
      </c>
      <c r="N269" s="241">
        <v>344454700</v>
      </c>
      <c r="O269" s="241">
        <v>323735865</v>
      </c>
      <c r="P269" s="241">
        <v>323735865</v>
      </c>
      <c r="Q269" s="234">
        <f t="shared" si="24"/>
        <v>20718835</v>
      </c>
      <c r="R269" s="234">
        <f t="shared" si="24"/>
        <v>0</v>
      </c>
    </row>
    <row r="270" spans="1:18" hidden="1" x14ac:dyDescent="0.25">
      <c r="A270" t="s">
        <v>4309</v>
      </c>
      <c r="B270" s="248">
        <v>36</v>
      </c>
      <c r="C270" s="206" t="str">
        <f t="shared" si="26"/>
        <v>1 401</v>
      </c>
      <c r="D270" s="257">
        <f t="shared" si="25"/>
        <v>2</v>
      </c>
      <c r="E270" s="242"/>
      <c r="F270" s="243" t="s">
        <v>316</v>
      </c>
      <c r="G270" s="243" t="s">
        <v>360</v>
      </c>
      <c r="H270" s="243" t="s">
        <v>361</v>
      </c>
      <c r="I270" s="243" t="s">
        <v>4181</v>
      </c>
      <c r="J270" s="243"/>
      <c r="K270" s="242">
        <v>1</v>
      </c>
      <c r="L270" s="243">
        <v>401</v>
      </c>
      <c r="M270" s="243">
        <v>2</v>
      </c>
      <c r="N270" s="241">
        <v>834985259</v>
      </c>
      <c r="O270" s="241">
        <v>431609195</v>
      </c>
      <c r="P270" s="241">
        <v>431609195</v>
      </c>
      <c r="Q270" s="234">
        <f t="shared" si="24"/>
        <v>403376064</v>
      </c>
      <c r="R270" s="234">
        <f t="shared" si="24"/>
        <v>0</v>
      </c>
    </row>
    <row r="271" spans="1:18" hidden="1" x14ac:dyDescent="0.25">
      <c r="A271" t="s">
        <v>4309</v>
      </c>
      <c r="B271" s="248">
        <v>36</v>
      </c>
      <c r="C271" s="206" t="str">
        <f t="shared" si="26"/>
        <v>1 401</v>
      </c>
      <c r="D271" s="257">
        <f t="shared" si="25"/>
        <v>1</v>
      </c>
      <c r="E271" s="242"/>
      <c r="F271" s="243" t="s">
        <v>316</v>
      </c>
      <c r="G271" s="243" t="s">
        <v>360</v>
      </c>
      <c r="H271" s="243" t="s">
        <v>361</v>
      </c>
      <c r="I271" s="243" t="s">
        <v>4181</v>
      </c>
      <c r="J271" s="243"/>
      <c r="K271" s="242">
        <v>1</v>
      </c>
      <c r="L271" s="243">
        <v>401</v>
      </c>
      <c r="M271" s="243">
        <v>1</v>
      </c>
      <c r="N271" s="241">
        <v>620000000</v>
      </c>
      <c r="O271" s="241">
        <v>0</v>
      </c>
      <c r="P271" s="241">
        <v>0</v>
      </c>
      <c r="Q271" s="234">
        <f t="shared" si="24"/>
        <v>620000000</v>
      </c>
      <c r="R271" s="234">
        <f t="shared" si="24"/>
        <v>0</v>
      </c>
    </row>
    <row r="272" spans="1:18" hidden="1" x14ac:dyDescent="0.25">
      <c r="A272" t="s">
        <v>4309</v>
      </c>
      <c r="B272" s="248">
        <v>36</v>
      </c>
      <c r="C272" s="206" t="str">
        <f t="shared" si="26"/>
        <v>1 401</v>
      </c>
      <c r="D272" s="257">
        <f t="shared" si="25"/>
        <v>1</v>
      </c>
      <c r="E272" s="242"/>
      <c r="F272" s="243" t="s">
        <v>316</v>
      </c>
      <c r="G272" s="243" t="s">
        <v>360</v>
      </c>
      <c r="H272" s="243" t="s">
        <v>361</v>
      </c>
      <c r="I272" s="243" t="s">
        <v>4181</v>
      </c>
      <c r="J272" s="243"/>
      <c r="K272" s="242">
        <v>1</v>
      </c>
      <c r="L272" s="243">
        <v>401</v>
      </c>
      <c r="M272" s="243">
        <v>1</v>
      </c>
      <c r="N272" s="241">
        <v>2900000000</v>
      </c>
      <c r="O272" s="241">
        <v>2659264325</v>
      </c>
      <c r="P272" s="241">
        <v>2659264325</v>
      </c>
      <c r="Q272" s="234">
        <f t="shared" si="24"/>
        <v>240735675</v>
      </c>
      <c r="R272" s="234">
        <f t="shared" si="24"/>
        <v>0</v>
      </c>
    </row>
    <row r="273" spans="1:18" hidden="1" x14ac:dyDescent="0.25">
      <c r="A273" t="s">
        <v>4309</v>
      </c>
      <c r="B273" s="248">
        <v>36</v>
      </c>
      <c r="C273" s="206" t="str">
        <f t="shared" si="26"/>
        <v>1 401</v>
      </c>
      <c r="D273" s="257">
        <f t="shared" si="25"/>
        <v>1</v>
      </c>
      <c r="E273" s="242"/>
      <c r="F273" s="243" t="s">
        <v>316</v>
      </c>
      <c r="G273" s="243" t="s">
        <v>360</v>
      </c>
      <c r="H273" s="243" t="s">
        <v>361</v>
      </c>
      <c r="I273" s="243" t="s">
        <v>4181</v>
      </c>
      <c r="J273" s="243"/>
      <c r="K273" s="242">
        <v>1</v>
      </c>
      <c r="L273" s="243">
        <v>401</v>
      </c>
      <c r="M273" s="243">
        <v>1</v>
      </c>
      <c r="N273" s="241">
        <v>1480000000</v>
      </c>
      <c r="O273" s="241">
        <v>1344120630</v>
      </c>
      <c r="P273" s="241">
        <v>1344120630</v>
      </c>
      <c r="Q273" s="234">
        <f t="shared" si="24"/>
        <v>135879370</v>
      </c>
      <c r="R273" s="234">
        <f t="shared" si="24"/>
        <v>0</v>
      </c>
    </row>
    <row r="274" spans="1:18" hidden="1" x14ac:dyDescent="0.25">
      <c r="A274" t="s">
        <v>4309</v>
      </c>
      <c r="B274" s="248">
        <v>36</v>
      </c>
      <c r="C274" s="206" t="str">
        <f t="shared" si="26"/>
        <v>1 401</v>
      </c>
      <c r="D274" s="257">
        <f t="shared" si="25"/>
        <v>2</v>
      </c>
      <c r="E274" s="242"/>
      <c r="F274" s="243" t="s">
        <v>316</v>
      </c>
      <c r="G274" s="243" t="s">
        <v>360</v>
      </c>
      <c r="H274" s="243" t="s">
        <v>361</v>
      </c>
      <c r="I274" s="243" t="s">
        <v>4181</v>
      </c>
      <c r="J274" s="243"/>
      <c r="K274" s="242">
        <v>1</v>
      </c>
      <c r="L274" s="243">
        <v>401</v>
      </c>
      <c r="M274" s="243">
        <v>2</v>
      </c>
      <c r="N274" s="241">
        <v>18617809</v>
      </c>
      <c r="O274" s="241">
        <v>0</v>
      </c>
      <c r="P274" s="241">
        <v>0</v>
      </c>
      <c r="Q274" s="234">
        <f t="shared" si="24"/>
        <v>18617809</v>
      </c>
      <c r="R274" s="234">
        <f t="shared" si="24"/>
        <v>0</v>
      </c>
    </row>
    <row r="275" spans="1:18" hidden="1" x14ac:dyDescent="0.25">
      <c r="A275" t="s">
        <v>4309</v>
      </c>
      <c r="B275" s="248">
        <v>36</v>
      </c>
      <c r="C275" s="206" t="str">
        <f t="shared" si="26"/>
        <v>1 401</v>
      </c>
      <c r="D275" s="257">
        <f t="shared" si="25"/>
        <v>2</v>
      </c>
      <c r="E275" s="242"/>
      <c r="F275" s="243" t="s">
        <v>316</v>
      </c>
      <c r="G275" s="243" t="s">
        <v>360</v>
      </c>
      <c r="H275" s="243" t="s">
        <v>361</v>
      </c>
      <c r="I275" s="243" t="s">
        <v>4181</v>
      </c>
      <c r="J275" s="243"/>
      <c r="K275" s="242">
        <v>1</v>
      </c>
      <c r="L275" s="243">
        <v>401</v>
      </c>
      <c r="M275" s="243">
        <v>2</v>
      </c>
      <c r="N275" s="241">
        <v>74544416</v>
      </c>
      <c r="O275" s="241">
        <v>0</v>
      </c>
      <c r="P275" s="241">
        <v>0</v>
      </c>
      <c r="Q275" s="234">
        <f t="shared" si="24"/>
        <v>74544416</v>
      </c>
      <c r="R275" s="234">
        <f t="shared" si="24"/>
        <v>0</v>
      </c>
    </row>
    <row r="276" spans="1:18" hidden="1" x14ac:dyDescent="0.25">
      <c r="A276" t="s">
        <v>4309</v>
      </c>
      <c r="B276" s="248">
        <v>36</v>
      </c>
      <c r="C276" s="206" t="str">
        <f t="shared" si="26"/>
        <v>1 401</v>
      </c>
      <c r="D276" s="257">
        <f t="shared" si="25"/>
        <v>2</v>
      </c>
      <c r="E276" s="242"/>
      <c r="F276" s="243" t="s">
        <v>316</v>
      </c>
      <c r="G276" s="243" t="s">
        <v>360</v>
      </c>
      <c r="H276" s="243" t="s">
        <v>361</v>
      </c>
      <c r="I276" s="243" t="s">
        <v>4181</v>
      </c>
      <c r="J276" s="243"/>
      <c r="K276" s="242">
        <v>1</v>
      </c>
      <c r="L276" s="243">
        <v>401</v>
      </c>
      <c r="M276" s="243">
        <v>2</v>
      </c>
      <c r="N276" s="241">
        <v>200623936</v>
      </c>
      <c r="O276" s="241">
        <v>200623936</v>
      </c>
      <c r="P276" s="241">
        <v>200623936</v>
      </c>
      <c r="Q276" s="234">
        <f t="shared" si="24"/>
        <v>0</v>
      </c>
      <c r="R276" s="234">
        <f t="shared" si="24"/>
        <v>0</v>
      </c>
    </row>
    <row r="277" spans="1:18" hidden="1" x14ac:dyDescent="0.25">
      <c r="A277" t="s">
        <v>4309</v>
      </c>
      <c r="B277" s="248">
        <v>36</v>
      </c>
      <c r="C277" s="206" t="str">
        <f t="shared" si="26"/>
        <v>1 401</v>
      </c>
      <c r="D277" s="257">
        <f t="shared" si="25"/>
        <v>3</v>
      </c>
      <c r="E277" s="242"/>
      <c r="F277" s="243" t="s">
        <v>316</v>
      </c>
      <c r="G277" s="243" t="s">
        <v>360</v>
      </c>
      <c r="H277" s="243" t="s">
        <v>361</v>
      </c>
      <c r="I277" s="243" t="s">
        <v>4181</v>
      </c>
      <c r="J277" s="243"/>
      <c r="K277" s="242">
        <v>1</v>
      </c>
      <c r="L277" s="243">
        <v>401</v>
      </c>
      <c r="M277" s="243">
        <v>3</v>
      </c>
      <c r="N277" s="241">
        <v>247679270</v>
      </c>
      <c r="O277" s="241">
        <v>0</v>
      </c>
      <c r="P277" s="241">
        <v>0</v>
      </c>
      <c r="Q277" s="234">
        <f t="shared" si="24"/>
        <v>247679270</v>
      </c>
      <c r="R277" s="234">
        <f t="shared" si="24"/>
        <v>0</v>
      </c>
    </row>
    <row r="278" spans="1:18" hidden="1" x14ac:dyDescent="0.25">
      <c r="A278" t="s">
        <v>4310</v>
      </c>
      <c r="B278" s="248">
        <v>36</v>
      </c>
      <c r="C278" s="206" t="str">
        <f t="shared" si="26"/>
        <v>1 402</v>
      </c>
      <c r="D278" s="257">
        <f t="shared" si="25"/>
        <v>2</v>
      </c>
      <c r="E278" s="242"/>
      <c r="F278" s="243" t="s">
        <v>316</v>
      </c>
      <c r="G278" s="243" t="s">
        <v>360</v>
      </c>
      <c r="H278" s="243" t="s">
        <v>365</v>
      </c>
      <c r="I278" s="243" t="s">
        <v>4182</v>
      </c>
      <c r="J278" s="243"/>
      <c r="K278" s="242">
        <v>1</v>
      </c>
      <c r="L278" s="243">
        <v>402</v>
      </c>
      <c r="M278" s="243">
        <v>2</v>
      </c>
      <c r="N278" s="241">
        <v>435525794</v>
      </c>
      <c r="O278" s="241">
        <v>17400000</v>
      </c>
      <c r="P278" s="241">
        <v>17400000</v>
      </c>
      <c r="Q278" s="234">
        <f t="shared" si="24"/>
        <v>418125794</v>
      </c>
      <c r="R278" s="234">
        <f t="shared" si="24"/>
        <v>0</v>
      </c>
    </row>
    <row r="279" spans="1:18" hidden="1" x14ac:dyDescent="0.25">
      <c r="A279" t="s">
        <v>4310</v>
      </c>
      <c r="B279" s="248">
        <v>36</v>
      </c>
      <c r="C279" s="206" t="str">
        <f t="shared" si="26"/>
        <v>1 402</v>
      </c>
      <c r="D279" s="257">
        <f t="shared" si="25"/>
        <v>2</v>
      </c>
      <c r="E279" s="242"/>
      <c r="F279" s="243" t="s">
        <v>316</v>
      </c>
      <c r="G279" s="243" t="s">
        <v>360</v>
      </c>
      <c r="H279" s="243" t="s">
        <v>365</v>
      </c>
      <c r="I279" s="243" t="s">
        <v>4182</v>
      </c>
      <c r="J279" s="243"/>
      <c r="K279" s="242">
        <v>1</v>
      </c>
      <c r="L279" s="243">
        <v>402</v>
      </c>
      <c r="M279" s="243">
        <v>2</v>
      </c>
      <c r="N279" s="241">
        <v>130254001</v>
      </c>
      <c r="O279" s="241">
        <v>120158128</v>
      </c>
      <c r="P279" s="241">
        <v>0</v>
      </c>
      <c r="Q279" s="234">
        <f t="shared" si="24"/>
        <v>10095873</v>
      </c>
      <c r="R279" s="234">
        <f t="shared" si="24"/>
        <v>120158128</v>
      </c>
    </row>
    <row r="280" spans="1:18" hidden="1" x14ac:dyDescent="0.25">
      <c r="A280" t="s">
        <v>4310</v>
      </c>
      <c r="B280" s="248">
        <v>36</v>
      </c>
      <c r="C280" s="206" t="str">
        <f t="shared" si="26"/>
        <v>1 402</v>
      </c>
      <c r="D280" s="257">
        <f t="shared" si="25"/>
        <v>2</v>
      </c>
      <c r="E280" s="242"/>
      <c r="F280" s="243" t="s">
        <v>316</v>
      </c>
      <c r="G280" s="243" t="s">
        <v>360</v>
      </c>
      <c r="H280" s="243" t="s">
        <v>365</v>
      </c>
      <c r="I280" s="243" t="s">
        <v>4182</v>
      </c>
      <c r="J280" s="243"/>
      <c r="K280" s="242">
        <v>1</v>
      </c>
      <c r="L280" s="243">
        <v>402</v>
      </c>
      <c r="M280" s="243">
        <v>2</v>
      </c>
      <c r="N280" s="241">
        <v>27922480</v>
      </c>
      <c r="O280" s="241">
        <v>27922480</v>
      </c>
      <c r="P280" s="241">
        <v>27922480</v>
      </c>
      <c r="Q280" s="234">
        <f t="shared" si="24"/>
        <v>0</v>
      </c>
      <c r="R280" s="234">
        <f t="shared" si="24"/>
        <v>0</v>
      </c>
    </row>
    <row r="281" spans="1:18" hidden="1" x14ac:dyDescent="0.25">
      <c r="A281" t="s">
        <v>4310</v>
      </c>
      <c r="B281" s="248">
        <v>36</v>
      </c>
      <c r="C281" s="206" t="str">
        <f t="shared" si="26"/>
        <v>1 402</v>
      </c>
      <c r="D281" s="257">
        <f t="shared" si="25"/>
        <v>2</v>
      </c>
      <c r="E281" s="242"/>
      <c r="F281" s="243" t="s">
        <v>316</v>
      </c>
      <c r="G281" s="243" t="s">
        <v>360</v>
      </c>
      <c r="H281" s="243" t="s">
        <v>365</v>
      </c>
      <c r="I281" s="243" t="s">
        <v>4182</v>
      </c>
      <c r="J281" s="243"/>
      <c r="K281" s="242">
        <v>1</v>
      </c>
      <c r="L281" s="243">
        <v>402</v>
      </c>
      <c r="M281" s="243">
        <v>2</v>
      </c>
      <c r="N281" s="241">
        <v>199145999</v>
      </c>
      <c r="O281" s="241">
        <v>178845999</v>
      </c>
      <c r="P281" s="241">
        <v>178845999</v>
      </c>
      <c r="Q281" s="234">
        <f t="shared" si="24"/>
        <v>20300000</v>
      </c>
      <c r="R281" s="234">
        <f t="shared" si="24"/>
        <v>0</v>
      </c>
    </row>
    <row r="282" spans="1:18" hidden="1" x14ac:dyDescent="0.25">
      <c r="A282" t="s">
        <v>4344</v>
      </c>
      <c r="B282" s="248">
        <v>36</v>
      </c>
      <c r="C282" s="206" t="str">
        <f t="shared" si="26"/>
        <v>1 403</v>
      </c>
      <c r="D282" s="257">
        <f t="shared" si="25"/>
        <v>1</v>
      </c>
      <c r="E282" s="242"/>
      <c r="F282" s="243" t="s">
        <v>316</v>
      </c>
      <c r="G282" s="243" t="s">
        <v>360</v>
      </c>
      <c r="H282" s="243" t="s">
        <v>365</v>
      </c>
      <c r="I282" s="243" t="s">
        <v>4182</v>
      </c>
      <c r="J282" s="243"/>
      <c r="K282" s="242">
        <v>1</v>
      </c>
      <c r="L282" s="243">
        <v>403</v>
      </c>
      <c r="M282" s="243">
        <v>1</v>
      </c>
      <c r="N282" s="241">
        <v>997531159</v>
      </c>
      <c r="O282" s="241">
        <v>823000000</v>
      </c>
      <c r="P282" s="241">
        <v>0</v>
      </c>
      <c r="Q282" s="234">
        <f t="shared" si="24"/>
        <v>174531159</v>
      </c>
      <c r="R282" s="234">
        <f t="shared" si="24"/>
        <v>823000000</v>
      </c>
    </row>
    <row r="283" spans="1:18" hidden="1" x14ac:dyDescent="0.25">
      <c r="A283" t="s">
        <v>4344</v>
      </c>
      <c r="B283" s="248">
        <v>36</v>
      </c>
      <c r="C283" s="206" t="str">
        <f t="shared" si="26"/>
        <v>1 403</v>
      </c>
      <c r="D283" s="257">
        <f t="shared" si="25"/>
        <v>1</v>
      </c>
      <c r="E283" s="242"/>
      <c r="F283" s="243" t="s">
        <v>316</v>
      </c>
      <c r="G283" s="243" t="s">
        <v>360</v>
      </c>
      <c r="H283" s="243" t="s">
        <v>365</v>
      </c>
      <c r="I283" s="243" t="s">
        <v>4182</v>
      </c>
      <c r="J283" s="243"/>
      <c r="K283" s="242">
        <v>1</v>
      </c>
      <c r="L283" s="243">
        <v>403</v>
      </c>
      <c r="M283" s="243">
        <v>1</v>
      </c>
      <c r="N283" s="241">
        <v>2419097535</v>
      </c>
      <c r="O283" s="241">
        <v>2292931315</v>
      </c>
      <c r="P283" s="241">
        <v>2216042753</v>
      </c>
      <c r="Q283" s="234">
        <f t="shared" si="24"/>
        <v>126166220</v>
      </c>
      <c r="R283" s="234">
        <f t="shared" si="24"/>
        <v>76888562</v>
      </c>
    </row>
    <row r="284" spans="1:18" hidden="1" x14ac:dyDescent="0.25">
      <c r="A284" t="s">
        <v>4344</v>
      </c>
      <c r="B284" s="248">
        <v>36</v>
      </c>
      <c r="C284" s="206" t="str">
        <f t="shared" si="26"/>
        <v>1 403</v>
      </c>
      <c r="D284" s="257">
        <f t="shared" si="25"/>
        <v>2</v>
      </c>
      <c r="E284" s="242"/>
      <c r="F284" s="243" t="s">
        <v>316</v>
      </c>
      <c r="G284" s="243" t="s">
        <v>360</v>
      </c>
      <c r="H284" s="243" t="s">
        <v>365</v>
      </c>
      <c r="I284" s="243" t="s">
        <v>4182</v>
      </c>
      <c r="J284" s="243"/>
      <c r="K284" s="242">
        <v>1</v>
      </c>
      <c r="L284" s="243">
        <v>403</v>
      </c>
      <c r="M284" s="243">
        <v>2</v>
      </c>
      <c r="N284" s="241">
        <v>4500000</v>
      </c>
      <c r="O284" s="241">
        <v>0</v>
      </c>
      <c r="P284" s="241">
        <v>0</v>
      </c>
      <c r="Q284" s="234">
        <f t="shared" si="24"/>
        <v>4500000</v>
      </c>
      <c r="R284" s="234">
        <f t="shared" si="24"/>
        <v>0</v>
      </c>
    </row>
    <row r="285" spans="1:18" hidden="1" x14ac:dyDescent="0.25">
      <c r="A285" t="s">
        <v>4344</v>
      </c>
      <c r="B285" s="248">
        <v>36</v>
      </c>
      <c r="C285" s="206" t="str">
        <f t="shared" si="26"/>
        <v>1 403</v>
      </c>
      <c r="D285" s="257">
        <f t="shared" si="25"/>
        <v>3</v>
      </c>
      <c r="E285" s="242"/>
      <c r="F285" s="243" t="s">
        <v>316</v>
      </c>
      <c r="G285" s="243" t="s">
        <v>360</v>
      </c>
      <c r="H285" s="243" t="s">
        <v>365</v>
      </c>
      <c r="I285" s="243" t="s">
        <v>4182</v>
      </c>
      <c r="J285" s="243"/>
      <c r="K285" s="242">
        <v>1</v>
      </c>
      <c r="L285" s="243">
        <v>403</v>
      </c>
      <c r="M285" s="243">
        <v>3</v>
      </c>
      <c r="N285" s="241">
        <v>760853</v>
      </c>
      <c r="O285" s="241">
        <v>0</v>
      </c>
      <c r="P285" s="241">
        <v>0</v>
      </c>
      <c r="Q285" s="234">
        <f t="shared" si="24"/>
        <v>760853</v>
      </c>
      <c r="R285" s="234">
        <f t="shared" si="24"/>
        <v>0</v>
      </c>
    </row>
    <row r="286" spans="1:18" hidden="1" x14ac:dyDescent="0.25">
      <c r="A286" t="s">
        <v>4344</v>
      </c>
      <c r="B286" s="248">
        <v>36</v>
      </c>
      <c r="C286" s="206" t="str">
        <f t="shared" si="26"/>
        <v>1 403</v>
      </c>
      <c r="D286" s="257">
        <f t="shared" si="25"/>
        <v>3</v>
      </c>
      <c r="E286" s="242"/>
      <c r="F286" s="243" t="s">
        <v>316</v>
      </c>
      <c r="G286" s="243" t="s">
        <v>360</v>
      </c>
      <c r="H286" s="243" t="s">
        <v>365</v>
      </c>
      <c r="I286" s="243" t="s">
        <v>4182</v>
      </c>
      <c r="J286" s="243"/>
      <c r="K286" s="242">
        <v>1</v>
      </c>
      <c r="L286" s="243">
        <v>403</v>
      </c>
      <c r="M286" s="243">
        <v>3</v>
      </c>
      <c r="N286" s="241">
        <v>1676620000</v>
      </c>
      <c r="O286" s="241">
        <v>1598306873</v>
      </c>
      <c r="P286" s="241">
        <v>1100306873</v>
      </c>
      <c r="Q286" s="234">
        <f t="shared" si="24"/>
        <v>78313127</v>
      </c>
      <c r="R286" s="234">
        <f t="shared" si="24"/>
        <v>498000000</v>
      </c>
    </row>
    <row r="287" spans="1:18" hidden="1" x14ac:dyDescent="0.25">
      <c r="A287" t="s">
        <v>4344</v>
      </c>
      <c r="B287" s="248">
        <v>36</v>
      </c>
      <c r="C287" s="206" t="str">
        <f t="shared" si="26"/>
        <v>1 403</v>
      </c>
      <c r="D287" s="257">
        <f t="shared" si="25"/>
        <v>2</v>
      </c>
      <c r="E287" s="242"/>
      <c r="F287" s="243" t="s">
        <v>316</v>
      </c>
      <c r="G287" s="243" t="s">
        <v>360</v>
      </c>
      <c r="H287" s="243" t="s">
        <v>365</v>
      </c>
      <c r="I287" s="243" t="s">
        <v>4182</v>
      </c>
      <c r="J287" s="243"/>
      <c r="K287" s="242">
        <v>1</v>
      </c>
      <c r="L287" s="243">
        <v>403</v>
      </c>
      <c r="M287" s="243">
        <v>2</v>
      </c>
      <c r="N287" s="241">
        <v>626345551</v>
      </c>
      <c r="O287" s="241">
        <v>0</v>
      </c>
      <c r="P287" s="241">
        <v>0</v>
      </c>
      <c r="Q287" s="234">
        <f t="shared" si="24"/>
        <v>626345551</v>
      </c>
      <c r="R287" s="234">
        <f t="shared" si="24"/>
        <v>0</v>
      </c>
    </row>
    <row r="288" spans="1:18" hidden="1" x14ac:dyDescent="0.25">
      <c r="A288" t="s">
        <v>4344</v>
      </c>
      <c r="B288" s="248">
        <v>36</v>
      </c>
      <c r="C288" s="206" t="str">
        <f t="shared" si="26"/>
        <v>1 403</v>
      </c>
      <c r="D288" s="257">
        <f t="shared" si="25"/>
        <v>2</v>
      </c>
      <c r="E288" s="242"/>
      <c r="F288" s="243" t="s">
        <v>316</v>
      </c>
      <c r="G288" s="243" t="s">
        <v>360</v>
      </c>
      <c r="H288" s="243" t="s">
        <v>365</v>
      </c>
      <c r="I288" s="243" t="s">
        <v>4182</v>
      </c>
      <c r="J288" s="243"/>
      <c r="K288" s="242">
        <v>1</v>
      </c>
      <c r="L288" s="243">
        <v>403</v>
      </c>
      <c r="M288" s="243">
        <v>2</v>
      </c>
      <c r="N288" s="241">
        <v>109841872</v>
      </c>
      <c r="O288" s="241">
        <v>109841872</v>
      </c>
      <c r="P288" s="241">
        <v>0</v>
      </c>
      <c r="Q288" s="234">
        <f t="shared" si="24"/>
        <v>0</v>
      </c>
      <c r="R288" s="234">
        <f t="shared" si="24"/>
        <v>109841872</v>
      </c>
    </row>
    <row r="289" spans="1:18" hidden="1" x14ac:dyDescent="0.25">
      <c r="A289" t="s">
        <v>4344</v>
      </c>
      <c r="B289" s="248">
        <v>36</v>
      </c>
      <c r="C289" s="206" t="str">
        <f t="shared" si="26"/>
        <v>1 403</v>
      </c>
      <c r="D289" s="257">
        <f t="shared" si="25"/>
        <v>3</v>
      </c>
      <c r="E289" s="242"/>
      <c r="F289" s="243" t="s">
        <v>316</v>
      </c>
      <c r="G289" s="243" t="s">
        <v>360</v>
      </c>
      <c r="H289" s="243" t="s">
        <v>365</v>
      </c>
      <c r="I289" s="243" t="s">
        <v>4182</v>
      </c>
      <c r="J289" s="243"/>
      <c r="K289" s="242">
        <v>1</v>
      </c>
      <c r="L289" s="243">
        <v>403</v>
      </c>
      <c r="M289" s="243">
        <v>3</v>
      </c>
      <c r="N289" s="241">
        <v>211499370</v>
      </c>
      <c r="O289" s="241">
        <v>0</v>
      </c>
      <c r="P289" s="241">
        <v>0</v>
      </c>
      <c r="Q289" s="234">
        <f t="shared" si="24"/>
        <v>211499370</v>
      </c>
      <c r="R289" s="234">
        <f t="shared" si="24"/>
        <v>0</v>
      </c>
    </row>
    <row r="290" spans="1:18" hidden="1" x14ac:dyDescent="0.25">
      <c r="A290" t="s">
        <v>4311</v>
      </c>
      <c r="B290" s="245">
        <v>24</v>
      </c>
      <c r="C290" s="206" t="str">
        <f t="shared" si="26"/>
        <v>1 601</v>
      </c>
      <c r="D290" s="257">
        <f t="shared" si="25"/>
        <v>2</v>
      </c>
      <c r="E290" s="242"/>
      <c r="F290" s="243" t="s">
        <v>316</v>
      </c>
      <c r="G290" s="243" t="s">
        <v>379</v>
      </c>
      <c r="H290" s="244" t="s">
        <v>4241</v>
      </c>
      <c r="I290" s="280" t="s">
        <v>4188</v>
      </c>
      <c r="J290" s="280"/>
      <c r="K290" s="243">
        <v>1</v>
      </c>
      <c r="L290" s="243">
        <v>601</v>
      </c>
      <c r="M290" s="245">
        <v>2</v>
      </c>
      <c r="N290" s="253">
        <v>59934264</v>
      </c>
      <c r="O290" s="253">
        <v>59934264</v>
      </c>
      <c r="P290" s="253">
        <v>59934264</v>
      </c>
      <c r="Q290" s="234">
        <f t="shared" si="24"/>
        <v>0</v>
      </c>
      <c r="R290" s="234">
        <f t="shared" si="24"/>
        <v>0</v>
      </c>
    </row>
    <row r="291" spans="1:18" hidden="1" x14ac:dyDescent="0.25">
      <c r="A291" t="s">
        <v>4311</v>
      </c>
      <c r="B291" s="245">
        <v>24</v>
      </c>
      <c r="C291" s="206" t="str">
        <f t="shared" si="26"/>
        <v>1 601</v>
      </c>
      <c r="D291" s="257">
        <f t="shared" si="25"/>
        <v>1</v>
      </c>
      <c r="E291" s="242"/>
      <c r="F291" s="243" t="s">
        <v>316</v>
      </c>
      <c r="G291" s="243" t="s">
        <v>379</v>
      </c>
      <c r="H291" s="244" t="s">
        <v>4241</v>
      </c>
      <c r="I291" s="280" t="s">
        <v>4188</v>
      </c>
      <c r="J291" s="280"/>
      <c r="K291" s="243">
        <v>1</v>
      </c>
      <c r="L291" s="243">
        <v>601</v>
      </c>
      <c r="M291" s="245">
        <v>1</v>
      </c>
      <c r="N291" s="253">
        <v>171964972</v>
      </c>
      <c r="O291" s="253">
        <v>171964972</v>
      </c>
      <c r="P291" s="253">
        <v>171964972</v>
      </c>
      <c r="Q291" s="234">
        <f t="shared" si="24"/>
        <v>0</v>
      </c>
      <c r="R291" s="234">
        <f t="shared" si="24"/>
        <v>0</v>
      </c>
    </row>
    <row r="292" spans="1:18" hidden="1" x14ac:dyDescent="0.25">
      <c r="A292" t="s">
        <v>4311</v>
      </c>
      <c r="B292" s="245">
        <v>24</v>
      </c>
      <c r="C292" s="206" t="str">
        <f t="shared" si="26"/>
        <v>1 601</v>
      </c>
      <c r="D292" s="257">
        <f t="shared" si="25"/>
        <v>1</v>
      </c>
      <c r="E292" s="242"/>
      <c r="F292" s="243" t="s">
        <v>316</v>
      </c>
      <c r="G292" s="243" t="s">
        <v>379</v>
      </c>
      <c r="H292" s="244" t="s">
        <v>4241</v>
      </c>
      <c r="I292" s="280" t="s">
        <v>4188</v>
      </c>
      <c r="J292" s="280"/>
      <c r="K292" s="243">
        <v>1</v>
      </c>
      <c r="L292" s="243">
        <v>601</v>
      </c>
      <c r="M292" s="245">
        <v>1</v>
      </c>
      <c r="N292" s="253">
        <v>99000000</v>
      </c>
      <c r="O292" s="253">
        <v>99000000</v>
      </c>
      <c r="P292" s="253">
        <v>99000000</v>
      </c>
      <c r="Q292" s="234">
        <f t="shared" si="24"/>
        <v>0</v>
      </c>
      <c r="R292" s="234">
        <f t="shared" si="24"/>
        <v>0</v>
      </c>
    </row>
    <row r="293" spans="1:18" hidden="1" x14ac:dyDescent="0.25">
      <c r="A293" t="s">
        <v>4311</v>
      </c>
      <c r="B293" s="245">
        <v>24</v>
      </c>
      <c r="C293" s="206" t="str">
        <f t="shared" si="26"/>
        <v>1 601</v>
      </c>
      <c r="D293" s="257">
        <f t="shared" si="25"/>
        <v>1</v>
      </c>
      <c r="E293" s="242"/>
      <c r="F293" s="243" t="s">
        <v>316</v>
      </c>
      <c r="G293" s="243" t="s">
        <v>379</v>
      </c>
      <c r="H293" s="244" t="s">
        <v>4241</v>
      </c>
      <c r="I293" s="280" t="s">
        <v>4188</v>
      </c>
      <c r="J293" s="280"/>
      <c r="K293" s="243">
        <v>1</v>
      </c>
      <c r="L293" s="243">
        <v>601</v>
      </c>
      <c r="M293" s="245">
        <v>1</v>
      </c>
      <c r="N293" s="253">
        <v>203857600</v>
      </c>
      <c r="O293" s="253">
        <v>203857600</v>
      </c>
      <c r="P293" s="253">
        <v>203857600</v>
      </c>
      <c r="Q293" s="234">
        <f t="shared" si="24"/>
        <v>0</v>
      </c>
      <c r="R293" s="234">
        <f t="shared" si="24"/>
        <v>0</v>
      </c>
    </row>
    <row r="294" spans="1:18" hidden="1" x14ac:dyDescent="0.25">
      <c r="A294" t="s">
        <v>4311</v>
      </c>
      <c r="B294" s="245">
        <v>24</v>
      </c>
      <c r="C294" s="206" t="str">
        <f t="shared" si="26"/>
        <v>1 601</v>
      </c>
      <c r="D294" s="257">
        <f t="shared" si="25"/>
        <v>1</v>
      </c>
      <c r="E294" s="242"/>
      <c r="F294" s="243" t="s">
        <v>316</v>
      </c>
      <c r="G294" s="243" t="s">
        <v>379</v>
      </c>
      <c r="H294" s="244" t="s">
        <v>4241</v>
      </c>
      <c r="I294" s="280" t="s">
        <v>4188</v>
      </c>
      <c r="J294" s="280"/>
      <c r="K294" s="243">
        <v>1</v>
      </c>
      <c r="L294" s="243">
        <v>601</v>
      </c>
      <c r="M294" s="245">
        <v>1</v>
      </c>
      <c r="N294" s="253">
        <v>24480000</v>
      </c>
      <c r="O294" s="253">
        <v>24480000</v>
      </c>
      <c r="P294" s="253">
        <v>24480000</v>
      </c>
      <c r="Q294" s="234">
        <f t="shared" si="24"/>
        <v>0</v>
      </c>
      <c r="R294" s="234">
        <f t="shared" si="24"/>
        <v>0</v>
      </c>
    </row>
    <row r="295" spans="1:18" hidden="1" x14ac:dyDescent="0.25">
      <c r="A295" t="s">
        <v>4311</v>
      </c>
      <c r="B295" s="245">
        <v>24</v>
      </c>
      <c r="C295" s="206" t="str">
        <f t="shared" si="26"/>
        <v>1 601</v>
      </c>
      <c r="D295" s="257">
        <f t="shared" si="25"/>
        <v>1</v>
      </c>
      <c r="E295" s="242"/>
      <c r="F295" s="243" t="s">
        <v>316</v>
      </c>
      <c r="G295" s="243" t="s">
        <v>379</v>
      </c>
      <c r="H295" s="244" t="s">
        <v>4241</v>
      </c>
      <c r="I295" s="280" t="s">
        <v>4188</v>
      </c>
      <c r="J295" s="280"/>
      <c r="K295" s="243">
        <v>1</v>
      </c>
      <c r="L295" s="243">
        <v>601</v>
      </c>
      <c r="M295" s="245">
        <v>1</v>
      </c>
      <c r="N295" s="253">
        <v>25000000</v>
      </c>
      <c r="O295" s="253">
        <v>25000000</v>
      </c>
      <c r="P295" s="253">
        <v>25000000</v>
      </c>
      <c r="Q295" s="234">
        <f t="shared" si="24"/>
        <v>0</v>
      </c>
      <c r="R295" s="234">
        <f t="shared" si="24"/>
        <v>0</v>
      </c>
    </row>
    <row r="296" spans="1:18" hidden="1" x14ac:dyDescent="0.25">
      <c r="A296" t="s">
        <v>4311</v>
      </c>
      <c r="B296" s="245">
        <v>24</v>
      </c>
      <c r="C296" s="206" t="str">
        <f t="shared" si="26"/>
        <v>1 601</v>
      </c>
      <c r="D296" s="257">
        <f t="shared" si="25"/>
        <v>1</v>
      </c>
      <c r="E296" s="242"/>
      <c r="F296" s="243" t="s">
        <v>316</v>
      </c>
      <c r="G296" s="243" t="s">
        <v>379</v>
      </c>
      <c r="H296" s="244" t="s">
        <v>4241</v>
      </c>
      <c r="I296" s="280" t="s">
        <v>4188</v>
      </c>
      <c r="J296" s="280"/>
      <c r="K296" s="243">
        <v>1</v>
      </c>
      <c r="L296" s="243">
        <v>601</v>
      </c>
      <c r="M296" s="245">
        <v>1</v>
      </c>
      <c r="N296" s="253">
        <v>263731740</v>
      </c>
      <c r="O296" s="253">
        <v>78000000</v>
      </c>
      <c r="P296" s="253"/>
      <c r="Q296" s="234">
        <f t="shared" si="24"/>
        <v>185731740</v>
      </c>
      <c r="R296" s="234">
        <f t="shared" si="24"/>
        <v>78000000</v>
      </c>
    </row>
    <row r="297" spans="1:18" hidden="1" x14ac:dyDescent="0.25">
      <c r="A297" t="s">
        <v>4311</v>
      </c>
      <c r="B297" s="245">
        <v>24</v>
      </c>
      <c r="C297" s="206" t="str">
        <f t="shared" si="26"/>
        <v>1 601</v>
      </c>
      <c r="D297" s="257">
        <f t="shared" si="25"/>
        <v>1</v>
      </c>
      <c r="E297" s="242"/>
      <c r="F297" s="243" t="s">
        <v>316</v>
      </c>
      <c r="G297" s="243" t="s">
        <v>379</v>
      </c>
      <c r="H297" s="244" t="s">
        <v>4241</v>
      </c>
      <c r="I297" s="280" t="s">
        <v>4188</v>
      </c>
      <c r="J297" s="280"/>
      <c r="K297" s="243">
        <v>1</v>
      </c>
      <c r="L297" s="243">
        <v>601</v>
      </c>
      <c r="M297" s="245">
        <v>1</v>
      </c>
      <c r="N297" s="253">
        <v>136000000</v>
      </c>
      <c r="O297" s="253">
        <v>69000000</v>
      </c>
      <c r="P297" s="253"/>
      <c r="Q297" s="234">
        <f t="shared" si="24"/>
        <v>67000000</v>
      </c>
      <c r="R297" s="234">
        <f t="shared" si="24"/>
        <v>69000000</v>
      </c>
    </row>
    <row r="298" spans="1:18" hidden="1" x14ac:dyDescent="0.25">
      <c r="A298" t="s">
        <v>4311</v>
      </c>
      <c r="B298" s="245">
        <v>24</v>
      </c>
      <c r="C298" s="206" t="str">
        <f t="shared" si="26"/>
        <v>1 601</v>
      </c>
      <c r="D298" s="257">
        <f t="shared" si="25"/>
        <v>1</v>
      </c>
      <c r="E298" s="242"/>
      <c r="F298" s="243" t="s">
        <v>316</v>
      </c>
      <c r="G298" s="243" t="s">
        <v>379</v>
      </c>
      <c r="H298" s="244" t="s">
        <v>4241</v>
      </c>
      <c r="I298" s="243" t="s">
        <v>4189</v>
      </c>
      <c r="J298" s="243"/>
      <c r="K298" s="243">
        <v>1</v>
      </c>
      <c r="L298" s="243">
        <v>601</v>
      </c>
      <c r="M298" s="245">
        <v>1</v>
      </c>
      <c r="N298" s="253">
        <v>199234200</v>
      </c>
      <c r="O298" s="253">
        <v>179234200</v>
      </c>
      <c r="P298" s="253"/>
      <c r="Q298" s="234">
        <f t="shared" si="24"/>
        <v>20000000</v>
      </c>
      <c r="R298" s="234">
        <f t="shared" si="24"/>
        <v>179234200</v>
      </c>
    </row>
    <row r="299" spans="1:18" hidden="1" x14ac:dyDescent="0.25">
      <c r="A299" t="s">
        <v>4312</v>
      </c>
      <c r="B299" s="245">
        <v>24</v>
      </c>
      <c r="C299" s="206" t="str">
        <f t="shared" si="26"/>
        <v>1 602</v>
      </c>
      <c r="D299" s="257">
        <f t="shared" si="25"/>
        <v>2</v>
      </c>
      <c r="E299" s="242"/>
      <c r="F299" s="243" t="s">
        <v>316</v>
      </c>
      <c r="G299" s="243" t="s">
        <v>379</v>
      </c>
      <c r="H299" s="243" t="s">
        <v>384</v>
      </c>
      <c r="I299" s="243" t="s">
        <v>4190</v>
      </c>
      <c r="J299" s="243"/>
      <c r="K299" s="243">
        <v>1</v>
      </c>
      <c r="L299" s="243">
        <v>602</v>
      </c>
      <c r="M299" s="243">
        <v>2</v>
      </c>
      <c r="N299" s="240">
        <v>4434671215</v>
      </c>
      <c r="O299" s="240">
        <v>50000000</v>
      </c>
      <c r="P299" s="253"/>
      <c r="Q299" s="234">
        <f t="shared" si="24"/>
        <v>4384671215</v>
      </c>
      <c r="R299" s="234">
        <f t="shared" si="24"/>
        <v>50000000</v>
      </c>
    </row>
    <row r="300" spans="1:18" hidden="1" x14ac:dyDescent="0.25">
      <c r="A300" t="s">
        <v>4312</v>
      </c>
      <c r="B300" s="245">
        <v>24</v>
      </c>
      <c r="C300" s="206" t="str">
        <f t="shared" si="26"/>
        <v>1 602</v>
      </c>
      <c r="D300" s="257">
        <f t="shared" si="25"/>
        <v>2</v>
      </c>
      <c r="E300" s="242"/>
      <c r="F300" s="243" t="s">
        <v>316</v>
      </c>
      <c r="G300" s="243" t="s">
        <v>379</v>
      </c>
      <c r="H300" s="243" t="s">
        <v>384</v>
      </c>
      <c r="I300" s="243" t="s">
        <v>4190</v>
      </c>
      <c r="J300" s="243"/>
      <c r="K300" s="243">
        <v>1</v>
      </c>
      <c r="L300" s="243">
        <v>602</v>
      </c>
      <c r="M300" s="245">
        <v>2</v>
      </c>
      <c r="N300" s="253">
        <v>686866988</v>
      </c>
      <c r="O300" s="253"/>
      <c r="P300" s="253"/>
      <c r="Q300" s="234">
        <f t="shared" si="24"/>
        <v>686866988</v>
      </c>
      <c r="R300" s="234">
        <f t="shared" si="24"/>
        <v>0</v>
      </c>
    </row>
    <row r="301" spans="1:18" hidden="1" x14ac:dyDescent="0.25">
      <c r="A301" t="s">
        <v>4312</v>
      </c>
      <c r="B301" s="245">
        <v>24</v>
      </c>
      <c r="C301" s="206" t="str">
        <f t="shared" si="26"/>
        <v>1 602</v>
      </c>
      <c r="D301" s="257">
        <f t="shared" si="25"/>
        <v>2</v>
      </c>
      <c r="E301" s="242"/>
      <c r="F301" s="243" t="s">
        <v>316</v>
      </c>
      <c r="G301" s="243" t="s">
        <v>379</v>
      </c>
      <c r="H301" s="243" t="s">
        <v>384</v>
      </c>
      <c r="I301" s="243" t="s">
        <v>4190</v>
      </c>
      <c r="J301" s="243"/>
      <c r="K301" s="243">
        <v>1</v>
      </c>
      <c r="L301" s="243">
        <v>602</v>
      </c>
      <c r="M301" s="245">
        <v>2</v>
      </c>
      <c r="N301" s="253">
        <v>370328785</v>
      </c>
      <c r="O301" s="253">
        <v>370328785</v>
      </c>
      <c r="P301" s="253">
        <v>370328785</v>
      </c>
      <c r="Q301" s="234">
        <f t="shared" si="24"/>
        <v>0</v>
      </c>
      <c r="R301" s="234">
        <f t="shared" si="24"/>
        <v>0</v>
      </c>
    </row>
    <row r="302" spans="1:18" hidden="1" x14ac:dyDescent="0.25">
      <c r="A302" t="s">
        <v>4312</v>
      </c>
      <c r="B302" s="245">
        <v>24</v>
      </c>
      <c r="C302" s="206" t="str">
        <f t="shared" si="26"/>
        <v>1 602</v>
      </c>
      <c r="D302" s="257">
        <f t="shared" si="25"/>
        <v>2</v>
      </c>
      <c r="E302" s="242"/>
      <c r="F302" s="243" t="s">
        <v>316</v>
      </c>
      <c r="G302" s="243" t="s">
        <v>379</v>
      </c>
      <c r="H302" s="243" t="s">
        <v>384</v>
      </c>
      <c r="I302" s="243" t="s">
        <v>4190</v>
      </c>
      <c r="J302" s="243"/>
      <c r="K302" s="243">
        <v>1</v>
      </c>
      <c r="L302" s="243">
        <v>602</v>
      </c>
      <c r="M302" s="245">
        <v>2</v>
      </c>
      <c r="N302" s="253">
        <v>60000000</v>
      </c>
      <c r="O302" s="253">
        <v>60000000</v>
      </c>
      <c r="P302" s="253">
        <v>60000000</v>
      </c>
      <c r="Q302" s="234">
        <f t="shared" si="24"/>
        <v>0</v>
      </c>
      <c r="R302" s="234">
        <f t="shared" si="24"/>
        <v>0</v>
      </c>
    </row>
    <row r="303" spans="1:18" hidden="1" x14ac:dyDescent="0.25">
      <c r="A303" t="s">
        <v>4312</v>
      </c>
      <c r="B303" s="245">
        <v>24</v>
      </c>
      <c r="C303" s="206" t="str">
        <f t="shared" si="26"/>
        <v>1 602</v>
      </c>
      <c r="D303" s="257">
        <f t="shared" si="25"/>
        <v>2</v>
      </c>
      <c r="E303" s="242"/>
      <c r="F303" s="243" t="s">
        <v>316</v>
      </c>
      <c r="G303" s="243" t="s">
        <v>379</v>
      </c>
      <c r="H303" s="243" t="s">
        <v>384</v>
      </c>
      <c r="I303" s="243" t="s">
        <v>4190</v>
      </c>
      <c r="J303" s="243"/>
      <c r="K303" s="243">
        <v>1</v>
      </c>
      <c r="L303" s="243">
        <v>602</v>
      </c>
      <c r="M303" s="245">
        <v>2</v>
      </c>
      <c r="N303" s="253">
        <v>285084001</v>
      </c>
      <c r="O303" s="253"/>
      <c r="P303" s="253"/>
      <c r="Q303" s="234">
        <f t="shared" si="24"/>
        <v>285084001</v>
      </c>
      <c r="R303" s="234">
        <f t="shared" si="24"/>
        <v>0</v>
      </c>
    </row>
    <row r="304" spans="1:18" hidden="1" x14ac:dyDescent="0.25">
      <c r="A304" t="s">
        <v>4312</v>
      </c>
      <c r="B304" s="245">
        <v>24</v>
      </c>
      <c r="C304" s="206" t="str">
        <f t="shared" si="26"/>
        <v>1 602</v>
      </c>
      <c r="D304" s="257">
        <f t="shared" si="25"/>
        <v>2</v>
      </c>
      <c r="E304" s="242"/>
      <c r="F304" s="243" t="s">
        <v>316</v>
      </c>
      <c r="G304" s="243" t="s">
        <v>379</v>
      </c>
      <c r="H304" s="243" t="s">
        <v>384</v>
      </c>
      <c r="I304" s="243" t="s">
        <v>4190</v>
      </c>
      <c r="J304" s="243"/>
      <c r="K304" s="243">
        <v>1</v>
      </c>
      <c r="L304" s="243">
        <v>602</v>
      </c>
      <c r="M304" s="245">
        <v>2</v>
      </c>
      <c r="N304" s="253">
        <v>14596281</v>
      </c>
      <c r="O304" s="253"/>
      <c r="P304" s="253"/>
      <c r="Q304" s="234">
        <f t="shared" si="24"/>
        <v>14596281</v>
      </c>
      <c r="R304" s="234">
        <f t="shared" si="24"/>
        <v>0</v>
      </c>
    </row>
    <row r="305" spans="1:18" hidden="1" x14ac:dyDescent="0.25">
      <c r="A305" t="s">
        <v>4312</v>
      </c>
      <c r="B305" s="245">
        <v>24</v>
      </c>
      <c r="C305" s="206" t="str">
        <f t="shared" si="26"/>
        <v>1 602</v>
      </c>
      <c r="D305" s="257">
        <f t="shared" si="25"/>
        <v>2</v>
      </c>
      <c r="E305" s="242"/>
      <c r="F305" s="243" t="s">
        <v>316</v>
      </c>
      <c r="G305" s="243" t="s">
        <v>379</v>
      </c>
      <c r="H305" s="243" t="s">
        <v>384</v>
      </c>
      <c r="I305" s="243" t="s">
        <v>4190</v>
      </c>
      <c r="J305" s="243"/>
      <c r="K305" s="243">
        <v>1</v>
      </c>
      <c r="L305" s="243">
        <v>602</v>
      </c>
      <c r="M305" s="245">
        <v>2</v>
      </c>
      <c r="N305" s="253">
        <v>1590000</v>
      </c>
      <c r="O305" s="253"/>
      <c r="P305" s="253"/>
      <c r="Q305" s="234">
        <f t="shared" si="24"/>
        <v>1590000</v>
      </c>
      <c r="R305" s="234">
        <f t="shared" si="24"/>
        <v>0</v>
      </c>
    </row>
    <row r="306" spans="1:18" hidden="1" x14ac:dyDescent="0.25">
      <c r="A306" t="s">
        <v>4312</v>
      </c>
      <c r="B306" s="245">
        <v>24</v>
      </c>
      <c r="C306" s="206" t="str">
        <f t="shared" si="26"/>
        <v>1 602</v>
      </c>
      <c r="D306" s="257">
        <f t="shared" si="25"/>
        <v>2</v>
      </c>
      <c r="E306" s="242"/>
      <c r="F306" s="243" t="s">
        <v>316</v>
      </c>
      <c r="G306" s="243" t="s">
        <v>379</v>
      </c>
      <c r="H306" s="243" t="s">
        <v>384</v>
      </c>
      <c r="I306" s="243" t="s">
        <v>4190</v>
      </c>
      <c r="J306" s="243"/>
      <c r="K306" s="243">
        <v>1</v>
      </c>
      <c r="L306" s="243">
        <v>602</v>
      </c>
      <c r="M306" s="245">
        <v>2</v>
      </c>
      <c r="N306" s="253">
        <v>1212449870</v>
      </c>
      <c r="O306" s="253"/>
      <c r="P306" s="253"/>
      <c r="Q306" s="234">
        <f t="shared" si="24"/>
        <v>1212449870</v>
      </c>
      <c r="R306" s="234">
        <f t="shared" si="24"/>
        <v>0</v>
      </c>
    </row>
    <row r="307" spans="1:18" hidden="1" x14ac:dyDescent="0.25">
      <c r="A307" t="s">
        <v>4312</v>
      </c>
      <c r="B307" s="245">
        <v>24</v>
      </c>
      <c r="C307" s="206" t="str">
        <f t="shared" si="26"/>
        <v>1 602</v>
      </c>
      <c r="D307" s="257">
        <f t="shared" si="25"/>
        <v>2</v>
      </c>
      <c r="E307" s="242"/>
      <c r="F307" s="243" t="s">
        <v>316</v>
      </c>
      <c r="G307" s="243" t="s">
        <v>379</v>
      </c>
      <c r="H307" s="243" t="s">
        <v>384</v>
      </c>
      <c r="I307" s="243" t="s">
        <v>4190</v>
      </c>
      <c r="J307" s="243"/>
      <c r="K307" s="243">
        <v>1</v>
      </c>
      <c r="L307" s="243">
        <v>602</v>
      </c>
      <c r="M307" s="245">
        <v>2</v>
      </c>
      <c r="N307" s="253">
        <v>213284164</v>
      </c>
      <c r="O307" s="253"/>
      <c r="P307" s="253"/>
      <c r="Q307" s="234">
        <f t="shared" si="24"/>
        <v>213284164</v>
      </c>
      <c r="R307" s="234">
        <f t="shared" si="24"/>
        <v>0</v>
      </c>
    </row>
    <row r="308" spans="1:18" hidden="1" x14ac:dyDescent="0.25">
      <c r="A308" t="s">
        <v>4312</v>
      </c>
      <c r="B308" s="245">
        <v>24</v>
      </c>
      <c r="C308" s="206" t="str">
        <f t="shared" si="26"/>
        <v>1 602</v>
      </c>
      <c r="D308" s="257">
        <f t="shared" si="25"/>
        <v>2</v>
      </c>
      <c r="E308" s="242"/>
      <c r="F308" s="243" t="s">
        <v>316</v>
      </c>
      <c r="G308" s="243" t="s">
        <v>379</v>
      </c>
      <c r="H308" s="243" t="s">
        <v>384</v>
      </c>
      <c r="I308" s="243" t="s">
        <v>4190</v>
      </c>
      <c r="J308" s="243"/>
      <c r="K308" s="243">
        <v>1</v>
      </c>
      <c r="L308" s="243">
        <v>602</v>
      </c>
      <c r="M308" s="254">
        <v>2</v>
      </c>
      <c r="N308" s="240">
        <v>3904893709</v>
      </c>
      <c r="O308" s="240">
        <v>3904893709</v>
      </c>
      <c r="P308" s="240">
        <v>3904893709</v>
      </c>
      <c r="Q308" s="234">
        <f t="shared" si="24"/>
        <v>0</v>
      </c>
      <c r="R308" s="234">
        <f t="shared" si="24"/>
        <v>0</v>
      </c>
    </row>
    <row r="309" spans="1:18" hidden="1" x14ac:dyDescent="0.25">
      <c r="A309" t="s">
        <v>4312</v>
      </c>
      <c r="B309" s="245">
        <v>24</v>
      </c>
      <c r="C309" s="206" t="str">
        <f t="shared" si="26"/>
        <v>1 602</v>
      </c>
      <c r="D309" s="257">
        <f t="shared" si="25"/>
        <v>1</v>
      </c>
      <c r="E309" s="242"/>
      <c r="F309" s="243" t="s">
        <v>316</v>
      </c>
      <c r="G309" s="243" t="s">
        <v>379</v>
      </c>
      <c r="H309" s="243" t="s">
        <v>384</v>
      </c>
      <c r="I309" s="243" t="s">
        <v>4190</v>
      </c>
      <c r="J309" s="243"/>
      <c r="K309" s="243">
        <v>1</v>
      </c>
      <c r="L309" s="243">
        <v>602</v>
      </c>
      <c r="M309" s="245">
        <v>1</v>
      </c>
      <c r="N309" s="253">
        <v>344840588</v>
      </c>
      <c r="O309" s="253">
        <v>148000000</v>
      </c>
      <c r="P309" s="253">
        <v>38400000</v>
      </c>
      <c r="Q309" s="234">
        <f t="shared" si="24"/>
        <v>196840588</v>
      </c>
      <c r="R309" s="234">
        <f t="shared" si="24"/>
        <v>109600000</v>
      </c>
    </row>
    <row r="310" spans="1:18" hidden="1" x14ac:dyDescent="0.25">
      <c r="A310" t="s">
        <v>4312</v>
      </c>
      <c r="B310" s="245">
        <v>24</v>
      </c>
      <c r="C310" s="206" t="str">
        <f t="shared" si="26"/>
        <v>1 602</v>
      </c>
      <c r="D310" s="257">
        <f t="shared" si="25"/>
        <v>2</v>
      </c>
      <c r="E310" s="242"/>
      <c r="F310" s="243" t="s">
        <v>316</v>
      </c>
      <c r="G310" s="243" t="s">
        <v>379</v>
      </c>
      <c r="H310" s="243" t="s">
        <v>384</v>
      </c>
      <c r="I310" s="243" t="s">
        <v>4190</v>
      </c>
      <c r="J310" s="243"/>
      <c r="K310" s="243">
        <v>1</v>
      </c>
      <c r="L310" s="243">
        <v>602</v>
      </c>
      <c r="M310" s="245">
        <v>2</v>
      </c>
      <c r="N310" s="253">
        <v>183302344</v>
      </c>
      <c r="O310" s="253">
        <v>183302344</v>
      </c>
      <c r="P310" s="253"/>
      <c r="Q310" s="234">
        <f t="shared" si="24"/>
        <v>0</v>
      </c>
      <c r="R310" s="234">
        <f t="shared" si="24"/>
        <v>183302344</v>
      </c>
    </row>
    <row r="311" spans="1:18" hidden="1" x14ac:dyDescent="0.25">
      <c r="A311" t="s">
        <v>4312</v>
      </c>
      <c r="B311" s="245">
        <v>24</v>
      </c>
      <c r="C311" s="206" t="str">
        <f t="shared" si="26"/>
        <v>1 602</v>
      </c>
      <c r="D311" s="257">
        <f t="shared" si="25"/>
        <v>2</v>
      </c>
      <c r="E311" s="242"/>
      <c r="F311" s="243" t="s">
        <v>316</v>
      </c>
      <c r="G311" s="243" t="s">
        <v>379</v>
      </c>
      <c r="H311" s="243" t="s">
        <v>384</v>
      </c>
      <c r="I311" s="243" t="s">
        <v>4190</v>
      </c>
      <c r="J311" s="243"/>
      <c r="K311" s="243">
        <v>1</v>
      </c>
      <c r="L311" s="243">
        <v>602</v>
      </c>
      <c r="M311" s="245">
        <v>2</v>
      </c>
      <c r="N311" s="253">
        <v>2694270</v>
      </c>
      <c r="O311" s="253"/>
      <c r="P311" s="253"/>
      <c r="Q311" s="234">
        <f t="shared" si="24"/>
        <v>2694270</v>
      </c>
      <c r="R311" s="234">
        <f t="shared" si="24"/>
        <v>0</v>
      </c>
    </row>
    <row r="312" spans="1:18" hidden="1" x14ac:dyDescent="0.25">
      <c r="A312" t="s">
        <v>4312</v>
      </c>
      <c r="B312" s="245">
        <v>24</v>
      </c>
      <c r="C312" s="206" t="str">
        <f t="shared" si="26"/>
        <v>1 602</v>
      </c>
      <c r="D312" s="257">
        <f t="shared" si="25"/>
        <v>2</v>
      </c>
      <c r="E312" s="242"/>
      <c r="F312" s="243" t="s">
        <v>316</v>
      </c>
      <c r="G312" s="243" t="s">
        <v>379</v>
      </c>
      <c r="H312" s="243" t="s">
        <v>384</v>
      </c>
      <c r="I312" s="243" t="s">
        <v>4190</v>
      </c>
      <c r="J312" s="243"/>
      <c r="K312" s="243">
        <v>1</v>
      </c>
      <c r="L312" s="243">
        <v>602</v>
      </c>
      <c r="M312" s="245">
        <v>2</v>
      </c>
      <c r="N312" s="253">
        <v>22495930</v>
      </c>
      <c r="O312" s="253"/>
      <c r="P312" s="253"/>
      <c r="Q312" s="234">
        <f t="shared" si="24"/>
        <v>22495930</v>
      </c>
      <c r="R312" s="234">
        <f t="shared" si="24"/>
        <v>0</v>
      </c>
    </row>
    <row r="313" spans="1:18" hidden="1" x14ac:dyDescent="0.25">
      <c r="A313" t="s">
        <v>4312</v>
      </c>
      <c r="B313" s="245">
        <v>24</v>
      </c>
      <c r="C313" s="206" t="str">
        <f t="shared" si="26"/>
        <v>1 602</v>
      </c>
      <c r="D313" s="257">
        <f t="shared" si="25"/>
        <v>2</v>
      </c>
      <c r="E313" s="242"/>
      <c r="F313" s="243" t="s">
        <v>316</v>
      </c>
      <c r="G313" s="243" t="s">
        <v>379</v>
      </c>
      <c r="H313" s="243" t="s">
        <v>384</v>
      </c>
      <c r="I313" s="243" t="s">
        <v>4190</v>
      </c>
      <c r="J313" s="243"/>
      <c r="K313" s="243">
        <v>1</v>
      </c>
      <c r="L313" s="243">
        <v>602</v>
      </c>
      <c r="M313" s="245">
        <v>2</v>
      </c>
      <c r="N313" s="253">
        <v>77356925</v>
      </c>
      <c r="O313" s="253">
        <v>1541583</v>
      </c>
      <c r="P313" s="253"/>
      <c r="Q313" s="234">
        <f t="shared" si="24"/>
        <v>75815342</v>
      </c>
      <c r="R313" s="234">
        <f t="shared" si="24"/>
        <v>1541583</v>
      </c>
    </row>
    <row r="314" spans="1:18" hidden="1" x14ac:dyDescent="0.25">
      <c r="A314" t="s">
        <v>4312</v>
      </c>
      <c r="B314" s="245">
        <v>24</v>
      </c>
      <c r="C314" s="206" t="str">
        <f t="shared" si="26"/>
        <v>1 602</v>
      </c>
      <c r="D314" s="257">
        <f t="shared" si="25"/>
        <v>1</v>
      </c>
      <c r="E314" s="242"/>
      <c r="F314" s="243" t="s">
        <v>316</v>
      </c>
      <c r="G314" s="243" t="s">
        <v>379</v>
      </c>
      <c r="H314" s="243" t="s">
        <v>384</v>
      </c>
      <c r="I314" s="243" t="s">
        <v>4190</v>
      </c>
      <c r="J314" s="243"/>
      <c r="K314" s="243">
        <v>1</v>
      </c>
      <c r="L314" s="243">
        <v>602</v>
      </c>
      <c r="M314" s="245">
        <v>1</v>
      </c>
      <c r="N314" s="253">
        <v>537827177</v>
      </c>
      <c r="O314" s="253">
        <v>537827177</v>
      </c>
      <c r="P314" s="253">
        <v>537827177</v>
      </c>
      <c r="Q314" s="234">
        <f t="shared" si="24"/>
        <v>0</v>
      </c>
      <c r="R314" s="234">
        <f t="shared" si="24"/>
        <v>0</v>
      </c>
    </row>
    <row r="315" spans="1:18" hidden="1" x14ac:dyDescent="0.25">
      <c r="A315" t="s">
        <v>4312</v>
      </c>
      <c r="B315" s="245">
        <v>24</v>
      </c>
      <c r="C315" s="206" t="str">
        <f t="shared" si="26"/>
        <v>1 602</v>
      </c>
      <c r="D315" s="257">
        <f t="shared" si="25"/>
        <v>1</v>
      </c>
      <c r="E315" s="242"/>
      <c r="F315" s="243" t="s">
        <v>316</v>
      </c>
      <c r="G315" s="243" t="s">
        <v>379</v>
      </c>
      <c r="H315" s="243" t="s">
        <v>384</v>
      </c>
      <c r="I315" s="243" t="s">
        <v>4190</v>
      </c>
      <c r="J315" s="243"/>
      <c r="K315" s="243">
        <v>1</v>
      </c>
      <c r="L315" s="243">
        <v>602</v>
      </c>
      <c r="M315" s="245">
        <v>1</v>
      </c>
      <c r="N315" s="253">
        <v>521824567</v>
      </c>
      <c r="O315" s="253">
        <v>521824567</v>
      </c>
      <c r="P315" s="253">
        <v>521824567</v>
      </c>
      <c r="Q315" s="234">
        <f t="shared" si="24"/>
        <v>0</v>
      </c>
      <c r="R315" s="234">
        <f t="shared" si="24"/>
        <v>0</v>
      </c>
    </row>
    <row r="316" spans="1:18" hidden="1" x14ac:dyDescent="0.25">
      <c r="A316" t="s">
        <v>4312</v>
      </c>
      <c r="B316" s="245">
        <v>24</v>
      </c>
      <c r="C316" s="206" t="str">
        <f t="shared" si="26"/>
        <v>1 602</v>
      </c>
      <c r="D316" s="257">
        <f t="shared" si="25"/>
        <v>1</v>
      </c>
      <c r="E316" s="242"/>
      <c r="F316" s="243" t="s">
        <v>316</v>
      </c>
      <c r="G316" s="243" t="s">
        <v>379</v>
      </c>
      <c r="H316" s="243" t="s">
        <v>384</v>
      </c>
      <c r="I316" s="243" t="s">
        <v>4190</v>
      </c>
      <c r="J316" s="243"/>
      <c r="K316" s="243">
        <v>1</v>
      </c>
      <c r="L316" s="243">
        <v>602</v>
      </c>
      <c r="M316" s="245">
        <v>1</v>
      </c>
      <c r="N316" s="253">
        <v>478940769</v>
      </c>
      <c r="O316" s="253">
        <v>478940769</v>
      </c>
      <c r="P316" s="253">
        <v>478940769</v>
      </c>
      <c r="Q316" s="234">
        <f t="shared" si="24"/>
        <v>0</v>
      </c>
      <c r="R316" s="234">
        <f t="shared" si="24"/>
        <v>0</v>
      </c>
    </row>
    <row r="317" spans="1:18" hidden="1" x14ac:dyDescent="0.25">
      <c r="A317" t="s">
        <v>4312</v>
      </c>
      <c r="B317" s="245">
        <v>24</v>
      </c>
      <c r="C317" s="206" t="str">
        <f t="shared" si="26"/>
        <v>1 602</v>
      </c>
      <c r="D317" s="257">
        <f t="shared" si="25"/>
        <v>1</v>
      </c>
      <c r="E317" s="242"/>
      <c r="F317" s="243" t="s">
        <v>316</v>
      </c>
      <c r="G317" s="243" t="s">
        <v>379</v>
      </c>
      <c r="H317" s="243" t="s">
        <v>384</v>
      </c>
      <c r="I317" s="243" t="s">
        <v>4190</v>
      </c>
      <c r="J317" s="243"/>
      <c r="K317" s="243">
        <v>1</v>
      </c>
      <c r="L317" s="243">
        <v>602</v>
      </c>
      <c r="M317" s="245">
        <v>1</v>
      </c>
      <c r="N317" s="253">
        <v>40800000</v>
      </c>
      <c r="O317" s="253">
        <v>40800000</v>
      </c>
      <c r="P317" s="253">
        <v>40800000</v>
      </c>
      <c r="Q317" s="234">
        <f t="shared" si="24"/>
        <v>0</v>
      </c>
      <c r="R317" s="234">
        <f t="shared" si="24"/>
        <v>0</v>
      </c>
    </row>
    <row r="318" spans="1:18" hidden="1" x14ac:dyDescent="0.25">
      <c r="A318" t="s">
        <v>4312</v>
      </c>
      <c r="B318" s="245">
        <v>24</v>
      </c>
      <c r="C318" s="206" t="str">
        <f t="shared" si="26"/>
        <v>1 602</v>
      </c>
      <c r="D318" s="257">
        <f t="shared" si="25"/>
        <v>1</v>
      </c>
      <c r="E318" s="242"/>
      <c r="F318" s="243" t="s">
        <v>316</v>
      </c>
      <c r="G318" s="243" t="s">
        <v>379</v>
      </c>
      <c r="H318" s="243" t="s">
        <v>384</v>
      </c>
      <c r="I318" s="243" t="s">
        <v>4190</v>
      </c>
      <c r="J318" s="243"/>
      <c r="K318" s="243">
        <v>1</v>
      </c>
      <c r="L318" s="243">
        <v>602</v>
      </c>
      <c r="M318" s="245">
        <v>1</v>
      </c>
      <c r="N318" s="253">
        <v>29731847</v>
      </c>
      <c r="O318" s="253">
        <v>29731847</v>
      </c>
      <c r="P318" s="253">
        <v>29731847</v>
      </c>
      <c r="Q318" s="234">
        <f t="shared" si="24"/>
        <v>0</v>
      </c>
      <c r="R318" s="234">
        <f t="shared" si="24"/>
        <v>0</v>
      </c>
    </row>
    <row r="319" spans="1:18" hidden="1" x14ac:dyDescent="0.25">
      <c r="A319" t="s">
        <v>4312</v>
      </c>
      <c r="B319" s="245">
        <v>24</v>
      </c>
      <c r="C319" s="206" t="str">
        <f t="shared" si="26"/>
        <v>1 602</v>
      </c>
      <c r="D319" s="257">
        <f t="shared" si="25"/>
        <v>1</v>
      </c>
      <c r="E319" s="242"/>
      <c r="F319" s="243" t="s">
        <v>316</v>
      </c>
      <c r="G319" s="243" t="s">
        <v>379</v>
      </c>
      <c r="H319" s="243" t="s">
        <v>384</v>
      </c>
      <c r="I319" s="243" t="s">
        <v>4190</v>
      </c>
      <c r="J319" s="243"/>
      <c r="K319" s="243">
        <v>1</v>
      </c>
      <c r="L319" s="243">
        <v>602</v>
      </c>
      <c r="M319" s="245">
        <v>1</v>
      </c>
      <c r="N319" s="253">
        <v>497059231</v>
      </c>
      <c r="O319" s="253"/>
      <c r="P319" s="253"/>
      <c r="Q319" s="234">
        <f t="shared" si="24"/>
        <v>497059231</v>
      </c>
      <c r="R319" s="234">
        <f t="shared" si="24"/>
        <v>0</v>
      </c>
    </row>
    <row r="320" spans="1:18" hidden="1" x14ac:dyDescent="0.25">
      <c r="A320" t="s">
        <v>4312</v>
      </c>
      <c r="B320" s="245">
        <v>24</v>
      </c>
      <c r="C320" s="206" t="str">
        <f t="shared" si="26"/>
        <v>1 602</v>
      </c>
      <c r="D320" s="257">
        <f t="shared" si="25"/>
        <v>1</v>
      </c>
      <c r="E320" s="242"/>
      <c r="F320" s="243" t="s">
        <v>316</v>
      </c>
      <c r="G320" s="243" t="s">
        <v>379</v>
      </c>
      <c r="H320" s="243" t="s">
        <v>384</v>
      </c>
      <c r="I320" s="243" t="s">
        <v>4190</v>
      </c>
      <c r="J320" s="243"/>
      <c r="K320" s="243">
        <v>1</v>
      </c>
      <c r="L320" s="243">
        <v>602</v>
      </c>
      <c r="M320" s="245">
        <v>1</v>
      </c>
      <c r="N320" s="253">
        <v>593163905</v>
      </c>
      <c r="O320" s="253">
        <v>593163905</v>
      </c>
      <c r="P320" s="253">
        <v>593163905</v>
      </c>
      <c r="Q320" s="234">
        <f t="shared" ref="Q320:R379" si="27">+N320-O320</f>
        <v>0</v>
      </c>
      <c r="R320" s="234">
        <f t="shared" si="27"/>
        <v>0</v>
      </c>
    </row>
    <row r="321" spans="1:18" hidden="1" x14ac:dyDescent="0.25">
      <c r="A321" t="s">
        <v>4312</v>
      </c>
      <c r="B321" s="245">
        <v>24</v>
      </c>
      <c r="C321" s="206" t="str">
        <f t="shared" si="26"/>
        <v>1 602</v>
      </c>
      <c r="D321" s="257">
        <f t="shared" si="25"/>
        <v>1</v>
      </c>
      <c r="E321" s="242"/>
      <c r="F321" s="243" t="s">
        <v>316</v>
      </c>
      <c r="G321" s="243" t="s">
        <v>379</v>
      </c>
      <c r="H321" s="243" t="s">
        <v>384</v>
      </c>
      <c r="I321" s="243" t="s">
        <v>4190</v>
      </c>
      <c r="J321" s="243"/>
      <c r="K321" s="243">
        <v>1</v>
      </c>
      <c r="L321" s="243">
        <v>602</v>
      </c>
      <c r="M321" s="245">
        <v>1</v>
      </c>
      <c r="N321" s="253">
        <v>84585986</v>
      </c>
      <c r="O321" s="253"/>
      <c r="P321" s="253"/>
      <c r="Q321" s="234">
        <f t="shared" si="27"/>
        <v>84585986</v>
      </c>
      <c r="R321" s="234">
        <f t="shared" si="27"/>
        <v>0</v>
      </c>
    </row>
    <row r="322" spans="1:18" hidden="1" x14ac:dyDescent="0.25">
      <c r="A322" t="s">
        <v>4312</v>
      </c>
      <c r="B322" s="245">
        <v>24</v>
      </c>
      <c r="C322" s="206" t="str">
        <f t="shared" si="26"/>
        <v>1 602</v>
      </c>
      <c r="D322" s="257">
        <f t="shared" si="25"/>
        <v>2</v>
      </c>
      <c r="E322" s="242"/>
      <c r="F322" s="243" t="s">
        <v>316</v>
      </c>
      <c r="G322" s="243" t="s">
        <v>379</v>
      </c>
      <c r="H322" s="243" t="s">
        <v>384</v>
      </c>
      <c r="I322" s="243" t="s">
        <v>4190</v>
      </c>
      <c r="J322" s="243"/>
      <c r="K322" s="243">
        <v>1</v>
      </c>
      <c r="L322" s="243">
        <v>602</v>
      </c>
      <c r="M322" s="245">
        <v>2</v>
      </c>
      <c r="N322" s="253">
        <v>83000000</v>
      </c>
      <c r="O322" s="253"/>
      <c r="P322" s="253"/>
      <c r="Q322" s="234">
        <f t="shared" si="27"/>
        <v>83000000</v>
      </c>
      <c r="R322" s="234">
        <f t="shared" si="27"/>
        <v>0</v>
      </c>
    </row>
    <row r="323" spans="1:18" hidden="1" x14ac:dyDescent="0.25">
      <c r="A323" t="s">
        <v>4312</v>
      </c>
      <c r="B323" s="245">
        <v>24</v>
      </c>
      <c r="C323" s="206" t="str">
        <f t="shared" si="26"/>
        <v>1 602</v>
      </c>
      <c r="D323" s="257">
        <f t="shared" ref="D323:D386" si="28">+M323</f>
        <v>1</v>
      </c>
      <c r="E323" s="242"/>
      <c r="F323" s="243" t="s">
        <v>316</v>
      </c>
      <c r="G323" s="243" t="s">
        <v>379</v>
      </c>
      <c r="H323" s="243" t="s">
        <v>384</v>
      </c>
      <c r="I323" s="243" t="s">
        <v>4190</v>
      </c>
      <c r="J323" s="243"/>
      <c r="K323" s="243">
        <v>1</v>
      </c>
      <c r="L323" s="243">
        <v>602</v>
      </c>
      <c r="M323" s="243">
        <v>1</v>
      </c>
      <c r="N323" s="240">
        <v>320000000</v>
      </c>
      <c r="O323" s="240">
        <v>320000000</v>
      </c>
      <c r="P323" s="240">
        <v>320000000</v>
      </c>
      <c r="Q323" s="234">
        <f t="shared" si="27"/>
        <v>0</v>
      </c>
      <c r="R323" s="234">
        <f t="shared" si="27"/>
        <v>0</v>
      </c>
    </row>
    <row r="324" spans="1:18" hidden="1" x14ac:dyDescent="0.25">
      <c r="A324" t="s">
        <v>4312</v>
      </c>
      <c r="B324" s="245">
        <v>24</v>
      </c>
      <c r="C324" s="206" t="str">
        <f t="shared" si="26"/>
        <v>1 602</v>
      </c>
      <c r="D324" s="257">
        <f t="shared" si="28"/>
        <v>1</v>
      </c>
      <c r="E324" s="242"/>
      <c r="F324" s="243" t="s">
        <v>316</v>
      </c>
      <c r="G324" s="243" t="s">
        <v>379</v>
      </c>
      <c r="H324" s="243" t="s">
        <v>384</v>
      </c>
      <c r="I324" s="243" t="s">
        <v>4190</v>
      </c>
      <c r="J324" s="243"/>
      <c r="K324" s="243">
        <v>1</v>
      </c>
      <c r="L324" s="243">
        <v>602</v>
      </c>
      <c r="M324" s="245">
        <v>1</v>
      </c>
      <c r="N324" s="253">
        <v>80000000</v>
      </c>
      <c r="O324" s="253">
        <v>80000000</v>
      </c>
      <c r="P324" s="253"/>
      <c r="Q324" s="234">
        <f t="shared" si="27"/>
        <v>0</v>
      </c>
      <c r="R324" s="234">
        <f t="shared" si="27"/>
        <v>80000000</v>
      </c>
    </row>
    <row r="325" spans="1:18" hidden="1" x14ac:dyDescent="0.25">
      <c r="A325" t="s">
        <v>4312</v>
      </c>
      <c r="B325" s="245">
        <v>24</v>
      </c>
      <c r="C325" s="206" t="str">
        <f t="shared" ref="C325:C388" si="29">+CONCATENATE(K325," ",L325)</f>
        <v>1 602</v>
      </c>
      <c r="D325" s="257">
        <f t="shared" si="28"/>
        <v>1</v>
      </c>
      <c r="E325" s="242"/>
      <c r="F325" s="243" t="s">
        <v>316</v>
      </c>
      <c r="G325" s="243" t="s">
        <v>379</v>
      </c>
      <c r="H325" s="243" t="s">
        <v>384</v>
      </c>
      <c r="I325" s="243" t="s">
        <v>4190</v>
      </c>
      <c r="J325" s="243"/>
      <c r="K325" s="243">
        <v>1</v>
      </c>
      <c r="L325" s="243">
        <v>602</v>
      </c>
      <c r="M325" s="243">
        <v>1</v>
      </c>
      <c r="N325" s="240">
        <v>79000000</v>
      </c>
      <c r="O325" s="240">
        <v>9000000</v>
      </c>
      <c r="P325" s="253"/>
      <c r="Q325" s="234">
        <f t="shared" si="27"/>
        <v>70000000</v>
      </c>
      <c r="R325" s="234">
        <f t="shared" si="27"/>
        <v>9000000</v>
      </c>
    </row>
    <row r="326" spans="1:18" hidden="1" x14ac:dyDescent="0.25">
      <c r="A326" t="s">
        <v>4312</v>
      </c>
      <c r="B326" s="245">
        <v>24</v>
      </c>
      <c r="C326" s="206" t="str">
        <f t="shared" si="29"/>
        <v>1 602</v>
      </c>
      <c r="D326" s="257">
        <f t="shared" si="28"/>
        <v>1</v>
      </c>
      <c r="E326" s="242"/>
      <c r="F326" s="243" t="s">
        <v>316</v>
      </c>
      <c r="G326" s="243" t="s">
        <v>379</v>
      </c>
      <c r="H326" s="243" t="s">
        <v>384</v>
      </c>
      <c r="I326" s="243" t="s">
        <v>4190</v>
      </c>
      <c r="J326" s="243"/>
      <c r="K326" s="243">
        <v>1</v>
      </c>
      <c r="L326" s="243">
        <v>602</v>
      </c>
      <c r="M326" s="243">
        <v>1</v>
      </c>
      <c r="N326" s="240">
        <v>702023718</v>
      </c>
      <c r="O326" s="240">
        <v>500000000</v>
      </c>
      <c r="P326" s="253"/>
      <c r="Q326" s="234">
        <f t="shared" si="27"/>
        <v>202023718</v>
      </c>
      <c r="R326" s="234">
        <f t="shared" si="27"/>
        <v>500000000</v>
      </c>
    </row>
    <row r="327" spans="1:18" hidden="1" x14ac:dyDescent="0.25">
      <c r="A327" t="s">
        <v>4312</v>
      </c>
      <c r="B327" s="245">
        <v>24</v>
      </c>
      <c r="C327" s="206" t="str">
        <f t="shared" si="29"/>
        <v>1 602</v>
      </c>
      <c r="D327" s="257">
        <f t="shared" si="28"/>
        <v>2</v>
      </c>
      <c r="E327" s="242"/>
      <c r="F327" s="243" t="s">
        <v>316</v>
      </c>
      <c r="G327" s="243" t="s">
        <v>379</v>
      </c>
      <c r="H327" s="243" t="s">
        <v>384</v>
      </c>
      <c r="I327" s="243" t="s">
        <v>4190</v>
      </c>
      <c r="J327" s="243"/>
      <c r="K327" s="243">
        <v>1</v>
      </c>
      <c r="L327" s="243">
        <v>602</v>
      </c>
      <c r="M327" s="245">
        <v>2</v>
      </c>
      <c r="N327" s="253">
        <v>104240585</v>
      </c>
      <c r="O327" s="253"/>
      <c r="P327" s="253"/>
      <c r="Q327" s="234">
        <f t="shared" si="27"/>
        <v>104240585</v>
      </c>
      <c r="R327" s="234">
        <f t="shared" si="27"/>
        <v>0</v>
      </c>
    </row>
    <row r="328" spans="1:18" hidden="1" x14ac:dyDescent="0.25">
      <c r="A328" t="s">
        <v>4312</v>
      </c>
      <c r="B328" s="245">
        <v>24</v>
      </c>
      <c r="C328" s="206" t="str">
        <f t="shared" si="29"/>
        <v>1 602</v>
      </c>
      <c r="D328" s="257">
        <f t="shared" si="28"/>
        <v>2</v>
      </c>
      <c r="E328" s="242"/>
      <c r="F328" s="243" t="s">
        <v>316</v>
      </c>
      <c r="G328" s="243" t="s">
        <v>379</v>
      </c>
      <c r="H328" s="243" t="s">
        <v>384</v>
      </c>
      <c r="I328" s="243" t="s">
        <v>4190</v>
      </c>
      <c r="J328" s="243"/>
      <c r="K328" s="243">
        <v>1</v>
      </c>
      <c r="L328" s="243">
        <v>602</v>
      </c>
      <c r="M328" s="245">
        <v>2</v>
      </c>
      <c r="N328" s="253">
        <v>603900</v>
      </c>
      <c r="O328" s="253"/>
      <c r="P328" s="253"/>
      <c r="Q328" s="234">
        <f t="shared" si="27"/>
        <v>603900</v>
      </c>
      <c r="R328" s="234">
        <f t="shared" si="27"/>
        <v>0</v>
      </c>
    </row>
    <row r="329" spans="1:18" hidden="1" x14ac:dyDescent="0.25">
      <c r="A329" t="s">
        <v>4312</v>
      </c>
      <c r="B329" s="245">
        <v>24</v>
      </c>
      <c r="C329" s="206" t="str">
        <f t="shared" si="29"/>
        <v>1 602</v>
      </c>
      <c r="D329" s="257">
        <f t="shared" si="28"/>
        <v>2</v>
      </c>
      <c r="E329" s="242"/>
      <c r="F329" s="243" t="s">
        <v>316</v>
      </c>
      <c r="G329" s="243" t="s">
        <v>379</v>
      </c>
      <c r="H329" s="243" t="s">
        <v>384</v>
      </c>
      <c r="I329" s="243" t="s">
        <v>4190</v>
      </c>
      <c r="J329" s="243"/>
      <c r="K329" s="243">
        <v>1</v>
      </c>
      <c r="L329" s="243">
        <v>602</v>
      </c>
      <c r="M329" s="245">
        <v>2</v>
      </c>
      <c r="N329" s="253">
        <v>15915361</v>
      </c>
      <c r="O329" s="253"/>
      <c r="P329" s="253"/>
      <c r="Q329" s="234">
        <f t="shared" si="27"/>
        <v>15915361</v>
      </c>
      <c r="R329" s="234">
        <f t="shared" si="27"/>
        <v>0</v>
      </c>
    </row>
    <row r="330" spans="1:18" hidden="1" x14ac:dyDescent="0.25">
      <c r="A330" t="s">
        <v>4312</v>
      </c>
      <c r="B330" s="245">
        <v>24</v>
      </c>
      <c r="C330" s="206" t="str">
        <f t="shared" si="29"/>
        <v>1 602</v>
      </c>
      <c r="D330" s="257">
        <f t="shared" si="28"/>
        <v>2</v>
      </c>
      <c r="E330" s="242"/>
      <c r="F330" s="243" t="s">
        <v>316</v>
      </c>
      <c r="G330" s="243" t="s">
        <v>379</v>
      </c>
      <c r="H330" s="243" t="s">
        <v>384</v>
      </c>
      <c r="I330" s="243" t="s">
        <v>4190</v>
      </c>
      <c r="J330" s="243"/>
      <c r="K330" s="243">
        <v>1</v>
      </c>
      <c r="L330" s="243">
        <v>602</v>
      </c>
      <c r="M330" s="245">
        <v>2</v>
      </c>
      <c r="N330" s="253">
        <v>7267000</v>
      </c>
      <c r="O330" s="253"/>
      <c r="P330" s="253"/>
      <c r="Q330" s="234">
        <f t="shared" si="27"/>
        <v>7267000</v>
      </c>
      <c r="R330" s="234">
        <f t="shared" si="27"/>
        <v>0</v>
      </c>
    </row>
    <row r="331" spans="1:18" hidden="1" x14ac:dyDescent="0.25">
      <c r="A331" t="s">
        <v>4312</v>
      </c>
      <c r="B331" s="245">
        <v>24</v>
      </c>
      <c r="C331" s="206" t="str">
        <f t="shared" si="29"/>
        <v>1 602</v>
      </c>
      <c r="D331" s="257">
        <f t="shared" si="28"/>
        <v>2</v>
      </c>
      <c r="E331" s="242"/>
      <c r="F331" s="243" t="s">
        <v>316</v>
      </c>
      <c r="G331" s="243" t="s">
        <v>379</v>
      </c>
      <c r="H331" s="243" t="s">
        <v>384</v>
      </c>
      <c r="I331" s="243" t="s">
        <v>4190</v>
      </c>
      <c r="J331" s="243"/>
      <c r="K331" s="243">
        <v>1</v>
      </c>
      <c r="L331" s="243">
        <v>602</v>
      </c>
      <c r="M331" s="245">
        <v>2</v>
      </c>
      <c r="N331" s="253">
        <v>185000</v>
      </c>
      <c r="O331" s="253"/>
      <c r="P331" s="253"/>
      <c r="Q331" s="234">
        <f t="shared" si="27"/>
        <v>185000</v>
      </c>
      <c r="R331" s="234">
        <f t="shared" si="27"/>
        <v>0</v>
      </c>
    </row>
    <row r="332" spans="1:18" hidden="1" x14ac:dyDescent="0.25">
      <c r="A332" t="s">
        <v>4312</v>
      </c>
      <c r="B332" s="245">
        <v>24</v>
      </c>
      <c r="C332" s="206" t="str">
        <f t="shared" si="29"/>
        <v>1 602</v>
      </c>
      <c r="D332" s="257">
        <f t="shared" si="28"/>
        <v>2</v>
      </c>
      <c r="E332" s="242"/>
      <c r="F332" s="243" t="s">
        <v>316</v>
      </c>
      <c r="G332" s="243" t="s">
        <v>379</v>
      </c>
      <c r="H332" s="243" t="s">
        <v>384</v>
      </c>
      <c r="I332" s="243" t="s">
        <v>4190</v>
      </c>
      <c r="J332" s="243"/>
      <c r="K332" s="243">
        <v>1</v>
      </c>
      <c r="L332" s="243">
        <v>602</v>
      </c>
      <c r="M332" s="245">
        <v>2</v>
      </c>
      <c r="N332" s="253">
        <v>12020683</v>
      </c>
      <c r="O332" s="253"/>
      <c r="P332" s="253"/>
      <c r="Q332" s="234">
        <f t="shared" si="27"/>
        <v>12020683</v>
      </c>
      <c r="R332" s="234">
        <f t="shared" si="27"/>
        <v>0</v>
      </c>
    </row>
    <row r="333" spans="1:18" hidden="1" x14ac:dyDescent="0.25">
      <c r="A333" t="s">
        <v>4312</v>
      </c>
      <c r="B333" s="245">
        <v>24</v>
      </c>
      <c r="C333" s="206" t="str">
        <f t="shared" si="29"/>
        <v>1 602</v>
      </c>
      <c r="D333" s="257">
        <f t="shared" si="28"/>
        <v>2</v>
      </c>
      <c r="E333" s="242"/>
      <c r="F333" s="243" t="s">
        <v>316</v>
      </c>
      <c r="G333" s="243" t="s">
        <v>379</v>
      </c>
      <c r="H333" s="243" t="s">
        <v>384</v>
      </c>
      <c r="I333" s="243" t="s">
        <v>4190</v>
      </c>
      <c r="J333" s="243"/>
      <c r="K333" s="243">
        <v>1</v>
      </c>
      <c r="L333" s="243">
        <v>602</v>
      </c>
      <c r="M333" s="245">
        <v>2</v>
      </c>
      <c r="N333" s="253">
        <v>25266268</v>
      </c>
      <c r="O333" s="253"/>
      <c r="P333" s="253"/>
      <c r="Q333" s="234">
        <f t="shared" si="27"/>
        <v>25266268</v>
      </c>
      <c r="R333" s="234">
        <f t="shared" si="27"/>
        <v>0</v>
      </c>
    </row>
    <row r="334" spans="1:18" hidden="1" x14ac:dyDescent="0.25">
      <c r="A334" t="s">
        <v>4312</v>
      </c>
      <c r="B334" s="245">
        <v>24</v>
      </c>
      <c r="C334" s="206" t="str">
        <f t="shared" si="29"/>
        <v>1 602</v>
      </c>
      <c r="D334" s="257">
        <f t="shared" si="28"/>
        <v>2</v>
      </c>
      <c r="E334" s="242"/>
      <c r="F334" s="243" t="s">
        <v>316</v>
      </c>
      <c r="G334" s="243" t="s">
        <v>379</v>
      </c>
      <c r="H334" s="243" t="s">
        <v>384</v>
      </c>
      <c r="I334" s="243" t="s">
        <v>4190</v>
      </c>
      <c r="J334" s="243"/>
      <c r="K334" s="243">
        <v>1</v>
      </c>
      <c r="L334" s="243">
        <v>602</v>
      </c>
      <c r="M334" s="245">
        <v>2</v>
      </c>
      <c r="N334" s="253">
        <v>611068778</v>
      </c>
      <c r="O334" s="253">
        <v>123483531</v>
      </c>
      <c r="P334" s="253"/>
      <c r="Q334" s="234">
        <f t="shared" si="27"/>
        <v>487585247</v>
      </c>
      <c r="R334" s="234">
        <f t="shared" si="27"/>
        <v>123483531</v>
      </c>
    </row>
    <row r="335" spans="1:18" hidden="1" x14ac:dyDescent="0.25">
      <c r="A335" t="s">
        <v>4313</v>
      </c>
      <c r="B335" s="235">
        <v>29</v>
      </c>
      <c r="C335" s="206" t="str">
        <f t="shared" si="29"/>
        <v>1 502</v>
      </c>
      <c r="D335" s="257">
        <f t="shared" si="28"/>
        <v>3</v>
      </c>
      <c r="E335" s="236"/>
      <c r="F335" s="243" t="s">
        <v>316</v>
      </c>
      <c r="G335" s="243" t="s">
        <v>371</v>
      </c>
      <c r="H335" s="243" t="s">
        <v>376</v>
      </c>
      <c r="I335" s="243" t="s">
        <v>4185</v>
      </c>
      <c r="J335" s="243"/>
      <c r="K335" s="243">
        <v>1</v>
      </c>
      <c r="L335" s="243">
        <v>502</v>
      </c>
      <c r="M335" s="238">
        <v>3</v>
      </c>
      <c r="N335" s="241">
        <v>211559400</v>
      </c>
      <c r="O335" s="241">
        <v>211559400</v>
      </c>
      <c r="P335" s="241">
        <v>211559400</v>
      </c>
      <c r="Q335" s="234">
        <f t="shared" si="27"/>
        <v>0</v>
      </c>
      <c r="R335" s="234">
        <f t="shared" si="27"/>
        <v>0</v>
      </c>
    </row>
    <row r="336" spans="1:18" hidden="1" x14ac:dyDescent="0.25">
      <c r="A336" t="s">
        <v>4313</v>
      </c>
      <c r="B336" s="235">
        <v>29</v>
      </c>
      <c r="C336" s="206" t="str">
        <f t="shared" si="29"/>
        <v>1 502</v>
      </c>
      <c r="D336" s="257">
        <f t="shared" si="28"/>
        <v>3</v>
      </c>
      <c r="E336" s="236"/>
      <c r="F336" s="243" t="s">
        <v>316</v>
      </c>
      <c r="G336" s="243" t="s">
        <v>371</v>
      </c>
      <c r="H336" s="243" t="s">
        <v>376</v>
      </c>
      <c r="I336" s="243" t="s">
        <v>4185</v>
      </c>
      <c r="J336" s="243"/>
      <c r="K336" s="243">
        <v>1</v>
      </c>
      <c r="L336" s="243">
        <v>502</v>
      </c>
      <c r="M336" s="238">
        <v>3</v>
      </c>
      <c r="N336" s="241">
        <v>156000000</v>
      </c>
      <c r="O336" s="241">
        <v>156000000</v>
      </c>
      <c r="P336" s="241">
        <v>156000000</v>
      </c>
      <c r="Q336" s="234">
        <f t="shared" si="27"/>
        <v>0</v>
      </c>
      <c r="R336" s="234">
        <f t="shared" si="27"/>
        <v>0</v>
      </c>
    </row>
    <row r="337" spans="1:18" hidden="1" x14ac:dyDescent="0.25">
      <c r="A337" t="s">
        <v>4313</v>
      </c>
      <c r="B337" s="235">
        <v>29</v>
      </c>
      <c r="C337" s="206" t="str">
        <f t="shared" si="29"/>
        <v>1 502</v>
      </c>
      <c r="D337" s="257">
        <f t="shared" si="28"/>
        <v>1</v>
      </c>
      <c r="E337" s="236"/>
      <c r="F337" s="243" t="s">
        <v>316</v>
      </c>
      <c r="G337" s="243" t="s">
        <v>371</v>
      </c>
      <c r="H337" s="243" t="s">
        <v>376</v>
      </c>
      <c r="I337" s="243" t="s">
        <v>4185</v>
      </c>
      <c r="J337" s="243"/>
      <c r="K337" s="243">
        <v>1</v>
      </c>
      <c r="L337" s="243">
        <v>502</v>
      </c>
      <c r="M337" s="238">
        <v>1</v>
      </c>
      <c r="N337" s="241">
        <v>152896000</v>
      </c>
      <c r="O337" s="241">
        <v>142544943</v>
      </c>
      <c r="P337" s="241">
        <v>142544943</v>
      </c>
      <c r="Q337" s="234">
        <f t="shared" si="27"/>
        <v>10351057</v>
      </c>
      <c r="R337" s="234">
        <f t="shared" si="27"/>
        <v>0</v>
      </c>
    </row>
    <row r="338" spans="1:18" hidden="1" x14ac:dyDescent="0.25">
      <c r="A338" t="s">
        <v>4313</v>
      </c>
      <c r="B338" s="235">
        <v>16</v>
      </c>
      <c r="C338" s="206" t="str">
        <f t="shared" si="29"/>
        <v>1 502</v>
      </c>
      <c r="D338" s="257">
        <f t="shared" si="28"/>
        <v>3</v>
      </c>
      <c r="E338" s="236"/>
      <c r="F338" s="243" t="s">
        <v>316</v>
      </c>
      <c r="G338" s="243" t="s">
        <v>371</v>
      </c>
      <c r="H338" s="243" t="s">
        <v>376</v>
      </c>
      <c r="I338" s="243" t="s">
        <v>4185</v>
      </c>
      <c r="J338" s="243"/>
      <c r="K338" s="243">
        <v>1</v>
      </c>
      <c r="L338" s="243">
        <v>502</v>
      </c>
      <c r="M338" s="238">
        <v>3</v>
      </c>
      <c r="N338" s="241">
        <v>822777389</v>
      </c>
      <c r="O338" s="241">
        <v>750000000</v>
      </c>
      <c r="P338" s="241"/>
      <c r="Q338" s="234">
        <f t="shared" si="27"/>
        <v>72777389</v>
      </c>
      <c r="R338" s="234">
        <f t="shared" si="27"/>
        <v>750000000</v>
      </c>
    </row>
    <row r="339" spans="1:18" hidden="1" x14ac:dyDescent="0.25">
      <c r="A339" t="s">
        <v>4313</v>
      </c>
      <c r="B339" s="245">
        <v>29</v>
      </c>
      <c r="C339" s="206" t="str">
        <f t="shared" si="29"/>
        <v>1 502</v>
      </c>
      <c r="D339" s="257">
        <f t="shared" si="28"/>
        <v>1</v>
      </c>
      <c r="E339" s="242"/>
      <c r="F339" s="243" t="s">
        <v>316</v>
      </c>
      <c r="G339" s="243" t="s">
        <v>371</v>
      </c>
      <c r="H339" s="243" t="s">
        <v>376</v>
      </c>
      <c r="I339" s="243" t="s">
        <v>4185</v>
      </c>
      <c r="J339" s="243"/>
      <c r="K339" s="243">
        <v>1</v>
      </c>
      <c r="L339" s="243">
        <v>502</v>
      </c>
      <c r="M339" s="243">
        <v>1</v>
      </c>
      <c r="N339" s="241">
        <v>66112500</v>
      </c>
      <c r="O339" s="241">
        <v>66112500</v>
      </c>
      <c r="P339" s="241">
        <v>66112500</v>
      </c>
      <c r="Q339" s="234">
        <f t="shared" si="27"/>
        <v>0</v>
      </c>
      <c r="R339" s="234">
        <f t="shared" si="27"/>
        <v>0</v>
      </c>
    </row>
    <row r="340" spans="1:18" hidden="1" x14ac:dyDescent="0.25">
      <c r="A340" t="s">
        <v>4313</v>
      </c>
      <c r="B340" s="245">
        <v>16</v>
      </c>
      <c r="C340" s="206" t="str">
        <f t="shared" si="29"/>
        <v>1 502</v>
      </c>
      <c r="D340" s="257">
        <f t="shared" si="28"/>
        <v>1</v>
      </c>
      <c r="E340" s="242"/>
      <c r="F340" s="243" t="s">
        <v>316</v>
      </c>
      <c r="G340" s="243" t="s">
        <v>371</v>
      </c>
      <c r="H340" s="243" t="s">
        <v>376</v>
      </c>
      <c r="I340" s="243" t="s">
        <v>4185</v>
      </c>
      <c r="J340" s="243"/>
      <c r="K340" s="243">
        <v>1</v>
      </c>
      <c r="L340" s="243">
        <v>502</v>
      </c>
      <c r="M340" s="243">
        <v>1</v>
      </c>
      <c r="N340" s="241">
        <v>285178009</v>
      </c>
      <c r="O340" s="241">
        <v>190178009</v>
      </c>
      <c r="P340" s="241"/>
      <c r="Q340" s="234">
        <f t="shared" si="27"/>
        <v>95000000</v>
      </c>
      <c r="R340" s="234">
        <f t="shared" si="27"/>
        <v>190178009</v>
      </c>
    </row>
    <row r="341" spans="1:18" hidden="1" x14ac:dyDescent="0.25">
      <c r="A341" t="s">
        <v>4313</v>
      </c>
      <c r="B341" s="245">
        <v>16</v>
      </c>
      <c r="C341" s="206" t="str">
        <f t="shared" si="29"/>
        <v>1 502</v>
      </c>
      <c r="D341" s="257">
        <f t="shared" si="28"/>
        <v>1</v>
      </c>
      <c r="E341" s="242"/>
      <c r="F341" s="243" t="s">
        <v>316</v>
      </c>
      <c r="G341" s="243" t="s">
        <v>371</v>
      </c>
      <c r="H341" s="243" t="s">
        <v>376</v>
      </c>
      <c r="I341" s="243" t="s">
        <v>4185</v>
      </c>
      <c r="J341" s="243"/>
      <c r="K341" s="243">
        <v>1</v>
      </c>
      <c r="L341" s="243">
        <v>502</v>
      </c>
      <c r="M341" s="243">
        <v>1</v>
      </c>
      <c r="N341" s="241">
        <v>174641524</v>
      </c>
      <c r="O341" s="241">
        <v>30328000</v>
      </c>
      <c r="P341" s="241">
        <v>30328000</v>
      </c>
      <c r="Q341" s="234">
        <f t="shared" si="27"/>
        <v>144313524</v>
      </c>
      <c r="R341" s="234">
        <f t="shared" si="27"/>
        <v>0</v>
      </c>
    </row>
    <row r="342" spans="1:18" hidden="1" x14ac:dyDescent="0.25">
      <c r="A342" t="s">
        <v>4313</v>
      </c>
      <c r="B342" s="245">
        <v>29</v>
      </c>
      <c r="C342" s="206" t="str">
        <f t="shared" si="29"/>
        <v>1 502</v>
      </c>
      <c r="D342" s="257">
        <f t="shared" si="28"/>
        <v>2</v>
      </c>
      <c r="E342" s="242"/>
      <c r="F342" s="243" t="s">
        <v>316</v>
      </c>
      <c r="G342" s="243" t="s">
        <v>371</v>
      </c>
      <c r="H342" s="243" t="s">
        <v>376</v>
      </c>
      <c r="I342" s="243" t="s">
        <v>4185</v>
      </c>
      <c r="J342" s="243"/>
      <c r="K342" s="243">
        <v>1</v>
      </c>
      <c r="L342" s="243">
        <v>502</v>
      </c>
      <c r="M342" s="243">
        <v>2</v>
      </c>
      <c r="N342" s="241">
        <v>19500000</v>
      </c>
      <c r="O342" s="241">
        <v>19500000</v>
      </c>
      <c r="P342" s="241">
        <v>19500000</v>
      </c>
      <c r="Q342" s="234">
        <f t="shared" si="27"/>
        <v>0</v>
      </c>
      <c r="R342" s="234">
        <f t="shared" si="27"/>
        <v>0</v>
      </c>
    </row>
    <row r="343" spans="1:18" hidden="1" x14ac:dyDescent="0.25">
      <c r="A343" t="s">
        <v>4313</v>
      </c>
      <c r="B343" s="245">
        <v>29</v>
      </c>
      <c r="C343" s="206" t="str">
        <f t="shared" si="29"/>
        <v>1 502</v>
      </c>
      <c r="D343" s="257">
        <f t="shared" si="28"/>
        <v>2</v>
      </c>
      <c r="E343" s="242"/>
      <c r="F343" s="243" t="s">
        <v>316</v>
      </c>
      <c r="G343" s="243" t="s">
        <v>371</v>
      </c>
      <c r="H343" s="243" t="s">
        <v>376</v>
      </c>
      <c r="I343" s="243" t="s">
        <v>4185</v>
      </c>
      <c r="J343" s="243"/>
      <c r="K343" s="243">
        <v>1</v>
      </c>
      <c r="L343" s="243">
        <v>502</v>
      </c>
      <c r="M343" s="243">
        <v>2</v>
      </c>
      <c r="N343" s="241">
        <v>29250000</v>
      </c>
      <c r="O343" s="241">
        <v>29250000</v>
      </c>
      <c r="P343" s="241">
        <v>29250000</v>
      </c>
      <c r="Q343" s="234">
        <f t="shared" si="27"/>
        <v>0</v>
      </c>
      <c r="R343" s="234">
        <f t="shared" si="27"/>
        <v>0</v>
      </c>
    </row>
    <row r="344" spans="1:18" hidden="1" x14ac:dyDescent="0.25">
      <c r="A344" t="s">
        <v>4313</v>
      </c>
      <c r="B344" s="245">
        <v>16</v>
      </c>
      <c r="C344" s="206" t="str">
        <f t="shared" si="29"/>
        <v>1 502</v>
      </c>
      <c r="D344" s="257">
        <f t="shared" si="28"/>
        <v>3</v>
      </c>
      <c r="E344" s="242"/>
      <c r="F344" s="243" t="s">
        <v>316</v>
      </c>
      <c r="G344" s="243" t="s">
        <v>371</v>
      </c>
      <c r="H344" s="243" t="s">
        <v>376</v>
      </c>
      <c r="I344" s="243" t="s">
        <v>4185</v>
      </c>
      <c r="J344" s="243"/>
      <c r="K344" s="243">
        <v>1</v>
      </c>
      <c r="L344" s="243">
        <v>502</v>
      </c>
      <c r="M344" s="243">
        <v>3</v>
      </c>
      <c r="N344" s="241">
        <v>70200000</v>
      </c>
      <c r="O344" s="241">
        <v>70200000</v>
      </c>
      <c r="P344" s="241">
        <v>70200000</v>
      </c>
      <c r="Q344" s="234">
        <f t="shared" si="27"/>
        <v>0</v>
      </c>
      <c r="R344" s="234">
        <f t="shared" si="27"/>
        <v>0</v>
      </c>
    </row>
    <row r="345" spans="1:18" hidden="1" x14ac:dyDescent="0.25">
      <c r="A345" t="s">
        <v>4313</v>
      </c>
      <c r="B345" s="245">
        <v>16</v>
      </c>
      <c r="C345" s="206" t="str">
        <f t="shared" si="29"/>
        <v>1 502</v>
      </c>
      <c r="D345" s="257">
        <f t="shared" si="28"/>
        <v>3</v>
      </c>
      <c r="E345" s="242"/>
      <c r="F345" s="243" t="s">
        <v>316</v>
      </c>
      <c r="G345" s="243" t="s">
        <v>371</v>
      </c>
      <c r="H345" s="243" t="s">
        <v>376</v>
      </c>
      <c r="I345" s="243" t="s">
        <v>4185</v>
      </c>
      <c r="J345" s="243"/>
      <c r="K345" s="243">
        <v>1</v>
      </c>
      <c r="L345" s="243">
        <v>502</v>
      </c>
      <c r="M345" s="243">
        <v>3</v>
      </c>
      <c r="N345" s="241">
        <v>368000000</v>
      </c>
      <c r="O345" s="241">
        <v>231488480</v>
      </c>
      <c r="P345" s="241">
        <v>152490000</v>
      </c>
      <c r="Q345" s="234">
        <f t="shared" si="27"/>
        <v>136511520</v>
      </c>
      <c r="R345" s="234">
        <f t="shared" si="27"/>
        <v>78998480</v>
      </c>
    </row>
    <row r="346" spans="1:18" hidden="1" x14ac:dyDescent="0.25">
      <c r="A346" t="s">
        <v>4313</v>
      </c>
      <c r="B346" s="245">
        <v>16</v>
      </c>
      <c r="C346" s="206" t="str">
        <f t="shared" si="29"/>
        <v>1 502</v>
      </c>
      <c r="D346" s="257">
        <f t="shared" si="28"/>
        <v>2</v>
      </c>
      <c r="E346" s="242"/>
      <c r="F346" s="243" t="s">
        <v>316</v>
      </c>
      <c r="G346" s="243" t="s">
        <v>371</v>
      </c>
      <c r="H346" s="243" t="s">
        <v>376</v>
      </c>
      <c r="I346" s="243" t="s">
        <v>4185</v>
      </c>
      <c r="J346" s="243"/>
      <c r="K346" s="243">
        <v>1</v>
      </c>
      <c r="L346" s="243">
        <v>502</v>
      </c>
      <c r="M346" s="243">
        <v>2</v>
      </c>
      <c r="N346" s="241">
        <v>607952333</v>
      </c>
      <c r="O346" s="241">
        <v>109821991</v>
      </c>
      <c r="P346" s="241"/>
      <c r="Q346" s="234">
        <f t="shared" si="27"/>
        <v>498130342</v>
      </c>
      <c r="R346" s="234">
        <f t="shared" si="27"/>
        <v>109821991</v>
      </c>
    </row>
    <row r="347" spans="1:18" hidden="1" x14ac:dyDescent="0.25">
      <c r="A347" t="s">
        <v>4313</v>
      </c>
      <c r="B347" s="245">
        <v>16</v>
      </c>
      <c r="C347" s="206" t="str">
        <f t="shared" si="29"/>
        <v>1 502</v>
      </c>
      <c r="D347" s="257">
        <f t="shared" si="28"/>
        <v>2</v>
      </c>
      <c r="E347" s="242"/>
      <c r="F347" s="243" t="s">
        <v>316</v>
      </c>
      <c r="G347" s="243" t="s">
        <v>371</v>
      </c>
      <c r="H347" s="243" t="s">
        <v>376</v>
      </c>
      <c r="I347" s="243" t="s">
        <v>4185</v>
      </c>
      <c r="J347" s="243"/>
      <c r="K347" s="243">
        <v>1</v>
      </c>
      <c r="L347" s="243">
        <v>502</v>
      </c>
      <c r="M347" s="243">
        <v>2</v>
      </c>
      <c r="N347" s="241">
        <v>450000000</v>
      </c>
      <c r="O347" s="241">
        <v>30000000</v>
      </c>
      <c r="P347" s="241"/>
      <c r="Q347" s="234">
        <f t="shared" si="27"/>
        <v>420000000</v>
      </c>
      <c r="R347" s="234">
        <f t="shared" si="27"/>
        <v>30000000</v>
      </c>
    </row>
    <row r="348" spans="1:18" hidden="1" x14ac:dyDescent="0.25">
      <c r="A348" t="s">
        <v>4313</v>
      </c>
      <c r="B348" s="245">
        <v>16</v>
      </c>
      <c r="C348" s="206" t="str">
        <f t="shared" si="29"/>
        <v>1 502</v>
      </c>
      <c r="D348" s="257">
        <f t="shared" si="28"/>
        <v>2</v>
      </c>
      <c r="E348" s="242"/>
      <c r="F348" s="243" t="s">
        <v>316</v>
      </c>
      <c r="G348" s="243" t="s">
        <v>371</v>
      </c>
      <c r="H348" s="243" t="s">
        <v>376</v>
      </c>
      <c r="I348" s="243" t="s">
        <v>4185</v>
      </c>
      <c r="J348" s="243"/>
      <c r="K348" s="243">
        <v>1</v>
      </c>
      <c r="L348" s="243">
        <v>502</v>
      </c>
      <c r="M348" s="243">
        <v>2</v>
      </c>
      <c r="N348" s="241">
        <v>316000000</v>
      </c>
      <c r="O348" s="241"/>
      <c r="P348" s="241"/>
      <c r="Q348" s="234">
        <f t="shared" si="27"/>
        <v>316000000</v>
      </c>
      <c r="R348" s="234">
        <f t="shared" si="27"/>
        <v>0</v>
      </c>
    </row>
    <row r="349" spans="1:18" hidden="1" x14ac:dyDescent="0.25">
      <c r="A349" t="s">
        <v>4313</v>
      </c>
      <c r="B349" s="245">
        <v>16</v>
      </c>
      <c r="C349" s="206" t="str">
        <f t="shared" si="29"/>
        <v>1 502</v>
      </c>
      <c r="D349" s="257">
        <f t="shared" si="28"/>
        <v>2</v>
      </c>
      <c r="E349" s="242"/>
      <c r="F349" s="243" t="s">
        <v>316</v>
      </c>
      <c r="G349" s="243" t="s">
        <v>371</v>
      </c>
      <c r="H349" s="243" t="s">
        <v>376</v>
      </c>
      <c r="I349" s="243" t="s">
        <v>4185</v>
      </c>
      <c r="J349" s="243"/>
      <c r="K349" s="243">
        <v>1</v>
      </c>
      <c r="L349" s="243">
        <v>502</v>
      </c>
      <c r="M349" s="243">
        <v>2</v>
      </c>
      <c r="N349" s="241">
        <v>291438397</v>
      </c>
      <c r="O349" s="241">
        <v>291438397</v>
      </c>
      <c r="P349" s="241">
        <v>228952929</v>
      </c>
      <c r="Q349" s="234">
        <f t="shared" si="27"/>
        <v>0</v>
      </c>
      <c r="R349" s="234">
        <f t="shared" si="27"/>
        <v>62485468</v>
      </c>
    </row>
    <row r="350" spans="1:18" hidden="1" x14ac:dyDescent="0.25">
      <c r="A350" t="s">
        <v>4313</v>
      </c>
      <c r="B350" s="245">
        <v>16</v>
      </c>
      <c r="C350" s="206" t="str">
        <f t="shared" si="29"/>
        <v>1 502</v>
      </c>
      <c r="D350" s="257">
        <f t="shared" si="28"/>
        <v>2</v>
      </c>
      <c r="E350" s="242"/>
      <c r="F350" s="243" t="s">
        <v>316</v>
      </c>
      <c r="G350" s="243" t="s">
        <v>371</v>
      </c>
      <c r="H350" s="243" t="s">
        <v>376</v>
      </c>
      <c r="I350" s="243" t="s">
        <v>4185</v>
      </c>
      <c r="J350" s="243"/>
      <c r="K350" s="243">
        <v>1</v>
      </c>
      <c r="L350" s="243">
        <v>502</v>
      </c>
      <c r="M350" s="243">
        <v>2</v>
      </c>
      <c r="N350" s="241">
        <v>730776720</v>
      </c>
      <c r="O350" s="241">
        <v>262032267</v>
      </c>
      <c r="P350" s="241">
        <v>217590231</v>
      </c>
      <c r="Q350" s="234">
        <f t="shared" si="27"/>
        <v>468744453</v>
      </c>
      <c r="R350" s="234">
        <f t="shared" si="27"/>
        <v>44442036</v>
      </c>
    </row>
    <row r="351" spans="1:18" hidden="1" x14ac:dyDescent="0.25">
      <c r="A351" t="s">
        <v>4313</v>
      </c>
      <c r="B351" s="245">
        <v>16</v>
      </c>
      <c r="C351" s="206" t="str">
        <f t="shared" si="29"/>
        <v>1 502</v>
      </c>
      <c r="D351" s="257">
        <f t="shared" si="28"/>
        <v>2</v>
      </c>
      <c r="E351" s="242"/>
      <c r="F351" s="243" t="s">
        <v>316</v>
      </c>
      <c r="G351" s="243" t="s">
        <v>371</v>
      </c>
      <c r="H351" s="243" t="s">
        <v>376</v>
      </c>
      <c r="I351" s="243" t="s">
        <v>4185</v>
      </c>
      <c r="J351" s="243"/>
      <c r="K351" s="243">
        <v>1</v>
      </c>
      <c r="L351" s="243">
        <v>502</v>
      </c>
      <c r="M351" s="243">
        <v>2</v>
      </c>
      <c r="N351" s="241">
        <v>80382550</v>
      </c>
      <c r="O351" s="241"/>
      <c r="P351" s="241"/>
      <c r="Q351" s="234">
        <f t="shared" si="27"/>
        <v>80382550</v>
      </c>
      <c r="R351" s="234">
        <f t="shared" si="27"/>
        <v>0</v>
      </c>
    </row>
    <row r="352" spans="1:18" hidden="1" x14ac:dyDescent="0.25">
      <c r="A352" t="s">
        <v>4314</v>
      </c>
      <c r="B352" s="245">
        <v>16</v>
      </c>
      <c r="C352" s="206" t="str">
        <f t="shared" si="29"/>
        <v>1 502</v>
      </c>
      <c r="D352" s="257">
        <f t="shared" si="28"/>
        <v>2</v>
      </c>
      <c r="E352" s="242"/>
      <c r="F352" s="243" t="s">
        <v>316</v>
      </c>
      <c r="G352" s="243" t="s">
        <v>371</v>
      </c>
      <c r="H352" s="243" t="s">
        <v>376</v>
      </c>
      <c r="I352" s="243" t="s">
        <v>4186</v>
      </c>
      <c r="J352" s="243"/>
      <c r="K352" s="243">
        <v>1</v>
      </c>
      <c r="L352" s="243">
        <v>502</v>
      </c>
      <c r="M352" s="243">
        <v>2</v>
      </c>
      <c r="N352" s="241">
        <v>50000000</v>
      </c>
      <c r="O352" s="241"/>
      <c r="P352" s="241"/>
      <c r="Q352" s="234">
        <f t="shared" si="27"/>
        <v>50000000</v>
      </c>
      <c r="R352" s="234">
        <f t="shared" si="27"/>
        <v>0</v>
      </c>
    </row>
    <row r="353" spans="1:18" hidden="1" x14ac:dyDescent="0.25">
      <c r="A353" t="s">
        <v>4314</v>
      </c>
      <c r="B353" s="245">
        <v>16</v>
      </c>
      <c r="C353" s="206" t="str">
        <f t="shared" si="29"/>
        <v>1 502</v>
      </c>
      <c r="D353" s="257">
        <f t="shared" si="28"/>
        <v>2</v>
      </c>
      <c r="E353" s="242"/>
      <c r="F353" s="243" t="s">
        <v>316</v>
      </c>
      <c r="G353" s="243" t="s">
        <v>371</v>
      </c>
      <c r="H353" s="243" t="s">
        <v>376</v>
      </c>
      <c r="I353" s="243" t="s">
        <v>4186</v>
      </c>
      <c r="J353" s="243"/>
      <c r="K353" s="243">
        <v>1</v>
      </c>
      <c r="L353" s="243">
        <v>502</v>
      </c>
      <c r="M353" s="243">
        <v>2</v>
      </c>
      <c r="N353" s="241">
        <v>1440000</v>
      </c>
      <c r="O353" s="241"/>
      <c r="P353" s="241"/>
      <c r="Q353" s="234">
        <f t="shared" si="27"/>
        <v>1440000</v>
      </c>
      <c r="R353" s="234">
        <f t="shared" si="27"/>
        <v>0</v>
      </c>
    </row>
    <row r="354" spans="1:18" hidden="1" x14ac:dyDescent="0.25">
      <c r="A354" t="s">
        <v>4314</v>
      </c>
      <c r="B354" s="245">
        <v>16</v>
      </c>
      <c r="C354" s="206" t="str">
        <f t="shared" si="29"/>
        <v>1 502</v>
      </c>
      <c r="D354" s="257">
        <f t="shared" si="28"/>
        <v>2</v>
      </c>
      <c r="E354" s="242"/>
      <c r="F354" s="243" t="s">
        <v>316</v>
      </c>
      <c r="G354" s="243" t="s">
        <v>371</v>
      </c>
      <c r="H354" s="243" t="s">
        <v>376</v>
      </c>
      <c r="I354" s="243" t="s">
        <v>4186</v>
      </c>
      <c r="J354" s="243"/>
      <c r="K354" s="243">
        <v>1</v>
      </c>
      <c r="L354" s="243">
        <v>502</v>
      </c>
      <c r="M354" s="243">
        <v>2</v>
      </c>
      <c r="N354" s="241">
        <v>736763766</v>
      </c>
      <c r="O354" s="241"/>
      <c r="P354" s="241"/>
      <c r="Q354" s="234">
        <f t="shared" si="27"/>
        <v>736763766</v>
      </c>
      <c r="R354" s="234">
        <f t="shared" si="27"/>
        <v>0</v>
      </c>
    </row>
    <row r="355" spans="1:18" hidden="1" x14ac:dyDescent="0.25">
      <c r="A355" t="s">
        <v>4314</v>
      </c>
      <c r="B355" s="245">
        <v>16</v>
      </c>
      <c r="C355" s="206" t="str">
        <f t="shared" si="29"/>
        <v>1 502</v>
      </c>
      <c r="D355" s="257">
        <f t="shared" si="28"/>
        <v>2</v>
      </c>
      <c r="E355" s="242"/>
      <c r="F355" s="243" t="s">
        <v>316</v>
      </c>
      <c r="G355" s="243" t="s">
        <v>371</v>
      </c>
      <c r="H355" s="243" t="s">
        <v>376</v>
      </c>
      <c r="I355" s="243" t="s">
        <v>4186</v>
      </c>
      <c r="J355" s="243"/>
      <c r="K355" s="243">
        <v>1</v>
      </c>
      <c r="L355" s="243">
        <v>502</v>
      </c>
      <c r="M355" s="243">
        <v>2</v>
      </c>
      <c r="N355" s="241">
        <v>143129334</v>
      </c>
      <c r="O355" s="241">
        <v>71560000</v>
      </c>
      <c r="P355" s="241">
        <v>71560000</v>
      </c>
      <c r="Q355" s="234">
        <f t="shared" si="27"/>
        <v>71569334</v>
      </c>
      <c r="R355" s="234">
        <f t="shared" si="27"/>
        <v>0</v>
      </c>
    </row>
    <row r="356" spans="1:18" hidden="1" x14ac:dyDescent="0.25">
      <c r="A356" t="s">
        <v>4314</v>
      </c>
      <c r="B356" s="245">
        <v>16</v>
      </c>
      <c r="C356" s="206" t="str">
        <f t="shared" si="29"/>
        <v>1 502</v>
      </c>
      <c r="D356" s="257">
        <f t="shared" si="28"/>
        <v>1</v>
      </c>
      <c r="E356" s="242"/>
      <c r="F356" s="243" t="s">
        <v>316</v>
      </c>
      <c r="G356" s="243" t="s">
        <v>371</v>
      </c>
      <c r="H356" s="243" t="s">
        <v>376</v>
      </c>
      <c r="I356" s="243" t="s">
        <v>4186</v>
      </c>
      <c r="J356" s="243"/>
      <c r="K356" s="243">
        <v>1</v>
      </c>
      <c r="L356" s="243">
        <v>502</v>
      </c>
      <c r="M356" s="243">
        <v>1</v>
      </c>
      <c r="N356" s="241">
        <v>150000000</v>
      </c>
      <c r="O356" s="241">
        <v>150000000</v>
      </c>
      <c r="P356" s="241">
        <v>150000000</v>
      </c>
      <c r="Q356" s="234">
        <f t="shared" si="27"/>
        <v>0</v>
      </c>
      <c r="R356" s="234">
        <f t="shared" si="27"/>
        <v>0</v>
      </c>
    </row>
    <row r="357" spans="1:18" hidden="1" x14ac:dyDescent="0.25">
      <c r="A357" t="s">
        <v>4315</v>
      </c>
      <c r="B357" s="245">
        <v>16</v>
      </c>
      <c r="C357" s="206" t="str">
        <f t="shared" si="29"/>
        <v>1 502</v>
      </c>
      <c r="D357" s="257">
        <f t="shared" si="28"/>
        <v>2</v>
      </c>
      <c r="E357" s="242"/>
      <c r="F357" s="243" t="s">
        <v>316</v>
      </c>
      <c r="G357" s="243" t="s">
        <v>371</v>
      </c>
      <c r="H357" s="243" t="s">
        <v>376</v>
      </c>
      <c r="I357" s="280" t="s">
        <v>4187</v>
      </c>
      <c r="J357" s="280"/>
      <c r="K357" s="243">
        <v>1</v>
      </c>
      <c r="L357" s="243">
        <v>502</v>
      </c>
      <c r="M357" s="243">
        <v>2</v>
      </c>
      <c r="N357" s="241">
        <v>2456303239</v>
      </c>
      <c r="O357" s="241">
        <v>1640750000</v>
      </c>
      <c r="P357" s="241"/>
      <c r="Q357" s="234">
        <f t="shared" si="27"/>
        <v>815553239</v>
      </c>
      <c r="R357" s="234">
        <f t="shared" si="27"/>
        <v>1640750000</v>
      </c>
    </row>
    <row r="358" spans="1:18" hidden="1" x14ac:dyDescent="0.25">
      <c r="A358" t="s">
        <v>4315</v>
      </c>
      <c r="B358" s="245">
        <v>16</v>
      </c>
      <c r="C358" s="206" t="str">
        <f t="shared" si="29"/>
        <v>1 502</v>
      </c>
      <c r="D358" s="257">
        <f t="shared" si="28"/>
        <v>2</v>
      </c>
      <c r="E358" s="242"/>
      <c r="F358" s="243" t="s">
        <v>316</v>
      </c>
      <c r="G358" s="243" t="s">
        <v>371</v>
      </c>
      <c r="H358" s="243" t="s">
        <v>376</v>
      </c>
      <c r="I358" s="280" t="s">
        <v>4187</v>
      </c>
      <c r="J358" s="280"/>
      <c r="K358" s="243">
        <v>1</v>
      </c>
      <c r="L358" s="243">
        <v>502</v>
      </c>
      <c r="M358" s="243">
        <v>2</v>
      </c>
      <c r="N358" s="241">
        <v>1728561603</v>
      </c>
      <c r="O358" s="241">
        <v>1020000000</v>
      </c>
      <c r="P358" s="241">
        <v>1020000000</v>
      </c>
      <c r="Q358" s="234">
        <f t="shared" si="27"/>
        <v>708561603</v>
      </c>
      <c r="R358" s="234">
        <f t="shared" si="27"/>
        <v>0</v>
      </c>
    </row>
    <row r="359" spans="1:18" hidden="1" x14ac:dyDescent="0.25">
      <c r="A359" t="s">
        <v>4315</v>
      </c>
      <c r="B359" s="245">
        <v>16</v>
      </c>
      <c r="C359" s="206" t="str">
        <f t="shared" si="29"/>
        <v>1 502</v>
      </c>
      <c r="D359" s="257">
        <f t="shared" si="28"/>
        <v>1</v>
      </c>
      <c r="E359" s="242"/>
      <c r="F359" s="243" t="s">
        <v>316</v>
      </c>
      <c r="G359" s="243" t="s">
        <v>371</v>
      </c>
      <c r="H359" s="243" t="s">
        <v>376</v>
      </c>
      <c r="I359" s="280" t="s">
        <v>4187</v>
      </c>
      <c r="J359" s="280"/>
      <c r="K359" s="243">
        <v>1</v>
      </c>
      <c r="L359" s="243">
        <v>502</v>
      </c>
      <c r="M359" s="243">
        <v>1</v>
      </c>
      <c r="N359" s="241">
        <v>429643982</v>
      </c>
      <c r="O359" s="241">
        <v>214821991</v>
      </c>
      <c r="P359" s="241">
        <v>214821991</v>
      </c>
      <c r="Q359" s="234">
        <f t="shared" si="27"/>
        <v>214821991</v>
      </c>
      <c r="R359" s="234">
        <f t="shared" si="27"/>
        <v>0</v>
      </c>
    </row>
    <row r="360" spans="1:18" hidden="1" x14ac:dyDescent="0.25">
      <c r="A360" t="s">
        <v>4315</v>
      </c>
      <c r="B360" s="245">
        <v>16</v>
      </c>
      <c r="C360" s="206" t="str">
        <f t="shared" si="29"/>
        <v>1 502</v>
      </c>
      <c r="D360" s="257">
        <f t="shared" si="28"/>
        <v>1</v>
      </c>
      <c r="E360" s="242"/>
      <c r="F360" s="243" t="s">
        <v>316</v>
      </c>
      <c r="G360" s="243" t="s">
        <v>371</v>
      </c>
      <c r="H360" s="243" t="s">
        <v>376</v>
      </c>
      <c r="I360" s="280" t="s">
        <v>4187</v>
      </c>
      <c r="J360" s="280"/>
      <c r="K360" s="243">
        <v>1</v>
      </c>
      <c r="L360" s="243">
        <v>502</v>
      </c>
      <c r="M360" s="243">
        <v>1</v>
      </c>
      <c r="N360" s="241">
        <v>1100000000</v>
      </c>
      <c r="O360" s="241">
        <v>1100000000</v>
      </c>
      <c r="P360" s="241">
        <v>1100000000</v>
      </c>
      <c r="Q360" s="234">
        <f t="shared" si="27"/>
        <v>0</v>
      </c>
      <c r="R360" s="234">
        <f t="shared" si="27"/>
        <v>0</v>
      </c>
    </row>
    <row r="361" spans="1:18" hidden="1" x14ac:dyDescent="0.25">
      <c r="A361" t="s">
        <v>4315</v>
      </c>
      <c r="B361" s="245">
        <v>16</v>
      </c>
      <c r="C361" s="206" t="str">
        <f t="shared" si="29"/>
        <v>1 502</v>
      </c>
      <c r="D361" s="257">
        <f t="shared" si="28"/>
        <v>1</v>
      </c>
      <c r="E361" s="242"/>
      <c r="F361" s="243" t="s">
        <v>316</v>
      </c>
      <c r="G361" s="243" t="s">
        <v>371</v>
      </c>
      <c r="H361" s="243" t="s">
        <v>376</v>
      </c>
      <c r="I361" s="280" t="s">
        <v>4187</v>
      </c>
      <c r="J361" s="280"/>
      <c r="K361" s="243">
        <v>1</v>
      </c>
      <c r="L361" s="243">
        <v>502</v>
      </c>
      <c r="M361" s="243">
        <v>1</v>
      </c>
      <c r="N361" s="241">
        <v>720000000</v>
      </c>
      <c r="O361" s="241">
        <v>720000000</v>
      </c>
      <c r="P361" s="241">
        <v>720000000</v>
      </c>
      <c r="Q361" s="234">
        <f t="shared" si="27"/>
        <v>0</v>
      </c>
      <c r="R361" s="234">
        <f t="shared" si="27"/>
        <v>0</v>
      </c>
    </row>
    <row r="362" spans="1:18" hidden="1" x14ac:dyDescent="0.25">
      <c r="A362" t="s">
        <v>4315</v>
      </c>
      <c r="B362" s="245">
        <v>29</v>
      </c>
      <c r="C362" s="206" t="str">
        <f t="shared" si="29"/>
        <v>1 502</v>
      </c>
      <c r="D362" s="257">
        <f t="shared" si="28"/>
        <v>1</v>
      </c>
      <c r="E362" s="242"/>
      <c r="F362" s="243" t="s">
        <v>316</v>
      </c>
      <c r="G362" s="243" t="s">
        <v>371</v>
      </c>
      <c r="H362" s="243" t="s">
        <v>376</v>
      </c>
      <c r="I362" s="280" t="s">
        <v>4187</v>
      </c>
      <c r="J362" s="280"/>
      <c r="K362" s="243">
        <v>1</v>
      </c>
      <c r="L362" s="243">
        <v>502</v>
      </c>
      <c r="M362" s="243">
        <v>1</v>
      </c>
      <c r="N362" s="241">
        <v>2092387500</v>
      </c>
      <c r="O362" s="241">
        <v>2092387500</v>
      </c>
      <c r="P362" s="241">
        <v>2092387500</v>
      </c>
      <c r="Q362" s="234">
        <f t="shared" si="27"/>
        <v>0</v>
      </c>
      <c r="R362" s="234">
        <f t="shared" si="27"/>
        <v>0</v>
      </c>
    </row>
    <row r="363" spans="1:18" hidden="1" x14ac:dyDescent="0.25">
      <c r="A363" t="s">
        <v>4315</v>
      </c>
      <c r="B363" s="245">
        <v>16</v>
      </c>
      <c r="C363" s="206" t="str">
        <f t="shared" si="29"/>
        <v>1 502</v>
      </c>
      <c r="D363" s="257">
        <f t="shared" si="28"/>
        <v>1</v>
      </c>
      <c r="E363" s="242"/>
      <c r="F363" s="243" t="s">
        <v>316</v>
      </c>
      <c r="G363" s="243" t="s">
        <v>371</v>
      </c>
      <c r="H363" s="243" t="s">
        <v>376</v>
      </c>
      <c r="I363" s="280" t="s">
        <v>4187</v>
      </c>
      <c r="J363" s="280"/>
      <c r="K363" s="243">
        <v>1</v>
      </c>
      <c r="L363" s="243">
        <v>502</v>
      </c>
      <c r="M363" s="243">
        <v>1</v>
      </c>
      <c r="N363" s="241">
        <v>250000000</v>
      </c>
      <c r="O363" s="241">
        <v>250000000</v>
      </c>
      <c r="P363" s="241">
        <v>250000000</v>
      </c>
      <c r="Q363" s="234">
        <f t="shared" si="27"/>
        <v>0</v>
      </c>
      <c r="R363" s="234">
        <f t="shared" si="27"/>
        <v>0</v>
      </c>
    </row>
    <row r="364" spans="1:18" hidden="1" x14ac:dyDescent="0.25">
      <c r="A364" t="s">
        <v>4315</v>
      </c>
      <c r="B364" s="245">
        <v>16</v>
      </c>
      <c r="C364" s="206" t="str">
        <f t="shared" si="29"/>
        <v>1 502</v>
      </c>
      <c r="D364" s="257">
        <f t="shared" si="28"/>
        <v>2</v>
      </c>
      <c r="E364" s="242"/>
      <c r="F364" s="243" t="s">
        <v>316</v>
      </c>
      <c r="G364" s="243" t="s">
        <v>371</v>
      </c>
      <c r="H364" s="243" t="s">
        <v>376</v>
      </c>
      <c r="I364" s="280" t="s">
        <v>4187</v>
      </c>
      <c r="J364" s="280"/>
      <c r="K364" s="243">
        <v>1</v>
      </c>
      <c r="L364" s="243">
        <v>502</v>
      </c>
      <c r="M364" s="243">
        <v>2</v>
      </c>
      <c r="N364" s="241">
        <v>12000000</v>
      </c>
      <c r="O364" s="241">
        <v>12000000</v>
      </c>
      <c r="P364" s="241"/>
      <c r="Q364" s="234">
        <f t="shared" si="27"/>
        <v>0</v>
      </c>
      <c r="R364" s="234">
        <f t="shared" si="27"/>
        <v>12000000</v>
      </c>
    </row>
    <row r="365" spans="1:18" hidden="1" x14ac:dyDescent="0.25">
      <c r="A365" t="s">
        <v>4315</v>
      </c>
      <c r="B365" s="245">
        <v>16</v>
      </c>
      <c r="C365" s="206" t="str">
        <f t="shared" si="29"/>
        <v>1 502</v>
      </c>
      <c r="D365" s="257">
        <f t="shared" si="28"/>
        <v>2</v>
      </c>
      <c r="E365" s="242"/>
      <c r="F365" s="243" t="s">
        <v>316</v>
      </c>
      <c r="G365" s="243" t="s">
        <v>371</v>
      </c>
      <c r="H365" s="243" t="s">
        <v>376</v>
      </c>
      <c r="I365" s="280" t="s">
        <v>4187</v>
      </c>
      <c r="J365" s="280"/>
      <c r="K365" s="243">
        <v>1</v>
      </c>
      <c r="L365" s="243">
        <v>502</v>
      </c>
      <c r="M365" s="243">
        <v>2</v>
      </c>
      <c r="N365" s="241">
        <v>746000000</v>
      </c>
      <c r="O365" s="241">
        <v>250000000</v>
      </c>
      <c r="P365" s="241"/>
      <c r="Q365" s="234">
        <f t="shared" si="27"/>
        <v>496000000</v>
      </c>
      <c r="R365" s="234">
        <f t="shared" si="27"/>
        <v>250000000</v>
      </c>
    </row>
    <row r="366" spans="1:18" hidden="1" x14ac:dyDescent="0.25">
      <c r="A366" t="s">
        <v>4316</v>
      </c>
      <c r="B366" s="235">
        <v>29</v>
      </c>
      <c r="C366" s="206" t="str">
        <f t="shared" si="29"/>
        <v>1 304</v>
      </c>
      <c r="D366" s="257">
        <f t="shared" si="28"/>
        <v>1</v>
      </c>
      <c r="E366" s="236"/>
      <c r="F366" s="244" t="s">
        <v>316</v>
      </c>
      <c r="G366" s="244" t="s">
        <v>4237</v>
      </c>
      <c r="H366" s="244" t="s">
        <v>4242</v>
      </c>
      <c r="I366" s="238" t="s">
        <v>4176</v>
      </c>
      <c r="J366" s="238"/>
      <c r="K366" s="244">
        <v>1</v>
      </c>
      <c r="L366" s="244">
        <v>304</v>
      </c>
      <c r="M366" s="238">
        <v>1</v>
      </c>
      <c r="N366" s="241">
        <v>73149957</v>
      </c>
      <c r="O366" s="255"/>
      <c r="P366" s="255"/>
      <c r="Q366" s="234">
        <f t="shared" si="27"/>
        <v>73149957</v>
      </c>
      <c r="R366" s="234">
        <f t="shared" si="27"/>
        <v>0</v>
      </c>
    </row>
    <row r="367" spans="1:18" hidden="1" x14ac:dyDescent="0.25">
      <c r="A367" t="s">
        <v>4316</v>
      </c>
      <c r="B367" s="235">
        <v>29</v>
      </c>
      <c r="C367" s="206" t="str">
        <f t="shared" si="29"/>
        <v>1 304</v>
      </c>
      <c r="D367" s="257">
        <f t="shared" si="28"/>
        <v>2</v>
      </c>
      <c r="E367" s="236"/>
      <c r="F367" s="244" t="s">
        <v>316</v>
      </c>
      <c r="G367" s="244" t="s">
        <v>4237</v>
      </c>
      <c r="H367" s="244" t="s">
        <v>4242</v>
      </c>
      <c r="I367" s="238" t="s">
        <v>4176</v>
      </c>
      <c r="J367" s="238"/>
      <c r="K367" s="244">
        <v>1</v>
      </c>
      <c r="L367" s="244">
        <v>304</v>
      </c>
      <c r="M367" s="238">
        <v>2</v>
      </c>
      <c r="N367" s="255">
        <v>168177390</v>
      </c>
      <c r="O367" s="255"/>
      <c r="P367" s="255"/>
      <c r="Q367" s="234">
        <f t="shared" si="27"/>
        <v>168177390</v>
      </c>
      <c r="R367" s="234">
        <f t="shared" si="27"/>
        <v>0</v>
      </c>
    </row>
    <row r="368" spans="1:18" hidden="1" x14ac:dyDescent="0.25">
      <c r="A368" t="s">
        <v>4316</v>
      </c>
      <c r="B368" s="235">
        <v>29</v>
      </c>
      <c r="C368" s="206" t="str">
        <f t="shared" si="29"/>
        <v>1 306</v>
      </c>
      <c r="D368" s="257">
        <f t="shared" si="28"/>
        <v>1</v>
      </c>
      <c r="E368" s="236"/>
      <c r="F368" s="244" t="s">
        <v>316</v>
      </c>
      <c r="G368" s="244" t="s">
        <v>4237</v>
      </c>
      <c r="H368" s="244" t="s">
        <v>4242</v>
      </c>
      <c r="I368" s="238" t="s">
        <v>4176</v>
      </c>
      <c r="J368" s="238"/>
      <c r="K368" s="244">
        <v>1</v>
      </c>
      <c r="L368" s="244">
        <v>306</v>
      </c>
      <c r="M368" s="238">
        <v>1</v>
      </c>
      <c r="N368" s="241">
        <v>129900000</v>
      </c>
      <c r="O368" s="241">
        <v>129900000</v>
      </c>
      <c r="P368" s="241">
        <v>129900000</v>
      </c>
      <c r="Q368" s="234">
        <f t="shared" si="27"/>
        <v>0</v>
      </c>
      <c r="R368" s="234">
        <f t="shared" si="27"/>
        <v>0</v>
      </c>
    </row>
    <row r="369" spans="1:18" hidden="1" x14ac:dyDescent="0.25">
      <c r="A369" t="s">
        <v>4316</v>
      </c>
      <c r="B369" s="235">
        <v>29</v>
      </c>
      <c r="C369" s="206" t="str">
        <f t="shared" si="29"/>
        <v>1 304</v>
      </c>
      <c r="D369" s="257">
        <f t="shared" si="28"/>
        <v>1</v>
      </c>
      <c r="E369" s="236"/>
      <c r="F369" s="244" t="s">
        <v>316</v>
      </c>
      <c r="G369" s="244" t="s">
        <v>4237</v>
      </c>
      <c r="H369" s="244" t="s">
        <v>4242</v>
      </c>
      <c r="I369" s="238" t="s">
        <v>4176</v>
      </c>
      <c r="J369" s="238"/>
      <c r="K369" s="244">
        <v>1</v>
      </c>
      <c r="L369" s="244">
        <v>304</v>
      </c>
      <c r="M369" s="238">
        <v>1</v>
      </c>
      <c r="N369" s="241">
        <v>300000000</v>
      </c>
      <c r="O369" s="255"/>
      <c r="P369" s="255"/>
      <c r="Q369" s="234">
        <f t="shared" si="27"/>
        <v>300000000</v>
      </c>
      <c r="R369" s="234">
        <f t="shared" si="27"/>
        <v>0</v>
      </c>
    </row>
    <row r="370" spans="1:18" hidden="1" x14ac:dyDescent="0.25">
      <c r="A370" t="s">
        <v>4316</v>
      </c>
      <c r="B370" s="235">
        <v>29</v>
      </c>
      <c r="C370" s="206" t="str">
        <f t="shared" si="29"/>
        <v>1 304</v>
      </c>
      <c r="D370" s="257">
        <f t="shared" si="28"/>
        <v>1</v>
      </c>
      <c r="E370" s="236"/>
      <c r="F370" s="244" t="s">
        <v>316</v>
      </c>
      <c r="G370" s="244" t="s">
        <v>4237</v>
      </c>
      <c r="H370" s="244" t="s">
        <v>4242</v>
      </c>
      <c r="I370" s="238" t="s">
        <v>4176</v>
      </c>
      <c r="J370" s="238"/>
      <c r="K370" s="244">
        <v>1</v>
      </c>
      <c r="L370" s="244">
        <v>304</v>
      </c>
      <c r="M370" s="238">
        <v>1</v>
      </c>
      <c r="N370" s="241">
        <v>166950000</v>
      </c>
      <c r="O370" s="241">
        <v>166950000</v>
      </c>
      <c r="P370" s="241">
        <v>166950000</v>
      </c>
      <c r="Q370" s="234">
        <f t="shared" si="27"/>
        <v>0</v>
      </c>
      <c r="R370" s="234">
        <f t="shared" si="27"/>
        <v>0</v>
      </c>
    </row>
    <row r="371" spans="1:18" hidden="1" x14ac:dyDescent="0.25">
      <c r="A371" t="s">
        <v>4316</v>
      </c>
      <c r="B371" s="235">
        <v>29</v>
      </c>
      <c r="C371" s="206" t="str">
        <f t="shared" si="29"/>
        <v>1 306</v>
      </c>
      <c r="D371" s="257">
        <f t="shared" si="28"/>
        <v>1</v>
      </c>
      <c r="E371" s="236"/>
      <c r="F371" s="244" t="s">
        <v>316</v>
      </c>
      <c r="G371" s="244" t="s">
        <v>4237</v>
      </c>
      <c r="H371" s="244" t="s">
        <v>4242</v>
      </c>
      <c r="I371" s="238" t="s">
        <v>4176</v>
      </c>
      <c r="J371" s="238"/>
      <c r="K371" s="244">
        <v>1</v>
      </c>
      <c r="L371" s="244">
        <v>306</v>
      </c>
      <c r="M371" s="238">
        <v>1</v>
      </c>
      <c r="N371" s="241">
        <v>350000000</v>
      </c>
      <c r="O371" s="241">
        <v>350000000</v>
      </c>
      <c r="P371" s="241">
        <v>350000000</v>
      </c>
      <c r="Q371" s="234">
        <f t="shared" si="27"/>
        <v>0</v>
      </c>
      <c r="R371" s="234">
        <f t="shared" si="27"/>
        <v>0</v>
      </c>
    </row>
    <row r="372" spans="1:18" hidden="1" x14ac:dyDescent="0.25">
      <c r="A372" t="s">
        <v>4317</v>
      </c>
      <c r="B372" s="235">
        <v>29</v>
      </c>
      <c r="C372" s="206" t="str">
        <f t="shared" si="29"/>
        <v>1 305</v>
      </c>
      <c r="D372" s="257">
        <f t="shared" si="28"/>
        <v>2</v>
      </c>
      <c r="E372" s="236"/>
      <c r="F372" s="244" t="s">
        <v>316</v>
      </c>
      <c r="G372" s="244" t="s">
        <v>4237</v>
      </c>
      <c r="H372" s="244" t="s">
        <v>354</v>
      </c>
      <c r="I372" s="238" t="s">
        <v>4177</v>
      </c>
      <c r="J372" s="238"/>
      <c r="K372" s="244">
        <v>1</v>
      </c>
      <c r="L372" s="242">
        <v>305</v>
      </c>
      <c r="M372" s="238">
        <v>2</v>
      </c>
      <c r="N372" s="241">
        <f>7000000</f>
        <v>7000000</v>
      </c>
      <c r="O372" s="241">
        <v>2100000</v>
      </c>
      <c r="P372" s="241">
        <v>2100000</v>
      </c>
      <c r="Q372" s="234">
        <f t="shared" ref="Q372" si="30">+N372-O372</f>
        <v>4900000</v>
      </c>
      <c r="R372" s="234">
        <f t="shared" ref="R372" si="31">+O372-P372</f>
        <v>0</v>
      </c>
    </row>
    <row r="373" spans="1:18" hidden="1" x14ac:dyDescent="0.25">
      <c r="A373" t="s">
        <v>4317</v>
      </c>
      <c r="B373" s="235">
        <v>29</v>
      </c>
      <c r="C373" s="206" t="str">
        <f t="shared" si="29"/>
        <v>1 305</v>
      </c>
      <c r="D373" s="257">
        <f t="shared" si="28"/>
        <v>1</v>
      </c>
      <c r="E373" s="236"/>
      <c r="F373" s="244" t="s">
        <v>316</v>
      </c>
      <c r="G373" s="244" t="s">
        <v>4237</v>
      </c>
      <c r="H373" s="244" t="s">
        <v>354</v>
      </c>
      <c r="I373" s="238" t="s">
        <v>4177</v>
      </c>
      <c r="J373" s="238"/>
      <c r="K373" s="244">
        <v>1</v>
      </c>
      <c r="L373" s="242">
        <v>305</v>
      </c>
      <c r="M373" s="238">
        <v>1</v>
      </c>
      <c r="N373" s="241">
        <f>961670384</f>
        <v>961670384</v>
      </c>
      <c r="O373" s="241">
        <f>301327387</f>
        <v>301327387</v>
      </c>
      <c r="P373" s="241">
        <f>301327387</f>
        <v>301327387</v>
      </c>
      <c r="Q373" s="234">
        <f t="shared" si="27"/>
        <v>660342997</v>
      </c>
      <c r="R373" s="234">
        <f t="shared" si="27"/>
        <v>0</v>
      </c>
    </row>
    <row r="374" spans="1:18" hidden="1" x14ac:dyDescent="0.25">
      <c r="A374" t="s">
        <v>4317</v>
      </c>
      <c r="B374" s="235">
        <v>29</v>
      </c>
      <c r="C374" s="206" t="str">
        <f t="shared" si="29"/>
        <v>1 305</v>
      </c>
      <c r="D374" s="257">
        <f t="shared" si="28"/>
        <v>2</v>
      </c>
      <c r="E374" s="236"/>
      <c r="F374" s="244" t="s">
        <v>316</v>
      </c>
      <c r="G374" s="244" t="s">
        <v>4237</v>
      </c>
      <c r="H374" s="244" t="s">
        <v>354</v>
      </c>
      <c r="I374" s="238" t="s">
        <v>4177</v>
      </c>
      <c r="J374" s="238"/>
      <c r="K374" s="244">
        <v>1</v>
      </c>
      <c r="L374" s="242">
        <v>305</v>
      </c>
      <c r="M374" s="238">
        <v>2</v>
      </c>
      <c r="N374" s="241">
        <f>27206005</f>
        <v>27206005</v>
      </c>
      <c r="O374" s="241">
        <f>8161802</f>
        <v>8161802</v>
      </c>
      <c r="P374" s="241">
        <f>8161802</f>
        <v>8161802</v>
      </c>
      <c r="Q374" s="234">
        <f t="shared" si="27"/>
        <v>19044203</v>
      </c>
      <c r="R374" s="234">
        <f t="shared" si="27"/>
        <v>0</v>
      </c>
    </row>
    <row r="375" spans="1:18" hidden="1" x14ac:dyDescent="0.25">
      <c r="A375" t="s">
        <v>4317</v>
      </c>
      <c r="B375" s="235">
        <v>29</v>
      </c>
      <c r="C375" s="206" t="str">
        <f t="shared" si="29"/>
        <v>1 305</v>
      </c>
      <c r="D375" s="257">
        <f t="shared" si="28"/>
        <v>2</v>
      </c>
      <c r="E375" s="236"/>
      <c r="F375" s="244" t="s">
        <v>316</v>
      </c>
      <c r="G375" s="244" t="s">
        <v>4237</v>
      </c>
      <c r="H375" s="244" t="s">
        <v>354</v>
      </c>
      <c r="I375" s="238" t="s">
        <v>4177</v>
      </c>
      <c r="J375" s="238"/>
      <c r="K375" s="244">
        <v>1</v>
      </c>
      <c r="L375" s="242">
        <v>305</v>
      </c>
      <c r="M375" s="238">
        <v>2</v>
      </c>
      <c r="N375" s="240">
        <v>5240716896</v>
      </c>
      <c r="O375" s="240">
        <v>5049733692</v>
      </c>
      <c r="P375" s="240">
        <v>5049733692</v>
      </c>
      <c r="Q375" s="234">
        <f t="shared" si="27"/>
        <v>190983204</v>
      </c>
      <c r="R375" s="234">
        <f t="shared" si="27"/>
        <v>0</v>
      </c>
    </row>
    <row r="376" spans="1:18" hidden="1" x14ac:dyDescent="0.25">
      <c r="A376" t="s">
        <v>4317</v>
      </c>
      <c r="B376" s="235">
        <v>29</v>
      </c>
      <c r="C376" s="206" t="str">
        <f t="shared" si="29"/>
        <v>1 305</v>
      </c>
      <c r="D376" s="257">
        <f t="shared" si="28"/>
        <v>2</v>
      </c>
      <c r="E376" s="236"/>
      <c r="F376" s="244" t="s">
        <v>316</v>
      </c>
      <c r="G376" s="244" t="s">
        <v>4237</v>
      </c>
      <c r="H376" s="244" t="s">
        <v>354</v>
      </c>
      <c r="I376" s="238" t="s">
        <v>4177</v>
      </c>
      <c r="J376" s="238"/>
      <c r="K376" s="244">
        <v>1</v>
      </c>
      <c r="L376" s="242">
        <v>305</v>
      </c>
      <c r="M376" s="238">
        <v>2</v>
      </c>
      <c r="N376" s="241">
        <v>36400000</v>
      </c>
      <c r="O376" s="241">
        <v>36400000</v>
      </c>
      <c r="P376" s="241">
        <v>36400000</v>
      </c>
      <c r="Q376" s="234">
        <f t="shared" si="27"/>
        <v>0</v>
      </c>
      <c r="R376" s="234">
        <f t="shared" si="27"/>
        <v>0</v>
      </c>
    </row>
    <row r="377" spans="1:18" hidden="1" x14ac:dyDescent="0.25">
      <c r="A377" t="s">
        <v>4317</v>
      </c>
      <c r="B377" s="235">
        <v>29</v>
      </c>
      <c r="C377" s="206" t="str">
        <f t="shared" si="29"/>
        <v>1 305</v>
      </c>
      <c r="D377" s="257">
        <f t="shared" si="28"/>
        <v>1</v>
      </c>
      <c r="E377" s="236"/>
      <c r="F377" s="244" t="s">
        <v>316</v>
      </c>
      <c r="G377" s="244" t="s">
        <v>4237</v>
      </c>
      <c r="H377" s="244" t="s">
        <v>354</v>
      </c>
      <c r="I377" s="238" t="s">
        <v>4177</v>
      </c>
      <c r="J377" s="238"/>
      <c r="K377" s="244">
        <v>1</v>
      </c>
      <c r="L377" s="242">
        <v>305</v>
      </c>
      <c r="M377" s="238">
        <v>1</v>
      </c>
      <c r="N377" s="241">
        <v>1663329616</v>
      </c>
      <c r="O377" s="241">
        <v>1537229615.6400001</v>
      </c>
      <c r="P377" s="241">
        <v>1537229615.6400001</v>
      </c>
      <c r="Q377" s="234">
        <f t="shared" si="27"/>
        <v>126100000.3599999</v>
      </c>
      <c r="R377" s="234">
        <f t="shared" si="27"/>
        <v>0</v>
      </c>
    </row>
    <row r="378" spans="1:18" hidden="1" x14ac:dyDescent="0.25">
      <c r="A378" t="s">
        <v>4317</v>
      </c>
      <c r="B378" s="235">
        <v>29</v>
      </c>
      <c r="C378" s="206" t="str">
        <f t="shared" si="29"/>
        <v>1 305</v>
      </c>
      <c r="D378" s="257">
        <f t="shared" si="28"/>
        <v>2</v>
      </c>
      <c r="E378" s="236"/>
      <c r="F378" s="244" t="s">
        <v>316</v>
      </c>
      <c r="G378" s="244" t="s">
        <v>4237</v>
      </c>
      <c r="H378" s="244" t="s">
        <v>354</v>
      </c>
      <c r="I378" s="238" t="s">
        <v>4177</v>
      </c>
      <c r="J378" s="238"/>
      <c r="K378" s="244">
        <v>1</v>
      </c>
      <c r="L378" s="242">
        <v>305</v>
      </c>
      <c r="M378" s="238">
        <v>2</v>
      </c>
      <c r="N378" s="241">
        <v>1977770969</v>
      </c>
      <c r="O378" s="241">
        <v>593331291</v>
      </c>
      <c r="P378" s="241">
        <v>593331291</v>
      </c>
      <c r="Q378" s="234">
        <f t="shared" si="27"/>
        <v>1384439678</v>
      </c>
      <c r="R378" s="234">
        <f t="shared" si="27"/>
        <v>0</v>
      </c>
    </row>
    <row r="379" spans="1:18" hidden="1" x14ac:dyDescent="0.25">
      <c r="A379" t="s">
        <v>4318</v>
      </c>
      <c r="B379" s="235">
        <v>29</v>
      </c>
      <c r="C379" s="206" t="str">
        <f t="shared" si="29"/>
        <v>1 306</v>
      </c>
      <c r="D379" s="257">
        <f t="shared" si="28"/>
        <v>1</v>
      </c>
      <c r="E379" s="236"/>
      <c r="F379" s="244" t="s">
        <v>316</v>
      </c>
      <c r="G379" s="244" t="s">
        <v>4237</v>
      </c>
      <c r="H379" s="244" t="s">
        <v>354</v>
      </c>
      <c r="I379" s="338" t="s">
        <v>4178</v>
      </c>
      <c r="J379" s="338"/>
      <c r="K379" s="244">
        <v>1</v>
      </c>
      <c r="L379" s="242">
        <v>306</v>
      </c>
      <c r="M379" s="238">
        <v>1</v>
      </c>
      <c r="N379" s="241">
        <v>280592738</v>
      </c>
      <c r="O379" s="255"/>
      <c r="P379" s="255"/>
      <c r="Q379" s="234">
        <f t="shared" si="27"/>
        <v>280592738</v>
      </c>
      <c r="R379" s="234">
        <f t="shared" si="27"/>
        <v>0</v>
      </c>
    </row>
    <row r="380" spans="1:18" hidden="1" x14ac:dyDescent="0.25">
      <c r="A380" t="s">
        <v>4317</v>
      </c>
      <c r="B380" s="235">
        <v>29</v>
      </c>
      <c r="C380" s="206" t="str">
        <f t="shared" si="29"/>
        <v>1 305</v>
      </c>
      <c r="D380" s="257">
        <f t="shared" si="28"/>
        <v>2</v>
      </c>
      <c r="E380" s="236"/>
      <c r="F380" s="244" t="s">
        <v>316</v>
      </c>
      <c r="G380" s="244" t="s">
        <v>4237</v>
      </c>
      <c r="H380" s="244" t="s">
        <v>354</v>
      </c>
      <c r="I380" s="238" t="s">
        <v>4177</v>
      </c>
      <c r="J380" s="238"/>
      <c r="K380" s="244">
        <v>1</v>
      </c>
      <c r="L380" s="242">
        <v>305</v>
      </c>
      <c r="M380" s="238">
        <v>2</v>
      </c>
      <c r="N380" s="241">
        <v>610086509</v>
      </c>
      <c r="O380" s="255"/>
      <c r="P380" s="255"/>
      <c r="Q380" s="234">
        <f t="shared" ref="Q380:R395" si="32">+N380-O380</f>
        <v>610086509</v>
      </c>
      <c r="R380" s="234">
        <f t="shared" si="32"/>
        <v>0</v>
      </c>
    </row>
    <row r="381" spans="1:18" hidden="1" x14ac:dyDescent="0.25">
      <c r="A381" t="s">
        <v>4317</v>
      </c>
      <c r="B381" s="235">
        <v>29</v>
      </c>
      <c r="C381" s="206" t="str">
        <f t="shared" si="29"/>
        <v>1 305</v>
      </c>
      <c r="D381" s="257">
        <f t="shared" si="28"/>
        <v>2</v>
      </c>
      <c r="E381" s="236"/>
      <c r="F381" s="244" t="s">
        <v>316</v>
      </c>
      <c r="G381" s="244" t="s">
        <v>4237</v>
      </c>
      <c r="H381" s="244" t="s">
        <v>354</v>
      </c>
      <c r="I381" s="238" t="s">
        <v>4177</v>
      </c>
      <c r="J381" s="238"/>
      <c r="K381" s="244">
        <v>1</v>
      </c>
      <c r="L381" s="242">
        <v>305</v>
      </c>
      <c r="M381" s="238">
        <v>2</v>
      </c>
      <c r="N381" s="241">
        <v>15600000</v>
      </c>
      <c r="O381" s="241">
        <v>15600000</v>
      </c>
      <c r="P381" s="241">
        <v>15600000</v>
      </c>
      <c r="Q381" s="234">
        <f t="shared" si="32"/>
        <v>0</v>
      </c>
      <c r="R381" s="234">
        <f t="shared" si="32"/>
        <v>0</v>
      </c>
    </row>
    <row r="382" spans="1:18" hidden="1" x14ac:dyDescent="0.25">
      <c r="A382" t="s">
        <v>4318</v>
      </c>
      <c r="B382" s="235">
        <v>29</v>
      </c>
      <c r="C382" s="206" t="str">
        <f t="shared" si="29"/>
        <v>1 306</v>
      </c>
      <c r="D382" s="257">
        <f t="shared" si="28"/>
        <v>1</v>
      </c>
      <c r="E382" s="236"/>
      <c r="F382" s="244" t="s">
        <v>316</v>
      </c>
      <c r="G382" s="244" t="s">
        <v>4237</v>
      </c>
      <c r="H382" s="244" t="s">
        <v>357</v>
      </c>
      <c r="I382" s="238" t="s">
        <v>4178</v>
      </c>
      <c r="J382" s="238"/>
      <c r="K382" s="244">
        <v>1</v>
      </c>
      <c r="L382" s="242">
        <v>306</v>
      </c>
      <c r="M382" s="238">
        <v>1</v>
      </c>
      <c r="N382" s="241">
        <v>166519686</v>
      </c>
      <c r="O382" s="241">
        <v>166519686</v>
      </c>
      <c r="P382" s="241">
        <v>166519686</v>
      </c>
      <c r="Q382" s="234">
        <f t="shared" si="32"/>
        <v>0</v>
      </c>
      <c r="R382" s="234">
        <f t="shared" si="32"/>
        <v>0</v>
      </c>
    </row>
    <row r="383" spans="1:18" hidden="1" x14ac:dyDescent="0.25">
      <c r="A383" t="s">
        <v>4318</v>
      </c>
      <c r="B383" s="235">
        <v>29</v>
      </c>
      <c r="C383" s="206" t="str">
        <f t="shared" si="29"/>
        <v>1 306</v>
      </c>
      <c r="D383" s="257">
        <f t="shared" si="28"/>
        <v>1</v>
      </c>
      <c r="E383" s="236"/>
      <c r="F383" s="244" t="s">
        <v>316</v>
      </c>
      <c r="G383" s="244" t="s">
        <v>4237</v>
      </c>
      <c r="H383" s="244" t="s">
        <v>357</v>
      </c>
      <c r="I383" s="238" t="s">
        <v>4178</v>
      </c>
      <c r="J383" s="238"/>
      <c r="K383" s="244">
        <v>1</v>
      </c>
      <c r="L383" s="242">
        <v>306</v>
      </c>
      <c r="M383" s="238">
        <v>1</v>
      </c>
      <c r="N383" s="241">
        <v>704868644</v>
      </c>
      <c r="O383" s="241">
        <v>704868644</v>
      </c>
      <c r="P383" s="241">
        <v>704868644</v>
      </c>
      <c r="Q383" s="234">
        <f t="shared" si="32"/>
        <v>0</v>
      </c>
      <c r="R383" s="234">
        <f t="shared" si="32"/>
        <v>0</v>
      </c>
    </row>
    <row r="384" spans="1:18" hidden="1" x14ac:dyDescent="0.25">
      <c r="A384" t="s">
        <v>4318</v>
      </c>
      <c r="B384" s="235">
        <v>29</v>
      </c>
      <c r="C384" s="206" t="str">
        <f t="shared" si="29"/>
        <v>1 306</v>
      </c>
      <c r="D384" s="257">
        <f t="shared" si="28"/>
        <v>1</v>
      </c>
      <c r="E384" s="236"/>
      <c r="F384" s="244" t="s">
        <v>316</v>
      </c>
      <c r="G384" s="244" t="s">
        <v>4237</v>
      </c>
      <c r="H384" s="244" t="s">
        <v>357</v>
      </c>
      <c r="I384" s="238" t="s">
        <v>4178</v>
      </c>
      <c r="J384" s="238"/>
      <c r="K384" s="244">
        <v>1</v>
      </c>
      <c r="L384" s="242">
        <v>306</v>
      </c>
      <c r="M384" s="238">
        <v>1</v>
      </c>
      <c r="N384" s="241">
        <v>510000000</v>
      </c>
      <c r="O384" s="241">
        <v>510000000</v>
      </c>
      <c r="P384" s="241">
        <v>510000000</v>
      </c>
      <c r="Q384" s="234">
        <f t="shared" si="32"/>
        <v>0</v>
      </c>
      <c r="R384" s="234">
        <f t="shared" si="32"/>
        <v>0</v>
      </c>
    </row>
    <row r="385" spans="1:18" hidden="1" x14ac:dyDescent="0.25">
      <c r="A385" t="s">
        <v>4318</v>
      </c>
      <c r="B385" s="235">
        <v>29</v>
      </c>
      <c r="C385" s="206" t="str">
        <f t="shared" si="29"/>
        <v>1 306</v>
      </c>
      <c r="D385" s="257">
        <f t="shared" si="28"/>
        <v>1</v>
      </c>
      <c r="E385" s="236"/>
      <c r="F385" s="244" t="s">
        <v>316</v>
      </c>
      <c r="G385" s="244" t="s">
        <v>4237</v>
      </c>
      <c r="H385" s="244" t="s">
        <v>357</v>
      </c>
      <c r="I385" s="238" t="s">
        <v>4178</v>
      </c>
      <c r="J385" s="238"/>
      <c r="K385" s="244">
        <v>1</v>
      </c>
      <c r="L385" s="242">
        <v>306</v>
      </c>
      <c r="M385" s="238">
        <v>1</v>
      </c>
      <c r="N385" s="241">
        <v>316001281</v>
      </c>
      <c r="O385" s="255"/>
      <c r="P385" s="255"/>
      <c r="Q385" s="234">
        <f t="shared" si="32"/>
        <v>316001281</v>
      </c>
      <c r="R385" s="234">
        <f t="shared" si="32"/>
        <v>0</v>
      </c>
    </row>
    <row r="386" spans="1:18" hidden="1" x14ac:dyDescent="0.25">
      <c r="A386" t="s">
        <v>4319</v>
      </c>
      <c r="B386" s="235">
        <v>29</v>
      </c>
      <c r="C386" s="206" t="str">
        <f t="shared" si="29"/>
        <v>1 306</v>
      </c>
      <c r="D386" s="257">
        <f t="shared" si="28"/>
        <v>1</v>
      </c>
      <c r="E386" s="236"/>
      <c r="F386" s="244" t="s">
        <v>316</v>
      </c>
      <c r="G386" s="244" t="s">
        <v>4237</v>
      </c>
      <c r="H386" s="244" t="s">
        <v>357</v>
      </c>
      <c r="I386" s="238" t="s">
        <v>4179</v>
      </c>
      <c r="J386" s="238"/>
      <c r="K386" s="244">
        <v>1</v>
      </c>
      <c r="L386" s="242">
        <v>306</v>
      </c>
      <c r="M386" s="238">
        <v>1</v>
      </c>
      <c r="N386" s="241">
        <v>10000000</v>
      </c>
      <c r="O386" s="241">
        <v>10000000</v>
      </c>
      <c r="P386" s="241">
        <v>10000000</v>
      </c>
      <c r="Q386" s="234">
        <f t="shared" si="32"/>
        <v>0</v>
      </c>
      <c r="R386" s="234">
        <f t="shared" si="32"/>
        <v>0</v>
      </c>
    </row>
    <row r="387" spans="1:18" hidden="1" x14ac:dyDescent="0.25">
      <c r="A387" s="65" t="s">
        <v>4316</v>
      </c>
      <c r="B387" s="235">
        <v>29</v>
      </c>
      <c r="C387" s="206" t="str">
        <f t="shared" si="29"/>
        <v>1 304</v>
      </c>
      <c r="D387" s="257">
        <f t="shared" ref="D387:D450" si="33">+M387</f>
        <v>1</v>
      </c>
      <c r="E387" s="236"/>
      <c r="F387" s="244" t="s">
        <v>316</v>
      </c>
      <c r="G387" s="368" t="s">
        <v>4237</v>
      </c>
      <c r="H387" s="368" t="s">
        <v>4242</v>
      </c>
      <c r="I387" s="338" t="s">
        <v>4176</v>
      </c>
      <c r="J387" s="238"/>
      <c r="K387" s="244">
        <v>1</v>
      </c>
      <c r="L387" s="367">
        <v>304</v>
      </c>
      <c r="M387" s="238">
        <v>1</v>
      </c>
      <c r="N387" s="241">
        <v>180802043</v>
      </c>
      <c r="O387" s="241">
        <v>180802043</v>
      </c>
      <c r="P387" s="241">
        <v>180802043</v>
      </c>
      <c r="Q387" s="234">
        <f t="shared" si="32"/>
        <v>0</v>
      </c>
      <c r="R387" s="234">
        <f t="shared" si="32"/>
        <v>0</v>
      </c>
    </row>
    <row r="388" spans="1:18" hidden="1" x14ac:dyDescent="0.25">
      <c r="A388" t="s">
        <v>4319</v>
      </c>
      <c r="B388" s="235">
        <v>29</v>
      </c>
      <c r="C388" s="206" t="str">
        <f t="shared" si="29"/>
        <v>1 306</v>
      </c>
      <c r="D388" s="257">
        <f t="shared" si="33"/>
        <v>1</v>
      </c>
      <c r="E388" s="236"/>
      <c r="F388" s="244" t="s">
        <v>316</v>
      </c>
      <c r="G388" s="244" t="s">
        <v>4237</v>
      </c>
      <c r="H388" s="244" t="s">
        <v>357</v>
      </c>
      <c r="I388" s="238" t="s">
        <v>4179</v>
      </c>
      <c r="J388" s="238"/>
      <c r="K388" s="244">
        <v>1</v>
      </c>
      <c r="L388" s="242">
        <v>306</v>
      </c>
      <c r="M388" s="238">
        <v>1</v>
      </c>
      <c r="N388" s="240">
        <v>1129552670</v>
      </c>
      <c r="O388" s="255"/>
      <c r="P388" s="255"/>
      <c r="Q388" s="234">
        <f t="shared" si="32"/>
        <v>1129552670</v>
      </c>
      <c r="R388" s="234">
        <f t="shared" si="32"/>
        <v>0</v>
      </c>
    </row>
    <row r="389" spans="1:18" hidden="1" x14ac:dyDescent="0.25">
      <c r="A389" t="s">
        <v>4319</v>
      </c>
      <c r="B389" s="235">
        <v>29</v>
      </c>
      <c r="C389" s="206" t="str">
        <f t="shared" ref="C389:C452" si="34">+CONCATENATE(K389," ",L389)</f>
        <v>1 306</v>
      </c>
      <c r="D389" s="257">
        <f t="shared" si="33"/>
        <v>1</v>
      </c>
      <c r="E389" s="236"/>
      <c r="F389" s="244" t="s">
        <v>316</v>
      </c>
      <c r="G389" s="244" t="s">
        <v>4237</v>
      </c>
      <c r="H389" s="244" t="s">
        <v>357</v>
      </c>
      <c r="I389" s="238" t="s">
        <v>4179</v>
      </c>
      <c r="J389" s="238"/>
      <c r="K389" s="244">
        <v>1</v>
      </c>
      <c r="L389" s="242">
        <v>306</v>
      </c>
      <c r="M389" s="238">
        <v>1</v>
      </c>
      <c r="N389" s="241">
        <v>120000000</v>
      </c>
      <c r="O389" s="241">
        <v>120000000</v>
      </c>
      <c r="P389" s="241">
        <v>120000000</v>
      </c>
      <c r="Q389" s="234">
        <f t="shared" si="32"/>
        <v>0</v>
      </c>
      <c r="R389" s="234">
        <f t="shared" si="32"/>
        <v>0</v>
      </c>
    </row>
    <row r="390" spans="1:18" hidden="1" x14ac:dyDescent="0.25">
      <c r="A390" t="s">
        <v>4319</v>
      </c>
      <c r="B390" s="235">
        <v>29</v>
      </c>
      <c r="C390" s="206" t="str">
        <f t="shared" si="34"/>
        <v>1 306</v>
      </c>
      <c r="D390" s="257">
        <f t="shared" si="33"/>
        <v>1</v>
      </c>
      <c r="E390" s="236"/>
      <c r="F390" s="244" t="s">
        <v>316</v>
      </c>
      <c r="G390" s="244" t="s">
        <v>4237</v>
      </c>
      <c r="H390" s="244" t="s">
        <v>357</v>
      </c>
      <c r="I390" s="238" t="s">
        <v>4179</v>
      </c>
      <c r="J390" s="238"/>
      <c r="K390" s="244">
        <v>1</v>
      </c>
      <c r="L390" s="242">
        <v>306</v>
      </c>
      <c r="M390" s="238">
        <v>1</v>
      </c>
      <c r="N390" s="241">
        <v>694105262</v>
      </c>
      <c r="O390" s="241">
        <v>694105262</v>
      </c>
      <c r="P390" s="241">
        <v>694105262</v>
      </c>
      <c r="Q390" s="234">
        <f t="shared" si="32"/>
        <v>0</v>
      </c>
      <c r="R390" s="234">
        <f t="shared" si="32"/>
        <v>0</v>
      </c>
    </row>
    <row r="391" spans="1:18" hidden="1" x14ac:dyDescent="0.25">
      <c r="A391" t="s">
        <v>4319</v>
      </c>
      <c r="B391" s="235">
        <v>29</v>
      </c>
      <c r="C391" s="206" t="str">
        <f t="shared" si="34"/>
        <v>1 306</v>
      </c>
      <c r="D391" s="257">
        <f t="shared" si="33"/>
        <v>1</v>
      </c>
      <c r="E391" s="236"/>
      <c r="F391" s="244" t="s">
        <v>316</v>
      </c>
      <c r="G391" s="244" t="s">
        <v>4237</v>
      </c>
      <c r="H391" s="244" t="s">
        <v>357</v>
      </c>
      <c r="I391" s="238" t="s">
        <v>4179</v>
      </c>
      <c r="J391" s="238"/>
      <c r="K391" s="244">
        <v>1</v>
      </c>
      <c r="L391" s="242">
        <v>306</v>
      </c>
      <c r="M391" s="238">
        <v>1</v>
      </c>
      <c r="N391" s="241">
        <v>1684059000</v>
      </c>
      <c r="O391" s="255"/>
      <c r="P391" s="255"/>
      <c r="Q391" s="234">
        <f t="shared" si="32"/>
        <v>1684059000</v>
      </c>
      <c r="R391" s="234">
        <f t="shared" si="32"/>
        <v>0</v>
      </c>
    </row>
    <row r="392" spans="1:18" hidden="1" x14ac:dyDescent="0.25">
      <c r="A392" t="s">
        <v>4340</v>
      </c>
      <c r="B392" s="235">
        <v>29</v>
      </c>
      <c r="C392" s="206" t="str">
        <f t="shared" si="34"/>
        <v>1 306</v>
      </c>
      <c r="D392" s="257">
        <f t="shared" si="33"/>
        <v>1</v>
      </c>
      <c r="E392" s="236"/>
      <c r="F392" s="244" t="s">
        <v>316</v>
      </c>
      <c r="G392" s="244" t="s">
        <v>4237</v>
      </c>
      <c r="H392" s="244" t="s">
        <v>357</v>
      </c>
      <c r="I392" s="238" t="s">
        <v>4180</v>
      </c>
      <c r="J392" s="238"/>
      <c r="K392" s="244">
        <v>1</v>
      </c>
      <c r="L392" s="242">
        <v>306</v>
      </c>
      <c r="M392" s="238">
        <v>1</v>
      </c>
      <c r="N392" s="241">
        <v>1596000000</v>
      </c>
      <c r="O392" s="255"/>
      <c r="P392" s="255"/>
      <c r="Q392" s="234">
        <f t="shared" si="32"/>
        <v>1596000000</v>
      </c>
      <c r="R392" s="234">
        <f t="shared" si="32"/>
        <v>0</v>
      </c>
    </row>
    <row r="393" spans="1:18" hidden="1" x14ac:dyDescent="0.25">
      <c r="A393" t="s">
        <v>4320</v>
      </c>
      <c r="B393" s="292">
        <v>25</v>
      </c>
      <c r="C393" s="206" t="str">
        <f t="shared" si="34"/>
        <v>1 304</v>
      </c>
      <c r="D393" s="257">
        <f t="shared" si="33"/>
        <v>2</v>
      </c>
      <c r="E393" s="293"/>
      <c r="F393" s="294" t="s">
        <v>316</v>
      </c>
      <c r="G393" s="294" t="s">
        <v>4237</v>
      </c>
      <c r="H393" s="294" t="s">
        <v>4242</v>
      </c>
      <c r="I393" s="295" t="s">
        <v>4175</v>
      </c>
      <c r="J393" s="295"/>
      <c r="K393" s="294">
        <v>1</v>
      </c>
      <c r="L393" s="294">
        <v>304</v>
      </c>
      <c r="M393" s="295">
        <v>2</v>
      </c>
      <c r="N393" s="296">
        <v>1607867522</v>
      </c>
      <c r="O393" s="296">
        <v>1607867522</v>
      </c>
      <c r="P393" s="296">
        <v>1607867522</v>
      </c>
      <c r="Q393" s="297">
        <f t="shared" si="32"/>
        <v>0</v>
      </c>
      <c r="R393" s="297">
        <f t="shared" si="32"/>
        <v>0</v>
      </c>
    </row>
    <row r="394" spans="1:18" hidden="1" x14ac:dyDescent="0.25">
      <c r="A394" t="s">
        <v>4320</v>
      </c>
      <c r="B394" s="292">
        <v>25</v>
      </c>
      <c r="C394" s="206" t="str">
        <f t="shared" si="34"/>
        <v>1 304</v>
      </c>
      <c r="D394" s="257">
        <f t="shared" si="33"/>
        <v>3</v>
      </c>
      <c r="E394" s="293"/>
      <c r="F394" s="294" t="s">
        <v>316</v>
      </c>
      <c r="G394" s="294" t="s">
        <v>4237</v>
      </c>
      <c r="H394" s="294" t="s">
        <v>4242</v>
      </c>
      <c r="I394" s="295" t="s">
        <v>4175</v>
      </c>
      <c r="J394" s="295"/>
      <c r="K394" s="294">
        <v>1</v>
      </c>
      <c r="L394" s="294">
        <v>304</v>
      </c>
      <c r="M394" s="295">
        <v>3</v>
      </c>
      <c r="N394" s="298">
        <v>2566667850</v>
      </c>
      <c r="O394" s="298">
        <v>2566667850</v>
      </c>
      <c r="P394" s="298">
        <v>2566667850</v>
      </c>
      <c r="Q394" s="297">
        <f t="shared" si="32"/>
        <v>0</v>
      </c>
      <c r="R394" s="297">
        <f t="shared" si="32"/>
        <v>0</v>
      </c>
    </row>
    <row r="395" spans="1:18" hidden="1" x14ac:dyDescent="0.25">
      <c r="A395" s="299" t="s">
        <v>4337</v>
      </c>
      <c r="B395" s="292">
        <v>25</v>
      </c>
      <c r="C395" s="206" t="str">
        <f t="shared" si="34"/>
        <v>4 201</v>
      </c>
      <c r="D395" s="257">
        <f t="shared" si="33"/>
        <v>1</v>
      </c>
      <c r="E395" s="293"/>
      <c r="F395" s="294" t="s">
        <v>470</v>
      </c>
      <c r="G395" s="294" t="s">
        <v>477</v>
      </c>
      <c r="H395" s="294" t="s">
        <v>478</v>
      </c>
      <c r="I395" s="295" t="s">
        <v>4264</v>
      </c>
      <c r="J395" s="295"/>
      <c r="K395" s="294">
        <v>4</v>
      </c>
      <c r="L395" s="294">
        <v>201</v>
      </c>
      <c r="M395" s="295">
        <v>1</v>
      </c>
      <c r="N395" s="298">
        <v>9950013650</v>
      </c>
      <c r="O395" s="298">
        <v>6985227788</v>
      </c>
      <c r="P395" s="298">
        <v>6905447788</v>
      </c>
      <c r="Q395" s="297">
        <f t="shared" si="32"/>
        <v>2964785862</v>
      </c>
      <c r="R395" s="297">
        <f t="shared" si="32"/>
        <v>79780000</v>
      </c>
    </row>
    <row r="396" spans="1:18" hidden="1" x14ac:dyDescent="0.25">
      <c r="A396" t="s">
        <v>4328</v>
      </c>
      <c r="B396" s="256">
        <v>22</v>
      </c>
      <c r="C396" s="206" t="str">
        <f t="shared" si="34"/>
        <v>4 101</v>
      </c>
      <c r="D396" s="257">
        <f t="shared" si="33"/>
        <v>2</v>
      </c>
      <c r="E396" s="257"/>
      <c r="F396" s="258" t="s">
        <v>470</v>
      </c>
      <c r="G396" s="258" t="s">
        <v>471</v>
      </c>
      <c r="H396" s="258" t="s">
        <v>472</v>
      </c>
      <c r="I396" s="258" t="s">
        <v>4243</v>
      </c>
      <c r="J396" s="258"/>
      <c r="K396" s="256">
        <v>4</v>
      </c>
      <c r="L396" s="256">
        <v>101</v>
      </c>
      <c r="M396" s="259">
        <v>2</v>
      </c>
      <c r="N396" s="260">
        <v>235906666</v>
      </c>
      <c r="O396" s="260">
        <v>235906666</v>
      </c>
      <c r="P396" s="260">
        <v>235906666</v>
      </c>
      <c r="Q396" s="260">
        <f t="shared" ref="Q396:R425" si="35">+N396-O396</f>
        <v>0</v>
      </c>
      <c r="R396" s="261">
        <f t="shared" si="35"/>
        <v>0</v>
      </c>
    </row>
    <row r="397" spans="1:18" hidden="1" x14ac:dyDescent="0.25">
      <c r="A397" t="s">
        <v>4328</v>
      </c>
      <c r="B397" s="256">
        <v>22</v>
      </c>
      <c r="C397" s="206" t="str">
        <f t="shared" si="34"/>
        <v>4 101</v>
      </c>
      <c r="D397" s="257">
        <f t="shared" si="33"/>
        <v>1</v>
      </c>
      <c r="E397" s="257"/>
      <c r="F397" s="258" t="s">
        <v>470</v>
      </c>
      <c r="G397" s="258" t="s">
        <v>471</v>
      </c>
      <c r="H397" s="258" t="s">
        <v>472</v>
      </c>
      <c r="I397" s="258" t="s">
        <v>4243</v>
      </c>
      <c r="J397" s="258"/>
      <c r="K397" s="256">
        <v>4</v>
      </c>
      <c r="L397" s="256">
        <v>101</v>
      </c>
      <c r="M397" s="259">
        <v>1</v>
      </c>
      <c r="N397" s="260">
        <v>227094619</v>
      </c>
      <c r="O397" s="260">
        <v>227094619</v>
      </c>
      <c r="P397" s="260">
        <v>227094619</v>
      </c>
      <c r="Q397" s="260">
        <f t="shared" si="35"/>
        <v>0</v>
      </c>
      <c r="R397" s="261">
        <f t="shared" si="35"/>
        <v>0</v>
      </c>
    </row>
    <row r="398" spans="1:18" hidden="1" x14ac:dyDescent="0.25">
      <c r="A398" t="s">
        <v>4328</v>
      </c>
      <c r="B398" s="256">
        <v>22</v>
      </c>
      <c r="C398" s="206" t="str">
        <f t="shared" si="34"/>
        <v>4 101</v>
      </c>
      <c r="D398" s="257">
        <f t="shared" si="33"/>
        <v>1</v>
      </c>
      <c r="E398" s="257"/>
      <c r="F398" s="258" t="s">
        <v>470</v>
      </c>
      <c r="G398" s="258" t="s">
        <v>471</v>
      </c>
      <c r="H398" s="258" t="s">
        <v>472</v>
      </c>
      <c r="I398" s="258" t="s">
        <v>4243</v>
      </c>
      <c r="J398" s="258"/>
      <c r="K398" s="256">
        <v>4</v>
      </c>
      <c r="L398" s="256">
        <v>101</v>
      </c>
      <c r="M398" s="259">
        <v>1</v>
      </c>
      <c r="N398" s="260">
        <v>211779648</v>
      </c>
      <c r="O398" s="260">
        <v>177483066</v>
      </c>
      <c r="P398" s="260">
        <v>177483066</v>
      </c>
      <c r="Q398" s="260">
        <f t="shared" si="35"/>
        <v>34296582</v>
      </c>
      <c r="R398" s="261">
        <f t="shared" si="35"/>
        <v>0</v>
      </c>
    </row>
    <row r="399" spans="1:18" hidden="1" x14ac:dyDescent="0.25">
      <c r="A399" t="s">
        <v>4328</v>
      </c>
      <c r="B399" s="256">
        <v>22</v>
      </c>
      <c r="C399" s="206" t="str">
        <f t="shared" si="34"/>
        <v>4 101</v>
      </c>
      <c r="D399" s="257">
        <f t="shared" si="33"/>
        <v>1</v>
      </c>
      <c r="E399" s="257"/>
      <c r="F399" s="258" t="s">
        <v>470</v>
      </c>
      <c r="G399" s="258" t="s">
        <v>471</v>
      </c>
      <c r="H399" s="258" t="s">
        <v>472</v>
      </c>
      <c r="I399" s="258" t="s">
        <v>4243</v>
      </c>
      <c r="J399" s="258"/>
      <c r="K399" s="256">
        <v>4</v>
      </c>
      <c r="L399" s="256">
        <v>101</v>
      </c>
      <c r="M399" s="259">
        <v>1</v>
      </c>
      <c r="N399" s="260">
        <v>203220352</v>
      </c>
      <c r="O399" s="260">
        <v>40800000</v>
      </c>
      <c r="P399" s="260">
        <v>14400000</v>
      </c>
      <c r="Q399" s="260">
        <f t="shared" si="35"/>
        <v>162420352</v>
      </c>
      <c r="R399" s="261">
        <f t="shared" si="35"/>
        <v>26400000</v>
      </c>
    </row>
    <row r="400" spans="1:18" hidden="1" x14ac:dyDescent="0.25">
      <c r="A400" t="s">
        <v>4328</v>
      </c>
      <c r="B400" s="256">
        <v>22</v>
      </c>
      <c r="C400" s="206" t="str">
        <f t="shared" si="34"/>
        <v>4 101</v>
      </c>
      <c r="D400" s="257">
        <f t="shared" si="33"/>
        <v>1</v>
      </c>
      <c r="E400" s="257"/>
      <c r="F400" s="258" t="s">
        <v>470</v>
      </c>
      <c r="G400" s="258" t="s">
        <v>471</v>
      </c>
      <c r="H400" s="258" t="s">
        <v>472</v>
      </c>
      <c r="I400" s="258" t="s">
        <v>4243</v>
      </c>
      <c r="J400" s="258"/>
      <c r="K400" s="256">
        <v>4</v>
      </c>
      <c r="L400" s="256">
        <v>101</v>
      </c>
      <c r="M400" s="259">
        <v>1</v>
      </c>
      <c r="N400" s="260">
        <v>403100000</v>
      </c>
      <c r="O400" s="260">
        <v>403100000</v>
      </c>
      <c r="P400" s="260">
        <v>403100000</v>
      </c>
      <c r="Q400" s="260">
        <f t="shared" si="35"/>
        <v>0</v>
      </c>
      <c r="R400" s="261">
        <f t="shared" si="35"/>
        <v>0</v>
      </c>
    </row>
    <row r="401" spans="1:18" hidden="1" x14ac:dyDescent="0.25">
      <c r="A401" s="65" t="s">
        <v>4339</v>
      </c>
      <c r="B401" s="256">
        <v>22</v>
      </c>
      <c r="C401" s="206" t="str">
        <f t="shared" si="34"/>
        <v>4 202</v>
      </c>
      <c r="D401" s="257">
        <f t="shared" si="33"/>
        <v>1</v>
      </c>
      <c r="E401" s="257"/>
      <c r="F401" s="258" t="s">
        <v>470</v>
      </c>
      <c r="G401" s="212" t="s">
        <v>477</v>
      </c>
      <c r="H401" s="212" t="s">
        <v>482</v>
      </c>
      <c r="I401" s="335" t="s">
        <v>4338</v>
      </c>
      <c r="J401" s="335"/>
      <c r="K401" s="256">
        <v>4</v>
      </c>
      <c r="L401" s="334">
        <v>202</v>
      </c>
      <c r="M401" s="259">
        <v>1</v>
      </c>
      <c r="N401" s="260">
        <v>7000000</v>
      </c>
      <c r="O401" s="260">
        <v>0</v>
      </c>
      <c r="P401" s="260">
        <v>0</v>
      </c>
      <c r="Q401" s="260">
        <f t="shared" si="35"/>
        <v>7000000</v>
      </c>
      <c r="R401" s="261">
        <f t="shared" si="35"/>
        <v>0</v>
      </c>
    </row>
    <row r="402" spans="1:18" hidden="1" x14ac:dyDescent="0.25">
      <c r="A402" t="s">
        <v>4328</v>
      </c>
      <c r="B402" s="256">
        <v>22</v>
      </c>
      <c r="C402" s="206" t="str">
        <f t="shared" si="34"/>
        <v>4 101</v>
      </c>
      <c r="D402" s="257">
        <f t="shared" si="33"/>
        <v>1</v>
      </c>
      <c r="E402" s="257"/>
      <c r="F402" s="258" t="s">
        <v>470</v>
      </c>
      <c r="G402" s="258" t="s">
        <v>471</v>
      </c>
      <c r="H402" s="258" t="s">
        <v>472</v>
      </c>
      <c r="I402" s="258" t="s">
        <v>4243</v>
      </c>
      <c r="J402" s="258"/>
      <c r="K402" s="256">
        <v>4</v>
      </c>
      <c r="L402" s="256">
        <v>101</v>
      </c>
      <c r="M402" s="259">
        <v>1</v>
      </c>
      <c r="N402" s="260">
        <v>344722845</v>
      </c>
      <c r="O402" s="260">
        <v>0</v>
      </c>
      <c r="P402" s="260">
        <v>0</v>
      </c>
      <c r="Q402" s="260">
        <f t="shared" si="35"/>
        <v>344722845</v>
      </c>
      <c r="R402" s="261">
        <f t="shared" si="35"/>
        <v>0</v>
      </c>
    </row>
    <row r="403" spans="1:18" hidden="1" x14ac:dyDescent="0.25">
      <c r="A403" t="s">
        <v>4328</v>
      </c>
      <c r="B403" s="256">
        <v>22</v>
      </c>
      <c r="C403" s="206" t="str">
        <f t="shared" si="34"/>
        <v>4 101</v>
      </c>
      <c r="D403" s="257">
        <f t="shared" si="33"/>
        <v>1</v>
      </c>
      <c r="E403" s="257"/>
      <c r="F403" s="258" t="s">
        <v>470</v>
      </c>
      <c r="G403" s="258" t="s">
        <v>471</v>
      </c>
      <c r="H403" s="258" t="s">
        <v>472</v>
      </c>
      <c r="I403" s="258" t="s">
        <v>4243</v>
      </c>
      <c r="J403" s="258"/>
      <c r="K403" s="256">
        <v>4</v>
      </c>
      <c r="L403" s="256">
        <v>101</v>
      </c>
      <c r="M403" s="259">
        <v>1</v>
      </c>
      <c r="N403" s="260">
        <v>195000000</v>
      </c>
      <c r="O403" s="260">
        <v>0</v>
      </c>
      <c r="P403" s="260">
        <v>0</v>
      </c>
      <c r="Q403" s="260">
        <f t="shared" si="35"/>
        <v>195000000</v>
      </c>
      <c r="R403" s="261">
        <f t="shared" si="35"/>
        <v>0</v>
      </c>
    </row>
    <row r="404" spans="1:18" hidden="1" x14ac:dyDescent="0.25">
      <c r="A404" t="s">
        <v>4328</v>
      </c>
      <c r="B404" s="256">
        <v>22</v>
      </c>
      <c r="C404" s="206" t="str">
        <f t="shared" si="34"/>
        <v>4 101</v>
      </c>
      <c r="D404" s="257">
        <f t="shared" si="33"/>
        <v>1</v>
      </c>
      <c r="E404" s="257"/>
      <c r="F404" s="258" t="s">
        <v>470</v>
      </c>
      <c r="G404" s="258" t="s">
        <v>471</v>
      </c>
      <c r="H404" s="258" t="s">
        <v>472</v>
      </c>
      <c r="I404" s="258" t="s">
        <v>4243</v>
      </c>
      <c r="J404" s="258"/>
      <c r="K404" s="256">
        <v>4</v>
      </c>
      <c r="L404" s="256">
        <v>101</v>
      </c>
      <c r="M404" s="259">
        <v>1</v>
      </c>
      <c r="N404" s="260">
        <v>598000000</v>
      </c>
      <c r="O404" s="260">
        <v>76000000</v>
      </c>
      <c r="P404" s="260">
        <v>31000000</v>
      </c>
      <c r="Q404" s="260">
        <f t="shared" si="35"/>
        <v>522000000</v>
      </c>
      <c r="R404" s="261">
        <f t="shared" si="35"/>
        <v>45000000</v>
      </c>
    </row>
    <row r="405" spans="1:18" hidden="1" x14ac:dyDescent="0.25">
      <c r="A405" t="s">
        <v>4328</v>
      </c>
      <c r="B405" s="256">
        <v>22</v>
      </c>
      <c r="C405" s="206" t="str">
        <f t="shared" si="34"/>
        <v>4 101</v>
      </c>
      <c r="D405" s="257">
        <f t="shared" si="33"/>
        <v>1</v>
      </c>
      <c r="E405" s="257"/>
      <c r="F405" s="258" t="s">
        <v>470</v>
      </c>
      <c r="G405" s="258" t="s">
        <v>471</v>
      </c>
      <c r="H405" s="258" t="s">
        <v>472</v>
      </c>
      <c r="I405" s="258" t="s">
        <v>4243</v>
      </c>
      <c r="J405" s="258"/>
      <c r="K405" s="256">
        <v>4</v>
      </c>
      <c r="L405" s="256">
        <v>101</v>
      </c>
      <c r="M405" s="259">
        <v>1</v>
      </c>
      <c r="N405" s="260">
        <v>476404263</v>
      </c>
      <c r="O405" s="260">
        <v>318140000</v>
      </c>
      <c r="P405" s="260">
        <v>26040000</v>
      </c>
      <c r="Q405" s="260">
        <f t="shared" si="35"/>
        <v>158264263</v>
      </c>
      <c r="R405" s="261">
        <f t="shared" si="35"/>
        <v>292100000</v>
      </c>
    </row>
    <row r="406" spans="1:18" hidden="1" x14ac:dyDescent="0.25">
      <c r="A406" t="s">
        <v>4328</v>
      </c>
      <c r="B406" s="256">
        <v>22</v>
      </c>
      <c r="C406" s="206" t="str">
        <f t="shared" si="34"/>
        <v>4 101</v>
      </c>
      <c r="D406" s="257">
        <f t="shared" si="33"/>
        <v>1</v>
      </c>
      <c r="E406" s="257"/>
      <c r="F406" s="258" t="s">
        <v>470</v>
      </c>
      <c r="G406" s="258" t="s">
        <v>471</v>
      </c>
      <c r="H406" s="258" t="s">
        <v>472</v>
      </c>
      <c r="I406" s="258" t="s">
        <v>4243</v>
      </c>
      <c r="J406" s="258"/>
      <c r="K406" s="256">
        <v>4</v>
      </c>
      <c r="L406" s="256">
        <v>101</v>
      </c>
      <c r="M406" s="259">
        <v>1</v>
      </c>
      <c r="N406" s="260">
        <v>600000000</v>
      </c>
      <c r="O406" s="260">
        <v>0</v>
      </c>
      <c r="P406" s="260">
        <v>0</v>
      </c>
      <c r="Q406" s="260">
        <f t="shared" si="35"/>
        <v>600000000</v>
      </c>
      <c r="R406" s="261">
        <f t="shared" si="35"/>
        <v>0</v>
      </c>
    </row>
    <row r="407" spans="1:18" hidden="1" x14ac:dyDescent="0.25">
      <c r="A407" t="s">
        <v>4328</v>
      </c>
      <c r="B407" s="256">
        <v>22</v>
      </c>
      <c r="C407" s="206" t="str">
        <f t="shared" si="34"/>
        <v>4 101</v>
      </c>
      <c r="D407" s="257">
        <f t="shared" si="33"/>
        <v>1</v>
      </c>
      <c r="E407" s="257"/>
      <c r="F407" s="258" t="s">
        <v>470</v>
      </c>
      <c r="G407" s="258" t="s">
        <v>471</v>
      </c>
      <c r="H407" s="258" t="s">
        <v>472</v>
      </c>
      <c r="I407" s="258" t="s">
        <v>4243</v>
      </c>
      <c r="J407" s="258"/>
      <c r="K407" s="256">
        <v>4</v>
      </c>
      <c r="L407" s="256">
        <v>101</v>
      </c>
      <c r="M407" s="259">
        <v>1</v>
      </c>
      <c r="N407" s="260">
        <v>1361778</v>
      </c>
      <c r="O407" s="260">
        <v>0</v>
      </c>
      <c r="P407" s="260">
        <v>0</v>
      </c>
      <c r="Q407" s="260">
        <f t="shared" si="35"/>
        <v>1361778</v>
      </c>
      <c r="R407" s="261">
        <f t="shared" si="35"/>
        <v>0</v>
      </c>
    </row>
    <row r="408" spans="1:18" hidden="1" x14ac:dyDescent="0.25">
      <c r="A408" t="s">
        <v>4328</v>
      </c>
      <c r="B408" s="256">
        <v>22</v>
      </c>
      <c r="C408" s="206" t="str">
        <f t="shared" si="34"/>
        <v>4 101</v>
      </c>
      <c r="D408" s="257">
        <f t="shared" si="33"/>
        <v>1</v>
      </c>
      <c r="E408" s="257"/>
      <c r="F408" s="258" t="s">
        <v>470</v>
      </c>
      <c r="G408" s="258" t="s">
        <v>471</v>
      </c>
      <c r="H408" s="258" t="s">
        <v>472</v>
      </c>
      <c r="I408" s="258" t="s">
        <v>4243</v>
      </c>
      <c r="J408" s="258"/>
      <c r="K408" s="256">
        <v>4</v>
      </c>
      <c r="L408" s="256">
        <v>101</v>
      </c>
      <c r="M408" s="259">
        <v>1</v>
      </c>
      <c r="N408" s="260">
        <v>133935805</v>
      </c>
      <c r="O408" s="260">
        <v>0</v>
      </c>
      <c r="P408" s="260">
        <v>0</v>
      </c>
      <c r="Q408" s="260">
        <f t="shared" si="35"/>
        <v>133935805</v>
      </c>
      <c r="R408" s="261">
        <f t="shared" si="35"/>
        <v>0</v>
      </c>
    </row>
    <row r="409" spans="1:18" hidden="1" x14ac:dyDescent="0.25">
      <c r="A409" t="s">
        <v>4328</v>
      </c>
      <c r="B409" s="256">
        <v>22</v>
      </c>
      <c r="C409" s="206" t="str">
        <f t="shared" si="34"/>
        <v>4 101</v>
      </c>
      <c r="D409" s="257">
        <f t="shared" si="33"/>
        <v>1</v>
      </c>
      <c r="E409" s="257"/>
      <c r="F409" s="258" t="s">
        <v>470</v>
      </c>
      <c r="G409" s="258" t="s">
        <v>471</v>
      </c>
      <c r="H409" s="258" t="s">
        <v>472</v>
      </c>
      <c r="I409" s="258" t="s">
        <v>4243</v>
      </c>
      <c r="J409" s="258"/>
      <c r="K409" s="256">
        <v>4</v>
      </c>
      <c r="L409" s="256">
        <v>101</v>
      </c>
      <c r="M409" s="259">
        <v>1</v>
      </c>
      <c r="N409" s="260">
        <v>210277155</v>
      </c>
      <c r="O409" s="260">
        <v>210277155</v>
      </c>
      <c r="P409" s="260">
        <v>210277155</v>
      </c>
      <c r="Q409" s="260">
        <f t="shared" si="35"/>
        <v>0</v>
      </c>
      <c r="R409" s="261">
        <f t="shared" si="35"/>
        <v>0</v>
      </c>
    </row>
    <row r="410" spans="1:18" hidden="1" x14ac:dyDescent="0.25">
      <c r="A410" s="65" t="s">
        <v>4339</v>
      </c>
      <c r="B410" s="256">
        <v>22</v>
      </c>
      <c r="C410" s="206" t="str">
        <f t="shared" si="34"/>
        <v>4 202</v>
      </c>
      <c r="D410" s="257">
        <f t="shared" si="33"/>
        <v>1</v>
      </c>
      <c r="E410" s="257"/>
      <c r="F410" s="258" t="s">
        <v>470</v>
      </c>
      <c r="G410" s="212" t="s">
        <v>477</v>
      </c>
      <c r="H410" s="212" t="s">
        <v>482</v>
      </c>
      <c r="I410" s="335" t="s">
        <v>4338</v>
      </c>
      <c r="J410" s="335"/>
      <c r="K410" s="256">
        <v>4</v>
      </c>
      <c r="L410" s="334">
        <v>202</v>
      </c>
      <c r="M410" s="259">
        <v>1</v>
      </c>
      <c r="N410" s="260">
        <v>1018000000</v>
      </c>
      <c r="O410" s="260">
        <v>1018000000</v>
      </c>
      <c r="P410" s="260">
        <v>1018000000</v>
      </c>
      <c r="Q410" s="260">
        <f t="shared" si="35"/>
        <v>0</v>
      </c>
      <c r="R410" s="261">
        <f t="shared" si="35"/>
        <v>0</v>
      </c>
    </row>
    <row r="411" spans="1:18" hidden="1" x14ac:dyDescent="0.25">
      <c r="A411" t="s">
        <v>4328</v>
      </c>
      <c r="B411" s="256">
        <v>22</v>
      </c>
      <c r="C411" s="206" t="str">
        <f t="shared" si="34"/>
        <v>4 101</v>
      </c>
      <c r="D411" s="257">
        <f t="shared" si="33"/>
        <v>1</v>
      </c>
      <c r="E411" s="257"/>
      <c r="F411" s="258" t="s">
        <v>470</v>
      </c>
      <c r="G411" s="258" t="s">
        <v>471</v>
      </c>
      <c r="H411" s="258" t="s">
        <v>472</v>
      </c>
      <c r="I411" s="258" t="s">
        <v>4243</v>
      </c>
      <c r="J411" s="258"/>
      <c r="K411" s="256">
        <v>4</v>
      </c>
      <c r="L411" s="256">
        <v>101</v>
      </c>
      <c r="M411" s="259">
        <v>1</v>
      </c>
      <c r="N411" s="260">
        <v>85000000</v>
      </c>
      <c r="O411" s="260">
        <v>85000000</v>
      </c>
      <c r="P411" s="260">
        <v>85000000</v>
      </c>
      <c r="Q411" s="260">
        <f t="shared" si="35"/>
        <v>0</v>
      </c>
      <c r="R411" s="261">
        <f t="shared" si="35"/>
        <v>0</v>
      </c>
    </row>
    <row r="412" spans="1:18" hidden="1" x14ac:dyDescent="0.25">
      <c r="A412" t="s">
        <v>4328</v>
      </c>
      <c r="B412" s="256">
        <v>22</v>
      </c>
      <c r="C412" s="206" t="str">
        <f t="shared" si="34"/>
        <v>4 101</v>
      </c>
      <c r="D412" s="257">
        <f t="shared" si="33"/>
        <v>1</v>
      </c>
      <c r="E412" s="257"/>
      <c r="F412" s="258" t="s">
        <v>470</v>
      </c>
      <c r="G412" s="258" t="s">
        <v>471</v>
      </c>
      <c r="H412" s="258" t="s">
        <v>472</v>
      </c>
      <c r="I412" s="258" t="s">
        <v>4243</v>
      </c>
      <c r="J412" s="258"/>
      <c r="K412" s="256">
        <v>4</v>
      </c>
      <c r="L412" s="256">
        <v>101</v>
      </c>
      <c r="M412" s="259">
        <v>1</v>
      </c>
      <c r="N412" s="260">
        <v>12000000</v>
      </c>
      <c r="O412" s="260">
        <v>12000000</v>
      </c>
      <c r="P412" s="260">
        <v>12000000</v>
      </c>
      <c r="Q412" s="260">
        <f t="shared" si="35"/>
        <v>0</v>
      </c>
      <c r="R412" s="261">
        <f t="shared" si="35"/>
        <v>0</v>
      </c>
    </row>
    <row r="413" spans="1:18" hidden="1" x14ac:dyDescent="0.25">
      <c r="A413" t="s">
        <v>4328</v>
      </c>
      <c r="B413" s="256">
        <v>22</v>
      </c>
      <c r="C413" s="206" t="str">
        <f t="shared" si="34"/>
        <v>4 101</v>
      </c>
      <c r="D413" s="257">
        <f t="shared" si="33"/>
        <v>2</v>
      </c>
      <c r="E413" s="257"/>
      <c r="F413" s="258" t="s">
        <v>470</v>
      </c>
      <c r="G413" s="258" t="s">
        <v>471</v>
      </c>
      <c r="H413" s="258" t="s">
        <v>472</v>
      </c>
      <c r="I413" s="258" t="s">
        <v>4243</v>
      </c>
      <c r="J413" s="258"/>
      <c r="K413" s="256">
        <v>4</v>
      </c>
      <c r="L413" s="256">
        <v>101</v>
      </c>
      <c r="M413" s="259">
        <v>2</v>
      </c>
      <c r="N413" s="260">
        <v>53589071</v>
      </c>
      <c r="O413" s="260">
        <v>0</v>
      </c>
      <c r="P413" s="260">
        <v>0</v>
      </c>
      <c r="Q413" s="260">
        <f t="shared" si="35"/>
        <v>53589071</v>
      </c>
      <c r="R413" s="261">
        <f t="shared" si="35"/>
        <v>0</v>
      </c>
    </row>
    <row r="414" spans="1:18" hidden="1" x14ac:dyDescent="0.25">
      <c r="A414" t="s">
        <v>4328</v>
      </c>
      <c r="B414" s="256">
        <v>22</v>
      </c>
      <c r="C414" s="206" t="str">
        <f t="shared" si="34"/>
        <v>4 101</v>
      </c>
      <c r="D414" s="257">
        <f t="shared" si="33"/>
        <v>2</v>
      </c>
      <c r="E414" s="257"/>
      <c r="F414" s="258" t="s">
        <v>470</v>
      </c>
      <c r="G414" s="258" t="s">
        <v>471</v>
      </c>
      <c r="H414" s="258" t="s">
        <v>472</v>
      </c>
      <c r="I414" s="258" t="s">
        <v>4243</v>
      </c>
      <c r="J414" s="258"/>
      <c r="K414" s="256">
        <v>4</v>
      </c>
      <c r="L414" s="256">
        <v>101</v>
      </c>
      <c r="M414" s="259">
        <v>2</v>
      </c>
      <c r="N414" s="260">
        <v>40955062</v>
      </c>
      <c r="O414" s="260">
        <v>0</v>
      </c>
      <c r="P414" s="260">
        <v>0</v>
      </c>
      <c r="Q414" s="260">
        <f t="shared" si="35"/>
        <v>40955062</v>
      </c>
      <c r="R414" s="261">
        <f t="shared" si="35"/>
        <v>0</v>
      </c>
    </row>
    <row r="415" spans="1:18" hidden="1" x14ac:dyDescent="0.25">
      <c r="A415" t="s">
        <v>4328</v>
      </c>
      <c r="B415" s="256">
        <v>22</v>
      </c>
      <c r="C415" s="206" t="str">
        <f t="shared" si="34"/>
        <v>4 101</v>
      </c>
      <c r="D415" s="257">
        <f t="shared" si="33"/>
        <v>2</v>
      </c>
      <c r="E415" s="257"/>
      <c r="F415" s="258" t="s">
        <v>470</v>
      </c>
      <c r="G415" s="258" t="s">
        <v>471</v>
      </c>
      <c r="H415" s="258" t="s">
        <v>472</v>
      </c>
      <c r="I415" s="258" t="s">
        <v>4243</v>
      </c>
      <c r="J415" s="258"/>
      <c r="K415" s="256">
        <v>4</v>
      </c>
      <c r="L415" s="256">
        <v>101</v>
      </c>
      <c r="M415" s="259">
        <v>2</v>
      </c>
      <c r="N415" s="260">
        <v>34244938</v>
      </c>
      <c r="O415" s="260">
        <v>34244938</v>
      </c>
      <c r="P415" s="260">
        <v>34244938</v>
      </c>
      <c r="Q415" s="260">
        <f t="shared" si="35"/>
        <v>0</v>
      </c>
      <c r="R415" s="261">
        <f t="shared" si="35"/>
        <v>0</v>
      </c>
    </row>
    <row r="416" spans="1:18" hidden="1" x14ac:dyDescent="0.25">
      <c r="A416" t="s">
        <v>4328</v>
      </c>
      <c r="B416" s="256">
        <v>22</v>
      </c>
      <c r="C416" s="206" t="str">
        <f t="shared" si="34"/>
        <v>4 101</v>
      </c>
      <c r="D416" s="257">
        <f t="shared" si="33"/>
        <v>2</v>
      </c>
      <c r="E416" s="257"/>
      <c r="F416" s="258" t="s">
        <v>470</v>
      </c>
      <c r="G416" s="258" t="s">
        <v>471</v>
      </c>
      <c r="H416" s="258" t="s">
        <v>472</v>
      </c>
      <c r="I416" s="258" t="s">
        <v>4243</v>
      </c>
      <c r="J416" s="258"/>
      <c r="K416" s="256">
        <v>4</v>
      </c>
      <c r="L416" s="256">
        <v>101</v>
      </c>
      <c r="M416" s="259">
        <v>2</v>
      </c>
      <c r="N416" s="260">
        <v>56800000</v>
      </c>
      <c r="O416" s="260">
        <v>56800000</v>
      </c>
      <c r="P416" s="260">
        <v>14400000</v>
      </c>
      <c r="Q416" s="260">
        <f t="shared" si="35"/>
        <v>0</v>
      </c>
      <c r="R416" s="261">
        <f t="shared" si="35"/>
        <v>42400000</v>
      </c>
    </row>
    <row r="417" spans="1:18" hidden="1" x14ac:dyDescent="0.25">
      <c r="A417" t="s">
        <v>4328</v>
      </c>
      <c r="B417" s="256">
        <v>22</v>
      </c>
      <c r="C417" s="206" t="str">
        <f t="shared" si="34"/>
        <v>4 101</v>
      </c>
      <c r="D417" s="257">
        <f t="shared" si="33"/>
        <v>2</v>
      </c>
      <c r="E417" s="257"/>
      <c r="F417" s="258" t="s">
        <v>470</v>
      </c>
      <c r="G417" s="258" t="s">
        <v>471</v>
      </c>
      <c r="H417" s="258" t="s">
        <v>472</v>
      </c>
      <c r="I417" s="258" t="s">
        <v>4243</v>
      </c>
      <c r="J417" s="258"/>
      <c r="K417" s="256">
        <v>4</v>
      </c>
      <c r="L417" s="256">
        <v>101</v>
      </c>
      <c r="M417" s="259">
        <v>2</v>
      </c>
      <c r="N417" s="260">
        <v>4000000</v>
      </c>
      <c r="O417" s="260">
        <v>4000000</v>
      </c>
      <c r="P417" s="260">
        <v>4000000</v>
      </c>
      <c r="Q417" s="260">
        <f t="shared" si="35"/>
        <v>0</v>
      </c>
      <c r="R417" s="261">
        <f t="shared" si="35"/>
        <v>0</v>
      </c>
    </row>
    <row r="418" spans="1:18" hidden="1" x14ac:dyDescent="0.25">
      <c r="A418" t="s">
        <v>4328</v>
      </c>
      <c r="B418" s="256">
        <v>22</v>
      </c>
      <c r="C418" s="206" t="str">
        <f t="shared" si="34"/>
        <v>4 101</v>
      </c>
      <c r="D418" s="257">
        <f t="shared" si="33"/>
        <v>1</v>
      </c>
      <c r="E418" s="257"/>
      <c r="F418" s="258" t="s">
        <v>470</v>
      </c>
      <c r="G418" s="258" t="s">
        <v>471</v>
      </c>
      <c r="H418" s="258" t="s">
        <v>472</v>
      </c>
      <c r="I418" s="258" t="s">
        <v>4243</v>
      </c>
      <c r="J418" s="258"/>
      <c r="K418" s="256">
        <v>4</v>
      </c>
      <c r="L418" s="256">
        <v>101</v>
      </c>
      <c r="M418" s="259">
        <v>1</v>
      </c>
      <c r="N418" s="260">
        <v>500000000</v>
      </c>
      <c r="O418" s="260">
        <v>412000000</v>
      </c>
      <c r="P418" s="260">
        <v>25060000</v>
      </c>
      <c r="Q418" s="260">
        <f t="shared" si="35"/>
        <v>88000000</v>
      </c>
      <c r="R418" s="261">
        <f t="shared" si="35"/>
        <v>386940000</v>
      </c>
    </row>
    <row r="419" spans="1:18" hidden="1" x14ac:dyDescent="0.25">
      <c r="A419" t="s">
        <v>4328</v>
      </c>
      <c r="B419" s="256">
        <v>22</v>
      </c>
      <c r="C419" s="206" t="str">
        <f t="shared" si="34"/>
        <v>4 101</v>
      </c>
      <c r="D419" s="257">
        <f t="shared" si="33"/>
        <v>2</v>
      </c>
      <c r="E419" s="257"/>
      <c r="F419" s="258" t="s">
        <v>470</v>
      </c>
      <c r="G419" s="258" t="s">
        <v>471</v>
      </c>
      <c r="H419" s="258" t="s">
        <v>472</v>
      </c>
      <c r="I419" s="258" t="s">
        <v>4243</v>
      </c>
      <c r="J419" s="258"/>
      <c r="K419" s="256">
        <v>4</v>
      </c>
      <c r="L419" s="256">
        <v>101</v>
      </c>
      <c r="M419" s="259">
        <v>2</v>
      </c>
      <c r="N419" s="260">
        <v>32155595</v>
      </c>
      <c r="O419" s="260">
        <v>0</v>
      </c>
      <c r="P419" s="260">
        <v>0</v>
      </c>
      <c r="Q419" s="260">
        <f t="shared" si="35"/>
        <v>32155595</v>
      </c>
      <c r="R419" s="261">
        <f t="shared" si="35"/>
        <v>0</v>
      </c>
    </row>
    <row r="420" spans="1:18" hidden="1" x14ac:dyDescent="0.25">
      <c r="A420" t="s">
        <v>4328</v>
      </c>
      <c r="B420" s="256">
        <v>22</v>
      </c>
      <c r="C420" s="206" t="str">
        <f t="shared" si="34"/>
        <v>4 101</v>
      </c>
      <c r="D420" s="257">
        <f t="shared" si="33"/>
        <v>2</v>
      </c>
      <c r="E420" s="257"/>
      <c r="F420" s="258" t="s">
        <v>470</v>
      </c>
      <c r="G420" s="258" t="s">
        <v>471</v>
      </c>
      <c r="H420" s="258" t="s">
        <v>472</v>
      </c>
      <c r="I420" s="258" t="s">
        <v>4243</v>
      </c>
      <c r="J420" s="258"/>
      <c r="K420" s="256">
        <v>4</v>
      </c>
      <c r="L420" s="256">
        <v>101</v>
      </c>
      <c r="M420" s="259">
        <v>2</v>
      </c>
      <c r="N420" s="260">
        <v>27600000</v>
      </c>
      <c r="O420" s="260">
        <v>0</v>
      </c>
      <c r="P420" s="260">
        <v>0</v>
      </c>
      <c r="Q420" s="260">
        <f t="shared" si="35"/>
        <v>27600000</v>
      </c>
      <c r="R420" s="261">
        <f t="shared" si="35"/>
        <v>0</v>
      </c>
    </row>
    <row r="421" spans="1:18" hidden="1" x14ac:dyDescent="0.25">
      <c r="A421" t="s">
        <v>4328</v>
      </c>
      <c r="B421" s="256">
        <v>22</v>
      </c>
      <c r="C421" s="206" t="str">
        <f t="shared" si="34"/>
        <v>4 101</v>
      </c>
      <c r="D421" s="257">
        <f t="shared" si="33"/>
        <v>2</v>
      </c>
      <c r="E421" s="257"/>
      <c r="F421" s="258" t="s">
        <v>470</v>
      </c>
      <c r="G421" s="258" t="s">
        <v>471</v>
      </c>
      <c r="H421" s="258" t="s">
        <v>472</v>
      </c>
      <c r="I421" s="258" t="s">
        <v>4243</v>
      </c>
      <c r="J421" s="258"/>
      <c r="K421" s="256">
        <v>4</v>
      </c>
      <c r="L421" s="256">
        <v>101</v>
      </c>
      <c r="M421" s="259">
        <v>2</v>
      </c>
      <c r="N421" s="260">
        <v>172000000</v>
      </c>
      <c r="O421" s="260">
        <v>172000000</v>
      </c>
      <c r="P421" s="260">
        <v>116820000</v>
      </c>
      <c r="Q421" s="260">
        <f t="shared" si="35"/>
        <v>0</v>
      </c>
      <c r="R421" s="261">
        <f t="shared" si="35"/>
        <v>55180000</v>
      </c>
    </row>
    <row r="422" spans="1:18" hidden="1" x14ac:dyDescent="0.25">
      <c r="A422" t="s">
        <v>4328</v>
      </c>
      <c r="B422" s="256">
        <v>22</v>
      </c>
      <c r="C422" s="206" t="str">
        <f t="shared" si="34"/>
        <v>4 101</v>
      </c>
      <c r="D422" s="257">
        <f t="shared" si="33"/>
        <v>2</v>
      </c>
      <c r="E422" s="257"/>
      <c r="F422" s="258" t="s">
        <v>470</v>
      </c>
      <c r="G422" s="258" t="s">
        <v>471</v>
      </c>
      <c r="H422" s="258" t="s">
        <v>472</v>
      </c>
      <c r="I422" s="258" t="s">
        <v>4243</v>
      </c>
      <c r="J422" s="258"/>
      <c r="K422" s="256">
        <v>4</v>
      </c>
      <c r="L422" s="256">
        <v>101</v>
      </c>
      <c r="M422" s="259">
        <v>2</v>
      </c>
      <c r="N422" s="260">
        <v>63889554</v>
      </c>
      <c r="O422" s="260">
        <v>0</v>
      </c>
      <c r="P422" s="260">
        <v>0</v>
      </c>
      <c r="Q422" s="260">
        <f t="shared" si="35"/>
        <v>63889554</v>
      </c>
      <c r="R422" s="261">
        <f t="shared" si="35"/>
        <v>0</v>
      </c>
    </row>
    <row r="423" spans="1:18" hidden="1" x14ac:dyDescent="0.25">
      <c r="A423" t="s">
        <v>4329</v>
      </c>
      <c r="B423" s="256">
        <v>22</v>
      </c>
      <c r="C423" s="206" t="str">
        <f t="shared" si="34"/>
        <v>4 101</v>
      </c>
      <c r="D423" s="257">
        <f t="shared" si="33"/>
        <v>1</v>
      </c>
      <c r="E423" s="257"/>
      <c r="F423" s="258" t="s">
        <v>470</v>
      </c>
      <c r="G423" s="258" t="s">
        <v>471</v>
      </c>
      <c r="H423" s="258" t="s">
        <v>472</v>
      </c>
      <c r="I423" s="280" t="s">
        <v>4258</v>
      </c>
      <c r="J423" s="280"/>
      <c r="K423" s="256">
        <v>4</v>
      </c>
      <c r="L423" s="256">
        <v>101</v>
      </c>
      <c r="M423" s="259">
        <v>1</v>
      </c>
      <c r="N423" s="260">
        <v>456246281</v>
      </c>
      <c r="O423" s="260">
        <v>456246281</v>
      </c>
      <c r="P423" s="260">
        <v>456246281</v>
      </c>
      <c r="Q423" s="260">
        <f t="shared" si="35"/>
        <v>0</v>
      </c>
      <c r="R423" s="261">
        <f t="shared" si="35"/>
        <v>0</v>
      </c>
    </row>
    <row r="424" spans="1:18" hidden="1" x14ac:dyDescent="0.25">
      <c r="A424" t="s">
        <v>4329</v>
      </c>
      <c r="B424" s="256">
        <v>22</v>
      </c>
      <c r="C424" s="206" t="str">
        <f t="shared" si="34"/>
        <v>4 101</v>
      </c>
      <c r="D424" s="257">
        <f t="shared" si="33"/>
        <v>1</v>
      </c>
      <c r="E424" s="257"/>
      <c r="F424" s="258" t="s">
        <v>470</v>
      </c>
      <c r="G424" s="258" t="s">
        <v>471</v>
      </c>
      <c r="H424" s="258" t="s">
        <v>472</v>
      </c>
      <c r="I424" s="280" t="s">
        <v>4258</v>
      </c>
      <c r="J424" s="280"/>
      <c r="K424" s="256">
        <v>4</v>
      </c>
      <c r="L424" s="256">
        <v>101</v>
      </c>
      <c r="M424" s="259">
        <v>1</v>
      </c>
      <c r="N424" s="260">
        <v>9332674245</v>
      </c>
      <c r="O424" s="260">
        <v>105063849</v>
      </c>
      <c r="P424" s="260">
        <v>0</v>
      </c>
      <c r="Q424" s="260">
        <f t="shared" si="35"/>
        <v>9227610396</v>
      </c>
      <c r="R424" s="261">
        <f t="shared" si="35"/>
        <v>105063849</v>
      </c>
    </row>
    <row r="425" spans="1:18" hidden="1" x14ac:dyDescent="0.25">
      <c r="A425" t="s">
        <v>4330</v>
      </c>
      <c r="B425" s="259">
        <v>30</v>
      </c>
      <c r="C425" s="206" t="str">
        <f t="shared" si="34"/>
        <v>2 301</v>
      </c>
      <c r="D425" s="257">
        <f t="shared" si="33"/>
        <v>1</v>
      </c>
      <c r="E425" s="257"/>
      <c r="F425" s="258" t="s">
        <v>387</v>
      </c>
      <c r="G425" s="258" t="s">
        <v>402</v>
      </c>
      <c r="H425" s="258" t="s">
        <v>403</v>
      </c>
      <c r="I425" s="280" t="s">
        <v>4259</v>
      </c>
      <c r="J425" s="280"/>
      <c r="K425" s="256">
        <v>2</v>
      </c>
      <c r="L425" s="258">
        <v>301</v>
      </c>
      <c r="M425" s="259">
        <v>1</v>
      </c>
      <c r="N425" s="386">
        <v>591792531</v>
      </c>
      <c r="O425" s="386">
        <v>591792531</v>
      </c>
      <c r="P425" s="386">
        <v>591792531</v>
      </c>
      <c r="Q425" s="387">
        <f t="shared" si="35"/>
        <v>0</v>
      </c>
      <c r="R425" s="387">
        <f t="shared" si="35"/>
        <v>0</v>
      </c>
    </row>
    <row r="426" spans="1:18" hidden="1" x14ac:dyDescent="0.25">
      <c r="A426" t="s">
        <v>4330</v>
      </c>
      <c r="B426" s="259">
        <v>30</v>
      </c>
      <c r="C426" s="206" t="str">
        <f t="shared" si="34"/>
        <v>2 301</v>
      </c>
      <c r="D426" s="257">
        <f t="shared" si="33"/>
        <v>1</v>
      </c>
      <c r="E426" s="257"/>
      <c r="F426" s="258" t="s">
        <v>387</v>
      </c>
      <c r="G426" s="258" t="s">
        <v>402</v>
      </c>
      <c r="H426" s="258" t="s">
        <v>403</v>
      </c>
      <c r="I426" s="280" t="s">
        <v>4259</v>
      </c>
      <c r="J426" s="280"/>
      <c r="K426" s="256">
        <v>2</v>
      </c>
      <c r="L426" s="258">
        <v>301</v>
      </c>
      <c r="M426" s="259">
        <v>1</v>
      </c>
      <c r="N426" s="386"/>
      <c r="O426" s="386"/>
      <c r="P426" s="386"/>
      <c r="Q426" s="387"/>
      <c r="R426" s="387"/>
    </row>
    <row r="427" spans="1:18" hidden="1" x14ac:dyDescent="0.25">
      <c r="A427" t="s">
        <v>4330</v>
      </c>
      <c r="B427" s="259">
        <v>30</v>
      </c>
      <c r="C427" s="206" t="str">
        <f t="shared" si="34"/>
        <v>2 301</v>
      </c>
      <c r="D427" s="257">
        <f t="shared" si="33"/>
        <v>1</v>
      </c>
      <c r="E427" s="257"/>
      <c r="F427" s="258" t="s">
        <v>387</v>
      </c>
      <c r="G427" s="258" t="s">
        <v>402</v>
      </c>
      <c r="H427" s="258" t="s">
        <v>403</v>
      </c>
      <c r="I427" s="280" t="s">
        <v>4259</v>
      </c>
      <c r="J427" s="280"/>
      <c r="K427" s="256">
        <v>2</v>
      </c>
      <c r="L427" s="258">
        <v>301</v>
      </c>
      <c r="M427" s="259">
        <v>1</v>
      </c>
      <c r="N427" s="386"/>
      <c r="O427" s="386"/>
      <c r="P427" s="386"/>
      <c r="Q427" s="387"/>
      <c r="R427" s="387"/>
    </row>
    <row r="428" spans="1:18" hidden="1" x14ac:dyDescent="0.25">
      <c r="A428" t="s">
        <v>4330</v>
      </c>
      <c r="B428" s="259">
        <v>30</v>
      </c>
      <c r="C428" s="206" t="str">
        <f t="shared" si="34"/>
        <v>2 301</v>
      </c>
      <c r="D428" s="257">
        <f t="shared" si="33"/>
        <v>1</v>
      </c>
      <c r="E428" s="257"/>
      <c r="F428" s="258" t="s">
        <v>387</v>
      </c>
      <c r="G428" s="258" t="s">
        <v>402</v>
      </c>
      <c r="H428" s="258" t="s">
        <v>403</v>
      </c>
      <c r="I428" s="280" t="s">
        <v>4259</v>
      </c>
      <c r="J428" s="280"/>
      <c r="K428" s="256">
        <v>2</v>
      </c>
      <c r="L428" s="258">
        <v>301</v>
      </c>
      <c r="M428" s="259">
        <v>1</v>
      </c>
      <c r="N428" s="386"/>
      <c r="O428" s="386"/>
      <c r="P428" s="386"/>
      <c r="Q428" s="387"/>
      <c r="R428" s="387"/>
    </row>
    <row r="429" spans="1:18" hidden="1" x14ac:dyDescent="0.25">
      <c r="A429" t="s">
        <v>4330</v>
      </c>
      <c r="B429" s="259">
        <v>30</v>
      </c>
      <c r="C429" s="206" t="str">
        <f t="shared" si="34"/>
        <v>2 301</v>
      </c>
      <c r="D429" s="257">
        <f t="shared" si="33"/>
        <v>1</v>
      </c>
      <c r="E429" s="257"/>
      <c r="F429" s="258" t="s">
        <v>387</v>
      </c>
      <c r="G429" s="258" t="s">
        <v>402</v>
      </c>
      <c r="H429" s="258" t="s">
        <v>403</v>
      </c>
      <c r="I429" s="280" t="s">
        <v>4259</v>
      </c>
      <c r="J429" s="280"/>
      <c r="K429" s="256">
        <v>2</v>
      </c>
      <c r="L429" s="258">
        <v>301</v>
      </c>
      <c r="M429" s="259">
        <v>1</v>
      </c>
      <c r="N429" s="386"/>
      <c r="O429" s="386"/>
      <c r="P429" s="386"/>
      <c r="Q429" s="387"/>
      <c r="R429" s="387"/>
    </row>
    <row r="430" spans="1:18" hidden="1" x14ac:dyDescent="0.25">
      <c r="A430" t="s">
        <v>4330</v>
      </c>
      <c r="B430" s="259">
        <v>30</v>
      </c>
      <c r="C430" s="206" t="str">
        <f t="shared" si="34"/>
        <v>2 301</v>
      </c>
      <c r="D430" s="257">
        <f t="shared" si="33"/>
        <v>1</v>
      </c>
      <c r="E430" s="257"/>
      <c r="F430" s="258" t="s">
        <v>387</v>
      </c>
      <c r="G430" s="258" t="s">
        <v>402</v>
      </c>
      <c r="H430" s="258" t="s">
        <v>403</v>
      </c>
      <c r="I430" s="280" t="s">
        <v>4259</v>
      </c>
      <c r="J430" s="280"/>
      <c r="K430" s="256">
        <v>2</v>
      </c>
      <c r="L430" s="258">
        <v>301</v>
      </c>
      <c r="M430" s="259">
        <v>1</v>
      </c>
      <c r="N430" s="386"/>
      <c r="O430" s="386"/>
      <c r="P430" s="386"/>
      <c r="Q430" s="387"/>
      <c r="R430" s="387"/>
    </row>
    <row r="431" spans="1:18" hidden="1" x14ac:dyDescent="0.25">
      <c r="A431" t="s">
        <v>4330</v>
      </c>
      <c r="B431" s="259">
        <v>30</v>
      </c>
      <c r="C431" s="206" t="str">
        <f t="shared" si="34"/>
        <v>2 301</v>
      </c>
      <c r="D431" s="257">
        <f t="shared" si="33"/>
        <v>1</v>
      </c>
      <c r="E431" s="257"/>
      <c r="F431" s="258" t="s">
        <v>387</v>
      </c>
      <c r="G431" s="258" t="s">
        <v>402</v>
      </c>
      <c r="H431" s="258" t="s">
        <v>403</v>
      </c>
      <c r="I431" s="280" t="s">
        <v>4259</v>
      </c>
      <c r="J431" s="280"/>
      <c r="K431" s="256">
        <v>2</v>
      </c>
      <c r="L431" s="258">
        <v>301</v>
      </c>
      <c r="M431" s="259">
        <v>1</v>
      </c>
      <c r="N431" s="386"/>
      <c r="O431" s="386"/>
      <c r="P431" s="386"/>
      <c r="Q431" s="387"/>
      <c r="R431" s="387"/>
    </row>
    <row r="432" spans="1:18" hidden="1" x14ac:dyDescent="0.25">
      <c r="A432" t="s">
        <v>4330</v>
      </c>
      <c r="B432" s="259">
        <v>30</v>
      </c>
      <c r="C432" s="206" t="str">
        <f t="shared" si="34"/>
        <v>2 301</v>
      </c>
      <c r="D432" s="257">
        <f t="shared" si="33"/>
        <v>1</v>
      </c>
      <c r="E432" s="257"/>
      <c r="F432" s="258" t="s">
        <v>387</v>
      </c>
      <c r="G432" s="258" t="s">
        <v>402</v>
      </c>
      <c r="H432" s="258" t="s">
        <v>403</v>
      </c>
      <c r="I432" s="280" t="s">
        <v>4259</v>
      </c>
      <c r="J432" s="280"/>
      <c r="K432" s="256">
        <v>2</v>
      </c>
      <c r="L432" s="258">
        <v>301</v>
      </c>
      <c r="M432" s="259">
        <v>1</v>
      </c>
      <c r="N432" s="386"/>
      <c r="O432" s="386"/>
      <c r="P432" s="386"/>
      <c r="Q432" s="387"/>
      <c r="R432" s="387"/>
    </row>
    <row r="433" spans="1:18" hidden="1" x14ac:dyDescent="0.25">
      <c r="A433" t="s">
        <v>4330</v>
      </c>
      <c r="B433" s="259">
        <v>30</v>
      </c>
      <c r="C433" s="206" t="str">
        <f t="shared" si="34"/>
        <v>2 301</v>
      </c>
      <c r="D433" s="257">
        <f t="shared" si="33"/>
        <v>1</v>
      </c>
      <c r="E433" s="257"/>
      <c r="F433" s="258" t="s">
        <v>387</v>
      </c>
      <c r="G433" s="258" t="s">
        <v>402</v>
      </c>
      <c r="H433" s="258" t="s">
        <v>403</v>
      </c>
      <c r="I433" s="280" t="s">
        <v>4259</v>
      </c>
      <c r="J433" s="280"/>
      <c r="K433" s="256">
        <v>2</v>
      </c>
      <c r="L433" s="258">
        <v>301</v>
      </c>
      <c r="M433" s="259">
        <v>1</v>
      </c>
      <c r="N433" s="386"/>
      <c r="O433" s="386"/>
      <c r="P433" s="386"/>
      <c r="Q433" s="387"/>
      <c r="R433" s="387"/>
    </row>
    <row r="434" spans="1:18" hidden="1" x14ac:dyDescent="0.25">
      <c r="A434" t="s">
        <v>4330</v>
      </c>
      <c r="B434" s="259">
        <v>30</v>
      </c>
      <c r="C434" s="206" t="str">
        <f t="shared" si="34"/>
        <v>2 301</v>
      </c>
      <c r="D434" s="257">
        <f t="shared" si="33"/>
        <v>1</v>
      </c>
      <c r="E434" s="257"/>
      <c r="F434" s="258" t="s">
        <v>387</v>
      </c>
      <c r="G434" s="258" t="s">
        <v>402</v>
      </c>
      <c r="H434" s="258" t="s">
        <v>403</v>
      </c>
      <c r="I434" s="280" t="s">
        <v>4259</v>
      </c>
      <c r="J434" s="280"/>
      <c r="K434" s="256">
        <v>2</v>
      </c>
      <c r="L434" s="258">
        <v>301</v>
      </c>
      <c r="M434" s="259">
        <v>1</v>
      </c>
      <c r="N434" s="386"/>
      <c r="O434" s="386"/>
      <c r="P434" s="386"/>
      <c r="Q434" s="387"/>
      <c r="R434" s="387"/>
    </row>
    <row r="435" spans="1:18" hidden="1" x14ac:dyDescent="0.25">
      <c r="A435" t="s">
        <v>4330</v>
      </c>
      <c r="B435" s="259">
        <v>30</v>
      </c>
      <c r="C435" s="206" t="str">
        <f t="shared" si="34"/>
        <v>2 301</v>
      </c>
      <c r="D435" s="257">
        <f t="shared" si="33"/>
        <v>1</v>
      </c>
      <c r="E435" s="257"/>
      <c r="F435" s="258" t="s">
        <v>387</v>
      </c>
      <c r="G435" s="258" t="s">
        <v>402</v>
      </c>
      <c r="H435" s="258" t="s">
        <v>403</v>
      </c>
      <c r="I435" s="280" t="s">
        <v>4259</v>
      </c>
      <c r="J435" s="280"/>
      <c r="K435" s="256">
        <v>2</v>
      </c>
      <c r="L435" s="258">
        <v>301</v>
      </c>
      <c r="M435" s="259">
        <v>1</v>
      </c>
      <c r="N435" s="386"/>
      <c r="O435" s="386"/>
      <c r="P435" s="386"/>
      <c r="Q435" s="387"/>
      <c r="R435" s="387"/>
    </row>
    <row r="436" spans="1:18" hidden="1" x14ac:dyDescent="0.25">
      <c r="A436" t="s">
        <v>4330</v>
      </c>
      <c r="B436" s="259">
        <v>30</v>
      </c>
      <c r="C436" s="206" t="str">
        <f t="shared" si="34"/>
        <v>2 301</v>
      </c>
      <c r="D436" s="257">
        <f t="shared" si="33"/>
        <v>1</v>
      </c>
      <c r="E436" s="257"/>
      <c r="F436" s="258" t="s">
        <v>387</v>
      </c>
      <c r="G436" s="258" t="s">
        <v>402</v>
      </c>
      <c r="H436" s="258" t="s">
        <v>403</v>
      </c>
      <c r="I436" s="280" t="s">
        <v>4259</v>
      </c>
      <c r="J436" s="280"/>
      <c r="K436" s="256">
        <v>2</v>
      </c>
      <c r="L436" s="258">
        <v>301</v>
      </c>
      <c r="M436" s="259">
        <v>1</v>
      </c>
      <c r="N436" s="386"/>
      <c r="O436" s="386"/>
      <c r="P436" s="386"/>
      <c r="Q436" s="387"/>
      <c r="R436" s="387"/>
    </row>
    <row r="437" spans="1:18" hidden="1" x14ac:dyDescent="0.25">
      <c r="A437" t="s">
        <v>4330</v>
      </c>
      <c r="B437" s="259">
        <v>30</v>
      </c>
      <c r="C437" s="206" t="str">
        <f t="shared" si="34"/>
        <v>2 301</v>
      </c>
      <c r="D437" s="257">
        <f t="shared" si="33"/>
        <v>1</v>
      </c>
      <c r="E437" s="257"/>
      <c r="F437" s="258" t="s">
        <v>387</v>
      </c>
      <c r="G437" s="258" t="s">
        <v>402</v>
      </c>
      <c r="H437" s="258" t="s">
        <v>403</v>
      </c>
      <c r="I437" s="280" t="s">
        <v>4259</v>
      </c>
      <c r="J437" s="280"/>
      <c r="K437" s="256">
        <v>2</v>
      </c>
      <c r="L437" s="258">
        <v>301</v>
      </c>
      <c r="M437" s="259">
        <v>1</v>
      </c>
      <c r="N437" s="386"/>
      <c r="O437" s="386"/>
      <c r="P437" s="386"/>
      <c r="Q437" s="387"/>
      <c r="R437" s="387"/>
    </row>
    <row r="438" spans="1:18" hidden="1" x14ac:dyDescent="0.25">
      <c r="A438" t="s">
        <v>4330</v>
      </c>
      <c r="B438" s="259">
        <v>30</v>
      </c>
      <c r="C438" s="206" t="str">
        <f t="shared" si="34"/>
        <v>2 301</v>
      </c>
      <c r="D438" s="257">
        <f t="shared" si="33"/>
        <v>1</v>
      </c>
      <c r="E438" s="257"/>
      <c r="F438" s="258" t="s">
        <v>387</v>
      </c>
      <c r="G438" s="258" t="s">
        <v>402</v>
      </c>
      <c r="H438" s="258" t="s">
        <v>403</v>
      </c>
      <c r="I438" s="280" t="s">
        <v>4259</v>
      </c>
      <c r="J438" s="280"/>
      <c r="K438" s="256">
        <v>2</v>
      </c>
      <c r="L438" s="258">
        <v>301</v>
      </c>
      <c r="M438" s="259">
        <v>1</v>
      </c>
      <c r="N438" s="386"/>
      <c r="O438" s="386"/>
      <c r="P438" s="386"/>
      <c r="Q438" s="387"/>
      <c r="R438" s="387"/>
    </row>
    <row r="439" spans="1:18" hidden="1" x14ac:dyDescent="0.25">
      <c r="A439" t="s">
        <v>4330</v>
      </c>
      <c r="B439" s="259">
        <v>30</v>
      </c>
      <c r="C439" s="206" t="str">
        <f t="shared" si="34"/>
        <v>2 301</v>
      </c>
      <c r="D439" s="257">
        <f t="shared" si="33"/>
        <v>1</v>
      </c>
      <c r="E439" s="257"/>
      <c r="F439" s="258" t="s">
        <v>387</v>
      </c>
      <c r="G439" s="258" t="s">
        <v>402</v>
      </c>
      <c r="H439" s="258" t="s">
        <v>403</v>
      </c>
      <c r="I439" s="280" t="s">
        <v>4259</v>
      </c>
      <c r="J439" s="280"/>
      <c r="K439" s="256">
        <v>2</v>
      </c>
      <c r="L439" s="258">
        <v>301</v>
      </c>
      <c r="M439" s="259">
        <v>1</v>
      </c>
      <c r="N439" s="386"/>
      <c r="O439" s="386"/>
      <c r="P439" s="386"/>
      <c r="Q439" s="387"/>
      <c r="R439" s="387"/>
    </row>
    <row r="440" spans="1:18" hidden="1" x14ac:dyDescent="0.25">
      <c r="A440" t="s">
        <v>4330</v>
      </c>
      <c r="B440" s="259">
        <v>30</v>
      </c>
      <c r="C440" s="206" t="str">
        <f t="shared" si="34"/>
        <v>2 301</v>
      </c>
      <c r="D440" s="257">
        <f t="shared" si="33"/>
        <v>1</v>
      </c>
      <c r="E440" s="257"/>
      <c r="F440" s="258" t="s">
        <v>387</v>
      </c>
      <c r="G440" s="258" t="s">
        <v>402</v>
      </c>
      <c r="H440" s="258" t="s">
        <v>403</v>
      </c>
      <c r="I440" s="280" t="s">
        <v>4259</v>
      </c>
      <c r="J440" s="280"/>
      <c r="K440" s="256">
        <v>2</v>
      </c>
      <c r="L440" s="258">
        <v>301</v>
      </c>
      <c r="M440" s="259">
        <v>1</v>
      </c>
      <c r="N440" s="260">
        <v>150000000</v>
      </c>
      <c r="O440" s="260">
        <v>0</v>
      </c>
      <c r="P440" s="260">
        <v>0</v>
      </c>
      <c r="Q440" s="260">
        <f t="shared" ref="Q440:R448" si="36">+N440-O440</f>
        <v>150000000</v>
      </c>
      <c r="R440" s="261">
        <f t="shared" si="36"/>
        <v>0</v>
      </c>
    </row>
    <row r="441" spans="1:18" hidden="1" x14ac:dyDescent="0.25">
      <c r="A441" t="s">
        <v>4330</v>
      </c>
      <c r="B441" s="259">
        <v>30</v>
      </c>
      <c r="C441" s="206" t="str">
        <f t="shared" si="34"/>
        <v>2 301</v>
      </c>
      <c r="D441" s="257">
        <f t="shared" si="33"/>
        <v>1</v>
      </c>
      <c r="E441" s="257"/>
      <c r="F441" s="258" t="s">
        <v>387</v>
      </c>
      <c r="G441" s="258" t="s">
        <v>402</v>
      </c>
      <c r="H441" s="258" t="s">
        <v>403</v>
      </c>
      <c r="I441" s="280" t="s">
        <v>4259</v>
      </c>
      <c r="J441" s="280"/>
      <c r="K441" s="256">
        <v>2</v>
      </c>
      <c r="L441" s="258">
        <v>301</v>
      </c>
      <c r="M441" s="259">
        <v>1</v>
      </c>
      <c r="N441" s="260">
        <v>200000000</v>
      </c>
      <c r="O441" s="260">
        <v>0</v>
      </c>
      <c r="P441" s="260">
        <v>0</v>
      </c>
      <c r="Q441" s="260">
        <f t="shared" si="36"/>
        <v>200000000</v>
      </c>
      <c r="R441" s="261">
        <f t="shared" si="36"/>
        <v>0</v>
      </c>
    </row>
    <row r="442" spans="1:18" hidden="1" x14ac:dyDescent="0.25">
      <c r="A442" t="s">
        <v>4330</v>
      </c>
      <c r="B442" s="259">
        <v>30</v>
      </c>
      <c r="C442" s="206" t="str">
        <f t="shared" si="34"/>
        <v>2 301</v>
      </c>
      <c r="D442" s="257">
        <f t="shared" si="33"/>
        <v>1</v>
      </c>
      <c r="E442" s="257"/>
      <c r="F442" s="258" t="s">
        <v>387</v>
      </c>
      <c r="G442" s="258" t="s">
        <v>402</v>
      </c>
      <c r="H442" s="258" t="s">
        <v>403</v>
      </c>
      <c r="I442" s="280" t="s">
        <v>4259</v>
      </c>
      <c r="J442" s="280"/>
      <c r="K442" s="256">
        <v>2</v>
      </c>
      <c r="L442" s="258">
        <v>301</v>
      </c>
      <c r="M442" s="259">
        <v>1</v>
      </c>
      <c r="N442" s="260">
        <v>404207469</v>
      </c>
      <c r="O442" s="260">
        <v>0</v>
      </c>
      <c r="P442" s="260">
        <v>0</v>
      </c>
      <c r="Q442" s="260">
        <f t="shared" si="36"/>
        <v>404207469</v>
      </c>
      <c r="R442" s="261">
        <f t="shared" si="36"/>
        <v>0</v>
      </c>
    </row>
    <row r="443" spans="1:18" hidden="1" x14ac:dyDescent="0.25">
      <c r="A443" t="s">
        <v>4330</v>
      </c>
      <c r="B443" s="259">
        <v>30</v>
      </c>
      <c r="C443" s="206" t="str">
        <f t="shared" si="34"/>
        <v>2 301</v>
      </c>
      <c r="D443" s="257">
        <f t="shared" si="33"/>
        <v>1</v>
      </c>
      <c r="E443" s="257"/>
      <c r="F443" s="258" t="s">
        <v>387</v>
      </c>
      <c r="G443" s="258" t="s">
        <v>402</v>
      </c>
      <c r="H443" s="258" t="s">
        <v>403</v>
      </c>
      <c r="I443" s="280" t="s">
        <v>4259</v>
      </c>
      <c r="J443" s="280"/>
      <c r="K443" s="256">
        <v>2</v>
      </c>
      <c r="L443" s="258">
        <v>301</v>
      </c>
      <c r="M443" s="259">
        <v>1</v>
      </c>
      <c r="N443" s="260">
        <v>500000000</v>
      </c>
      <c r="O443" s="260">
        <v>0</v>
      </c>
      <c r="P443" s="260">
        <v>0</v>
      </c>
      <c r="Q443" s="260">
        <f t="shared" si="36"/>
        <v>500000000</v>
      </c>
      <c r="R443" s="261">
        <f t="shared" si="36"/>
        <v>0</v>
      </c>
    </row>
    <row r="444" spans="1:18" hidden="1" x14ac:dyDescent="0.25">
      <c r="A444" t="s">
        <v>4331</v>
      </c>
      <c r="B444" s="259">
        <v>30</v>
      </c>
      <c r="C444" s="206" t="str">
        <f t="shared" si="34"/>
        <v>2 301</v>
      </c>
      <c r="D444" s="257">
        <f t="shared" si="33"/>
        <v>1</v>
      </c>
      <c r="E444" s="257"/>
      <c r="F444" s="258" t="s">
        <v>387</v>
      </c>
      <c r="G444" s="258" t="s">
        <v>402</v>
      </c>
      <c r="H444" s="258" t="s">
        <v>403</v>
      </c>
      <c r="I444" s="258" t="s">
        <v>4244</v>
      </c>
      <c r="J444" s="258"/>
      <c r="K444" s="256">
        <v>2</v>
      </c>
      <c r="L444" s="258">
        <v>301</v>
      </c>
      <c r="M444" s="259">
        <v>1</v>
      </c>
      <c r="N444" s="260">
        <v>830000000</v>
      </c>
      <c r="O444" s="260">
        <v>830000000</v>
      </c>
      <c r="P444" s="260">
        <v>830000000</v>
      </c>
      <c r="Q444" s="261">
        <f t="shared" si="36"/>
        <v>0</v>
      </c>
      <c r="R444" s="261">
        <f t="shared" si="36"/>
        <v>0</v>
      </c>
    </row>
    <row r="445" spans="1:18" hidden="1" x14ac:dyDescent="0.25">
      <c r="A445" t="s">
        <v>4331</v>
      </c>
      <c r="B445" s="259">
        <v>30</v>
      </c>
      <c r="C445" s="206" t="str">
        <f t="shared" si="34"/>
        <v>2 301</v>
      </c>
      <c r="D445" s="257">
        <f t="shared" si="33"/>
        <v>1</v>
      </c>
      <c r="E445" s="257"/>
      <c r="F445" s="258" t="s">
        <v>387</v>
      </c>
      <c r="G445" s="258" t="s">
        <v>402</v>
      </c>
      <c r="H445" s="258" t="s">
        <v>403</v>
      </c>
      <c r="I445" s="258" t="s">
        <v>4244</v>
      </c>
      <c r="J445" s="258"/>
      <c r="K445" s="256">
        <v>2</v>
      </c>
      <c r="L445" s="258">
        <v>301</v>
      </c>
      <c r="M445" s="259">
        <v>1</v>
      </c>
      <c r="N445" s="260">
        <v>510000000</v>
      </c>
      <c r="O445" s="260">
        <v>510000000</v>
      </c>
      <c r="P445" s="260">
        <v>15000000</v>
      </c>
      <c r="Q445" s="261">
        <f t="shared" si="36"/>
        <v>0</v>
      </c>
      <c r="R445" s="260">
        <f t="shared" si="36"/>
        <v>495000000</v>
      </c>
    </row>
    <row r="446" spans="1:18" hidden="1" x14ac:dyDescent="0.25">
      <c r="A446" t="s">
        <v>4330</v>
      </c>
      <c r="B446" s="259">
        <v>30</v>
      </c>
      <c r="C446" s="206" t="str">
        <f t="shared" si="34"/>
        <v>2 301</v>
      </c>
      <c r="D446" s="257">
        <f t="shared" si="33"/>
        <v>1</v>
      </c>
      <c r="E446" s="257"/>
      <c r="F446" s="258" t="s">
        <v>387</v>
      </c>
      <c r="G446" s="258" t="s">
        <v>402</v>
      </c>
      <c r="H446" s="258" t="s">
        <v>403</v>
      </c>
      <c r="I446" s="280" t="s">
        <v>4259</v>
      </c>
      <c r="J446" s="280"/>
      <c r="K446" s="256">
        <v>2</v>
      </c>
      <c r="L446" s="258">
        <v>301</v>
      </c>
      <c r="M446" s="259">
        <v>1</v>
      </c>
      <c r="N446" s="260">
        <v>150000000</v>
      </c>
      <c r="O446" s="260">
        <v>0</v>
      </c>
      <c r="P446" s="260">
        <v>0</v>
      </c>
      <c r="Q446" s="260">
        <f t="shared" si="36"/>
        <v>150000000</v>
      </c>
      <c r="R446" s="261">
        <f t="shared" si="36"/>
        <v>0</v>
      </c>
    </row>
    <row r="447" spans="1:18" hidden="1" x14ac:dyDescent="0.25">
      <c r="A447" t="s">
        <v>4330</v>
      </c>
      <c r="B447" s="259">
        <v>30</v>
      </c>
      <c r="C447" s="206" t="str">
        <f t="shared" si="34"/>
        <v>2 301</v>
      </c>
      <c r="D447" s="257">
        <f t="shared" si="33"/>
        <v>1</v>
      </c>
      <c r="E447" s="257"/>
      <c r="F447" s="258" t="s">
        <v>387</v>
      </c>
      <c r="G447" s="258" t="s">
        <v>402</v>
      </c>
      <c r="H447" s="258" t="s">
        <v>403</v>
      </c>
      <c r="I447" s="280" t="s">
        <v>4259</v>
      </c>
      <c r="J447" s="280"/>
      <c r="K447" s="256">
        <v>2</v>
      </c>
      <c r="L447" s="258">
        <v>301</v>
      </c>
      <c r="M447" s="259">
        <v>1</v>
      </c>
      <c r="N447" s="260">
        <v>100000000</v>
      </c>
      <c r="O447" s="260">
        <v>0</v>
      </c>
      <c r="P447" s="260">
        <v>0</v>
      </c>
      <c r="Q447" s="260">
        <f t="shared" si="36"/>
        <v>100000000</v>
      </c>
      <c r="R447" s="261">
        <f t="shared" si="36"/>
        <v>0</v>
      </c>
    </row>
    <row r="448" spans="1:18" hidden="1" x14ac:dyDescent="0.25">
      <c r="A448" t="s">
        <v>4332</v>
      </c>
      <c r="B448" s="262">
        <v>21</v>
      </c>
      <c r="C448" s="206" t="str">
        <f t="shared" si="34"/>
        <v>4 203</v>
      </c>
      <c r="D448" s="257">
        <f t="shared" si="33"/>
        <v>1</v>
      </c>
      <c r="E448" s="192"/>
      <c r="F448" s="193" t="s">
        <v>470</v>
      </c>
      <c r="G448" s="193" t="s">
        <v>477</v>
      </c>
      <c r="H448" s="193" t="s">
        <v>485</v>
      </c>
      <c r="I448" s="193" t="s">
        <v>4245</v>
      </c>
      <c r="J448" s="193"/>
      <c r="K448" s="191">
        <v>4</v>
      </c>
      <c r="L448" s="191">
        <v>203</v>
      </c>
      <c r="M448" s="191">
        <v>1</v>
      </c>
      <c r="N448" s="388">
        <v>161136000</v>
      </c>
      <c r="O448" s="388">
        <v>161136000</v>
      </c>
      <c r="P448" s="389">
        <v>161136000</v>
      </c>
      <c r="Q448" s="390">
        <f t="shared" si="36"/>
        <v>0</v>
      </c>
      <c r="R448" s="390">
        <f t="shared" si="36"/>
        <v>0</v>
      </c>
    </row>
    <row r="449" spans="1:18" hidden="1" x14ac:dyDescent="0.25">
      <c r="A449" t="s">
        <v>4332</v>
      </c>
      <c r="B449" s="262">
        <v>21</v>
      </c>
      <c r="C449" s="206" t="str">
        <f t="shared" si="34"/>
        <v>4 203</v>
      </c>
      <c r="D449" s="257">
        <f t="shared" si="33"/>
        <v>1</v>
      </c>
      <c r="E449" s="192"/>
      <c r="F449" s="193" t="s">
        <v>470</v>
      </c>
      <c r="G449" s="193" t="s">
        <v>477</v>
      </c>
      <c r="H449" s="193" t="s">
        <v>485</v>
      </c>
      <c r="I449" s="193" t="s">
        <v>4245</v>
      </c>
      <c r="J449" s="193"/>
      <c r="K449" s="191">
        <v>4</v>
      </c>
      <c r="L449" s="191">
        <v>203</v>
      </c>
      <c r="M449" s="191">
        <v>1</v>
      </c>
      <c r="N449" s="388"/>
      <c r="O449" s="388"/>
      <c r="P449" s="389"/>
      <c r="Q449" s="390"/>
      <c r="R449" s="390"/>
    </row>
    <row r="450" spans="1:18" hidden="1" x14ac:dyDescent="0.25">
      <c r="A450" t="s">
        <v>4332</v>
      </c>
      <c r="B450" s="262">
        <v>21</v>
      </c>
      <c r="C450" s="206" t="str">
        <f t="shared" si="34"/>
        <v>4 203</v>
      </c>
      <c r="D450" s="257">
        <f t="shared" si="33"/>
        <v>1</v>
      </c>
      <c r="E450" s="192"/>
      <c r="F450" s="193" t="s">
        <v>470</v>
      </c>
      <c r="G450" s="193" t="s">
        <v>477</v>
      </c>
      <c r="H450" s="193" t="s">
        <v>485</v>
      </c>
      <c r="I450" s="193" t="s">
        <v>4245</v>
      </c>
      <c r="J450" s="193"/>
      <c r="K450" s="191">
        <v>4</v>
      </c>
      <c r="L450" s="191">
        <v>203</v>
      </c>
      <c r="M450" s="191">
        <v>1</v>
      </c>
      <c r="N450" s="388"/>
      <c r="O450" s="388"/>
      <c r="P450" s="389"/>
      <c r="Q450" s="390"/>
      <c r="R450" s="390"/>
    </row>
    <row r="451" spans="1:18" hidden="1" x14ac:dyDescent="0.25">
      <c r="A451" t="s">
        <v>4332</v>
      </c>
      <c r="B451" s="262">
        <v>21</v>
      </c>
      <c r="C451" s="206" t="str">
        <f t="shared" si="34"/>
        <v>4 203</v>
      </c>
      <c r="D451" s="257">
        <f t="shared" ref="D451:D514" si="37">+M451</f>
        <v>1</v>
      </c>
      <c r="E451" s="192"/>
      <c r="F451" s="193" t="s">
        <v>470</v>
      </c>
      <c r="G451" s="193" t="s">
        <v>477</v>
      </c>
      <c r="H451" s="193" t="s">
        <v>485</v>
      </c>
      <c r="I451" s="193" t="s">
        <v>4245</v>
      </c>
      <c r="J451" s="193"/>
      <c r="K451" s="191">
        <v>4</v>
      </c>
      <c r="L451" s="191">
        <v>203</v>
      </c>
      <c r="M451" s="191">
        <v>1</v>
      </c>
      <c r="N451" s="388"/>
      <c r="O451" s="388"/>
      <c r="P451" s="389"/>
      <c r="Q451" s="390"/>
      <c r="R451" s="390"/>
    </row>
    <row r="452" spans="1:18" hidden="1" x14ac:dyDescent="0.25">
      <c r="A452" t="s">
        <v>4332</v>
      </c>
      <c r="B452" s="263">
        <v>21</v>
      </c>
      <c r="C452" s="206" t="str">
        <f t="shared" si="34"/>
        <v>4 203</v>
      </c>
      <c r="D452" s="257">
        <f t="shared" si="37"/>
        <v>1</v>
      </c>
      <c r="E452" s="264"/>
      <c r="F452" s="265" t="s">
        <v>470</v>
      </c>
      <c r="G452" s="265" t="s">
        <v>477</v>
      </c>
      <c r="H452" s="265" t="s">
        <v>485</v>
      </c>
      <c r="I452" s="265" t="s">
        <v>4245</v>
      </c>
      <c r="J452" s="265"/>
      <c r="K452" s="266">
        <v>4</v>
      </c>
      <c r="L452" s="266">
        <v>203</v>
      </c>
      <c r="M452" s="266">
        <v>1</v>
      </c>
      <c r="N452" s="267">
        <v>98864000</v>
      </c>
      <c r="O452" s="268">
        <v>0</v>
      </c>
      <c r="P452" s="268">
        <v>0</v>
      </c>
      <c r="Q452" s="269">
        <f t="shared" ref="Q452:R461" si="38">+N452-O452</f>
        <v>98864000</v>
      </c>
      <c r="R452" s="270">
        <f t="shared" si="38"/>
        <v>0</v>
      </c>
    </row>
    <row r="453" spans="1:18" hidden="1" x14ac:dyDescent="0.25">
      <c r="A453" t="s">
        <v>4332</v>
      </c>
      <c r="B453" s="262">
        <v>21</v>
      </c>
      <c r="C453" s="206" t="str">
        <f t="shared" ref="C453:C516" si="39">+CONCATENATE(K453," ",L453)</f>
        <v>4 203</v>
      </c>
      <c r="D453" s="257">
        <f t="shared" si="37"/>
        <v>2</v>
      </c>
      <c r="E453" s="192"/>
      <c r="F453" s="193" t="s">
        <v>470</v>
      </c>
      <c r="G453" s="193" t="s">
        <v>477</v>
      </c>
      <c r="H453" s="193" t="s">
        <v>485</v>
      </c>
      <c r="I453" s="193" t="s">
        <v>4245</v>
      </c>
      <c r="J453" s="193"/>
      <c r="K453" s="191">
        <v>4</v>
      </c>
      <c r="L453" s="191">
        <v>203</v>
      </c>
      <c r="M453" s="191">
        <v>2</v>
      </c>
      <c r="N453" s="271">
        <v>952000</v>
      </c>
      <c r="O453" s="272">
        <v>952000</v>
      </c>
      <c r="P453" s="272">
        <v>952000</v>
      </c>
      <c r="Q453" s="273">
        <f t="shared" si="38"/>
        <v>0</v>
      </c>
      <c r="R453" s="274">
        <f t="shared" si="38"/>
        <v>0</v>
      </c>
    </row>
    <row r="454" spans="1:18" hidden="1" x14ac:dyDescent="0.25">
      <c r="A454" t="s">
        <v>4332</v>
      </c>
      <c r="B454" s="262">
        <v>21</v>
      </c>
      <c r="C454" s="206" t="str">
        <f t="shared" si="39"/>
        <v>4 203</v>
      </c>
      <c r="D454" s="257">
        <f t="shared" si="37"/>
        <v>2</v>
      </c>
      <c r="E454" s="192"/>
      <c r="F454" s="193" t="s">
        <v>470</v>
      </c>
      <c r="G454" s="193" t="s">
        <v>477</v>
      </c>
      <c r="H454" s="193" t="s">
        <v>485</v>
      </c>
      <c r="I454" s="193" t="s">
        <v>4245</v>
      </c>
      <c r="J454" s="193"/>
      <c r="K454" s="191">
        <v>4</v>
      </c>
      <c r="L454" s="191">
        <v>203</v>
      </c>
      <c r="M454" s="191">
        <v>2</v>
      </c>
      <c r="N454" s="271">
        <v>309264</v>
      </c>
      <c r="O454" s="272">
        <v>0</v>
      </c>
      <c r="P454" s="272">
        <v>0</v>
      </c>
      <c r="Q454" s="273">
        <f t="shared" si="38"/>
        <v>309264</v>
      </c>
      <c r="R454" s="274">
        <f t="shared" si="38"/>
        <v>0</v>
      </c>
    </row>
    <row r="455" spans="1:18" hidden="1" x14ac:dyDescent="0.25">
      <c r="A455" t="s">
        <v>4332</v>
      </c>
      <c r="B455" s="262">
        <v>21</v>
      </c>
      <c r="C455" s="206" t="str">
        <f t="shared" si="39"/>
        <v>4 203</v>
      </c>
      <c r="D455" s="257">
        <f t="shared" si="37"/>
        <v>2</v>
      </c>
      <c r="E455" s="192"/>
      <c r="F455" s="193" t="s">
        <v>470</v>
      </c>
      <c r="G455" s="193" t="s">
        <v>477</v>
      </c>
      <c r="H455" s="193" t="s">
        <v>485</v>
      </c>
      <c r="I455" s="193" t="s">
        <v>4245</v>
      </c>
      <c r="J455" s="193"/>
      <c r="K455" s="191">
        <v>4</v>
      </c>
      <c r="L455" s="191">
        <v>203</v>
      </c>
      <c r="M455" s="191">
        <v>2</v>
      </c>
      <c r="N455" s="271">
        <v>25988483</v>
      </c>
      <c r="O455" s="272">
        <v>0</v>
      </c>
      <c r="P455" s="272">
        <v>0</v>
      </c>
      <c r="Q455" s="273">
        <f t="shared" si="38"/>
        <v>25988483</v>
      </c>
      <c r="R455" s="274">
        <f t="shared" si="38"/>
        <v>0</v>
      </c>
    </row>
    <row r="456" spans="1:18" hidden="1" x14ac:dyDescent="0.25">
      <c r="A456" t="s">
        <v>4332</v>
      </c>
      <c r="B456" s="262">
        <v>21</v>
      </c>
      <c r="C456" s="206" t="str">
        <f t="shared" si="39"/>
        <v>4 203</v>
      </c>
      <c r="D456" s="257">
        <f t="shared" si="37"/>
        <v>2</v>
      </c>
      <c r="E456" s="192"/>
      <c r="F456" s="193" t="s">
        <v>470</v>
      </c>
      <c r="G456" s="193" t="s">
        <v>477</v>
      </c>
      <c r="H456" s="193" t="s">
        <v>485</v>
      </c>
      <c r="I456" s="193" t="s">
        <v>4245</v>
      </c>
      <c r="J456" s="193"/>
      <c r="K456" s="191">
        <v>4</v>
      </c>
      <c r="L456" s="191">
        <v>203</v>
      </c>
      <c r="M456" s="191">
        <v>2</v>
      </c>
      <c r="N456" s="271">
        <v>2819734</v>
      </c>
      <c r="O456" s="272">
        <v>0</v>
      </c>
      <c r="P456" s="272">
        <v>0</v>
      </c>
      <c r="Q456" s="273">
        <f t="shared" si="38"/>
        <v>2819734</v>
      </c>
      <c r="R456" s="274">
        <f t="shared" si="38"/>
        <v>0</v>
      </c>
    </row>
    <row r="457" spans="1:18" hidden="1" x14ac:dyDescent="0.25">
      <c r="A457" t="s">
        <v>4332</v>
      </c>
      <c r="B457" s="262">
        <v>21</v>
      </c>
      <c r="C457" s="206" t="str">
        <f t="shared" si="39"/>
        <v>4 203</v>
      </c>
      <c r="D457" s="257">
        <f t="shared" si="37"/>
        <v>2</v>
      </c>
      <c r="E457" s="192"/>
      <c r="F457" s="193" t="s">
        <v>470</v>
      </c>
      <c r="G457" s="193" t="s">
        <v>477</v>
      </c>
      <c r="H457" s="193" t="s">
        <v>485</v>
      </c>
      <c r="I457" s="193" t="s">
        <v>4245</v>
      </c>
      <c r="J457" s="193"/>
      <c r="K457" s="191">
        <v>4</v>
      </c>
      <c r="L457" s="191">
        <v>203</v>
      </c>
      <c r="M457" s="191">
        <v>2</v>
      </c>
      <c r="N457" s="271">
        <v>320717580</v>
      </c>
      <c r="O457" s="272">
        <v>129048000</v>
      </c>
      <c r="P457" s="272">
        <v>4122000</v>
      </c>
      <c r="Q457" s="273">
        <f t="shared" si="38"/>
        <v>191669580</v>
      </c>
      <c r="R457" s="274">
        <f t="shared" si="38"/>
        <v>124926000</v>
      </c>
    </row>
    <row r="458" spans="1:18" hidden="1" x14ac:dyDescent="0.25">
      <c r="A458" t="s">
        <v>4332</v>
      </c>
      <c r="B458" s="262">
        <v>21</v>
      </c>
      <c r="C458" s="206" t="str">
        <f t="shared" si="39"/>
        <v>4 203</v>
      </c>
      <c r="D458" s="257">
        <f t="shared" si="37"/>
        <v>1</v>
      </c>
      <c r="E458" s="192"/>
      <c r="F458" s="193" t="s">
        <v>470</v>
      </c>
      <c r="G458" s="193" t="s">
        <v>477</v>
      </c>
      <c r="H458" s="193" t="s">
        <v>485</v>
      </c>
      <c r="I458" s="193" t="s">
        <v>4245</v>
      </c>
      <c r="J458" s="193"/>
      <c r="K458" s="191">
        <v>4</v>
      </c>
      <c r="L458" s="191">
        <v>203</v>
      </c>
      <c r="M458" s="191">
        <v>1</v>
      </c>
      <c r="N458" s="272">
        <v>90000000</v>
      </c>
      <c r="O458" s="272">
        <v>90000000</v>
      </c>
      <c r="P458" s="272">
        <v>90000000</v>
      </c>
      <c r="Q458" s="273">
        <f t="shared" si="38"/>
        <v>0</v>
      </c>
      <c r="R458" s="274">
        <f t="shared" si="38"/>
        <v>0</v>
      </c>
    </row>
    <row r="459" spans="1:18" hidden="1" x14ac:dyDescent="0.25">
      <c r="A459" t="s">
        <v>4332</v>
      </c>
      <c r="B459" s="262">
        <v>21</v>
      </c>
      <c r="C459" s="206" t="str">
        <f t="shared" si="39"/>
        <v>4 203</v>
      </c>
      <c r="D459" s="257">
        <f t="shared" si="37"/>
        <v>1</v>
      </c>
      <c r="E459" s="192"/>
      <c r="F459" s="193" t="s">
        <v>470</v>
      </c>
      <c r="G459" s="193" t="s">
        <v>477</v>
      </c>
      <c r="H459" s="193" t="s">
        <v>485</v>
      </c>
      <c r="I459" s="193" t="s">
        <v>4245</v>
      </c>
      <c r="J459" s="193"/>
      <c r="K459" s="191">
        <v>4</v>
      </c>
      <c r="L459" s="191">
        <v>203</v>
      </c>
      <c r="M459" s="191">
        <v>1</v>
      </c>
      <c r="N459" s="272">
        <v>10000000</v>
      </c>
      <c r="O459" s="272">
        <v>0</v>
      </c>
      <c r="P459" s="272">
        <v>0</v>
      </c>
      <c r="Q459" s="273">
        <f t="shared" si="38"/>
        <v>10000000</v>
      </c>
      <c r="R459" s="274">
        <f t="shared" si="38"/>
        <v>0</v>
      </c>
    </row>
    <row r="460" spans="1:18" hidden="1" x14ac:dyDescent="0.25">
      <c r="A460" t="s">
        <v>4333</v>
      </c>
      <c r="B460" s="262">
        <v>21</v>
      </c>
      <c r="C460" s="206" t="str">
        <f t="shared" si="39"/>
        <v>4 203</v>
      </c>
      <c r="D460" s="257">
        <f t="shared" si="37"/>
        <v>1</v>
      </c>
      <c r="E460" s="192"/>
      <c r="F460" s="193" t="s">
        <v>470</v>
      </c>
      <c r="G460" s="193" t="s">
        <v>477</v>
      </c>
      <c r="H460" s="193" t="s">
        <v>485</v>
      </c>
      <c r="I460" s="337" t="s">
        <v>4246</v>
      </c>
      <c r="J460" s="337"/>
      <c r="K460" s="191">
        <v>4</v>
      </c>
      <c r="L460" s="191">
        <v>203</v>
      </c>
      <c r="M460" s="191">
        <v>1</v>
      </c>
      <c r="N460" s="271">
        <v>460000000</v>
      </c>
      <c r="O460" s="272">
        <v>460000000</v>
      </c>
      <c r="P460" s="272">
        <v>460000000</v>
      </c>
      <c r="Q460" s="273">
        <f t="shared" si="38"/>
        <v>0</v>
      </c>
      <c r="R460" s="274">
        <f t="shared" si="38"/>
        <v>0</v>
      </c>
    </row>
    <row r="461" spans="1:18" hidden="1" x14ac:dyDescent="0.25">
      <c r="A461" t="s">
        <v>4333</v>
      </c>
      <c r="B461" s="262">
        <v>21</v>
      </c>
      <c r="C461" s="206" t="str">
        <f t="shared" si="39"/>
        <v>4 204</v>
      </c>
      <c r="D461" s="257">
        <f t="shared" si="37"/>
        <v>1</v>
      </c>
      <c r="E461" s="192"/>
      <c r="F461" s="193" t="s">
        <v>470</v>
      </c>
      <c r="G461" s="193" t="s">
        <v>477</v>
      </c>
      <c r="H461" s="193" t="s">
        <v>488</v>
      </c>
      <c r="I461" s="193" t="s">
        <v>4246</v>
      </c>
      <c r="J461" s="193"/>
      <c r="K461" s="191">
        <v>4</v>
      </c>
      <c r="L461" s="191">
        <v>204</v>
      </c>
      <c r="M461" s="191">
        <v>1</v>
      </c>
      <c r="N461" s="388">
        <v>709682547</v>
      </c>
      <c r="O461" s="389">
        <v>709682547</v>
      </c>
      <c r="P461" s="389">
        <v>539649807</v>
      </c>
      <c r="Q461" s="390">
        <f t="shared" si="38"/>
        <v>0</v>
      </c>
      <c r="R461" s="391">
        <f t="shared" si="38"/>
        <v>170032740</v>
      </c>
    </row>
    <row r="462" spans="1:18" hidden="1" x14ac:dyDescent="0.25">
      <c r="A462" t="s">
        <v>4333</v>
      </c>
      <c r="B462" s="262">
        <v>21</v>
      </c>
      <c r="C462" s="206" t="str">
        <f t="shared" si="39"/>
        <v>4 204</v>
      </c>
      <c r="D462" s="257">
        <f t="shared" si="37"/>
        <v>1</v>
      </c>
      <c r="E462" s="192"/>
      <c r="F462" s="193" t="s">
        <v>470</v>
      </c>
      <c r="G462" s="193" t="s">
        <v>477</v>
      </c>
      <c r="H462" s="193" t="s">
        <v>488</v>
      </c>
      <c r="I462" s="193" t="s">
        <v>4246</v>
      </c>
      <c r="J462" s="193"/>
      <c r="K462" s="191">
        <v>4</v>
      </c>
      <c r="L462" s="191">
        <v>204</v>
      </c>
      <c r="M462" s="191">
        <v>1</v>
      </c>
      <c r="N462" s="388"/>
      <c r="O462" s="389"/>
      <c r="P462" s="389"/>
      <c r="Q462" s="390"/>
      <c r="R462" s="390"/>
    </row>
    <row r="463" spans="1:18" hidden="1" x14ac:dyDescent="0.25">
      <c r="A463" t="s">
        <v>4333</v>
      </c>
      <c r="B463" s="262">
        <v>21</v>
      </c>
      <c r="C463" s="206" t="str">
        <f t="shared" si="39"/>
        <v>4 204</v>
      </c>
      <c r="D463" s="257">
        <f t="shared" si="37"/>
        <v>1</v>
      </c>
      <c r="E463" s="192"/>
      <c r="F463" s="193" t="s">
        <v>470</v>
      </c>
      <c r="G463" s="193" t="s">
        <v>477</v>
      </c>
      <c r="H463" s="193" t="s">
        <v>488</v>
      </c>
      <c r="I463" s="193" t="s">
        <v>4246</v>
      </c>
      <c r="J463" s="193"/>
      <c r="K463" s="191">
        <v>4</v>
      </c>
      <c r="L463" s="191">
        <v>204</v>
      </c>
      <c r="M463" s="191">
        <v>1</v>
      </c>
      <c r="N463" s="388"/>
      <c r="O463" s="389"/>
      <c r="P463" s="389"/>
      <c r="Q463" s="390"/>
      <c r="R463" s="390"/>
    </row>
    <row r="464" spans="1:18" hidden="1" x14ac:dyDescent="0.25">
      <c r="A464" t="s">
        <v>4333</v>
      </c>
      <c r="B464" s="262">
        <v>21</v>
      </c>
      <c r="C464" s="206" t="str">
        <f t="shared" si="39"/>
        <v>4 204</v>
      </c>
      <c r="D464" s="257">
        <f t="shared" si="37"/>
        <v>1</v>
      </c>
      <c r="E464" s="192"/>
      <c r="F464" s="193" t="s">
        <v>470</v>
      </c>
      <c r="G464" s="193" t="s">
        <v>477</v>
      </c>
      <c r="H464" s="193" t="s">
        <v>488</v>
      </c>
      <c r="I464" s="193" t="s">
        <v>4246</v>
      </c>
      <c r="J464" s="193"/>
      <c r="K464" s="191">
        <v>4</v>
      </c>
      <c r="L464" s="191">
        <v>204</v>
      </c>
      <c r="M464" s="191">
        <v>1</v>
      </c>
      <c r="N464" s="388"/>
      <c r="O464" s="389"/>
      <c r="P464" s="389"/>
      <c r="Q464" s="390"/>
      <c r="R464" s="390"/>
    </row>
    <row r="465" spans="1:18" hidden="1" x14ac:dyDescent="0.25">
      <c r="A465" t="s">
        <v>4333</v>
      </c>
      <c r="B465" s="262">
        <v>21</v>
      </c>
      <c r="C465" s="206" t="str">
        <f t="shared" si="39"/>
        <v>4 204</v>
      </c>
      <c r="D465" s="257">
        <f t="shared" si="37"/>
        <v>1</v>
      </c>
      <c r="E465" s="192"/>
      <c r="F465" s="193" t="s">
        <v>470</v>
      </c>
      <c r="G465" s="193" t="s">
        <v>477</v>
      </c>
      <c r="H465" s="193" t="s">
        <v>488</v>
      </c>
      <c r="I465" s="193" t="s">
        <v>4246</v>
      </c>
      <c r="J465" s="193"/>
      <c r="K465" s="191">
        <v>4</v>
      </c>
      <c r="L465" s="191">
        <v>204</v>
      </c>
      <c r="M465" s="191">
        <v>1</v>
      </c>
      <c r="N465" s="388"/>
      <c r="O465" s="389"/>
      <c r="P465" s="389"/>
      <c r="Q465" s="390"/>
      <c r="R465" s="390"/>
    </row>
    <row r="466" spans="1:18" hidden="1" x14ac:dyDescent="0.25">
      <c r="A466" t="s">
        <v>4333</v>
      </c>
      <c r="B466" s="262">
        <v>21</v>
      </c>
      <c r="C466" s="206" t="str">
        <f t="shared" si="39"/>
        <v>4 204</v>
      </c>
      <c r="D466" s="257">
        <f t="shared" si="37"/>
        <v>1</v>
      </c>
      <c r="E466" s="192"/>
      <c r="F466" s="193" t="s">
        <v>470</v>
      </c>
      <c r="G466" s="193" t="s">
        <v>477</v>
      </c>
      <c r="H466" s="193" t="s">
        <v>488</v>
      </c>
      <c r="I466" s="193" t="s">
        <v>4246</v>
      </c>
      <c r="J466" s="193"/>
      <c r="K466" s="191">
        <v>4</v>
      </c>
      <c r="L466" s="191">
        <v>204</v>
      </c>
      <c r="M466" s="191">
        <v>1</v>
      </c>
      <c r="N466" s="271">
        <v>62000000</v>
      </c>
      <c r="O466" s="272">
        <v>0</v>
      </c>
      <c r="P466" s="272">
        <v>0</v>
      </c>
      <c r="Q466" s="273">
        <f>+N466-O466</f>
        <v>62000000</v>
      </c>
      <c r="R466" s="273">
        <f>+O466-P466</f>
        <v>0</v>
      </c>
    </row>
    <row r="467" spans="1:18" hidden="1" x14ac:dyDescent="0.25">
      <c r="A467" t="s">
        <v>4333</v>
      </c>
      <c r="B467" s="262">
        <v>21</v>
      </c>
      <c r="C467" s="206" t="str">
        <f t="shared" si="39"/>
        <v>4 204</v>
      </c>
      <c r="D467" s="257">
        <f t="shared" si="37"/>
        <v>1</v>
      </c>
      <c r="E467" s="192"/>
      <c r="F467" s="193" t="s">
        <v>470</v>
      </c>
      <c r="G467" s="193" t="s">
        <v>477</v>
      </c>
      <c r="H467" s="193" t="s">
        <v>488</v>
      </c>
      <c r="I467" s="193" t="s">
        <v>4246</v>
      </c>
      <c r="J467" s="193"/>
      <c r="K467" s="191">
        <v>4</v>
      </c>
      <c r="L467" s="191">
        <v>204</v>
      </c>
      <c r="M467" s="191">
        <v>1</v>
      </c>
      <c r="N467" s="388">
        <v>352317453</v>
      </c>
      <c r="O467" s="389"/>
      <c r="P467" s="389"/>
      <c r="Q467" s="390">
        <f>+N467-O467</f>
        <v>352317453</v>
      </c>
      <c r="R467" s="390">
        <f>+O467-P467</f>
        <v>0</v>
      </c>
    </row>
    <row r="468" spans="1:18" hidden="1" x14ac:dyDescent="0.25">
      <c r="A468" t="s">
        <v>4333</v>
      </c>
      <c r="B468" s="262">
        <v>21</v>
      </c>
      <c r="C468" s="206" t="str">
        <f t="shared" si="39"/>
        <v>4 204</v>
      </c>
      <c r="D468" s="257">
        <f t="shared" si="37"/>
        <v>1</v>
      </c>
      <c r="E468" s="192"/>
      <c r="F468" s="193" t="s">
        <v>470</v>
      </c>
      <c r="G468" s="193" t="s">
        <v>477</v>
      </c>
      <c r="H468" s="193" t="s">
        <v>488</v>
      </c>
      <c r="I468" s="193" t="s">
        <v>4246</v>
      </c>
      <c r="J468" s="193"/>
      <c r="K468" s="191">
        <v>4</v>
      </c>
      <c r="L468" s="191">
        <v>204</v>
      </c>
      <c r="M468" s="191">
        <v>1</v>
      </c>
      <c r="N468" s="388"/>
      <c r="O468" s="389"/>
      <c r="P468" s="389"/>
      <c r="Q468" s="390"/>
      <c r="R468" s="390"/>
    </row>
    <row r="469" spans="1:18" hidden="1" x14ac:dyDescent="0.25">
      <c r="A469" t="s">
        <v>4333</v>
      </c>
      <c r="B469" s="262">
        <v>21</v>
      </c>
      <c r="C469" s="206" t="str">
        <f t="shared" si="39"/>
        <v>4 204</v>
      </c>
      <c r="D469" s="257">
        <f t="shared" si="37"/>
        <v>1</v>
      </c>
      <c r="E469" s="192"/>
      <c r="F469" s="193" t="s">
        <v>470</v>
      </c>
      <c r="G469" s="193" t="s">
        <v>477</v>
      </c>
      <c r="H469" s="193" t="s">
        <v>488</v>
      </c>
      <c r="I469" s="193" t="s">
        <v>4246</v>
      </c>
      <c r="J469" s="193"/>
      <c r="K469" s="191">
        <v>4</v>
      </c>
      <c r="L469" s="191">
        <v>204</v>
      </c>
      <c r="M469" s="191">
        <v>1</v>
      </c>
      <c r="N469" s="388"/>
      <c r="O469" s="389"/>
      <c r="P469" s="389"/>
      <c r="Q469" s="390"/>
      <c r="R469" s="390"/>
    </row>
    <row r="470" spans="1:18" hidden="1" x14ac:dyDescent="0.25">
      <c r="A470" t="s">
        <v>4333</v>
      </c>
      <c r="B470" s="262">
        <v>21</v>
      </c>
      <c r="C470" s="206" t="str">
        <f t="shared" si="39"/>
        <v>4 204</v>
      </c>
      <c r="D470" s="257">
        <f t="shared" si="37"/>
        <v>1</v>
      </c>
      <c r="E470" s="192"/>
      <c r="F470" s="193" t="s">
        <v>470</v>
      </c>
      <c r="G470" s="193" t="s">
        <v>477</v>
      </c>
      <c r="H470" s="193" t="s">
        <v>488</v>
      </c>
      <c r="I470" s="193" t="s">
        <v>4246</v>
      </c>
      <c r="J470" s="193"/>
      <c r="K470" s="191">
        <v>4</v>
      </c>
      <c r="L470" s="191">
        <v>204</v>
      </c>
      <c r="M470" s="191">
        <v>1</v>
      </c>
      <c r="N470" s="388"/>
      <c r="O470" s="389"/>
      <c r="P470" s="389"/>
      <c r="Q470" s="390"/>
      <c r="R470" s="390"/>
    </row>
    <row r="471" spans="1:18" hidden="1" x14ac:dyDescent="0.25">
      <c r="A471" t="s">
        <v>4333</v>
      </c>
      <c r="B471" s="262">
        <v>21</v>
      </c>
      <c r="C471" s="206" t="str">
        <f t="shared" si="39"/>
        <v>4 204</v>
      </c>
      <c r="D471" s="257">
        <f t="shared" si="37"/>
        <v>1</v>
      </c>
      <c r="E471" s="192"/>
      <c r="F471" s="193" t="s">
        <v>470</v>
      </c>
      <c r="G471" s="193" t="s">
        <v>477</v>
      </c>
      <c r="H471" s="193" t="s">
        <v>488</v>
      </c>
      <c r="I471" s="193" t="s">
        <v>4246</v>
      </c>
      <c r="J471" s="193"/>
      <c r="K471" s="191">
        <v>4</v>
      </c>
      <c r="L471" s="191">
        <v>204</v>
      </c>
      <c r="M471" s="191">
        <v>1</v>
      </c>
      <c r="N471" s="388"/>
      <c r="O471" s="389"/>
      <c r="P471" s="389"/>
      <c r="Q471" s="390"/>
      <c r="R471" s="390"/>
    </row>
    <row r="472" spans="1:18" hidden="1" x14ac:dyDescent="0.25">
      <c r="A472" t="s">
        <v>4333</v>
      </c>
      <c r="B472" s="262">
        <v>21</v>
      </c>
      <c r="C472" s="206" t="str">
        <f t="shared" si="39"/>
        <v>4 204</v>
      </c>
      <c r="D472" s="257">
        <f t="shared" si="37"/>
        <v>1</v>
      </c>
      <c r="E472" s="192"/>
      <c r="F472" s="193" t="s">
        <v>470</v>
      </c>
      <c r="G472" s="193" t="s">
        <v>477</v>
      </c>
      <c r="H472" s="193" t="s">
        <v>488</v>
      </c>
      <c r="I472" s="193" t="s">
        <v>4246</v>
      </c>
      <c r="J472" s="193"/>
      <c r="K472" s="191">
        <v>4</v>
      </c>
      <c r="L472" s="191">
        <v>204</v>
      </c>
      <c r="M472" s="191">
        <v>1</v>
      </c>
      <c r="N472" s="388"/>
      <c r="O472" s="389"/>
      <c r="P472" s="389"/>
      <c r="Q472" s="390"/>
      <c r="R472" s="390"/>
    </row>
    <row r="473" spans="1:18" hidden="1" x14ac:dyDescent="0.25">
      <c r="A473" t="s">
        <v>4333</v>
      </c>
      <c r="B473" s="262">
        <v>21</v>
      </c>
      <c r="C473" s="206" t="str">
        <f t="shared" si="39"/>
        <v>4 204</v>
      </c>
      <c r="D473" s="257">
        <f t="shared" si="37"/>
        <v>1</v>
      </c>
      <c r="E473" s="192"/>
      <c r="F473" s="193" t="s">
        <v>470</v>
      </c>
      <c r="G473" s="193" t="s">
        <v>477</v>
      </c>
      <c r="H473" s="193" t="s">
        <v>488</v>
      </c>
      <c r="I473" s="193" t="s">
        <v>4246</v>
      </c>
      <c r="J473" s="193"/>
      <c r="K473" s="191">
        <v>4</v>
      </c>
      <c r="L473" s="191">
        <v>204</v>
      </c>
      <c r="M473" s="191">
        <v>1</v>
      </c>
      <c r="N473" s="388"/>
      <c r="O473" s="389"/>
      <c r="P473" s="389"/>
      <c r="Q473" s="390"/>
      <c r="R473" s="390"/>
    </row>
    <row r="474" spans="1:18" hidden="1" x14ac:dyDescent="0.25">
      <c r="A474" t="s">
        <v>4333</v>
      </c>
      <c r="B474" s="262">
        <v>21</v>
      </c>
      <c r="C474" s="206" t="str">
        <f t="shared" si="39"/>
        <v>4 204</v>
      </c>
      <c r="D474" s="257">
        <f t="shared" si="37"/>
        <v>1</v>
      </c>
      <c r="E474" s="192"/>
      <c r="F474" s="193" t="s">
        <v>470</v>
      </c>
      <c r="G474" s="193" t="s">
        <v>477</v>
      </c>
      <c r="H474" s="193" t="s">
        <v>488</v>
      </c>
      <c r="I474" s="193" t="s">
        <v>4246</v>
      </c>
      <c r="J474" s="193"/>
      <c r="K474" s="191">
        <v>4</v>
      </c>
      <c r="L474" s="191">
        <v>204</v>
      </c>
      <c r="M474" s="191">
        <v>1</v>
      </c>
      <c r="N474" s="388"/>
      <c r="O474" s="389"/>
      <c r="P474" s="389"/>
      <c r="Q474" s="390"/>
      <c r="R474" s="390"/>
    </row>
    <row r="475" spans="1:18" hidden="1" x14ac:dyDescent="0.25">
      <c r="A475" t="s">
        <v>4333</v>
      </c>
      <c r="B475" s="262">
        <v>21</v>
      </c>
      <c r="C475" s="206" t="str">
        <f t="shared" si="39"/>
        <v>4 204</v>
      </c>
      <c r="D475" s="257">
        <f t="shared" si="37"/>
        <v>1</v>
      </c>
      <c r="E475" s="192"/>
      <c r="F475" s="193" t="s">
        <v>470</v>
      </c>
      <c r="G475" s="193" t="s">
        <v>477</v>
      </c>
      <c r="H475" s="193" t="s">
        <v>488</v>
      </c>
      <c r="I475" s="193" t="s">
        <v>4246</v>
      </c>
      <c r="J475" s="193"/>
      <c r="K475" s="191">
        <v>4</v>
      </c>
      <c r="L475" s="191">
        <v>204</v>
      </c>
      <c r="M475" s="191">
        <v>1</v>
      </c>
      <c r="N475" s="271">
        <v>76000000</v>
      </c>
      <c r="O475" s="272">
        <v>0</v>
      </c>
      <c r="P475" s="272">
        <v>0</v>
      </c>
      <c r="Q475" s="273">
        <f t="shared" ref="Q475:R498" si="40">+N475-O475</f>
        <v>76000000</v>
      </c>
      <c r="R475" s="273">
        <f t="shared" si="40"/>
        <v>0</v>
      </c>
    </row>
    <row r="476" spans="1:18" hidden="1" x14ac:dyDescent="0.25">
      <c r="A476" t="s">
        <v>4321</v>
      </c>
      <c r="B476" s="311">
        <v>40</v>
      </c>
      <c r="C476" s="206" t="str">
        <f t="shared" si="39"/>
        <v>1 201</v>
      </c>
      <c r="D476" s="257">
        <f t="shared" si="37"/>
        <v>3</v>
      </c>
      <c r="E476" s="312"/>
      <c r="F476" s="317" t="s">
        <v>316</v>
      </c>
      <c r="G476" s="317" t="s">
        <v>4342</v>
      </c>
      <c r="H476" s="317" t="s">
        <v>330</v>
      </c>
      <c r="I476" s="313" t="s">
        <v>4343</v>
      </c>
      <c r="J476" s="313"/>
      <c r="K476" s="313">
        <v>1</v>
      </c>
      <c r="L476" s="313">
        <v>201</v>
      </c>
      <c r="M476" s="315">
        <v>3</v>
      </c>
      <c r="N476" s="316">
        <v>722537693</v>
      </c>
      <c r="O476" s="316">
        <v>585244762</v>
      </c>
      <c r="P476" s="316">
        <v>454996566</v>
      </c>
      <c r="Q476" s="273"/>
      <c r="R476" s="273"/>
    </row>
    <row r="477" spans="1:18" hidden="1" x14ac:dyDescent="0.25">
      <c r="A477" t="s">
        <v>4341</v>
      </c>
      <c r="B477" s="311">
        <v>40</v>
      </c>
      <c r="C477" s="206" t="str">
        <f t="shared" si="39"/>
        <v>1 202</v>
      </c>
      <c r="D477" s="257">
        <f t="shared" si="37"/>
        <v>3</v>
      </c>
      <c r="E477" s="312"/>
      <c r="F477" s="313" t="s">
        <v>316</v>
      </c>
      <c r="G477" s="313" t="s">
        <v>329</v>
      </c>
      <c r="H477" s="313" t="s">
        <v>334</v>
      </c>
      <c r="I477" s="313" t="s">
        <v>4163</v>
      </c>
      <c r="J477" s="313"/>
      <c r="K477" s="313">
        <v>1</v>
      </c>
      <c r="L477" s="313">
        <v>202</v>
      </c>
      <c r="M477" s="315">
        <v>3</v>
      </c>
      <c r="N477" s="316">
        <v>261378524</v>
      </c>
      <c r="O477" s="316">
        <v>261378524</v>
      </c>
      <c r="P477" s="316">
        <v>222536477</v>
      </c>
      <c r="Q477" s="273"/>
      <c r="R477" s="273"/>
    </row>
    <row r="478" spans="1:18" hidden="1" x14ac:dyDescent="0.25">
      <c r="A478" t="s">
        <v>4322</v>
      </c>
      <c r="B478" s="311">
        <v>40</v>
      </c>
      <c r="C478" s="206" t="str">
        <f t="shared" si="39"/>
        <v>1 202</v>
      </c>
      <c r="D478" s="257">
        <f t="shared" si="37"/>
        <v>1</v>
      </c>
      <c r="E478" s="312"/>
      <c r="F478" s="313" t="s">
        <v>316</v>
      </c>
      <c r="G478" s="313" t="s">
        <v>329</v>
      </c>
      <c r="H478" s="313" t="s">
        <v>334</v>
      </c>
      <c r="I478" s="313" t="s">
        <v>4165</v>
      </c>
      <c r="J478" s="313"/>
      <c r="K478" s="313">
        <v>1</v>
      </c>
      <c r="L478" s="313">
        <v>202</v>
      </c>
      <c r="M478" s="315">
        <v>1</v>
      </c>
      <c r="N478" s="316">
        <v>351601785</v>
      </c>
      <c r="O478" s="316">
        <v>351601785</v>
      </c>
      <c r="P478" s="316">
        <v>0</v>
      </c>
      <c r="Q478" s="273"/>
      <c r="R478" s="273"/>
    </row>
    <row r="479" spans="1:18" hidden="1" x14ac:dyDescent="0.25">
      <c r="A479" t="s">
        <v>4322</v>
      </c>
      <c r="B479" s="311">
        <v>40</v>
      </c>
      <c r="C479" s="206" t="str">
        <f t="shared" si="39"/>
        <v>1 202</v>
      </c>
      <c r="D479" s="257">
        <f t="shared" si="37"/>
        <v>3</v>
      </c>
      <c r="E479" s="312"/>
      <c r="F479" s="313" t="s">
        <v>316</v>
      </c>
      <c r="G479" s="313" t="s">
        <v>329</v>
      </c>
      <c r="H479" s="313" t="s">
        <v>334</v>
      </c>
      <c r="I479" s="313" t="s">
        <v>4165</v>
      </c>
      <c r="J479" s="313"/>
      <c r="K479" s="313">
        <v>1</v>
      </c>
      <c r="L479" s="313">
        <v>202</v>
      </c>
      <c r="M479" s="315">
        <v>3</v>
      </c>
      <c r="N479" s="316">
        <v>38842047</v>
      </c>
      <c r="O479" s="316">
        <v>38842047</v>
      </c>
      <c r="P479" s="316">
        <v>0</v>
      </c>
      <c r="Q479" s="273"/>
      <c r="R479" s="273"/>
    </row>
    <row r="480" spans="1:18" hidden="1" x14ac:dyDescent="0.25">
      <c r="A480" t="s">
        <v>4323</v>
      </c>
      <c r="B480" s="311">
        <v>40</v>
      </c>
      <c r="C480" s="206" t="str">
        <f t="shared" si="39"/>
        <v>1 202</v>
      </c>
      <c r="D480" s="257">
        <f t="shared" si="37"/>
        <v>1</v>
      </c>
      <c r="E480" s="312"/>
      <c r="F480" s="313" t="s">
        <v>316</v>
      </c>
      <c r="G480" s="313" t="s">
        <v>329</v>
      </c>
      <c r="H480" s="313" t="s">
        <v>334</v>
      </c>
      <c r="I480" s="314" t="s">
        <v>4166</v>
      </c>
      <c r="J480" s="314"/>
      <c r="K480" s="313">
        <v>1</v>
      </c>
      <c r="L480" s="313">
        <v>202</v>
      </c>
      <c r="M480" s="315">
        <v>1</v>
      </c>
      <c r="N480" s="316">
        <v>796714644</v>
      </c>
      <c r="O480" s="316">
        <v>590510001</v>
      </c>
      <c r="P480" s="316">
        <v>590510001</v>
      </c>
      <c r="Q480" s="273"/>
      <c r="R480" s="273"/>
    </row>
    <row r="481" spans="1:18" hidden="1" x14ac:dyDescent="0.25">
      <c r="A481" t="s">
        <v>4323</v>
      </c>
      <c r="B481" s="311">
        <v>40</v>
      </c>
      <c r="C481" s="206" t="str">
        <f t="shared" si="39"/>
        <v>1 202</v>
      </c>
      <c r="D481" s="257">
        <f t="shared" si="37"/>
        <v>3</v>
      </c>
      <c r="E481" s="312"/>
      <c r="F481" s="313" t="s">
        <v>316</v>
      </c>
      <c r="G481" s="313" t="s">
        <v>329</v>
      </c>
      <c r="H481" s="313" t="s">
        <v>334</v>
      </c>
      <c r="I481" s="314" t="s">
        <v>4166</v>
      </c>
      <c r="J481" s="314"/>
      <c r="K481" s="313">
        <v>1</v>
      </c>
      <c r="L481" s="313">
        <v>202</v>
      </c>
      <c r="M481" s="315">
        <v>3</v>
      </c>
      <c r="N481" s="316">
        <v>1126916142</v>
      </c>
      <c r="O481" s="316">
        <v>1036269167</v>
      </c>
      <c r="P481" s="316">
        <v>937006157</v>
      </c>
      <c r="Q481" s="273"/>
      <c r="R481" s="273"/>
    </row>
    <row r="482" spans="1:18" hidden="1" x14ac:dyDescent="0.25">
      <c r="A482" t="s">
        <v>4323</v>
      </c>
      <c r="B482" s="311">
        <v>40</v>
      </c>
      <c r="C482" s="206" t="str">
        <f t="shared" si="39"/>
        <v>1 202</v>
      </c>
      <c r="D482" s="257">
        <f t="shared" si="37"/>
        <v>2</v>
      </c>
      <c r="E482" s="312"/>
      <c r="F482" s="313" t="s">
        <v>316</v>
      </c>
      <c r="G482" s="313" t="s">
        <v>329</v>
      </c>
      <c r="H482" s="313" t="s">
        <v>334</v>
      </c>
      <c r="I482" s="314" t="s">
        <v>4166</v>
      </c>
      <c r="J482" s="314"/>
      <c r="K482" s="313">
        <v>1</v>
      </c>
      <c r="L482" s="313">
        <v>202</v>
      </c>
      <c r="M482" s="315">
        <v>2</v>
      </c>
      <c r="N482" s="316">
        <v>351264112</v>
      </c>
      <c r="O482" s="316">
        <v>154452624</v>
      </c>
      <c r="P482" s="316">
        <v>154452624</v>
      </c>
      <c r="Q482" s="273"/>
      <c r="R482" s="273"/>
    </row>
    <row r="483" spans="1:18" hidden="1" x14ac:dyDescent="0.25">
      <c r="A483" t="s">
        <v>4324</v>
      </c>
      <c r="B483" s="311">
        <v>40</v>
      </c>
      <c r="C483" s="206" t="str">
        <f t="shared" si="39"/>
        <v>1 202</v>
      </c>
      <c r="D483" s="257">
        <f t="shared" si="37"/>
        <v>3</v>
      </c>
      <c r="E483" s="312"/>
      <c r="F483" s="313" t="s">
        <v>316</v>
      </c>
      <c r="G483" s="313" t="s">
        <v>329</v>
      </c>
      <c r="H483" s="313" t="s">
        <v>334</v>
      </c>
      <c r="I483" s="314" t="s">
        <v>4167</v>
      </c>
      <c r="J483" s="314"/>
      <c r="K483" s="313">
        <v>1</v>
      </c>
      <c r="L483" s="313">
        <v>202</v>
      </c>
      <c r="M483" s="315">
        <v>3</v>
      </c>
      <c r="N483" s="316">
        <v>2996095195</v>
      </c>
      <c r="O483" s="316">
        <v>2597202135</v>
      </c>
      <c r="P483" s="316">
        <v>2377577083</v>
      </c>
      <c r="Q483" s="273"/>
      <c r="R483" s="273"/>
    </row>
    <row r="484" spans="1:18" hidden="1" x14ac:dyDescent="0.25">
      <c r="A484" t="s">
        <v>4324</v>
      </c>
      <c r="B484" s="311">
        <v>40</v>
      </c>
      <c r="C484" s="206" t="str">
        <f t="shared" si="39"/>
        <v>1 202</v>
      </c>
      <c r="D484" s="257">
        <f t="shared" si="37"/>
        <v>2</v>
      </c>
      <c r="E484" s="312"/>
      <c r="F484" s="313" t="s">
        <v>316</v>
      </c>
      <c r="G484" s="313" t="s">
        <v>329</v>
      </c>
      <c r="H484" s="313" t="s">
        <v>334</v>
      </c>
      <c r="I484" s="314" t="s">
        <v>4167</v>
      </c>
      <c r="J484" s="314"/>
      <c r="K484" s="313">
        <v>1</v>
      </c>
      <c r="L484" s="313">
        <v>202</v>
      </c>
      <c r="M484" s="315">
        <v>2</v>
      </c>
      <c r="N484" s="316">
        <v>500000000</v>
      </c>
      <c r="O484" s="316">
        <v>0</v>
      </c>
      <c r="P484" s="316">
        <v>0</v>
      </c>
      <c r="Q484" s="273"/>
      <c r="R484" s="273"/>
    </row>
    <row r="485" spans="1:18" hidden="1" x14ac:dyDescent="0.25">
      <c r="A485" t="s">
        <v>4324</v>
      </c>
      <c r="B485" s="311">
        <v>40</v>
      </c>
      <c r="C485" s="206" t="str">
        <f t="shared" si="39"/>
        <v>1 202</v>
      </c>
      <c r="D485" s="257">
        <f t="shared" si="37"/>
        <v>1</v>
      </c>
      <c r="E485" s="312"/>
      <c r="F485" s="313" t="s">
        <v>316</v>
      </c>
      <c r="G485" s="313" t="s">
        <v>329</v>
      </c>
      <c r="H485" s="313" t="s">
        <v>334</v>
      </c>
      <c r="I485" s="313" t="s">
        <v>4167</v>
      </c>
      <c r="J485" s="313"/>
      <c r="K485" s="313">
        <v>1</v>
      </c>
      <c r="L485" s="313">
        <v>202</v>
      </c>
      <c r="M485" s="315">
        <v>1</v>
      </c>
      <c r="N485" s="316">
        <v>6489228238</v>
      </c>
      <c r="O485" s="316">
        <v>70080000</v>
      </c>
      <c r="P485" s="316">
        <v>70080000</v>
      </c>
      <c r="Q485" s="273"/>
      <c r="R485" s="273"/>
    </row>
    <row r="486" spans="1:18" hidden="1" x14ac:dyDescent="0.25">
      <c r="A486" t="s">
        <v>4325</v>
      </c>
      <c r="B486" s="311">
        <v>40</v>
      </c>
      <c r="C486" s="206" t="str">
        <f t="shared" si="39"/>
        <v>1 203</v>
      </c>
      <c r="D486" s="257">
        <f t="shared" si="37"/>
        <v>1</v>
      </c>
      <c r="E486" s="312"/>
      <c r="F486" s="313" t="s">
        <v>316</v>
      </c>
      <c r="G486" s="313" t="s">
        <v>329</v>
      </c>
      <c r="H486" s="313" t="s">
        <v>337</v>
      </c>
      <c r="I486" s="313" t="s">
        <v>4170</v>
      </c>
      <c r="J486" s="313"/>
      <c r="K486" s="313">
        <v>1</v>
      </c>
      <c r="L486" s="313">
        <v>203</v>
      </c>
      <c r="M486" s="315">
        <v>1</v>
      </c>
      <c r="N486" s="316">
        <v>4095268956</v>
      </c>
      <c r="O486" s="316">
        <v>2087265213</v>
      </c>
      <c r="P486" s="316">
        <v>1883152424</v>
      </c>
      <c r="Q486" s="273"/>
      <c r="R486" s="273"/>
    </row>
    <row r="487" spans="1:18" hidden="1" x14ac:dyDescent="0.25">
      <c r="A487" t="s">
        <v>4325</v>
      </c>
      <c r="B487" s="311">
        <v>40</v>
      </c>
      <c r="C487" s="206" t="str">
        <f t="shared" si="39"/>
        <v>1 203</v>
      </c>
      <c r="D487" s="257">
        <f t="shared" si="37"/>
        <v>2</v>
      </c>
      <c r="E487" s="312"/>
      <c r="F487" s="313" t="s">
        <v>316</v>
      </c>
      <c r="G487" s="313" t="s">
        <v>329</v>
      </c>
      <c r="H487" s="313" t="s">
        <v>337</v>
      </c>
      <c r="I487" s="313" t="s">
        <v>4170</v>
      </c>
      <c r="J487" s="313"/>
      <c r="K487" s="313">
        <v>1</v>
      </c>
      <c r="L487" s="313">
        <v>203</v>
      </c>
      <c r="M487" s="315">
        <v>2</v>
      </c>
      <c r="N487" s="316">
        <v>138455604852.64001</v>
      </c>
      <c r="O487" s="316">
        <v>122656154708.00999</v>
      </c>
      <c r="P487" s="316">
        <v>54626622394.370003</v>
      </c>
      <c r="Q487" s="273"/>
      <c r="R487" s="273"/>
    </row>
    <row r="488" spans="1:18" hidden="1" x14ac:dyDescent="0.25">
      <c r="A488" t="s">
        <v>4325</v>
      </c>
      <c r="B488" s="311">
        <v>40</v>
      </c>
      <c r="C488" s="206" t="str">
        <f t="shared" si="39"/>
        <v>1 203</v>
      </c>
      <c r="D488" s="257">
        <f t="shared" si="37"/>
        <v>3</v>
      </c>
      <c r="E488" s="312"/>
      <c r="F488" s="313" t="s">
        <v>316</v>
      </c>
      <c r="G488" s="313" t="s">
        <v>329</v>
      </c>
      <c r="H488" s="313" t="s">
        <v>337</v>
      </c>
      <c r="I488" s="313" t="s">
        <v>4170</v>
      </c>
      <c r="J488" s="313"/>
      <c r="K488" s="313">
        <v>1</v>
      </c>
      <c r="L488" s="313">
        <v>203</v>
      </c>
      <c r="M488" s="315">
        <v>3</v>
      </c>
      <c r="N488" s="316">
        <v>54603280064</v>
      </c>
      <c r="O488" s="316">
        <v>54603280064</v>
      </c>
      <c r="P488" s="316">
        <v>23725850873.869999</v>
      </c>
      <c r="Q488" s="273"/>
      <c r="R488" s="273"/>
    </row>
    <row r="489" spans="1:18" hidden="1" x14ac:dyDescent="0.25">
      <c r="A489" t="s">
        <v>4326</v>
      </c>
      <c r="B489" s="311">
        <v>40</v>
      </c>
      <c r="C489" s="206" t="str">
        <f t="shared" si="39"/>
        <v>1 201</v>
      </c>
      <c r="D489" s="257">
        <f t="shared" si="37"/>
        <v>1</v>
      </c>
      <c r="E489" s="312"/>
      <c r="F489" s="313" t="s">
        <v>316</v>
      </c>
      <c r="G489" s="313" t="s">
        <v>329</v>
      </c>
      <c r="H489" s="313" t="s">
        <v>330</v>
      </c>
      <c r="I489" s="313" t="s">
        <v>4164</v>
      </c>
      <c r="J489" s="313"/>
      <c r="K489" s="313">
        <v>1</v>
      </c>
      <c r="L489" s="313">
        <v>201</v>
      </c>
      <c r="M489" s="315">
        <v>1</v>
      </c>
      <c r="N489" s="316">
        <v>158157830</v>
      </c>
      <c r="O489" s="316">
        <v>153842047</v>
      </c>
      <c r="P489" s="316">
        <v>38842047</v>
      </c>
      <c r="Q489" s="273"/>
      <c r="R489" s="273"/>
    </row>
    <row r="490" spans="1:18" hidden="1" x14ac:dyDescent="0.25">
      <c r="A490" t="s">
        <v>4326</v>
      </c>
      <c r="B490" s="311">
        <v>40</v>
      </c>
      <c r="C490" s="206" t="str">
        <f t="shared" si="39"/>
        <v>1 201</v>
      </c>
      <c r="D490" s="257">
        <f t="shared" si="37"/>
        <v>3</v>
      </c>
      <c r="E490" s="312"/>
      <c r="F490" s="313" t="s">
        <v>316</v>
      </c>
      <c r="G490" s="313" t="s">
        <v>329</v>
      </c>
      <c r="H490" s="313" t="s">
        <v>330</v>
      </c>
      <c r="I490" s="313" t="s">
        <v>4164</v>
      </c>
      <c r="J490" s="313"/>
      <c r="K490" s="313">
        <v>1</v>
      </c>
      <c r="L490" s="313">
        <v>201</v>
      </c>
      <c r="M490" s="315">
        <v>3</v>
      </c>
      <c r="N490" s="316">
        <v>1029033154</v>
      </c>
      <c r="O490" s="316">
        <v>691054158</v>
      </c>
      <c r="P490" s="316">
        <v>172370125</v>
      </c>
      <c r="Q490" s="273"/>
      <c r="R490" s="273"/>
    </row>
    <row r="491" spans="1:18" hidden="1" x14ac:dyDescent="0.25">
      <c r="A491" t="s">
        <v>4327</v>
      </c>
      <c r="B491" s="311">
        <v>40</v>
      </c>
      <c r="C491" s="206" t="str">
        <f t="shared" si="39"/>
        <v>1 202</v>
      </c>
      <c r="D491" s="257">
        <f t="shared" si="37"/>
        <v>1</v>
      </c>
      <c r="E491" s="312"/>
      <c r="F491" s="313" t="s">
        <v>316</v>
      </c>
      <c r="G491" s="313" t="s">
        <v>329</v>
      </c>
      <c r="H491" s="313" t="s">
        <v>334</v>
      </c>
      <c r="I491" s="313" t="s">
        <v>4168</v>
      </c>
      <c r="J491" s="313"/>
      <c r="K491" s="313">
        <v>1</v>
      </c>
      <c r="L491" s="313">
        <v>202</v>
      </c>
      <c r="M491" s="315">
        <v>1</v>
      </c>
      <c r="N491" s="316">
        <v>500000000</v>
      </c>
      <c r="O491" s="316">
        <v>500000000</v>
      </c>
      <c r="P491" s="316">
        <v>500000000</v>
      </c>
      <c r="Q491" s="273"/>
      <c r="R491" s="273"/>
    </row>
    <row r="492" spans="1:18" hidden="1" x14ac:dyDescent="0.25">
      <c r="A492" t="s">
        <v>4327</v>
      </c>
      <c r="B492" s="311">
        <v>40</v>
      </c>
      <c r="C492" s="206" t="str">
        <f t="shared" si="39"/>
        <v>1 202</v>
      </c>
      <c r="D492" s="257">
        <f t="shared" si="37"/>
        <v>3</v>
      </c>
      <c r="E492" s="312"/>
      <c r="F492" s="313" t="s">
        <v>316</v>
      </c>
      <c r="G492" s="313" t="s">
        <v>329</v>
      </c>
      <c r="H492" s="313" t="s">
        <v>334</v>
      </c>
      <c r="I492" s="313" t="s">
        <v>4168</v>
      </c>
      <c r="J492" s="313"/>
      <c r="K492" s="313">
        <v>1</v>
      </c>
      <c r="L492" s="313">
        <v>202</v>
      </c>
      <c r="M492" s="315">
        <v>3</v>
      </c>
      <c r="N492" s="316">
        <v>133157829</v>
      </c>
      <c r="O492" s="316">
        <v>108842047</v>
      </c>
      <c r="P492" s="316">
        <v>70000000</v>
      </c>
      <c r="Q492" s="273"/>
      <c r="R492" s="273"/>
    </row>
    <row r="493" spans="1:18" hidden="1" x14ac:dyDescent="0.25">
      <c r="A493" t="s">
        <v>4334</v>
      </c>
      <c r="B493" s="259">
        <v>35</v>
      </c>
      <c r="C493" s="206" t="str">
        <f t="shared" si="39"/>
        <v>2 201</v>
      </c>
      <c r="D493" s="257">
        <f t="shared" si="37"/>
        <v>1</v>
      </c>
      <c r="E493" s="257"/>
      <c r="F493" s="258" t="s">
        <v>387</v>
      </c>
      <c r="G493" s="258" t="s">
        <v>4247</v>
      </c>
      <c r="H493" s="258" t="s">
        <v>398</v>
      </c>
      <c r="I493" s="258" t="s">
        <v>4248</v>
      </c>
      <c r="J493" s="258"/>
      <c r="K493" s="259">
        <v>2</v>
      </c>
      <c r="L493" s="259">
        <v>201</v>
      </c>
      <c r="M493" s="259">
        <v>1</v>
      </c>
      <c r="N493" s="386">
        <v>500000000</v>
      </c>
      <c r="O493" s="386">
        <v>0</v>
      </c>
      <c r="P493" s="386">
        <v>0</v>
      </c>
      <c r="Q493" s="389">
        <f t="shared" si="40"/>
        <v>500000000</v>
      </c>
      <c r="R493" s="389">
        <f t="shared" si="40"/>
        <v>0</v>
      </c>
    </row>
    <row r="494" spans="1:18" hidden="1" x14ac:dyDescent="0.25">
      <c r="A494" t="s">
        <v>4334</v>
      </c>
      <c r="B494" s="259">
        <v>35</v>
      </c>
      <c r="C494" s="206" t="str">
        <f t="shared" si="39"/>
        <v>2 201</v>
      </c>
      <c r="D494" s="257">
        <f t="shared" si="37"/>
        <v>1</v>
      </c>
      <c r="E494" s="257"/>
      <c r="F494" s="258" t="s">
        <v>387</v>
      </c>
      <c r="G494" s="258" t="s">
        <v>4247</v>
      </c>
      <c r="H494" s="258" t="s">
        <v>398</v>
      </c>
      <c r="I494" s="258" t="s">
        <v>4248</v>
      </c>
      <c r="J494" s="258"/>
      <c r="K494" s="259">
        <v>2</v>
      </c>
      <c r="L494" s="259">
        <v>201</v>
      </c>
      <c r="M494" s="259">
        <v>1</v>
      </c>
      <c r="N494" s="386"/>
      <c r="O494" s="386"/>
      <c r="P494" s="386"/>
      <c r="Q494" s="389"/>
      <c r="R494" s="389"/>
    </row>
    <row r="495" spans="1:18" hidden="1" x14ac:dyDescent="0.25">
      <c r="A495" t="s">
        <v>4334</v>
      </c>
      <c r="B495" s="259">
        <v>35</v>
      </c>
      <c r="C495" s="206" t="str">
        <f t="shared" si="39"/>
        <v>2 201</v>
      </c>
      <c r="D495" s="257">
        <f t="shared" si="37"/>
        <v>1</v>
      </c>
      <c r="E495" s="257"/>
      <c r="F495" s="258" t="s">
        <v>387</v>
      </c>
      <c r="G495" s="258" t="s">
        <v>4247</v>
      </c>
      <c r="H495" s="258" t="s">
        <v>398</v>
      </c>
      <c r="I495" s="258" t="s">
        <v>4248</v>
      </c>
      <c r="J495" s="258"/>
      <c r="K495" s="259">
        <v>2</v>
      </c>
      <c r="L495" s="259">
        <v>201</v>
      </c>
      <c r="M495" s="259">
        <v>1</v>
      </c>
      <c r="N495" s="386"/>
      <c r="O495" s="386"/>
      <c r="P495" s="386"/>
      <c r="Q495" s="389"/>
      <c r="R495" s="389"/>
    </row>
    <row r="496" spans="1:18" hidden="1" x14ac:dyDescent="0.25">
      <c r="A496" t="s">
        <v>4334</v>
      </c>
      <c r="B496" s="259">
        <v>35</v>
      </c>
      <c r="C496" s="206" t="str">
        <f t="shared" si="39"/>
        <v>2 201</v>
      </c>
      <c r="D496" s="257">
        <f t="shared" si="37"/>
        <v>1</v>
      </c>
      <c r="E496" s="257"/>
      <c r="F496" s="258" t="s">
        <v>387</v>
      </c>
      <c r="G496" s="258" t="s">
        <v>4247</v>
      </c>
      <c r="H496" s="258" t="s">
        <v>398</v>
      </c>
      <c r="I496" s="258" t="s">
        <v>4248</v>
      </c>
      <c r="J496" s="258"/>
      <c r="K496" s="259">
        <v>2</v>
      </c>
      <c r="L496" s="259">
        <v>201</v>
      </c>
      <c r="M496" s="259">
        <v>1</v>
      </c>
      <c r="N496" s="275">
        <v>150000000</v>
      </c>
      <c r="O496" s="275">
        <v>0</v>
      </c>
      <c r="P496" s="275">
        <v>0</v>
      </c>
      <c r="Q496" s="272">
        <f t="shared" si="40"/>
        <v>150000000</v>
      </c>
      <c r="R496" s="276">
        <f t="shared" si="40"/>
        <v>0</v>
      </c>
    </row>
    <row r="497" spans="1:18" hidden="1" x14ac:dyDescent="0.25">
      <c r="A497" t="s">
        <v>4334</v>
      </c>
      <c r="B497" s="259">
        <v>35</v>
      </c>
      <c r="C497" s="206" t="str">
        <f t="shared" si="39"/>
        <v>2 201</v>
      </c>
      <c r="D497" s="257">
        <f t="shared" si="37"/>
        <v>1</v>
      </c>
      <c r="E497" s="257"/>
      <c r="F497" s="258" t="s">
        <v>387</v>
      </c>
      <c r="G497" s="258" t="s">
        <v>4247</v>
      </c>
      <c r="H497" s="258" t="s">
        <v>398</v>
      </c>
      <c r="I497" s="258" t="s">
        <v>4248</v>
      </c>
      <c r="J497" s="258"/>
      <c r="K497" s="259">
        <v>2</v>
      </c>
      <c r="L497" s="259">
        <v>201</v>
      </c>
      <c r="M497" s="259">
        <v>1</v>
      </c>
      <c r="N497" s="275">
        <v>380632931</v>
      </c>
      <c r="O497" s="275">
        <v>380632931</v>
      </c>
      <c r="P497" s="275">
        <v>380632931</v>
      </c>
      <c r="Q497" s="272">
        <f t="shared" si="40"/>
        <v>0</v>
      </c>
      <c r="R497" s="276">
        <f t="shared" si="40"/>
        <v>0</v>
      </c>
    </row>
    <row r="498" spans="1:18" hidden="1" x14ac:dyDescent="0.25">
      <c r="A498" t="s">
        <v>4335</v>
      </c>
      <c r="B498" s="259">
        <v>35</v>
      </c>
      <c r="C498" s="206" t="str">
        <f t="shared" si="39"/>
        <v>2 101</v>
      </c>
      <c r="D498" s="257">
        <f t="shared" si="37"/>
        <v>1</v>
      </c>
      <c r="E498" s="257"/>
      <c r="F498" s="258" t="s">
        <v>387</v>
      </c>
      <c r="G498" s="258" t="s">
        <v>388</v>
      </c>
      <c r="H498" s="258" t="s">
        <v>389</v>
      </c>
      <c r="I498" s="258" t="s">
        <v>4249</v>
      </c>
      <c r="J498" s="258"/>
      <c r="K498" s="259">
        <v>2</v>
      </c>
      <c r="L498" s="259">
        <v>101</v>
      </c>
      <c r="M498" s="259">
        <v>1</v>
      </c>
      <c r="N498" s="386">
        <v>700000000</v>
      </c>
      <c r="O498" s="386">
        <v>0</v>
      </c>
      <c r="P498" s="386">
        <v>0</v>
      </c>
      <c r="Q498" s="389">
        <f t="shared" si="40"/>
        <v>700000000</v>
      </c>
      <c r="R498" s="389">
        <f t="shared" si="40"/>
        <v>0</v>
      </c>
    </row>
    <row r="499" spans="1:18" hidden="1" x14ac:dyDescent="0.25">
      <c r="A499" t="s">
        <v>4335</v>
      </c>
      <c r="B499" s="259">
        <v>35</v>
      </c>
      <c r="C499" s="206" t="str">
        <f t="shared" si="39"/>
        <v>2 101</v>
      </c>
      <c r="D499" s="257">
        <f t="shared" si="37"/>
        <v>1</v>
      </c>
      <c r="E499" s="257"/>
      <c r="F499" s="258" t="s">
        <v>387</v>
      </c>
      <c r="G499" s="258" t="s">
        <v>388</v>
      </c>
      <c r="H499" s="258" t="s">
        <v>389</v>
      </c>
      <c r="I499" s="258" t="s">
        <v>4249</v>
      </c>
      <c r="J499" s="258"/>
      <c r="K499" s="259">
        <v>2</v>
      </c>
      <c r="L499" s="259">
        <v>101</v>
      </c>
      <c r="M499" s="259">
        <v>1</v>
      </c>
      <c r="N499" s="386"/>
      <c r="O499" s="386"/>
      <c r="P499" s="386"/>
      <c r="Q499" s="389"/>
      <c r="R499" s="389"/>
    </row>
    <row r="500" spans="1:18" hidden="1" x14ac:dyDescent="0.25">
      <c r="A500" t="s">
        <v>4335</v>
      </c>
      <c r="B500" s="259">
        <v>35</v>
      </c>
      <c r="C500" s="206" t="str">
        <f t="shared" si="39"/>
        <v>2 101</v>
      </c>
      <c r="D500" s="257">
        <f t="shared" si="37"/>
        <v>1</v>
      </c>
      <c r="E500" s="257"/>
      <c r="F500" s="258" t="s">
        <v>387</v>
      </c>
      <c r="G500" s="258" t="s">
        <v>388</v>
      </c>
      <c r="H500" s="258" t="s">
        <v>389</v>
      </c>
      <c r="I500" s="258" t="s">
        <v>4249</v>
      </c>
      <c r="J500" s="258"/>
      <c r="K500" s="259">
        <v>2</v>
      </c>
      <c r="L500" s="259">
        <v>101</v>
      </c>
      <c r="M500" s="259">
        <v>1</v>
      </c>
      <c r="N500" s="275">
        <v>200000000</v>
      </c>
      <c r="O500" s="275">
        <v>0</v>
      </c>
      <c r="P500" s="275">
        <v>0</v>
      </c>
      <c r="Q500" s="272">
        <f t="shared" ref="Q500:R507" si="41">+N500-O500</f>
        <v>200000000</v>
      </c>
      <c r="R500" s="276">
        <f t="shared" si="41"/>
        <v>0</v>
      </c>
    </row>
    <row r="501" spans="1:18" hidden="1" x14ac:dyDescent="0.25">
      <c r="A501" t="s">
        <v>4335</v>
      </c>
      <c r="B501" s="259">
        <v>35</v>
      </c>
      <c r="C501" s="206" t="str">
        <f t="shared" si="39"/>
        <v>2 101</v>
      </c>
      <c r="D501" s="257">
        <f t="shared" si="37"/>
        <v>1</v>
      </c>
      <c r="E501" s="257"/>
      <c r="F501" s="258" t="s">
        <v>387</v>
      </c>
      <c r="G501" s="258" t="s">
        <v>388</v>
      </c>
      <c r="H501" s="258" t="s">
        <v>389</v>
      </c>
      <c r="I501" s="258" t="s">
        <v>4249</v>
      </c>
      <c r="J501" s="258"/>
      <c r="K501" s="259">
        <v>2</v>
      </c>
      <c r="L501" s="259">
        <v>101</v>
      </c>
      <c r="M501" s="259">
        <v>1</v>
      </c>
      <c r="N501" s="386">
        <v>666000000</v>
      </c>
      <c r="O501" s="386"/>
      <c r="P501" s="386"/>
      <c r="Q501" s="389">
        <f t="shared" si="41"/>
        <v>666000000</v>
      </c>
      <c r="R501" s="389">
        <f t="shared" si="41"/>
        <v>0</v>
      </c>
    </row>
    <row r="502" spans="1:18" hidden="1" x14ac:dyDescent="0.25">
      <c r="A502" t="s">
        <v>4335</v>
      </c>
      <c r="B502" s="259">
        <v>35</v>
      </c>
      <c r="C502" s="206" t="str">
        <f t="shared" si="39"/>
        <v>2 101</v>
      </c>
      <c r="D502" s="257">
        <f t="shared" si="37"/>
        <v>1</v>
      </c>
      <c r="E502" s="257"/>
      <c r="F502" s="258" t="s">
        <v>387</v>
      </c>
      <c r="G502" s="258" t="s">
        <v>388</v>
      </c>
      <c r="H502" s="258" t="s">
        <v>389</v>
      </c>
      <c r="I502" s="258" t="s">
        <v>4249</v>
      </c>
      <c r="J502" s="258"/>
      <c r="K502" s="259">
        <v>2</v>
      </c>
      <c r="L502" s="259">
        <v>101</v>
      </c>
      <c r="M502" s="259">
        <v>1</v>
      </c>
      <c r="N502" s="386"/>
      <c r="O502" s="386"/>
      <c r="P502" s="386"/>
      <c r="Q502" s="389"/>
      <c r="R502" s="389"/>
    </row>
    <row r="503" spans="1:18" hidden="1" x14ac:dyDescent="0.25">
      <c r="A503" t="s">
        <v>4335</v>
      </c>
      <c r="B503" s="259">
        <v>35</v>
      </c>
      <c r="C503" s="206" t="str">
        <f t="shared" si="39"/>
        <v>2 101</v>
      </c>
      <c r="D503" s="257">
        <f t="shared" si="37"/>
        <v>1</v>
      </c>
      <c r="E503" s="257"/>
      <c r="F503" s="258" t="s">
        <v>387</v>
      </c>
      <c r="G503" s="258" t="s">
        <v>388</v>
      </c>
      <c r="H503" s="258" t="s">
        <v>389</v>
      </c>
      <c r="I503" s="258" t="s">
        <v>4249</v>
      </c>
      <c r="J503" s="258"/>
      <c r="K503" s="259">
        <v>2</v>
      </c>
      <c r="L503" s="259">
        <v>101</v>
      </c>
      <c r="M503" s="259">
        <v>1</v>
      </c>
      <c r="N503" s="386"/>
      <c r="O503" s="386"/>
      <c r="P503" s="386"/>
      <c r="Q503" s="389"/>
      <c r="R503" s="389"/>
    </row>
    <row r="504" spans="1:18" hidden="1" x14ac:dyDescent="0.25">
      <c r="A504" t="s">
        <v>4335</v>
      </c>
      <c r="B504" s="259">
        <v>35</v>
      </c>
      <c r="C504" s="206" t="str">
        <f t="shared" si="39"/>
        <v>2 101</v>
      </c>
      <c r="D504" s="257">
        <f t="shared" si="37"/>
        <v>1</v>
      </c>
      <c r="E504" s="257"/>
      <c r="F504" s="258" t="s">
        <v>387</v>
      </c>
      <c r="G504" s="258" t="s">
        <v>388</v>
      </c>
      <c r="H504" s="258" t="s">
        <v>389</v>
      </c>
      <c r="I504" s="258" t="s">
        <v>4249</v>
      </c>
      <c r="J504" s="258"/>
      <c r="K504" s="259">
        <v>2</v>
      </c>
      <c r="L504" s="259">
        <v>101</v>
      </c>
      <c r="M504" s="259">
        <v>1</v>
      </c>
      <c r="N504" s="386"/>
      <c r="O504" s="386"/>
      <c r="P504" s="386"/>
      <c r="Q504" s="389"/>
      <c r="R504" s="389"/>
    </row>
    <row r="505" spans="1:18" hidden="1" x14ac:dyDescent="0.25">
      <c r="A505" t="s">
        <v>4335</v>
      </c>
      <c r="B505" s="259">
        <v>35</v>
      </c>
      <c r="C505" s="206" t="str">
        <f t="shared" si="39"/>
        <v>2 101</v>
      </c>
      <c r="D505" s="257">
        <f t="shared" si="37"/>
        <v>1</v>
      </c>
      <c r="E505" s="257"/>
      <c r="F505" s="258" t="s">
        <v>387</v>
      </c>
      <c r="G505" s="258" t="s">
        <v>388</v>
      </c>
      <c r="H505" s="258" t="s">
        <v>389</v>
      </c>
      <c r="I505" s="258" t="s">
        <v>4249</v>
      </c>
      <c r="J505" s="258"/>
      <c r="K505" s="259">
        <v>2</v>
      </c>
      <c r="L505" s="259">
        <v>101</v>
      </c>
      <c r="M505" s="259">
        <v>1</v>
      </c>
      <c r="N505" s="275">
        <v>40000000</v>
      </c>
      <c r="O505" s="275">
        <v>40000000</v>
      </c>
      <c r="P505" s="275">
        <v>40000000</v>
      </c>
      <c r="Q505" s="272">
        <f t="shared" si="41"/>
        <v>0</v>
      </c>
      <c r="R505" s="276">
        <f t="shared" si="41"/>
        <v>0</v>
      </c>
    </row>
    <row r="506" spans="1:18" hidden="1" x14ac:dyDescent="0.25">
      <c r="A506" t="s">
        <v>4335</v>
      </c>
      <c r="B506" s="259">
        <v>35</v>
      </c>
      <c r="C506" s="206" t="str">
        <f t="shared" si="39"/>
        <v>2 101</v>
      </c>
      <c r="D506" s="257">
        <f t="shared" si="37"/>
        <v>1</v>
      </c>
      <c r="E506" s="257"/>
      <c r="F506" s="258" t="s">
        <v>387</v>
      </c>
      <c r="G506" s="258" t="s">
        <v>388</v>
      </c>
      <c r="H506" s="258" t="s">
        <v>389</v>
      </c>
      <c r="I506" s="258" t="s">
        <v>4249</v>
      </c>
      <c r="J506" s="258"/>
      <c r="K506" s="259">
        <v>2</v>
      </c>
      <c r="L506" s="259">
        <v>101</v>
      </c>
      <c r="M506" s="259">
        <v>1</v>
      </c>
      <c r="N506" s="275">
        <v>50000000</v>
      </c>
      <c r="O506" s="275">
        <v>0</v>
      </c>
      <c r="P506" s="275">
        <v>0</v>
      </c>
      <c r="Q506" s="272">
        <f t="shared" si="41"/>
        <v>50000000</v>
      </c>
      <c r="R506" s="276">
        <f t="shared" si="41"/>
        <v>0</v>
      </c>
    </row>
    <row r="507" spans="1:18" hidden="1" x14ac:dyDescent="0.25">
      <c r="A507" t="s">
        <v>4335</v>
      </c>
      <c r="B507" s="259">
        <v>35</v>
      </c>
      <c r="C507" s="206" t="str">
        <f t="shared" si="39"/>
        <v>2 101</v>
      </c>
      <c r="D507" s="257">
        <f t="shared" si="37"/>
        <v>1</v>
      </c>
      <c r="E507" s="257"/>
      <c r="F507" s="258" t="s">
        <v>387</v>
      </c>
      <c r="G507" s="258" t="s">
        <v>388</v>
      </c>
      <c r="H507" s="258" t="s">
        <v>389</v>
      </c>
      <c r="I507" s="258" t="s">
        <v>4249</v>
      </c>
      <c r="J507" s="258"/>
      <c r="K507" s="259">
        <v>2</v>
      </c>
      <c r="L507" s="259">
        <v>101</v>
      </c>
      <c r="M507" s="259">
        <v>1</v>
      </c>
      <c r="N507" s="386">
        <v>722409207</v>
      </c>
      <c r="O507" s="386"/>
      <c r="P507" s="386"/>
      <c r="Q507" s="389">
        <f t="shared" si="41"/>
        <v>722409207</v>
      </c>
      <c r="R507" s="389">
        <f t="shared" si="41"/>
        <v>0</v>
      </c>
    </row>
    <row r="508" spans="1:18" hidden="1" x14ac:dyDescent="0.25">
      <c r="A508" t="s">
        <v>4335</v>
      </c>
      <c r="B508" s="259">
        <v>35</v>
      </c>
      <c r="C508" s="206" t="str">
        <f t="shared" si="39"/>
        <v>2 101</v>
      </c>
      <c r="D508" s="257">
        <f t="shared" si="37"/>
        <v>1</v>
      </c>
      <c r="E508" s="257"/>
      <c r="F508" s="258" t="s">
        <v>387</v>
      </c>
      <c r="G508" s="258" t="s">
        <v>388</v>
      </c>
      <c r="H508" s="258" t="s">
        <v>389</v>
      </c>
      <c r="I508" s="258" t="s">
        <v>4249</v>
      </c>
      <c r="J508" s="258"/>
      <c r="K508" s="259">
        <v>2</v>
      </c>
      <c r="L508" s="259">
        <v>101</v>
      </c>
      <c r="M508" s="259">
        <v>1</v>
      </c>
      <c r="N508" s="386"/>
      <c r="O508" s="386"/>
      <c r="P508" s="386"/>
      <c r="Q508" s="389"/>
      <c r="R508" s="389"/>
    </row>
    <row r="509" spans="1:18" hidden="1" x14ac:dyDescent="0.25">
      <c r="A509" t="s">
        <v>4335</v>
      </c>
      <c r="B509" s="259">
        <v>35</v>
      </c>
      <c r="C509" s="206" t="str">
        <f t="shared" si="39"/>
        <v>2 101</v>
      </c>
      <c r="D509" s="257">
        <f t="shared" si="37"/>
        <v>1</v>
      </c>
      <c r="E509" s="257"/>
      <c r="F509" s="258" t="s">
        <v>387</v>
      </c>
      <c r="G509" s="258" t="s">
        <v>388</v>
      </c>
      <c r="H509" s="258" t="s">
        <v>389</v>
      </c>
      <c r="I509" s="258" t="s">
        <v>4249</v>
      </c>
      <c r="J509" s="258"/>
      <c r="K509" s="259">
        <v>2</v>
      </c>
      <c r="L509" s="259">
        <v>101</v>
      </c>
      <c r="M509" s="259">
        <v>1</v>
      </c>
      <c r="N509" s="386"/>
      <c r="O509" s="386"/>
      <c r="P509" s="386"/>
      <c r="Q509" s="389"/>
      <c r="R509" s="389"/>
    </row>
    <row r="510" spans="1:18" hidden="1" x14ac:dyDescent="0.25">
      <c r="A510" t="s">
        <v>4335</v>
      </c>
      <c r="B510" s="259">
        <v>35</v>
      </c>
      <c r="C510" s="206" t="str">
        <f t="shared" si="39"/>
        <v>2 101</v>
      </c>
      <c r="D510" s="257">
        <f t="shared" si="37"/>
        <v>1</v>
      </c>
      <c r="E510" s="257"/>
      <c r="F510" s="258" t="s">
        <v>387</v>
      </c>
      <c r="G510" s="258" t="s">
        <v>388</v>
      </c>
      <c r="H510" s="258" t="s">
        <v>389</v>
      </c>
      <c r="I510" s="258" t="s">
        <v>4249</v>
      </c>
      <c r="J510" s="258"/>
      <c r="K510" s="259">
        <v>2</v>
      </c>
      <c r="L510" s="259">
        <v>101</v>
      </c>
      <c r="M510" s="259">
        <v>1</v>
      </c>
      <c r="N510" s="386"/>
      <c r="O510" s="386"/>
      <c r="P510" s="386"/>
      <c r="Q510" s="389"/>
      <c r="R510" s="389"/>
    </row>
    <row r="511" spans="1:18" hidden="1" x14ac:dyDescent="0.25">
      <c r="A511" t="s">
        <v>4335</v>
      </c>
      <c r="B511" s="259">
        <v>35</v>
      </c>
      <c r="C511" s="206" t="str">
        <f t="shared" si="39"/>
        <v>2 101</v>
      </c>
      <c r="D511" s="257">
        <f t="shared" si="37"/>
        <v>1</v>
      </c>
      <c r="E511" s="257"/>
      <c r="F511" s="258" t="s">
        <v>387</v>
      </c>
      <c r="G511" s="258" t="s">
        <v>388</v>
      </c>
      <c r="H511" s="258" t="s">
        <v>389</v>
      </c>
      <c r="I511" s="258" t="s">
        <v>4249</v>
      </c>
      <c r="J511" s="258"/>
      <c r="K511" s="259">
        <v>2</v>
      </c>
      <c r="L511" s="259">
        <v>101</v>
      </c>
      <c r="M511" s="259">
        <v>1</v>
      </c>
      <c r="N511" s="386"/>
      <c r="O511" s="386"/>
      <c r="P511" s="386"/>
      <c r="Q511" s="389"/>
      <c r="R511" s="389"/>
    </row>
    <row r="512" spans="1:18" hidden="1" x14ac:dyDescent="0.25">
      <c r="A512" t="s">
        <v>4335</v>
      </c>
      <c r="B512" s="259">
        <v>35</v>
      </c>
      <c r="C512" s="206" t="str">
        <f t="shared" si="39"/>
        <v>2 101</v>
      </c>
      <c r="D512" s="257">
        <f t="shared" si="37"/>
        <v>1</v>
      </c>
      <c r="E512" s="257"/>
      <c r="F512" s="258" t="s">
        <v>387</v>
      </c>
      <c r="G512" s="258" t="s">
        <v>388</v>
      </c>
      <c r="H512" s="258" t="s">
        <v>389</v>
      </c>
      <c r="I512" s="258" t="s">
        <v>4249</v>
      </c>
      <c r="J512" s="258"/>
      <c r="K512" s="259">
        <v>2</v>
      </c>
      <c r="L512" s="259">
        <v>101</v>
      </c>
      <c r="M512" s="259">
        <v>1</v>
      </c>
      <c r="N512" s="275">
        <v>36000000</v>
      </c>
      <c r="O512" s="275">
        <v>36000000</v>
      </c>
      <c r="P512" s="275">
        <v>36000000</v>
      </c>
      <c r="Q512" s="272">
        <f t="shared" ref="Q512:R514" si="42">+N512-O512</f>
        <v>0</v>
      </c>
      <c r="R512" s="276">
        <f t="shared" si="42"/>
        <v>0</v>
      </c>
    </row>
    <row r="513" spans="1:18" hidden="1" x14ac:dyDescent="0.25">
      <c r="A513" t="s">
        <v>4335</v>
      </c>
      <c r="B513" s="259">
        <v>35</v>
      </c>
      <c r="C513" s="206" t="str">
        <f t="shared" si="39"/>
        <v>2 101</v>
      </c>
      <c r="D513" s="257">
        <f t="shared" si="37"/>
        <v>1</v>
      </c>
      <c r="E513" s="257"/>
      <c r="F513" s="258" t="s">
        <v>387</v>
      </c>
      <c r="G513" s="258" t="s">
        <v>388</v>
      </c>
      <c r="H513" s="258" t="s">
        <v>389</v>
      </c>
      <c r="I513" s="258" t="s">
        <v>4249</v>
      </c>
      <c r="J513" s="258"/>
      <c r="K513" s="259">
        <v>2</v>
      </c>
      <c r="L513" s="259">
        <v>101</v>
      </c>
      <c r="M513" s="259">
        <v>1</v>
      </c>
      <c r="N513" s="275">
        <v>40774281</v>
      </c>
      <c r="O513" s="275">
        <v>0</v>
      </c>
      <c r="P513" s="275">
        <v>0</v>
      </c>
      <c r="Q513" s="272">
        <f t="shared" si="42"/>
        <v>40774281</v>
      </c>
      <c r="R513" s="276">
        <f t="shared" si="42"/>
        <v>0</v>
      </c>
    </row>
    <row r="514" spans="1:18" hidden="1" x14ac:dyDescent="0.25">
      <c r="A514" t="s">
        <v>4335</v>
      </c>
      <c r="B514" s="259">
        <v>35</v>
      </c>
      <c r="C514" s="206" t="str">
        <f t="shared" si="39"/>
        <v>2 101</v>
      </c>
      <c r="D514" s="257">
        <f t="shared" si="37"/>
        <v>1</v>
      </c>
      <c r="E514" s="257"/>
      <c r="F514" s="258" t="s">
        <v>387</v>
      </c>
      <c r="G514" s="258" t="s">
        <v>388</v>
      </c>
      <c r="H514" s="258" t="s">
        <v>389</v>
      </c>
      <c r="I514" s="258" t="s">
        <v>4249</v>
      </c>
      <c r="J514" s="258"/>
      <c r="K514" s="259">
        <v>2</v>
      </c>
      <c r="L514" s="259">
        <v>101</v>
      </c>
      <c r="M514" s="259">
        <v>1</v>
      </c>
      <c r="N514" s="386">
        <v>215000000</v>
      </c>
      <c r="O514" s="386">
        <v>0</v>
      </c>
      <c r="P514" s="386">
        <v>0</v>
      </c>
      <c r="Q514" s="389">
        <f t="shared" si="42"/>
        <v>215000000</v>
      </c>
      <c r="R514" s="389">
        <f t="shared" si="42"/>
        <v>0</v>
      </c>
    </row>
    <row r="515" spans="1:18" hidden="1" x14ac:dyDescent="0.25">
      <c r="A515" t="s">
        <v>4335</v>
      </c>
      <c r="B515" s="259">
        <v>35</v>
      </c>
      <c r="C515" s="206" t="str">
        <f t="shared" si="39"/>
        <v>2 101</v>
      </c>
      <c r="D515" s="257">
        <f t="shared" ref="D515:D529" si="43">+M515</f>
        <v>1</v>
      </c>
      <c r="E515" s="257"/>
      <c r="F515" s="258" t="s">
        <v>387</v>
      </c>
      <c r="G515" s="258" t="s">
        <v>388</v>
      </c>
      <c r="H515" s="258" t="s">
        <v>389</v>
      </c>
      <c r="I515" s="258" t="s">
        <v>4249</v>
      </c>
      <c r="J515" s="258"/>
      <c r="K515" s="259">
        <v>2</v>
      </c>
      <c r="L515" s="259">
        <v>101</v>
      </c>
      <c r="M515" s="259">
        <v>1</v>
      </c>
      <c r="N515" s="386"/>
      <c r="O515" s="386"/>
      <c r="P515" s="386"/>
      <c r="Q515" s="389"/>
      <c r="R515" s="389"/>
    </row>
    <row r="516" spans="1:18" hidden="1" x14ac:dyDescent="0.25">
      <c r="A516" t="s">
        <v>4335</v>
      </c>
      <c r="B516" s="259">
        <v>35</v>
      </c>
      <c r="C516" s="206" t="str">
        <f t="shared" si="39"/>
        <v>2 101</v>
      </c>
      <c r="D516" s="257">
        <f t="shared" si="43"/>
        <v>1</v>
      </c>
      <c r="E516" s="257"/>
      <c r="F516" s="258" t="s">
        <v>387</v>
      </c>
      <c r="G516" s="258" t="s">
        <v>388</v>
      </c>
      <c r="H516" s="258" t="s">
        <v>389</v>
      </c>
      <c r="I516" s="258" t="s">
        <v>4249</v>
      </c>
      <c r="J516" s="258"/>
      <c r="K516" s="259">
        <v>2</v>
      </c>
      <c r="L516" s="259">
        <v>101</v>
      </c>
      <c r="M516" s="259">
        <v>1</v>
      </c>
      <c r="N516" s="275">
        <v>182115462</v>
      </c>
      <c r="O516" s="275">
        <v>182115462</v>
      </c>
      <c r="P516" s="275">
        <f>O516</f>
        <v>182115462</v>
      </c>
      <c r="Q516" s="272">
        <f t="shared" ref="Q516:R530" si="44">+N516-O516</f>
        <v>0</v>
      </c>
      <c r="R516" s="276">
        <f t="shared" si="44"/>
        <v>0</v>
      </c>
    </row>
    <row r="517" spans="1:18" hidden="1" x14ac:dyDescent="0.25">
      <c r="A517" t="s">
        <v>4335</v>
      </c>
      <c r="B517" s="259">
        <v>35</v>
      </c>
      <c r="C517" s="206" t="str">
        <f t="shared" ref="C517:C530" si="45">+CONCATENATE(K517," ",L517)</f>
        <v>2 101</v>
      </c>
      <c r="D517" s="257">
        <f t="shared" si="43"/>
        <v>1</v>
      </c>
      <c r="E517" s="257"/>
      <c r="F517" s="258" t="s">
        <v>387</v>
      </c>
      <c r="G517" s="258" t="s">
        <v>388</v>
      </c>
      <c r="H517" s="258" t="s">
        <v>389</v>
      </c>
      <c r="I517" s="258" t="s">
        <v>4249</v>
      </c>
      <c r="J517" s="258"/>
      <c r="K517" s="259">
        <v>2</v>
      </c>
      <c r="L517" s="259">
        <v>101</v>
      </c>
      <c r="M517" s="259">
        <v>1</v>
      </c>
      <c r="N517" s="386">
        <v>120000000</v>
      </c>
      <c r="O517" s="392"/>
      <c r="P517" s="392"/>
      <c r="Q517" s="388">
        <f t="shared" si="44"/>
        <v>120000000</v>
      </c>
      <c r="R517" s="389">
        <f t="shared" si="44"/>
        <v>0</v>
      </c>
    </row>
    <row r="518" spans="1:18" hidden="1" x14ac:dyDescent="0.25">
      <c r="A518" t="s">
        <v>4335</v>
      </c>
      <c r="B518" s="259">
        <v>35</v>
      </c>
      <c r="C518" s="206" t="str">
        <f t="shared" si="45"/>
        <v>2 101</v>
      </c>
      <c r="D518" s="257">
        <f t="shared" si="43"/>
        <v>1</v>
      </c>
      <c r="E518" s="257"/>
      <c r="F518" s="258" t="s">
        <v>387</v>
      </c>
      <c r="G518" s="258" t="s">
        <v>388</v>
      </c>
      <c r="H518" s="258" t="s">
        <v>389</v>
      </c>
      <c r="I518" s="258" t="s">
        <v>4249</v>
      </c>
      <c r="J518" s="258"/>
      <c r="K518" s="259">
        <v>2</v>
      </c>
      <c r="L518" s="259">
        <v>101</v>
      </c>
      <c r="M518" s="259">
        <v>1</v>
      </c>
      <c r="N518" s="386"/>
      <c r="O518" s="392"/>
      <c r="P518" s="392"/>
      <c r="Q518" s="388"/>
      <c r="R518" s="389"/>
    </row>
    <row r="519" spans="1:18" hidden="1" x14ac:dyDescent="0.25">
      <c r="A519" t="s">
        <v>4335</v>
      </c>
      <c r="B519" s="259">
        <v>35</v>
      </c>
      <c r="C519" s="206" t="str">
        <f t="shared" si="45"/>
        <v>2 101</v>
      </c>
      <c r="D519" s="257">
        <f t="shared" si="43"/>
        <v>1</v>
      </c>
      <c r="E519" s="257"/>
      <c r="F519" s="258" t="s">
        <v>387</v>
      </c>
      <c r="G519" s="258" t="s">
        <v>388</v>
      </c>
      <c r="H519" s="258" t="s">
        <v>389</v>
      </c>
      <c r="I519" s="258" t="s">
        <v>4249</v>
      </c>
      <c r="J519" s="258"/>
      <c r="K519" s="259">
        <v>2</v>
      </c>
      <c r="L519" s="259">
        <v>101</v>
      </c>
      <c r="M519" s="259">
        <v>1</v>
      </c>
      <c r="N519" s="275">
        <v>100000000</v>
      </c>
      <c r="O519" s="275">
        <v>0</v>
      </c>
      <c r="P519" s="275">
        <v>0</v>
      </c>
      <c r="Q519" s="272">
        <f t="shared" si="44"/>
        <v>100000000</v>
      </c>
      <c r="R519" s="276">
        <f t="shared" si="44"/>
        <v>0</v>
      </c>
    </row>
    <row r="520" spans="1:18" hidden="1" x14ac:dyDescent="0.25">
      <c r="A520" t="s">
        <v>4335</v>
      </c>
      <c r="B520" s="259">
        <v>35</v>
      </c>
      <c r="C520" s="206" t="str">
        <f t="shared" si="45"/>
        <v>2 101</v>
      </c>
      <c r="D520" s="257">
        <f t="shared" si="43"/>
        <v>1</v>
      </c>
      <c r="E520" s="257"/>
      <c r="F520" s="258" t="s">
        <v>387</v>
      </c>
      <c r="G520" s="258" t="s">
        <v>388</v>
      </c>
      <c r="H520" s="258" t="s">
        <v>389</v>
      </c>
      <c r="I520" s="258" t="s">
        <v>4249</v>
      </c>
      <c r="J520" s="258"/>
      <c r="K520" s="259">
        <v>2</v>
      </c>
      <c r="L520" s="259">
        <v>101</v>
      </c>
      <c r="M520" s="259">
        <v>1</v>
      </c>
      <c r="N520" s="275">
        <v>100000000</v>
      </c>
      <c r="O520" s="275">
        <v>0</v>
      </c>
      <c r="P520" s="275">
        <v>0</v>
      </c>
      <c r="Q520" s="272">
        <f t="shared" si="44"/>
        <v>100000000</v>
      </c>
      <c r="R520" s="276">
        <f t="shared" si="44"/>
        <v>0</v>
      </c>
    </row>
    <row r="521" spans="1:18" hidden="1" x14ac:dyDescent="0.25">
      <c r="A521" t="s">
        <v>4336</v>
      </c>
      <c r="B521" s="259">
        <v>35</v>
      </c>
      <c r="C521" s="206" t="str">
        <f t="shared" si="45"/>
        <v>2 401</v>
      </c>
      <c r="D521" s="257">
        <f t="shared" si="43"/>
        <v>1</v>
      </c>
      <c r="E521" s="257"/>
      <c r="F521" s="258" t="s">
        <v>387</v>
      </c>
      <c r="G521" s="258" t="s">
        <v>413</v>
      </c>
      <c r="H521" s="258" t="s">
        <v>414</v>
      </c>
      <c r="I521" s="258" t="s">
        <v>4250</v>
      </c>
      <c r="J521" s="258"/>
      <c r="K521" s="259">
        <v>2</v>
      </c>
      <c r="L521" s="259">
        <v>401</v>
      </c>
      <c r="M521" s="259">
        <v>1</v>
      </c>
      <c r="N521" s="386">
        <v>3134501300</v>
      </c>
      <c r="O521" s="386">
        <v>3134501300</v>
      </c>
      <c r="P521" s="386">
        <v>3134501300</v>
      </c>
      <c r="Q521" s="272">
        <f t="shared" si="44"/>
        <v>0</v>
      </c>
      <c r="R521" s="276">
        <f t="shared" si="44"/>
        <v>0</v>
      </c>
    </row>
    <row r="522" spans="1:18" hidden="1" x14ac:dyDescent="0.25">
      <c r="A522" t="s">
        <v>4336</v>
      </c>
      <c r="B522" s="259">
        <v>35</v>
      </c>
      <c r="C522" s="206" t="str">
        <f t="shared" si="45"/>
        <v>2 401</v>
      </c>
      <c r="D522" s="257">
        <f t="shared" si="43"/>
        <v>1</v>
      </c>
      <c r="E522" s="257"/>
      <c r="F522" s="258" t="s">
        <v>387</v>
      </c>
      <c r="G522" s="258" t="s">
        <v>413</v>
      </c>
      <c r="H522" s="258" t="s">
        <v>414</v>
      </c>
      <c r="I522" s="258" t="s">
        <v>4250</v>
      </c>
      <c r="J522" s="258"/>
      <c r="K522" s="259">
        <v>2</v>
      </c>
      <c r="L522" s="259">
        <v>401</v>
      </c>
      <c r="M522" s="259">
        <v>1</v>
      </c>
      <c r="N522" s="386"/>
      <c r="O522" s="386"/>
      <c r="P522" s="386"/>
      <c r="Q522" s="272">
        <f t="shared" si="44"/>
        <v>0</v>
      </c>
      <c r="R522" s="276">
        <f t="shared" si="44"/>
        <v>0</v>
      </c>
    </row>
    <row r="523" spans="1:18" hidden="1" x14ac:dyDescent="0.25">
      <c r="A523" t="s">
        <v>4336</v>
      </c>
      <c r="B523" s="259">
        <v>35</v>
      </c>
      <c r="C523" s="206" t="str">
        <f t="shared" si="45"/>
        <v>2 401</v>
      </c>
      <c r="D523" s="257">
        <f t="shared" si="43"/>
        <v>1</v>
      </c>
      <c r="E523" s="257"/>
      <c r="F523" s="258" t="s">
        <v>387</v>
      </c>
      <c r="G523" s="258" t="s">
        <v>413</v>
      </c>
      <c r="H523" s="258" t="s">
        <v>414</v>
      </c>
      <c r="I523" s="258" t="s">
        <v>4250</v>
      </c>
      <c r="J523" s="258"/>
      <c r="K523" s="259">
        <v>2</v>
      </c>
      <c r="L523" s="259">
        <v>401</v>
      </c>
      <c r="M523" s="259">
        <v>1</v>
      </c>
      <c r="N523" s="277">
        <v>984486400</v>
      </c>
      <c r="O523" s="275">
        <v>0</v>
      </c>
      <c r="P523" s="275">
        <v>0</v>
      </c>
      <c r="Q523" s="272">
        <f t="shared" si="44"/>
        <v>984486400</v>
      </c>
      <c r="R523" s="276">
        <f t="shared" si="44"/>
        <v>0</v>
      </c>
    </row>
    <row r="524" spans="1:18" hidden="1" x14ac:dyDescent="0.25">
      <c r="A524" t="s">
        <v>4336</v>
      </c>
      <c r="B524" s="259">
        <v>35</v>
      </c>
      <c r="C524" s="206" t="str">
        <f t="shared" si="45"/>
        <v>2 401</v>
      </c>
      <c r="D524" s="257">
        <f t="shared" si="43"/>
        <v>1</v>
      </c>
      <c r="E524" s="257"/>
      <c r="F524" s="258" t="s">
        <v>387</v>
      </c>
      <c r="G524" s="258" t="s">
        <v>413</v>
      </c>
      <c r="H524" s="258" t="s">
        <v>414</v>
      </c>
      <c r="I524" s="258" t="s">
        <v>4250</v>
      </c>
      <c r="J524" s="258"/>
      <c r="K524" s="259">
        <v>2</v>
      </c>
      <c r="L524" s="259">
        <v>401</v>
      </c>
      <c r="M524" s="259">
        <v>1</v>
      </c>
      <c r="N524" s="386">
        <v>650571300</v>
      </c>
      <c r="O524" s="386">
        <v>650571300</v>
      </c>
      <c r="P524" s="386">
        <v>650571300</v>
      </c>
      <c r="Q524" s="272">
        <f t="shared" si="44"/>
        <v>0</v>
      </c>
      <c r="R524" s="276">
        <f t="shared" si="44"/>
        <v>0</v>
      </c>
    </row>
    <row r="525" spans="1:18" hidden="1" x14ac:dyDescent="0.25">
      <c r="A525" t="s">
        <v>4336</v>
      </c>
      <c r="B525" s="259">
        <v>35</v>
      </c>
      <c r="C525" s="206" t="str">
        <f t="shared" si="45"/>
        <v>2 401</v>
      </c>
      <c r="D525" s="257">
        <f t="shared" si="43"/>
        <v>1</v>
      </c>
      <c r="E525" s="257"/>
      <c r="F525" s="258" t="s">
        <v>387</v>
      </c>
      <c r="G525" s="258" t="s">
        <v>413</v>
      </c>
      <c r="H525" s="258" t="s">
        <v>414</v>
      </c>
      <c r="I525" s="258" t="s">
        <v>4250</v>
      </c>
      <c r="J525" s="258"/>
      <c r="K525" s="259">
        <v>2</v>
      </c>
      <c r="L525" s="259">
        <v>401</v>
      </c>
      <c r="M525" s="259">
        <v>1</v>
      </c>
      <c r="N525" s="386"/>
      <c r="O525" s="386"/>
      <c r="P525" s="386"/>
      <c r="Q525" s="272">
        <f t="shared" si="44"/>
        <v>0</v>
      </c>
      <c r="R525" s="276">
        <f t="shared" si="44"/>
        <v>0</v>
      </c>
    </row>
    <row r="526" spans="1:18" hidden="1" x14ac:dyDescent="0.25">
      <c r="A526" t="s">
        <v>4336</v>
      </c>
      <c r="B526" s="259">
        <v>35</v>
      </c>
      <c r="C526" s="206" t="str">
        <f t="shared" si="45"/>
        <v>2 401</v>
      </c>
      <c r="D526" s="257">
        <f t="shared" si="43"/>
        <v>1</v>
      </c>
      <c r="E526" s="257"/>
      <c r="F526" s="258" t="s">
        <v>387</v>
      </c>
      <c r="G526" s="258" t="s">
        <v>413</v>
      </c>
      <c r="H526" s="258" t="s">
        <v>414</v>
      </c>
      <c r="I526" s="258" t="s">
        <v>4250</v>
      </c>
      <c r="J526" s="258"/>
      <c r="K526" s="259">
        <v>2</v>
      </c>
      <c r="L526" s="259">
        <v>401</v>
      </c>
      <c r="M526" s="259">
        <v>1</v>
      </c>
      <c r="N526" s="386"/>
      <c r="O526" s="386"/>
      <c r="P526" s="386"/>
      <c r="Q526" s="272">
        <f t="shared" si="44"/>
        <v>0</v>
      </c>
      <c r="R526" s="276">
        <f t="shared" si="44"/>
        <v>0</v>
      </c>
    </row>
    <row r="527" spans="1:18" hidden="1" x14ac:dyDescent="0.25">
      <c r="A527" t="s">
        <v>4336</v>
      </c>
      <c r="B527" s="259">
        <v>35</v>
      </c>
      <c r="C527" s="206" t="str">
        <f t="shared" si="45"/>
        <v>2 401</v>
      </c>
      <c r="D527" s="257">
        <f t="shared" si="43"/>
        <v>1</v>
      </c>
      <c r="E527" s="257"/>
      <c r="F527" s="258" t="s">
        <v>387</v>
      </c>
      <c r="G527" s="258" t="s">
        <v>413</v>
      </c>
      <c r="H527" s="258" t="s">
        <v>414</v>
      </c>
      <c r="I527" s="258" t="s">
        <v>4250</v>
      </c>
      <c r="J527" s="258"/>
      <c r="K527" s="259">
        <v>2</v>
      </c>
      <c r="L527" s="259">
        <v>401</v>
      </c>
      <c r="M527" s="259">
        <v>1</v>
      </c>
      <c r="N527" s="275">
        <v>1300000000</v>
      </c>
      <c r="O527" s="275">
        <v>0</v>
      </c>
      <c r="P527" s="275">
        <v>0</v>
      </c>
      <c r="Q527" s="272">
        <f t="shared" si="44"/>
        <v>1300000000</v>
      </c>
      <c r="R527" s="276">
        <f t="shared" si="44"/>
        <v>0</v>
      </c>
    </row>
    <row r="528" spans="1:18" hidden="1" x14ac:dyDescent="0.25">
      <c r="A528" t="s">
        <v>4336</v>
      </c>
      <c r="B528" s="259">
        <v>35</v>
      </c>
      <c r="C528" s="206" t="str">
        <f t="shared" si="45"/>
        <v>2 401</v>
      </c>
      <c r="D528" s="257">
        <f t="shared" si="43"/>
        <v>1</v>
      </c>
      <c r="E528" s="257"/>
      <c r="F528" s="258" t="s">
        <v>387</v>
      </c>
      <c r="G528" s="258" t="s">
        <v>413</v>
      </c>
      <c r="H528" s="258" t="s">
        <v>414</v>
      </c>
      <c r="I528" s="258" t="s">
        <v>4250</v>
      </c>
      <c r="J528" s="258"/>
      <c r="K528" s="259">
        <v>2</v>
      </c>
      <c r="L528" s="259">
        <v>401</v>
      </c>
      <c r="M528" s="259">
        <v>1</v>
      </c>
      <c r="N528" s="275">
        <v>2000000000</v>
      </c>
      <c r="O528" s="275">
        <v>0</v>
      </c>
      <c r="P528" s="275">
        <v>0</v>
      </c>
      <c r="Q528" s="272">
        <f t="shared" si="44"/>
        <v>2000000000</v>
      </c>
      <c r="R528" s="276">
        <f t="shared" si="44"/>
        <v>0</v>
      </c>
    </row>
    <row r="529" spans="1:18" hidden="1" x14ac:dyDescent="0.25">
      <c r="A529" t="s">
        <v>4339</v>
      </c>
      <c r="B529" s="256">
        <v>20</v>
      </c>
      <c r="C529" s="206" t="str">
        <f t="shared" si="45"/>
        <v>4 202</v>
      </c>
      <c r="D529" s="257">
        <f t="shared" si="43"/>
        <v>1</v>
      </c>
      <c r="E529" s="257"/>
      <c r="F529" s="258" t="s">
        <v>470</v>
      </c>
      <c r="G529" s="258" t="s">
        <v>477</v>
      </c>
      <c r="H529" s="258" t="s">
        <v>482</v>
      </c>
      <c r="I529" s="243" t="s">
        <v>4265</v>
      </c>
      <c r="J529" s="243"/>
      <c r="K529" s="256">
        <v>4</v>
      </c>
      <c r="L529" s="256">
        <v>202</v>
      </c>
      <c r="M529" s="259">
        <v>1</v>
      </c>
      <c r="N529" s="260">
        <v>186150000</v>
      </c>
      <c r="O529" s="260">
        <v>75148682</v>
      </c>
      <c r="P529" s="260">
        <v>0</v>
      </c>
      <c r="Q529" s="260">
        <f t="shared" si="44"/>
        <v>111001318</v>
      </c>
      <c r="R529" s="261">
        <f t="shared" si="44"/>
        <v>75148682</v>
      </c>
    </row>
    <row r="530" spans="1:18" hidden="1" x14ac:dyDescent="0.25">
      <c r="A530" t="s">
        <v>4339</v>
      </c>
      <c r="B530" s="256">
        <v>20</v>
      </c>
      <c r="C530" s="206" t="str">
        <f t="shared" si="45"/>
        <v>4 202</v>
      </c>
      <c r="D530" s="257">
        <f>+M530</f>
        <v>1</v>
      </c>
      <c r="E530" s="257"/>
      <c r="F530" s="258" t="s">
        <v>470</v>
      </c>
      <c r="G530" s="258" t="s">
        <v>477</v>
      </c>
      <c r="H530" s="258" t="s">
        <v>482</v>
      </c>
      <c r="I530" s="336" t="s">
        <v>4338</v>
      </c>
      <c r="J530" s="336"/>
      <c r="K530" s="256">
        <v>4</v>
      </c>
      <c r="L530" s="256">
        <v>202</v>
      </c>
      <c r="M530" s="259">
        <v>1</v>
      </c>
      <c r="N530" s="260">
        <v>813850000</v>
      </c>
      <c r="O530" s="260">
        <v>813850000</v>
      </c>
      <c r="P530" s="260">
        <v>813850000</v>
      </c>
      <c r="Q530" s="260">
        <f t="shared" si="44"/>
        <v>0</v>
      </c>
      <c r="R530" s="261">
        <f t="shared" si="44"/>
        <v>0</v>
      </c>
    </row>
    <row r="531" spans="1:18" x14ac:dyDescent="0.25">
      <c r="B531" s="301"/>
      <c r="C531" s="302"/>
      <c r="D531" s="303"/>
      <c r="E531" s="303"/>
      <c r="F531" s="304"/>
      <c r="G531" s="304"/>
      <c r="H531" s="304"/>
      <c r="I531" s="304"/>
      <c r="J531" s="339"/>
      <c r="K531" s="301"/>
      <c r="L531" s="301"/>
      <c r="M531" s="301"/>
      <c r="N531" s="305"/>
      <c r="O531" s="305"/>
      <c r="P531" s="305"/>
      <c r="Q531" s="306"/>
      <c r="R531" s="307"/>
    </row>
  </sheetData>
  <autoFilter ref="A2:R530">
    <filterColumn colId="5">
      <filters>
        <filter val="DESARROLLO HUMANO Y SOCIAL"/>
      </filters>
    </filterColumn>
    <filterColumn colId="6">
      <filters>
        <filter val="EDUCACIÓN"/>
      </filters>
    </filterColumn>
  </autoFilter>
  <mergeCells count="57">
    <mergeCell ref="N524:N526"/>
    <mergeCell ref="O524:O526"/>
    <mergeCell ref="P524:P526"/>
    <mergeCell ref="N517:N518"/>
    <mergeCell ref="O517:O518"/>
    <mergeCell ref="P517:P518"/>
    <mergeCell ref="Q517:Q518"/>
    <mergeCell ref="R517:R518"/>
    <mergeCell ref="N521:N522"/>
    <mergeCell ref="O521:O522"/>
    <mergeCell ref="P521:P522"/>
    <mergeCell ref="N507:N511"/>
    <mergeCell ref="O507:O511"/>
    <mergeCell ref="P507:P511"/>
    <mergeCell ref="Q507:Q511"/>
    <mergeCell ref="R507:R511"/>
    <mergeCell ref="N514:N515"/>
    <mergeCell ref="O514:O515"/>
    <mergeCell ref="P514:P515"/>
    <mergeCell ref="Q514:Q515"/>
    <mergeCell ref="R514:R515"/>
    <mergeCell ref="N498:N499"/>
    <mergeCell ref="O498:O499"/>
    <mergeCell ref="P498:P499"/>
    <mergeCell ref="Q498:Q499"/>
    <mergeCell ref="R498:R499"/>
    <mergeCell ref="N501:N504"/>
    <mergeCell ref="O501:O504"/>
    <mergeCell ref="P501:P504"/>
    <mergeCell ref="Q501:Q504"/>
    <mergeCell ref="R501:R504"/>
    <mergeCell ref="N467:N474"/>
    <mergeCell ref="O467:O474"/>
    <mergeCell ref="P467:P474"/>
    <mergeCell ref="Q467:Q474"/>
    <mergeCell ref="R467:R474"/>
    <mergeCell ref="N493:N495"/>
    <mergeCell ref="O493:O495"/>
    <mergeCell ref="P493:P495"/>
    <mergeCell ref="Q493:Q495"/>
    <mergeCell ref="R493:R495"/>
    <mergeCell ref="N448:N451"/>
    <mergeCell ref="O448:O451"/>
    <mergeCell ref="P448:P451"/>
    <mergeCell ref="Q448:Q451"/>
    <mergeCell ref="R448:R451"/>
    <mergeCell ref="N461:N465"/>
    <mergeCell ref="O461:O465"/>
    <mergeCell ref="P461:P465"/>
    <mergeCell ref="Q461:Q465"/>
    <mergeCell ref="R461:R465"/>
    <mergeCell ref="N1:R1"/>
    <mergeCell ref="N425:N439"/>
    <mergeCell ref="O425:O439"/>
    <mergeCell ref="P425:P439"/>
    <mergeCell ref="Q425:Q439"/>
    <mergeCell ref="R425:R43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abSelected="1" workbookViewId="0">
      <selection activeCell="B27" sqref="B27"/>
    </sheetView>
  </sheetViews>
  <sheetFormatPr baseColWidth="10" defaultColWidth="9.140625" defaultRowHeight="15" x14ac:dyDescent="0.25"/>
  <cols>
    <col min="1" max="1" width="13" bestFit="1" customWidth="1"/>
    <col min="2" max="2" width="60" bestFit="1" customWidth="1"/>
    <col min="3" max="3" width="18.85546875" bestFit="1" customWidth="1"/>
    <col min="4" max="4" width="17.85546875" bestFit="1" customWidth="1"/>
    <col min="5" max="5" width="13.140625" bestFit="1" customWidth="1"/>
    <col min="6" max="6" width="16.85546875" bestFit="1" customWidth="1"/>
    <col min="7" max="7" width="21.7109375" bestFit="1" customWidth="1"/>
    <col min="8" max="8" width="21.5703125" bestFit="1" customWidth="1"/>
    <col min="9" max="9" width="21.42578125" bestFit="1" customWidth="1"/>
    <col min="10" max="10" width="22.85546875" bestFit="1" customWidth="1"/>
    <col min="11" max="11" width="12" bestFit="1" customWidth="1"/>
  </cols>
  <sheetData>
    <row r="1" spans="1:11" x14ac:dyDescent="0.25">
      <c r="A1" s="480" t="s">
        <v>4872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1" x14ac:dyDescent="0.25">
      <c r="A2" s="480" t="s">
        <v>4873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4" spans="1:11" x14ac:dyDescent="0.25">
      <c r="A4" s="476" t="s">
        <v>4544</v>
      </c>
      <c r="B4" s="476" t="s">
        <v>4545</v>
      </c>
      <c r="C4" s="476" t="s">
        <v>581</v>
      </c>
      <c r="D4" s="476" t="s">
        <v>582</v>
      </c>
      <c r="E4" s="476" t="s">
        <v>583</v>
      </c>
      <c r="F4" s="476" t="s">
        <v>584</v>
      </c>
      <c r="G4" s="476" t="s">
        <v>585</v>
      </c>
      <c r="H4" s="476" t="s">
        <v>586</v>
      </c>
      <c r="I4" s="476" t="s">
        <v>4546</v>
      </c>
      <c r="J4" s="476" t="s">
        <v>4547</v>
      </c>
      <c r="K4" s="476" t="s">
        <v>4548</v>
      </c>
    </row>
    <row r="5" spans="1:11" x14ac:dyDescent="0.25">
      <c r="A5" s="477">
        <v>11101</v>
      </c>
      <c r="B5" s="477" t="s">
        <v>4549</v>
      </c>
      <c r="C5" s="478">
        <v>100003739074</v>
      </c>
      <c r="D5" s="478">
        <v>0</v>
      </c>
      <c r="E5" s="478">
        <v>0</v>
      </c>
      <c r="F5" s="478">
        <v>0</v>
      </c>
      <c r="G5" s="478">
        <v>2170097483</v>
      </c>
      <c r="H5" s="478">
        <v>97833641591</v>
      </c>
      <c r="I5" s="478">
        <v>101451015356</v>
      </c>
      <c r="J5" s="479">
        <v>1.04</v>
      </c>
      <c r="K5" s="477" t="s">
        <v>611</v>
      </c>
    </row>
    <row r="6" spans="1:11" x14ac:dyDescent="0.25">
      <c r="A6" s="477">
        <v>11102</v>
      </c>
      <c r="B6" s="477" t="s">
        <v>4550</v>
      </c>
      <c r="C6" s="478">
        <v>12311138560</v>
      </c>
      <c r="D6" s="478">
        <v>0</v>
      </c>
      <c r="E6" s="478">
        <v>0</v>
      </c>
      <c r="F6" s="478">
        <v>0</v>
      </c>
      <c r="G6" s="478">
        <v>0</v>
      </c>
      <c r="H6" s="478">
        <v>12311138560</v>
      </c>
      <c r="I6" s="478">
        <v>10439915313</v>
      </c>
      <c r="J6" s="479">
        <v>0.85</v>
      </c>
      <c r="K6" s="477" t="s">
        <v>611</v>
      </c>
    </row>
    <row r="7" spans="1:11" x14ac:dyDescent="0.25">
      <c r="A7" s="477">
        <v>11103</v>
      </c>
      <c r="B7" s="477" t="s">
        <v>4551</v>
      </c>
      <c r="C7" s="478">
        <v>1167871563</v>
      </c>
      <c r="D7" s="478">
        <v>0</v>
      </c>
      <c r="E7" s="478">
        <v>0</v>
      </c>
      <c r="F7" s="478">
        <v>0</v>
      </c>
      <c r="G7" s="478">
        <v>0</v>
      </c>
      <c r="H7" s="478">
        <v>1167871563</v>
      </c>
      <c r="I7" s="478">
        <v>1084073815</v>
      </c>
      <c r="J7" s="479">
        <v>0.93</v>
      </c>
      <c r="K7" s="477" t="s">
        <v>611</v>
      </c>
    </row>
    <row r="8" spans="1:11" x14ac:dyDescent="0.25">
      <c r="A8" s="477">
        <v>11104</v>
      </c>
      <c r="B8" s="477" t="s">
        <v>4552</v>
      </c>
      <c r="C8" s="478">
        <v>605514323</v>
      </c>
      <c r="D8" s="478">
        <v>0</v>
      </c>
      <c r="E8" s="478">
        <v>0</v>
      </c>
      <c r="F8" s="478">
        <v>0</v>
      </c>
      <c r="G8" s="478">
        <v>0</v>
      </c>
      <c r="H8" s="478">
        <v>605514323</v>
      </c>
      <c r="I8" s="478">
        <v>248206278</v>
      </c>
      <c r="J8" s="479">
        <v>0.41</v>
      </c>
      <c r="K8" s="477" t="s">
        <v>611</v>
      </c>
    </row>
    <row r="9" spans="1:11" x14ac:dyDescent="0.25">
      <c r="A9" s="477">
        <v>11105</v>
      </c>
      <c r="B9" s="477" t="s">
        <v>4553</v>
      </c>
      <c r="C9" s="478">
        <v>28207131219</v>
      </c>
      <c r="D9" s="478">
        <v>0</v>
      </c>
      <c r="E9" s="478">
        <v>0</v>
      </c>
      <c r="F9" s="478">
        <v>0</v>
      </c>
      <c r="G9" s="478">
        <v>0</v>
      </c>
      <c r="H9" s="478">
        <v>28207131219</v>
      </c>
      <c r="I9" s="478">
        <v>28360698820</v>
      </c>
      <c r="J9" s="479">
        <v>1.01</v>
      </c>
      <c r="K9" s="477" t="s">
        <v>611</v>
      </c>
    </row>
    <row r="10" spans="1:11" x14ac:dyDescent="0.25">
      <c r="A10" s="477">
        <v>11107</v>
      </c>
      <c r="B10" s="477" t="s">
        <v>4554</v>
      </c>
      <c r="C10" s="478">
        <v>163443390</v>
      </c>
      <c r="D10" s="478">
        <v>0</v>
      </c>
      <c r="E10" s="478">
        <v>0</v>
      </c>
      <c r="F10" s="478">
        <v>0</v>
      </c>
      <c r="G10" s="478">
        <v>0</v>
      </c>
      <c r="H10" s="478">
        <v>163443390</v>
      </c>
      <c r="I10" s="478">
        <v>142663243</v>
      </c>
      <c r="J10" s="479">
        <v>0.87</v>
      </c>
      <c r="K10" s="477" t="s">
        <v>611</v>
      </c>
    </row>
    <row r="11" spans="1:11" x14ac:dyDescent="0.25">
      <c r="A11" s="477">
        <v>11108</v>
      </c>
      <c r="B11" s="477" t="s">
        <v>4555</v>
      </c>
      <c r="C11" s="478">
        <v>927731136</v>
      </c>
      <c r="D11" s="478">
        <v>0</v>
      </c>
      <c r="E11" s="478">
        <v>0</v>
      </c>
      <c r="F11" s="478">
        <v>0</v>
      </c>
      <c r="G11" s="478">
        <v>0</v>
      </c>
      <c r="H11" s="478">
        <v>927731136</v>
      </c>
      <c r="I11" s="478">
        <v>2378653872</v>
      </c>
      <c r="J11" s="479">
        <v>2.56</v>
      </c>
      <c r="K11" s="477" t="s">
        <v>611</v>
      </c>
    </row>
    <row r="12" spans="1:11" x14ac:dyDescent="0.25">
      <c r="A12" s="477">
        <v>11111</v>
      </c>
      <c r="B12" s="477" t="s">
        <v>4556</v>
      </c>
      <c r="C12" s="478">
        <v>6108802181</v>
      </c>
      <c r="D12" s="478">
        <v>0</v>
      </c>
      <c r="E12" s="478">
        <v>0</v>
      </c>
      <c r="F12" s="478">
        <v>0</v>
      </c>
      <c r="G12" s="478">
        <v>0</v>
      </c>
      <c r="H12" s="478">
        <v>6108802181</v>
      </c>
      <c r="I12" s="478">
        <v>5245650009</v>
      </c>
      <c r="J12" s="479">
        <v>0.86</v>
      </c>
      <c r="K12" s="477" t="s">
        <v>611</v>
      </c>
    </row>
    <row r="13" spans="1:11" x14ac:dyDescent="0.25">
      <c r="A13" s="477">
        <v>11112</v>
      </c>
      <c r="B13" s="477" t="s">
        <v>4557</v>
      </c>
      <c r="C13" s="478">
        <v>938291936</v>
      </c>
      <c r="D13" s="478">
        <v>0</v>
      </c>
      <c r="E13" s="478">
        <v>0</v>
      </c>
      <c r="F13" s="478">
        <v>0</v>
      </c>
      <c r="G13" s="478">
        <v>0</v>
      </c>
      <c r="H13" s="478">
        <v>938291936</v>
      </c>
      <c r="I13" s="478">
        <v>837245372</v>
      </c>
      <c r="J13" s="479">
        <v>0.89</v>
      </c>
      <c r="K13" s="477" t="s">
        <v>611</v>
      </c>
    </row>
    <row r="14" spans="1:11" x14ac:dyDescent="0.25">
      <c r="A14" s="477">
        <v>11202</v>
      </c>
      <c r="B14" s="477" t="s">
        <v>4558</v>
      </c>
      <c r="C14" s="478">
        <v>36492534945</v>
      </c>
      <c r="D14" s="478">
        <v>0</v>
      </c>
      <c r="E14" s="478">
        <v>0</v>
      </c>
      <c r="F14" s="478">
        <v>0</v>
      </c>
      <c r="G14" s="478">
        <v>0</v>
      </c>
      <c r="H14" s="478">
        <v>36492534945</v>
      </c>
      <c r="I14" s="478">
        <v>22319744303</v>
      </c>
      <c r="J14" s="479">
        <v>0.61</v>
      </c>
      <c r="K14" s="477" t="s">
        <v>611</v>
      </c>
    </row>
    <row r="15" spans="1:11" x14ac:dyDescent="0.25">
      <c r="A15" s="477">
        <v>11203</v>
      </c>
      <c r="B15" s="477" t="s">
        <v>4559</v>
      </c>
      <c r="C15" s="478">
        <v>833834502</v>
      </c>
      <c r="D15" s="478">
        <v>0</v>
      </c>
      <c r="E15" s="478">
        <v>0</v>
      </c>
      <c r="F15" s="478">
        <v>0</v>
      </c>
      <c r="G15" s="478">
        <v>0</v>
      </c>
      <c r="H15" s="478">
        <v>833834502</v>
      </c>
      <c r="I15" s="478">
        <v>23384988</v>
      </c>
      <c r="J15" s="479">
        <v>0.03</v>
      </c>
      <c r="K15" s="477" t="s">
        <v>611</v>
      </c>
    </row>
    <row r="16" spans="1:11" x14ac:dyDescent="0.25">
      <c r="A16" s="477">
        <v>11204</v>
      </c>
      <c r="B16" s="477" t="s">
        <v>4560</v>
      </c>
      <c r="C16" s="478">
        <v>10420061893</v>
      </c>
      <c r="D16" s="478">
        <v>0</v>
      </c>
      <c r="E16" s="478">
        <v>0</v>
      </c>
      <c r="F16" s="478">
        <v>0</v>
      </c>
      <c r="G16" s="478">
        <v>0</v>
      </c>
      <c r="H16" s="478">
        <v>10420061893</v>
      </c>
      <c r="I16" s="478">
        <v>8405632361</v>
      </c>
      <c r="J16" s="479">
        <v>0.81</v>
      </c>
      <c r="K16" s="477" t="s">
        <v>611</v>
      </c>
    </row>
    <row r="17" spans="1:11" x14ac:dyDescent="0.25">
      <c r="A17" s="477">
        <v>11205</v>
      </c>
      <c r="B17" s="477" t="s">
        <v>4561</v>
      </c>
      <c r="C17" s="478">
        <v>947375303</v>
      </c>
      <c r="D17" s="478">
        <v>0</v>
      </c>
      <c r="E17" s="478">
        <v>0</v>
      </c>
      <c r="F17" s="478">
        <v>0</v>
      </c>
      <c r="G17" s="478">
        <v>0</v>
      </c>
      <c r="H17" s="478">
        <v>947375303</v>
      </c>
      <c r="I17" s="478">
        <v>-731522</v>
      </c>
      <c r="J17" s="479">
        <v>0</v>
      </c>
      <c r="K17" s="477" t="s">
        <v>611</v>
      </c>
    </row>
    <row r="18" spans="1:11" x14ac:dyDescent="0.25">
      <c r="A18" s="477">
        <v>11206</v>
      </c>
      <c r="B18" s="477" t="s">
        <v>4562</v>
      </c>
      <c r="C18" s="478">
        <v>1141735310</v>
      </c>
      <c r="D18" s="478">
        <v>0</v>
      </c>
      <c r="E18" s="478">
        <v>0</v>
      </c>
      <c r="F18" s="478">
        <v>0</v>
      </c>
      <c r="G18" s="478">
        <v>0</v>
      </c>
      <c r="H18" s="478">
        <v>1141735310</v>
      </c>
      <c r="I18" s="478">
        <v>1209681895.9400001</v>
      </c>
      <c r="J18" s="479">
        <v>1.06</v>
      </c>
      <c r="K18" s="477" t="s">
        <v>611</v>
      </c>
    </row>
    <row r="19" spans="1:11" x14ac:dyDescent="0.25">
      <c r="A19" s="477">
        <v>11208</v>
      </c>
      <c r="B19" s="477" t="s">
        <v>4563</v>
      </c>
      <c r="C19" s="478">
        <v>6473297202</v>
      </c>
      <c r="D19" s="478">
        <v>0</v>
      </c>
      <c r="E19" s="478">
        <v>0</v>
      </c>
      <c r="F19" s="478">
        <v>0</v>
      </c>
      <c r="G19" s="478">
        <v>0</v>
      </c>
      <c r="H19" s="478">
        <v>6473297202</v>
      </c>
      <c r="I19" s="478">
        <v>5914260307</v>
      </c>
      <c r="J19" s="479">
        <v>0.91</v>
      </c>
      <c r="K19" s="477" t="s">
        <v>611</v>
      </c>
    </row>
    <row r="20" spans="1:11" x14ac:dyDescent="0.25">
      <c r="A20" s="477">
        <v>11209</v>
      </c>
      <c r="B20" s="477" t="s">
        <v>4564</v>
      </c>
      <c r="C20" s="478">
        <v>4348080000</v>
      </c>
      <c r="D20" s="478">
        <v>0</v>
      </c>
      <c r="E20" s="478">
        <v>0</v>
      </c>
      <c r="F20" s="478">
        <v>0</v>
      </c>
      <c r="G20" s="478">
        <v>0</v>
      </c>
      <c r="H20" s="478">
        <v>4348080000</v>
      </c>
      <c r="I20" s="478">
        <v>1991525165</v>
      </c>
      <c r="J20" s="479">
        <v>0.46</v>
      </c>
      <c r="K20" s="477" t="s">
        <v>611</v>
      </c>
    </row>
    <row r="21" spans="1:11" x14ac:dyDescent="0.25">
      <c r="A21" s="477">
        <v>11210</v>
      </c>
      <c r="B21" s="477" t="s">
        <v>4565</v>
      </c>
      <c r="C21" s="478">
        <v>24473996589</v>
      </c>
      <c r="D21" s="478">
        <v>0</v>
      </c>
      <c r="E21" s="478">
        <v>0</v>
      </c>
      <c r="F21" s="478">
        <v>0</v>
      </c>
      <c r="G21" s="478">
        <v>0</v>
      </c>
      <c r="H21" s="478">
        <v>24473996589</v>
      </c>
      <c r="I21" s="478">
        <v>19074888000</v>
      </c>
      <c r="J21" s="479">
        <v>0.78</v>
      </c>
      <c r="K21" s="477" t="s">
        <v>611</v>
      </c>
    </row>
    <row r="22" spans="1:11" x14ac:dyDescent="0.25">
      <c r="A22" s="477">
        <v>11211</v>
      </c>
      <c r="B22" s="477" t="s">
        <v>4566</v>
      </c>
      <c r="C22" s="478">
        <v>1500508422</v>
      </c>
      <c r="D22" s="478">
        <v>0</v>
      </c>
      <c r="E22" s="478">
        <v>0</v>
      </c>
      <c r="F22" s="478">
        <v>0</v>
      </c>
      <c r="G22" s="478">
        <v>0</v>
      </c>
      <c r="H22" s="478">
        <v>1500508422</v>
      </c>
      <c r="I22" s="478">
        <v>599142152</v>
      </c>
      <c r="J22" s="479">
        <v>0.4</v>
      </c>
      <c r="K22" s="477" t="s">
        <v>611</v>
      </c>
    </row>
    <row r="23" spans="1:11" x14ac:dyDescent="0.25">
      <c r="A23" s="477">
        <v>11212</v>
      </c>
      <c r="B23" s="477" t="s">
        <v>4567</v>
      </c>
      <c r="C23" s="478">
        <v>199082423</v>
      </c>
      <c r="D23" s="478">
        <v>0</v>
      </c>
      <c r="E23" s="478">
        <v>0</v>
      </c>
      <c r="F23" s="478">
        <v>0</v>
      </c>
      <c r="G23" s="478">
        <v>0</v>
      </c>
      <c r="H23" s="478">
        <v>199082423</v>
      </c>
      <c r="I23" s="478">
        <v>208369617</v>
      </c>
      <c r="J23" s="479">
        <v>1.05</v>
      </c>
      <c r="K23" s="477" t="s">
        <v>611</v>
      </c>
    </row>
    <row r="24" spans="1:11" x14ac:dyDescent="0.25">
      <c r="A24" s="477">
        <v>11215</v>
      </c>
      <c r="B24" s="477" t="s">
        <v>4568</v>
      </c>
      <c r="C24" s="478">
        <v>22495930</v>
      </c>
      <c r="D24" s="478">
        <v>0</v>
      </c>
      <c r="E24" s="478">
        <v>0</v>
      </c>
      <c r="F24" s="478">
        <v>0</v>
      </c>
      <c r="G24" s="478">
        <v>0</v>
      </c>
      <c r="H24" s="478">
        <v>22495930</v>
      </c>
      <c r="I24" s="478">
        <v>57678304</v>
      </c>
      <c r="J24" s="479">
        <v>2.56</v>
      </c>
      <c r="K24" s="477" t="s">
        <v>611</v>
      </c>
    </row>
    <row r="25" spans="1:11" x14ac:dyDescent="0.25">
      <c r="A25" s="477">
        <v>11217</v>
      </c>
      <c r="B25" s="477" t="s">
        <v>4569</v>
      </c>
      <c r="C25" s="478">
        <v>4675369462</v>
      </c>
      <c r="D25" s="478">
        <v>0</v>
      </c>
      <c r="E25" s="478">
        <v>0</v>
      </c>
      <c r="F25" s="478">
        <v>0</v>
      </c>
      <c r="G25" s="478">
        <v>0</v>
      </c>
      <c r="H25" s="478">
        <v>4675369462</v>
      </c>
      <c r="I25" s="478">
        <v>3859250578</v>
      </c>
      <c r="J25" s="479">
        <v>0.83</v>
      </c>
      <c r="K25" s="477" t="s">
        <v>611</v>
      </c>
    </row>
    <row r="26" spans="1:11" x14ac:dyDescent="0.25">
      <c r="A26" s="477">
        <v>11218</v>
      </c>
      <c r="B26" s="477" t="s">
        <v>4570</v>
      </c>
      <c r="C26" s="478">
        <v>684181113</v>
      </c>
      <c r="D26" s="478">
        <v>0</v>
      </c>
      <c r="E26" s="478">
        <v>0</v>
      </c>
      <c r="F26" s="478">
        <v>0</v>
      </c>
      <c r="G26" s="478">
        <v>0</v>
      </c>
      <c r="H26" s="478">
        <v>684181113</v>
      </c>
      <c r="I26" s="478">
        <v>464175147</v>
      </c>
      <c r="J26" s="479">
        <v>0.68</v>
      </c>
      <c r="K26" s="477" t="s">
        <v>611</v>
      </c>
    </row>
    <row r="27" spans="1:11" x14ac:dyDescent="0.25">
      <c r="A27" s="477">
        <v>11219</v>
      </c>
      <c r="B27" s="477" t="s">
        <v>4571</v>
      </c>
      <c r="C27" s="478">
        <v>5450803405</v>
      </c>
      <c r="D27" s="478">
        <v>0</v>
      </c>
      <c r="E27" s="478">
        <v>0</v>
      </c>
      <c r="F27" s="478">
        <v>0</v>
      </c>
      <c r="G27" s="478">
        <v>0</v>
      </c>
      <c r="H27" s="478">
        <v>5450803405</v>
      </c>
      <c r="I27" s="478">
        <v>4264355422</v>
      </c>
      <c r="J27" s="479">
        <v>0.78</v>
      </c>
      <c r="K27" s="477" t="s">
        <v>611</v>
      </c>
    </row>
    <row r="28" spans="1:11" x14ac:dyDescent="0.25">
      <c r="A28" s="477">
        <v>11220</v>
      </c>
      <c r="B28" s="477" t="s">
        <v>4572</v>
      </c>
      <c r="C28" s="478">
        <v>1362700851</v>
      </c>
      <c r="D28" s="478">
        <v>0</v>
      </c>
      <c r="E28" s="478">
        <v>0</v>
      </c>
      <c r="F28" s="478">
        <v>0</v>
      </c>
      <c r="G28" s="478">
        <v>0</v>
      </c>
      <c r="H28" s="478">
        <v>1362700851</v>
      </c>
      <c r="I28" s="478">
        <v>1087879370</v>
      </c>
      <c r="J28" s="479">
        <v>0.8</v>
      </c>
      <c r="K28" s="477" t="s">
        <v>611</v>
      </c>
    </row>
    <row r="29" spans="1:11" x14ac:dyDescent="0.25">
      <c r="A29" s="477">
        <v>11221</v>
      </c>
      <c r="B29" s="477" t="s">
        <v>4573</v>
      </c>
      <c r="C29" s="478">
        <v>224506629</v>
      </c>
      <c r="D29" s="478">
        <v>9401890699</v>
      </c>
      <c r="E29" s="478">
        <v>0</v>
      </c>
      <c r="F29" s="478">
        <v>0</v>
      </c>
      <c r="G29" s="478">
        <v>126100000</v>
      </c>
      <c r="H29" s="478">
        <v>9500297328</v>
      </c>
      <c r="I29" s="478">
        <v>3285730083</v>
      </c>
      <c r="J29" s="479">
        <v>0.35</v>
      </c>
      <c r="K29" s="477" t="s">
        <v>611</v>
      </c>
    </row>
    <row r="30" spans="1:11" x14ac:dyDescent="0.25">
      <c r="A30" s="477">
        <v>11222</v>
      </c>
      <c r="B30" s="477" t="s">
        <v>4574</v>
      </c>
      <c r="C30" s="478">
        <v>1703376064</v>
      </c>
      <c r="D30" s="478">
        <v>5215141392</v>
      </c>
      <c r="E30" s="478">
        <v>0</v>
      </c>
      <c r="F30" s="478">
        <v>0</v>
      </c>
      <c r="G30" s="478">
        <v>0</v>
      </c>
      <c r="H30" s="478">
        <v>6918517456</v>
      </c>
      <c r="I30" s="478">
        <v>1873487350</v>
      </c>
      <c r="J30" s="479">
        <v>0.27</v>
      </c>
      <c r="K30" s="477" t="s">
        <v>611</v>
      </c>
    </row>
    <row r="31" spans="1:11" x14ac:dyDescent="0.25">
      <c r="A31" s="477">
        <v>11223</v>
      </c>
      <c r="B31" s="477" t="s">
        <v>4575</v>
      </c>
      <c r="C31" s="478">
        <v>430695341</v>
      </c>
      <c r="D31" s="478">
        <v>0</v>
      </c>
      <c r="E31" s="478">
        <v>0</v>
      </c>
      <c r="F31" s="478">
        <v>0</v>
      </c>
      <c r="G31" s="478">
        <v>0</v>
      </c>
      <c r="H31" s="478">
        <v>430695341</v>
      </c>
      <c r="I31" s="478">
        <v>219504940.99000001</v>
      </c>
      <c r="J31" s="479">
        <v>0.51</v>
      </c>
      <c r="K31" s="477" t="s">
        <v>611</v>
      </c>
    </row>
    <row r="32" spans="1:11" x14ac:dyDescent="0.25">
      <c r="A32" s="477">
        <v>11224</v>
      </c>
      <c r="B32" s="477" t="s">
        <v>4576</v>
      </c>
      <c r="C32" s="478">
        <v>139266162</v>
      </c>
      <c r="D32" s="478">
        <v>0</v>
      </c>
      <c r="E32" s="478">
        <v>0</v>
      </c>
      <c r="F32" s="478">
        <v>0</v>
      </c>
      <c r="G32" s="478">
        <v>0</v>
      </c>
      <c r="H32" s="478">
        <v>139266162</v>
      </c>
      <c r="I32" s="478">
        <v>108870146</v>
      </c>
      <c r="J32" s="479">
        <v>0.78</v>
      </c>
      <c r="K32" s="477" t="s">
        <v>611</v>
      </c>
    </row>
    <row r="33" spans="1:11" x14ac:dyDescent="0.25">
      <c r="A33" s="477">
        <v>11225</v>
      </c>
      <c r="B33" s="477" t="s">
        <v>4577</v>
      </c>
      <c r="C33" s="478">
        <v>323196136</v>
      </c>
      <c r="D33" s="478">
        <v>1402963356</v>
      </c>
      <c r="E33" s="478">
        <v>0</v>
      </c>
      <c r="F33" s="478">
        <v>0</v>
      </c>
      <c r="G33" s="478">
        <v>0</v>
      </c>
      <c r="H33" s="478">
        <v>1726159492</v>
      </c>
      <c r="I33" s="478">
        <v>471862150</v>
      </c>
      <c r="J33" s="479">
        <v>0.27</v>
      </c>
      <c r="K33" s="477" t="s">
        <v>611</v>
      </c>
    </row>
    <row r="34" spans="1:11" x14ac:dyDescent="0.25">
      <c r="A34" s="477">
        <v>11226</v>
      </c>
      <c r="B34" s="477" t="s">
        <v>4578</v>
      </c>
      <c r="C34" s="478">
        <v>1274049800</v>
      </c>
      <c r="D34" s="478">
        <v>0</v>
      </c>
      <c r="E34" s="478">
        <v>0</v>
      </c>
      <c r="F34" s="478">
        <v>0</v>
      </c>
      <c r="G34" s="478">
        <v>0</v>
      </c>
      <c r="H34" s="478">
        <v>1274049800</v>
      </c>
      <c r="I34" s="478">
        <v>741945140</v>
      </c>
      <c r="J34" s="479">
        <v>0.57999999999999996</v>
      </c>
      <c r="K34" s="477" t="s">
        <v>611</v>
      </c>
    </row>
    <row r="35" spans="1:11" x14ac:dyDescent="0.25">
      <c r="A35" s="477">
        <v>11227</v>
      </c>
      <c r="B35" s="477" t="s">
        <v>4579</v>
      </c>
      <c r="C35" s="478">
        <v>6803208</v>
      </c>
      <c r="D35" s="478">
        <v>0</v>
      </c>
      <c r="E35" s="478">
        <v>0</v>
      </c>
      <c r="F35" s="478">
        <v>0</v>
      </c>
      <c r="G35" s="478">
        <v>0</v>
      </c>
      <c r="H35" s="478">
        <v>6803208</v>
      </c>
      <c r="I35" s="478">
        <v>259148905</v>
      </c>
      <c r="J35" s="479">
        <v>38.090000000000003</v>
      </c>
      <c r="K35" s="477" t="s">
        <v>611</v>
      </c>
    </row>
    <row r="36" spans="1:11" x14ac:dyDescent="0.25">
      <c r="A36" s="477">
        <v>11228</v>
      </c>
      <c r="B36" s="477" t="s">
        <v>4580</v>
      </c>
      <c r="C36" s="478">
        <v>64278927054</v>
      </c>
      <c r="D36" s="478">
        <v>0</v>
      </c>
      <c r="E36" s="478">
        <v>0</v>
      </c>
      <c r="F36" s="478">
        <v>0</v>
      </c>
      <c r="G36" s="478">
        <v>0</v>
      </c>
      <c r="H36" s="478">
        <v>64278927054</v>
      </c>
      <c r="I36" s="478">
        <v>47340498609</v>
      </c>
      <c r="J36" s="479">
        <v>0.74</v>
      </c>
      <c r="K36" s="477" t="s">
        <v>611</v>
      </c>
    </row>
    <row r="37" spans="1:11" x14ac:dyDescent="0.25">
      <c r="A37" s="477">
        <v>11229</v>
      </c>
      <c r="B37" s="477" t="s">
        <v>4581</v>
      </c>
      <c r="C37" s="478">
        <v>0</v>
      </c>
      <c r="D37" s="478">
        <v>6686866988</v>
      </c>
      <c r="E37" s="478">
        <v>0</v>
      </c>
      <c r="F37" s="478">
        <v>741000000</v>
      </c>
      <c r="G37" s="478">
        <v>0</v>
      </c>
      <c r="H37" s="478">
        <v>7427866988</v>
      </c>
      <c r="I37" s="478">
        <v>651224068</v>
      </c>
      <c r="J37" s="479">
        <v>0.09</v>
      </c>
      <c r="K37" s="477" t="s">
        <v>611</v>
      </c>
    </row>
    <row r="38" spans="1:11" x14ac:dyDescent="0.25">
      <c r="A38" s="477">
        <v>11230</v>
      </c>
      <c r="B38" s="477" t="s">
        <v>4582</v>
      </c>
      <c r="C38" s="478">
        <v>0</v>
      </c>
      <c r="D38" s="478">
        <v>1671716747</v>
      </c>
      <c r="E38" s="478">
        <v>0</v>
      </c>
      <c r="F38" s="478">
        <v>0</v>
      </c>
      <c r="G38" s="478">
        <v>0</v>
      </c>
      <c r="H38" s="478">
        <v>1671716747</v>
      </c>
      <c r="I38" s="478">
        <v>288425346.94999999</v>
      </c>
      <c r="J38" s="479">
        <v>0.17</v>
      </c>
      <c r="K38" s="477" t="s">
        <v>611</v>
      </c>
    </row>
    <row r="39" spans="1:11" x14ac:dyDescent="0.25">
      <c r="A39" s="477">
        <v>11231</v>
      </c>
      <c r="B39" s="477" t="s">
        <v>4583</v>
      </c>
      <c r="C39" s="478">
        <v>0</v>
      </c>
      <c r="D39" s="478">
        <v>0</v>
      </c>
      <c r="E39" s="478">
        <v>0</v>
      </c>
      <c r="F39" s="478">
        <v>0</v>
      </c>
      <c r="G39" s="478">
        <v>0</v>
      </c>
      <c r="H39" s="478">
        <v>0</v>
      </c>
      <c r="I39" s="478">
        <v>0</v>
      </c>
      <c r="J39" s="479">
        <v>0</v>
      </c>
      <c r="K39" s="477" t="s">
        <v>611</v>
      </c>
    </row>
    <row r="40" spans="1:11" x14ac:dyDescent="0.25">
      <c r="A40" s="477">
        <v>11232</v>
      </c>
      <c r="B40" s="477" t="s">
        <v>4584</v>
      </c>
      <c r="C40" s="478">
        <v>0</v>
      </c>
      <c r="D40" s="478">
        <v>0</v>
      </c>
      <c r="E40" s="478">
        <v>0</v>
      </c>
      <c r="F40" s="478">
        <v>0</v>
      </c>
      <c r="G40" s="478">
        <v>0</v>
      </c>
      <c r="H40" s="478">
        <v>0</v>
      </c>
      <c r="I40" s="478">
        <v>0</v>
      </c>
      <c r="J40" s="479">
        <v>0</v>
      </c>
      <c r="K40" s="477" t="s">
        <v>611</v>
      </c>
    </row>
    <row r="41" spans="1:11" x14ac:dyDescent="0.25">
      <c r="A41" s="477">
        <v>11233</v>
      </c>
      <c r="B41" s="477" t="s">
        <v>4585</v>
      </c>
      <c r="C41" s="478">
        <v>0</v>
      </c>
      <c r="D41" s="478">
        <v>0</v>
      </c>
      <c r="E41" s="478">
        <v>0</v>
      </c>
      <c r="F41" s="478">
        <v>0</v>
      </c>
      <c r="G41" s="478">
        <v>0</v>
      </c>
      <c r="H41" s="478">
        <v>0</v>
      </c>
      <c r="I41" s="478">
        <v>0</v>
      </c>
      <c r="J41" s="479">
        <v>0</v>
      </c>
      <c r="K41" s="477" t="s">
        <v>611</v>
      </c>
    </row>
    <row r="42" spans="1:11" x14ac:dyDescent="0.25">
      <c r="A42" s="477">
        <v>11234</v>
      </c>
      <c r="B42" s="477" t="s">
        <v>4586</v>
      </c>
      <c r="C42" s="478">
        <v>0</v>
      </c>
      <c r="D42" s="478">
        <v>0</v>
      </c>
      <c r="E42" s="478">
        <v>0</v>
      </c>
      <c r="F42" s="478">
        <v>0</v>
      </c>
      <c r="G42" s="478">
        <v>0</v>
      </c>
      <c r="H42" s="478">
        <v>0</v>
      </c>
      <c r="I42" s="478">
        <v>0</v>
      </c>
      <c r="J42" s="479">
        <v>0</v>
      </c>
      <c r="K42" s="477" t="s">
        <v>611</v>
      </c>
    </row>
    <row r="43" spans="1:11" x14ac:dyDescent="0.25">
      <c r="A43" s="477">
        <v>11235</v>
      </c>
      <c r="B43" s="477" t="s">
        <v>4587</v>
      </c>
      <c r="C43" s="478">
        <v>0</v>
      </c>
      <c r="D43" s="478">
        <v>0</v>
      </c>
      <c r="E43" s="478">
        <v>0</v>
      </c>
      <c r="F43" s="478">
        <v>0</v>
      </c>
      <c r="G43" s="478">
        <v>0</v>
      </c>
      <c r="H43" s="478">
        <v>0</v>
      </c>
      <c r="I43" s="478">
        <v>0</v>
      </c>
      <c r="J43" s="479">
        <v>0</v>
      </c>
      <c r="K43" s="477" t="s">
        <v>611</v>
      </c>
    </row>
    <row r="44" spans="1:11" x14ac:dyDescent="0.25">
      <c r="A44" s="477">
        <v>11236</v>
      </c>
      <c r="B44" s="477" t="s">
        <v>4588</v>
      </c>
      <c r="C44" s="478">
        <v>0</v>
      </c>
      <c r="D44" s="478">
        <v>0</v>
      </c>
      <c r="E44" s="478">
        <v>0</v>
      </c>
      <c r="F44" s="478">
        <v>0</v>
      </c>
      <c r="G44" s="478">
        <v>0</v>
      </c>
      <c r="H44" s="478">
        <v>0</v>
      </c>
      <c r="I44" s="478">
        <v>0</v>
      </c>
      <c r="J44" s="479">
        <v>0</v>
      </c>
      <c r="K44" s="477" t="s">
        <v>611</v>
      </c>
    </row>
    <row r="45" spans="1:11" x14ac:dyDescent="0.25">
      <c r="A45" s="477">
        <v>11237</v>
      </c>
      <c r="B45" s="477" t="s">
        <v>4589</v>
      </c>
      <c r="C45" s="478">
        <v>0</v>
      </c>
      <c r="D45" s="478">
        <v>0</v>
      </c>
      <c r="E45" s="478">
        <v>0</v>
      </c>
      <c r="F45" s="478">
        <v>0</v>
      </c>
      <c r="G45" s="478">
        <v>0</v>
      </c>
      <c r="H45" s="478">
        <v>0</v>
      </c>
      <c r="I45" s="478">
        <v>0</v>
      </c>
      <c r="J45" s="479">
        <v>0</v>
      </c>
      <c r="K45" s="477" t="s">
        <v>611</v>
      </c>
    </row>
    <row r="46" spans="1:11" x14ac:dyDescent="0.25">
      <c r="A46" s="477">
        <v>11238</v>
      </c>
      <c r="B46" s="477" t="s">
        <v>4590</v>
      </c>
      <c r="C46" s="478">
        <v>0</v>
      </c>
      <c r="D46" s="478">
        <v>0</v>
      </c>
      <c r="E46" s="478">
        <v>0</v>
      </c>
      <c r="F46" s="478">
        <v>0</v>
      </c>
      <c r="G46" s="478">
        <v>0</v>
      </c>
      <c r="H46" s="478">
        <v>0</v>
      </c>
      <c r="I46" s="478">
        <v>0</v>
      </c>
      <c r="J46" s="479">
        <v>0</v>
      </c>
      <c r="K46" s="477" t="s">
        <v>611</v>
      </c>
    </row>
    <row r="47" spans="1:11" x14ac:dyDescent="0.25">
      <c r="A47" s="477">
        <v>11239</v>
      </c>
      <c r="B47" s="477" t="s">
        <v>4591</v>
      </c>
      <c r="C47" s="478">
        <v>0</v>
      </c>
      <c r="D47" s="478">
        <v>0</v>
      </c>
      <c r="E47" s="478">
        <v>0</v>
      </c>
      <c r="F47" s="478">
        <v>0</v>
      </c>
      <c r="G47" s="478">
        <v>0</v>
      </c>
      <c r="H47" s="478">
        <v>0</v>
      </c>
      <c r="I47" s="478">
        <v>0</v>
      </c>
      <c r="J47" s="479">
        <v>0</v>
      </c>
      <c r="K47" s="477" t="s">
        <v>611</v>
      </c>
    </row>
    <row r="48" spans="1:11" x14ac:dyDescent="0.25">
      <c r="A48" s="477">
        <v>11240</v>
      </c>
      <c r="B48" s="477" t="s">
        <v>4592</v>
      </c>
      <c r="C48" s="478">
        <v>0</v>
      </c>
      <c r="D48" s="478">
        <v>0</v>
      </c>
      <c r="E48" s="478">
        <v>0</v>
      </c>
      <c r="F48" s="478">
        <v>0</v>
      </c>
      <c r="G48" s="478">
        <v>0</v>
      </c>
      <c r="H48" s="478">
        <v>0</v>
      </c>
      <c r="I48" s="478">
        <v>0</v>
      </c>
      <c r="J48" s="479">
        <v>0</v>
      </c>
      <c r="K48" s="477" t="s">
        <v>611</v>
      </c>
    </row>
    <row r="49" spans="1:11" x14ac:dyDescent="0.25">
      <c r="A49" s="477">
        <v>11241</v>
      </c>
      <c r="B49" s="477" t="s">
        <v>4593</v>
      </c>
      <c r="C49" s="478">
        <v>0</v>
      </c>
      <c r="D49" s="478">
        <v>0</v>
      </c>
      <c r="E49" s="478">
        <v>0</v>
      </c>
      <c r="F49" s="478">
        <v>0</v>
      </c>
      <c r="G49" s="478">
        <v>0</v>
      </c>
      <c r="H49" s="478">
        <v>0</v>
      </c>
      <c r="I49" s="478">
        <v>0</v>
      </c>
      <c r="J49" s="479">
        <v>0</v>
      </c>
      <c r="K49" s="477" t="s">
        <v>611</v>
      </c>
    </row>
    <row r="50" spans="1:11" x14ac:dyDescent="0.25">
      <c r="A50" s="477">
        <v>11242</v>
      </c>
      <c r="B50" s="477" t="s">
        <v>4594</v>
      </c>
      <c r="C50" s="478">
        <v>0</v>
      </c>
      <c r="D50" s="478">
        <v>0</v>
      </c>
      <c r="E50" s="478">
        <v>0</v>
      </c>
      <c r="F50" s="478">
        <v>0</v>
      </c>
      <c r="G50" s="478">
        <v>0</v>
      </c>
      <c r="H50" s="478">
        <v>0</v>
      </c>
      <c r="I50" s="478">
        <v>0</v>
      </c>
      <c r="J50" s="479">
        <v>0</v>
      </c>
      <c r="K50" s="477" t="s">
        <v>611</v>
      </c>
    </row>
    <row r="51" spans="1:11" x14ac:dyDescent="0.25">
      <c r="A51" s="477">
        <v>12101</v>
      </c>
      <c r="B51" s="477" t="s">
        <v>4595</v>
      </c>
      <c r="C51" s="478">
        <v>305155426</v>
      </c>
      <c r="D51" s="478">
        <v>0</v>
      </c>
      <c r="E51" s="478">
        <v>0</v>
      </c>
      <c r="F51" s="478">
        <v>0</v>
      </c>
      <c r="G51" s="478">
        <v>0</v>
      </c>
      <c r="H51" s="478">
        <v>305155426</v>
      </c>
      <c r="I51" s="478">
        <v>300075084</v>
      </c>
      <c r="J51" s="479">
        <v>0.98</v>
      </c>
      <c r="K51" s="477" t="s">
        <v>611</v>
      </c>
    </row>
    <row r="52" spans="1:11" x14ac:dyDescent="0.25">
      <c r="A52" s="477">
        <v>12102</v>
      </c>
      <c r="B52" s="477" t="s">
        <v>4596</v>
      </c>
      <c r="C52" s="478">
        <v>633072555</v>
      </c>
      <c r="D52" s="478">
        <v>0</v>
      </c>
      <c r="E52" s="478">
        <v>0</v>
      </c>
      <c r="F52" s="478">
        <v>0</v>
      </c>
      <c r="G52" s="478">
        <v>0</v>
      </c>
      <c r="H52" s="478">
        <v>633072555</v>
      </c>
      <c r="I52" s="478">
        <v>562436500</v>
      </c>
      <c r="J52" s="479">
        <v>0.89</v>
      </c>
      <c r="K52" s="477" t="s">
        <v>611</v>
      </c>
    </row>
    <row r="53" spans="1:11" x14ac:dyDescent="0.25">
      <c r="A53" s="477">
        <v>12103</v>
      </c>
      <c r="B53" s="477" t="s">
        <v>4597</v>
      </c>
      <c r="C53" s="478">
        <v>745388763</v>
      </c>
      <c r="D53" s="478">
        <v>0</v>
      </c>
      <c r="E53" s="478">
        <v>0</v>
      </c>
      <c r="F53" s="478">
        <v>0</v>
      </c>
      <c r="G53" s="478">
        <v>0</v>
      </c>
      <c r="H53" s="478">
        <v>745388763</v>
      </c>
      <c r="I53" s="478">
        <v>592053893</v>
      </c>
      <c r="J53" s="479">
        <v>0.79</v>
      </c>
      <c r="K53" s="477" t="s">
        <v>611</v>
      </c>
    </row>
    <row r="54" spans="1:11" x14ac:dyDescent="0.25">
      <c r="A54" s="477">
        <v>12104</v>
      </c>
      <c r="B54" s="477" t="s">
        <v>4598</v>
      </c>
      <c r="C54" s="478">
        <v>250102019</v>
      </c>
      <c r="D54" s="478">
        <v>0</v>
      </c>
      <c r="E54" s="478">
        <v>0</v>
      </c>
      <c r="F54" s="478">
        <v>0</v>
      </c>
      <c r="G54" s="478">
        <v>0</v>
      </c>
      <c r="H54" s="478">
        <v>250102019</v>
      </c>
      <c r="I54" s="478">
        <v>199546800</v>
      </c>
      <c r="J54" s="479">
        <v>0.8</v>
      </c>
      <c r="K54" s="477" t="s">
        <v>611</v>
      </c>
    </row>
    <row r="55" spans="1:11" x14ac:dyDescent="0.25">
      <c r="A55" s="477">
        <v>12105</v>
      </c>
      <c r="B55" s="477" t="s">
        <v>4599</v>
      </c>
      <c r="C55" s="478">
        <v>464468165</v>
      </c>
      <c r="D55" s="478">
        <v>0</v>
      </c>
      <c r="E55" s="478">
        <v>0</v>
      </c>
      <c r="F55" s="478">
        <v>0</v>
      </c>
      <c r="G55" s="478">
        <v>0</v>
      </c>
      <c r="H55" s="478">
        <v>464468165</v>
      </c>
      <c r="I55" s="478">
        <v>785312690.67999995</v>
      </c>
      <c r="J55" s="479">
        <v>1.69</v>
      </c>
      <c r="K55" s="477" t="s">
        <v>611</v>
      </c>
    </row>
    <row r="56" spans="1:11" x14ac:dyDescent="0.25">
      <c r="A56" s="477">
        <v>12106</v>
      </c>
      <c r="B56" s="477" t="s">
        <v>4600</v>
      </c>
      <c r="C56" s="478">
        <v>1703376064</v>
      </c>
      <c r="D56" s="478">
        <v>0</v>
      </c>
      <c r="E56" s="478">
        <v>0</v>
      </c>
      <c r="F56" s="478">
        <v>0</v>
      </c>
      <c r="G56" s="478">
        <v>0</v>
      </c>
      <c r="H56" s="478">
        <v>1703376064</v>
      </c>
      <c r="I56" s="478">
        <v>1903446148</v>
      </c>
      <c r="J56" s="479">
        <v>1.1200000000000001</v>
      </c>
      <c r="K56" s="477" t="s">
        <v>611</v>
      </c>
    </row>
    <row r="57" spans="1:11" x14ac:dyDescent="0.25">
      <c r="A57" s="477">
        <v>12107</v>
      </c>
      <c r="B57" s="477" t="s">
        <v>4601</v>
      </c>
      <c r="C57" s="478">
        <v>46786685</v>
      </c>
      <c r="D57" s="478">
        <v>0</v>
      </c>
      <c r="E57" s="478">
        <v>0</v>
      </c>
      <c r="F57" s="478">
        <v>0</v>
      </c>
      <c r="G57" s="478">
        <v>0</v>
      </c>
      <c r="H57" s="478">
        <v>46786685</v>
      </c>
      <c r="I57" s="478">
        <v>44175707</v>
      </c>
      <c r="J57" s="479">
        <v>0.94</v>
      </c>
      <c r="K57" s="477" t="s">
        <v>611</v>
      </c>
    </row>
    <row r="58" spans="1:11" x14ac:dyDescent="0.25">
      <c r="A58" s="477">
        <v>12110</v>
      </c>
      <c r="B58" s="477" t="s">
        <v>4602</v>
      </c>
      <c r="C58" s="478">
        <v>10102559</v>
      </c>
      <c r="D58" s="478">
        <v>0</v>
      </c>
      <c r="E58" s="478">
        <v>0</v>
      </c>
      <c r="F58" s="478">
        <v>0</v>
      </c>
      <c r="G58" s="478">
        <v>0</v>
      </c>
      <c r="H58" s="478">
        <v>10102559</v>
      </c>
      <c r="I58" s="478">
        <v>0</v>
      </c>
      <c r="J58" s="479">
        <v>0</v>
      </c>
      <c r="K58" s="477" t="s">
        <v>611</v>
      </c>
    </row>
    <row r="59" spans="1:11" x14ac:dyDescent="0.25">
      <c r="A59" s="477">
        <v>12111</v>
      </c>
      <c r="B59" s="477" t="s">
        <v>4603</v>
      </c>
      <c r="C59" s="478">
        <v>91088220</v>
      </c>
      <c r="D59" s="478">
        <v>0</v>
      </c>
      <c r="E59" s="478">
        <v>0</v>
      </c>
      <c r="F59" s="478">
        <v>0</v>
      </c>
      <c r="G59" s="478">
        <v>0</v>
      </c>
      <c r="H59" s="478">
        <v>91088220</v>
      </c>
      <c r="I59" s="478">
        <v>116669000</v>
      </c>
      <c r="J59" s="479">
        <v>1.28</v>
      </c>
      <c r="K59" s="477" t="s">
        <v>611</v>
      </c>
    </row>
    <row r="60" spans="1:11" x14ac:dyDescent="0.25">
      <c r="A60" s="477">
        <v>12112</v>
      </c>
      <c r="B60" s="477" t="s">
        <v>4604</v>
      </c>
      <c r="C60" s="478">
        <v>92668455</v>
      </c>
      <c r="D60" s="478">
        <v>0</v>
      </c>
      <c r="E60" s="478">
        <v>0</v>
      </c>
      <c r="F60" s="478">
        <v>0</v>
      </c>
      <c r="G60" s="478">
        <v>0</v>
      </c>
      <c r="H60" s="478">
        <v>92668455</v>
      </c>
      <c r="I60" s="478">
        <v>188004946</v>
      </c>
      <c r="J60" s="479">
        <v>2.0299999999999998</v>
      </c>
      <c r="K60" s="477" t="s">
        <v>611</v>
      </c>
    </row>
    <row r="61" spans="1:11" x14ac:dyDescent="0.25">
      <c r="A61" s="477">
        <v>12113</v>
      </c>
      <c r="B61" s="477" t="s">
        <v>4605</v>
      </c>
      <c r="C61" s="478">
        <v>14661199</v>
      </c>
      <c r="D61" s="478">
        <v>0</v>
      </c>
      <c r="E61" s="478">
        <v>0</v>
      </c>
      <c r="F61" s="478">
        <v>0</v>
      </c>
      <c r="G61" s="478">
        <v>0</v>
      </c>
      <c r="H61" s="478">
        <v>14661199</v>
      </c>
      <c r="I61" s="478">
        <v>0</v>
      </c>
      <c r="J61" s="479">
        <v>0</v>
      </c>
      <c r="K61" s="477" t="s">
        <v>611</v>
      </c>
    </row>
    <row r="62" spans="1:11" x14ac:dyDescent="0.25">
      <c r="A62" s="477">
        <v>12114</v>
      </c>
      <c r="B62" s="477" t="s">
        <v>4606</v>
      </c>
      <c r="C62" s="478">
        <v>46334227</v>
      </c>
      <c r="D62" s="478">
        <v>0</v>
      </c>
      <c r="E62" s="478">
        <v>0</v>
      </c>
      <c r="F62" s="478">
        <v>0</v>
      </c>
      <c r="G62" s="478">
        <v>0</v>
      </c>
      <c r="H62" s="478">
        <v>46334227</v>
      </c>
      <c r="I62" s="478">
        <v>58961830</v>
      </c>
      <c r="J62" s="479">
        <v>1.27</v>
      </c>
      <c r="K62" s="477" t="s">
        <v>611</v>
      </c>
    </row>
    <row r="63" spans="1:11" x14ac:dyDescent="0.25">
      <c r="A63" s="477">
        <v>12201</v>
      </c>
      <c r="B63" s="477" t="s">
        <v>4607</v>
      </c>
      <c r="C63" s="478">
        <v>2739080648</v>
      </c>
      <c r="D63" s="478">
        <v>0</v>
      </c>
      <c r="E63" s="478">
        <v>0</v>
      </c>
      <c r="F63" s="478">
        <v>0</v>
      </c>
      <c r="G63" s="478">
        <v>0</v>
      </c>
      <c r="H63" s="478">
        <v>2739080648</v>
      </c>
      <c r="I63" s="478">
        <v>2102463407.3800001</v>
      </c>
      <c r="J63" s="479">
        <v>0.77</v>
      </c>
      <c r="K63" s="477" t="s">
        <v>611</v>
      </c>
    </row>
    <row r="64" spans="1:11" x14ac:dyDescent="0.25">
      <c r="A64" s="477">
        <v>12202</v>
      </c>
      <c r="B64" s="477" t="s">
        <v>4608</v>
      </c>
      <c r="C64" s="478">
        <v>446193523</v>
      </c>
      <c r="D64" s="478">
        <v>0</v>
      </c>
      <c r="E64" s="478">
        <v>0</v>
      </c>
      <c r="F64" s="478">
        <v>0</v>
      </c>
      <c r="G64" s="478">
        <v>0</v>
      </c>
      <c r="H64" s="478">
        <v>446193523</v>
      </c>
      <c r="I64" s="478">
        <v>188053328</v>
      </c>
      <c r="J64" s="479">
        <v>0.42</v>
      </c>
      <c r="K64" s="477" t="s">
        <v>611</v>
      </c>
    </row>
    <row r="65" spans="1:11" x14ac:dyDescent="0.25">
      <c r="A65" s="477">
        <v>12204</v>
      </c>
      <c r="B65" s="477" t="s">
        <v>4609</v>
      </c>
      <c r="C65" s="478">
        <v>204231083</v>
      </c>
      <c r="D65" s="478">
        <v>0</v>
      </c>
      <c r="E65" s="478">
        <v>0</v>
      </c>
      <c r="F65" s="478">
        <v>0</v>
      </c>
      <c r="G65" s="478">
        <v>0</v>
      </c>
      <c r="H65" s="478">
        <v>204231083</v>
      </c>
      <c r="I65" s="478">
        <v>103552007</v>
      </c>
      <c r="J65" s="479">
        <v>0.51</v>
      </c>
      <c r="K65" s="477" t="s">
        <v>611</v>
      </c>
    </row>
    <row r="66" spans="1:11" x14ac:dyDescent="0.25">
      <c r="A66" s="477">
        <v>12205</v>
      </c>
      <c r="B66" s="477" t="s">
        <v>4610</v>
      </c>
      <c r="C66" s="478">
        <v>2819734</v>
      </c>
      <c r="D66" s="478">
        <v>0</v>
      </c>
      <c r="E66" s="478">
        <v>0</v>
      </c>
      <c r="F66" s="478">
        <v>0</v>
      </c>
      <c r="G66" s="478">
        <v>0</v>
      </c>
      <c r="H66" s="478">
        <v>2819734</v>
      </c>
      <c r="I66" s="478">
        <v>0</v>
      </c>
      <c r="J66" s="479">
        <v>0</v>
      </c>
      <c r="K66" s="477" t="s">
        <v>611</v>
      </c>
    </row>
    <row r="67" spans="1:11" x14ac:dyDescent="0.25">
      <c r="A67" s="477">
        <v>12206</v>
      </c>
      <c r="B67" s="477" t="s">
        <v>4611</v>
      </c>
      <c r="C67" s="478">
        <v>1897540321</v>
      </c>
      <c r="D67" s="478">
        <v>0</v>
      </c>
      <c r="E67" s="478">
        <v>0</v>
      </c>
      <c r="F67" s="478">
        <v>0</v>
      </c>
      <c r="G67" s="478">
        <v>0</v>
      </c>
      <c r="H67" s="478">
        <v>1897540321</v>
      </c>
      <c r="I67" s="478">
        <v>691711936</v>
      </c>
      <c r="J67" s="479">
        <v>0.36</v>
      </c>
      <c r="K67" s="477" t="s">
        <v>611</v>
      </c>
    </row>
    <row r="68" spans="1:11" x14ac:dyDescent="0.25">
      <c r="A68" s="477">
        <v>12208</v>
      </c>
      <c r="B68" s="477" t="s">
        <v>4612</v>
      </c>
      <c r="C68" s="478">
        <v>6021608</v>
      </c>
      <c r="D68" s="478">
        <v>0</v>
      </c>
      <c r="E68" s="478">
        <v>0</v>
      </c>
      <c r="F68" s="478">
        <v>0</v>
      </c>
      <c r="G68" s="478">
        <v>0</v>
      </c>
      <c r="H68" s="478">
        <v>6021608</v>
      </c>
      <c r="I68" s="478">
        <v>2476435</v>
      </c>
      <c r="J68" s="479">
        <v>0.41</v>
      </c>
      <c r="K68" s="477" t="s">
        <v>611</v>
      </c>
    </row>
    <row r="69" spans="1:11" x14ac:dyDescent="0.25">
      <c r="A69" s="477">
        <v>12211</v>
      </c>
      <c r="B69" s="477" t="s">
        <v>4613</v>
      </c>
      <c r="C69" s="478">
        <v>1077964446</v>
      </c>
      <c r="D69" s="478">
        <v>0</v>
      </c>
      <c r="E69" s="478">
        <v>0</v>
      </c>
      <c r="F69" s="478">
        <v>0</v>
      </c>
      <c r="G69" s="478">
        <v>565000000</v>
      </c>
      <c r="H69" s="478">
        <v>512964446</v>
      </c>
      <c r="I69" s="478">
        <v>591730741</v>
      </c>
      <c r="J69" s="479">
        <v>1.1499999999999999</v>
      </c>
      <c r="K69" s="477" t="s">
        <v>611</v>
      </c>
    </row>
    <row r="70" spans="1:11" x14ac:dyDescent="0.25">
      <c r="A70" s="477">
        <v>12212</v>
      </c>
      <c r="B70" s="477" t="s">
        <v>4614</v>
      </c>
      <c r="C70" s="478">
        <v>3549000</v>
      </c>
      <c r="D70" s="478">
        <v>0</v>
      </c>
      <c r="E70" s="478">
        <v>0</v>
      </c>
      <c r="F70" s="478">
        <v>0</v>
      </c>
      <c r="G70" s="478">
        <v>0</v>
      </c>
      <c r="H70" s="478">
        <v>3549000</v>
      </c>
      <c r="I70" s="478">
        <v>0</v>
      </c>
      <c r="J70" s="479">
        <v>0</v>
      </c>
      <c r="K70" s="477" t="s">
        <v>611</v>
      </c>
    </row>
    <row r="71" spans="1:11" x14ac:dyDescent="0.25">
      <c r="A71" s="477">
        <v>12213</v>
      </c>
      <c r="B71" s="477" t="s">
        <v>4615</v>
      </c>
      <c r="C71" s="478">
        <v>0</v>
      </c>
      <c r="D71" s="478">
        <v>0</v>
      </c>
      <c r="E71" s="478">
        <v>0</v>
      </c>
      <c r="F71" s="478">
        <v>0</v>
      </c>
      <c r="G71" s="478">
        <v>0</v>
      </c>
      <c r="H71" s="478">
        <v>0</v>
      </c>
      <c r="I71" s="478">
        <v>0</v>
      </c>
      <c r="J71" s="479">
        <v>0</v>
      </c>
      <c r="K71" s="477" t="s">
        <v>611</v>
      </c>
    </row>
    <row r="72" spans="1:11" x14ac:dyDescent="0.25">
      <c r="A72" s="477">
        <v>12214</v>
      </c>
      <c r="B72" s="477" t="s">
        <v>4616</v>
      </c>
      <c r="C72" s="478">
        <v>0</v>
      </c>
      <c r="D72" s="478">
        <v>0</v>
      </c>
      <c r="E72" s="478">
        <v>0</v>
      </c>
      <c r="F72" s="478">
        <v>0</v>
      </c>
      <c r="G72" s="478">
        <v>0</v>
      </c>
      <c r="H72" s="478">
        <v>0</v>
      </c>
      <c r="I72" s="478">
        <v>0</v>
      </c>
      <c r="J72" s="479">
        <v>0</v>
      </c>
      <c r="K72" s="477" t="s">
        <v>611</v>
      </c>
    </row>
    <row r="73" spans="1:11" x14ac:dyDescent="0.25">
      <c r="A73" s="477">
        <v>12215</v>
      </c>
      <c r="B73" s="477" t="s">
        <v>4617</v>
      </c>
      <c r="C73" s="478">
        <v>0</v>
      </c>
      <c r="D73" s="478">
        <v>0</v>
      </c>
      <c r="E73" s="478">
        <v>0</v>
      </c>
      <c r="F73" s="478">
        <v>0</v>
      </c>
      <c r="G73" s="478">
        <v>0</v>
      </c>
      <c r="H73" s="478">
        <v>0</v>
      </c>
      <c r="I73" s="478">
        <v>0</v>
      </c>
      <c r="J73" s="479">
        <v>0</v>
      </c>
      <c r="K73" s="477" t="s">
        <v>611</v>
      </c>
    </row>
    <row r="74" spans="1:11" x14ac:dyDescent="0.25">
      <c r="A74" s="477">
        <v>12216</v>
      </c>
      <c r="B74" s="477" t="s">
        <v>4618</v>
      </c>
      <c r="C74" s="478">
        <v>0</v>
      </c>
      <c r="D74" s="478">
        <v>0</v>
      </c>
      <c r="E74" s="478">
        <v>0</v>
      </c>
      <c r="F74" s="478">
        <v>0</v>
      </c>
      <c r="G74" s="478">
        <v>0</v>
      </c>
      <c r="H74" s="478">
        <v>0</v>
      </c>
      <c r="I74" s="478">
        <v>0</v>
      </c>
      <c r="J74" s="479">
        <v>0</v>
      </c>
      <c r="K74" s="477" t="s">
        <v>611</v>
      </c>
    </row>
    <row r="75" spans="1:11" x14ac:dyDescent="0.25">
      <c r="A75" s="477">
        <v>12217</v>
      </c>
      <c r="B75" s="477" t="s">
        <v>4619</v>
      </c>
      <c r="C75" s="478">
        <v>0</v>
      </c>
      <c r="D75" s="478">
        <v>0</v>
      </c>
      <c r="E75" s="478">
        <v>0</v>
      </c>
      <c r="F75" s="478">
        <v>0</v>
      </c>
      <c r="G75" s="478">
        <v>0</v>
      </c>
      <c r="H75" s="478">
        <v>0</v>
      </c>
      <c r="I75" s="478">
        <v>0</v>
      </c>
      <c r="J75" s="479">
        <v>0</v>
      </c>
      <c r="K75" s="477" t="s">
        <v>611</v>
      </c>
    </row>
    <row r="76" spans="1:11" x14ac:dyDescent="0.25">
      <c r="A76" s="477">
        <v>12218</v>
      </c>
      <c r="B76" s="477" t="s">
        <v>4620</v>
      </c>
      <c r="C76" s="478">
        <v>0</v>
      </c>
      <c r="D76" s="478">
        <v>0</v>
      </c>
      <c r="E76" s="478">
        <v>0</v>
      </c>
      <c r="F76" s="478">
        <v>0</v>
      </c>
      <c r="G76" s="478">
        <v>0</v>
      </c>
      <c r="H76" s="478">
        <v>0</v>
      </c>
      <c r="I76" s="478">
        <v>0</v>
      </c>
      <c r="J76" s="479">
        <v>0</v>
      </c>
      <c r="K76" s="477" t="s">
        <v>611</v>
      </c>
    </row>
    <row r="77" spans="1:11" x14ac:dyDescent="0.25">
      <c r="A77" s="477">
        <v>12301</v>
      </c>
      <c r="B77" s="477" t="s">
        <v>4621</v>
      </c>
      <c r="C77" s="478">
        <v>6134471774</v>
      </c>
      <c r="D77" s="478">
        <v>0</v>
      </c>
      <c r="E77" s="478">
        <v>0</v>
      </c>
      <c r="F77" s="478">
        <v>0</v>
      </c>
      <c r="G77" s="478">
        <v>0</v>
      </c>
      <c r="H77" s="478">
        <v>6134471774</v>
      </c>
      <c r="I77" s="478">
        <v>6892696449</v>
      </c>
      <c r="J77" s="479">
        <v>1.1200000000000001</v>
      </c>
      <c r="K77" s="477" t="s">
        <v>611</v>
      </c>
    </row>
    <row r="78" spans="1:11" x14ac:dyDescent="0.25">
      <c r="A78" s="477">
        <v>12302</v>
      </c>
      <c r="B78" s="477" t="s">
        <v>4622</v>
      </c>
      <c r="C78" s="478">
        <v>1039439861</v>
      </c>
      <c r="D78" s="478">
        <v>0</v>
      </c>
      <c r="E78" s="478">
        <v>0</v>
      </c>
      <c r="F78" s="478">
        <v>0</v>
      </c>
      <c r="G78" s="478">
        <v>0</v>
      </c>
      <c r="H78" s="478">
        <v>1039439861</v>
      </c>
      <c r="I78" s="478">
        <v>720692008</v>
      </c>
      <c r="J78" s="479">
        <v>0.69</v>
      </c>
      <c r="K78" s="477" t="s">
        <v>611</v>
      </c>
    </row>
    <row r="79" spans="1:11" x14ac:dyDescent="0.25">
      <c r="A79" s="477">
        <v>12303</v>
      </c>
      <c r="B79" s="477" t="s">
        <v>4623</v>
      </c>
      <c r="C79" s="478">
        <v>1094270</v>
      </c>
      <c r="D79" s="478">
        <v>0</v>
      </c>
      <c r="E79" s="478">
        <v>0</v>
      </c>
      <c r="F79" s="478">
        <v>0</v>
      </c>
      <c r="G79" s="478">
        <v>0</v>
      </c>
      <c r="H79" s="478">
        <v>1094270</v>
      </c>
      <c r="I79" s="478">
        <v>17274916</v>
      </c>
      <c r="J79" s="479">
        <v>15.79</v>
      </c>
      <c r="K79" s="477" t="s">
        <v>611</v>
      </c>
    </row>
    <row r="80" spans="1:11" x14ac:dyDescent="0.25">
      <c r="A80" s="477">
        <v>12304</v>
      </c>
      <c r="B80" s="477" t="s">
        <v>4624</v>
      </c>
      <c r="C80" s="478">
        <v>0</v>
      </c>
      <c r="D80" s="478">
        <v>0</v>
      </c>
      <c r="E80" s="478">
        <v>0</v>
      </c>
      <c r="F80" s="478">
        <v>0</v>
      </c>
      <c r="G80" s="478">
        <v>0</v>
      </c>
      <c r="H80" s="478">
        <v>0</v>
      </c>
      <c r="I80" s="478">
        <v>0</v>
      </c>
      <c r="J80" s="479">
        <v>0</v>
      </c>
      <c r="K80" s="477" t="s">
        <v>611</v>
      </c>
    </row>
    <row r="81" spans="1:11" x14ac:dyDescent="0.25">
      <c r="A81" s="477">
        <v>12305</v>
      </c>
      <c r="B81" s="477" t="s">
        <v>4625</v>
      </c>
      <c r="C81" s="478">
        <v>0</v>
      </c>
      <c r="D81" s="478">
        <v>0</v>
      </c>
      <c r="E81" s="478">
        <v>0</v>
      </c>
      <c r="F81" s="478">
        <v>0</v>
      </c>
      <c r="G81" s="478">
        <v>0</v>
      </c>
      <c r="H81" s="478">
        <v>0</v>
      </c>
      <c r="I81" s="478">
        <v>835479</v>
      </c>
      <c r="J81" s="479">
        <v>1</v>
      </c>
      <c r="K81" s="477" t="s">
        <v>611</v>
      </c>
    </row>
    <row r="82" spans="1:11" x14ac:dyDescent="0.25">
      <c r="A82" s="477">
        <v>12306</v>
      </c>
      <c r="B82" s="477" t="s">
        <v>4626</v>
      </c>
      <c r="C82" s="478">
        <v>0</v>
      </c>
      <c r="D82" s="478">
        <v>0</v>
      </c>
      <c r="E82" s="478">
        <v>0</v>
      </c>
      <c r="F82" s="478">
        <v>0</v>
      </c>
      <c r="G82" s="478">
        <v>0</v>
      </c>
      <c r="H82" s="478">
        <v>0</v>
      </c>
      <c r="I82" s="478">
        <v>0</v>
      </c>
      <c r="J82" s="479">
        <v>0</v>
      </c>
      <c r="K82" s="477" t="s">
        <v>611</v>
      </c>
    </row>
    <row r="83" spans="1:11" x14ac:dyDescent="0.25">
      <c r="A83" s="477">
        <v>12307</v>
      </c>
      <c r="B83" s="477" t="s">
        <v>4627</v>
      </c>
      <c r="C83" s="478">
        <v>0</v>
      </c>
      <c r="D83" s="478">
        <v>0</v>
      </c>
      <c r="E83" s="478">
        <v>0</v>
      </c>
      <c r="F83" s="478">
        <v>0</v>
      </c>
      <c r="G83" s="478">
        <v>0</v>
      </c>
      <c r="H83" s="478">
        <v>0</v>
      </c>
      <c r="I83" s="478">
        <v>0</v>
      </c>
      <c r="J83" s="479">
        <v>0</v>
      </c>
      <c r="K83" s="477" t="s">
        <v>611</v>
      </c>
    </row>
    <row r="84" spans="1:11" x14ac:dyDescent="0.25">
      <c r="A84" s="477">
        <v>12308</v>
      </c>
      <c r="B84" s="477" t="s">
        <v>4628</v>
      </c>
      <c r="C84" s="478">
        <v>0</v>
      </c>
      <c r="D84" s="478">
        <v>0</v>
      </c>
      <c r="E84" s="478">
        <v>0</v>
      </c>
      <c r="F84" s="478">
        <v>0</v>
      </c>
      <c r="G84" s="478">
        <v>0</v>
      </c>
      <c r="H84" s="478">
        <v>0</v>
      </c>
      <c r="I84" s="478">
        <v>0</v>
      </c>
      <c r="J84" s="479">
        <v>0</v>
      </c>
      <c r="K84" s="477" t="s">
        <v>611</v>
      </c>
    </row>
    <row r="85" spans="1:11" x14ac:dyDescent="0.25">
      <c r="A85" s="477">
        <v>12309</v>
      </c>
      <c r="B85" s="477" t="s">
        <v>4629</v>
      </c>
      <c r="C85" s="478">
        <v>0</v>
      </c>
      <c r="D85" s="478">
        <v>0</v>
      </c>
      <c r="E85" s="478">
        <v>0</v>
      </c>
      <c r="F85" s="478">
        <v>0</v>
      </c>
      <c r="G85" s="478">
        <v>0</v>
      </c>
      <c r="H85" s="478">
        <v>0</v>
      </c>
      <c r="I85" s="478">
        <v>0</v>
      </c>
      <c r="J85" s="479">
        <v>0</v>
      </c>
      <c r="K85" s="477" t="s">
        <v>611</v>
      </c>
    </row>
    <row r="86" spans="1:11" x14ac:dyDescent="0.25">
      <c r="A86" s="477">
        <v>12310</v>
      </c>
      <c r="B86" s="477" t="s">
        <v>4630</v>
      </c>
      <c r="C86" s="478">
        <v>0</v>
      </c>
      <c r="D86" s="478">
        <v>0</v>
      </c>
      <c r="E86" s="478">
        <v>0</v>
      </c>
      <c r="F86" s="478">
        <v>0</v>
      </c>
      <c r="G86" s="478">
        <v>0</v>
      </c>
      <c r="H86" s="478">
        <v>0</v>
      </c>
      <c r="I86" s="478">
        <v>0</v>
      </c>
      <c r="J86" s="479">
        <v>0</v>
      </c>
      <c r="K86" s="477" t="s">
        <v>611</v>
      </c>
    </row>
    <row r="87" spans="1:11" x14ac:dyDescent="0.25">
      <c r="A87" s="477">
        <v>12401</v>
      </c>
      <c r="B87" s="477" t="s">
        <v>4631</v>
      </c>
      <c r="C87" s="478">
        <v>4575896751</v>
      </c>
      <c r="D87" s="478">
        <v>0</v>
      </c>
      <c r="E87" s="478">
        <v>0</v>
      </c>
      <c r="F87" s="478">
        <v>0</v>
      </c>
      <c r="G87" s="478">
        <v>0</v>
      </c>
      <c r="H87" s="478">
        <v>4575896751</v>
      </c>
      <c r="I87" s="478">
        <v>3520066807.8000002</v>
      </c>
      <c r="J87" s="479">
        <v>0.77</v>
      </c>
      <c r="K87" s="477" t="s">
        <v>611</v>
      </c>
    </row>
    <row r="88" spans="1:11" x14ac:dyDescent="0.25">
      <c r="A88" s="477">
        <v>12402</v>
      </c>
      <c r="B88" s="477" t="s">
        <v>4632</v>
      </c>
      <c r="C88" s="478">
        <v>14444444</v>
      </c>
      <c r="D88" s="478">
        <v>0</v>
      </c>
      <c r="E88" s="478">
        <v>0</v>
      </c>
      <c r="F88" s="478">
        <v>0</v>
      </c>
      <c r="G88" s="478">
        <v>0</v>
      </c>
      <c r="H88" s="478">
        <v>14444444</v>
      </c>
      <c r="I88" s="478">
        <v>31633470</v>
      </c>
      <c r="J88" s="479">
        <v>2.19</v>
      </c>
      <c r="K88" s="477" t="s">
        <v>611</v>
      </c>
    </row>
    <row r="89" spans="1:11" x14ac:dyDescent="0.25">
      <c r="A89" s="477">
        <v>12403</v>
      </c>
      <c r="B89" s="477" t="s">
        <v>4633</v>
      </c>
      <c r="C89" s="478">
        <v>130000000</v>
      </c>
      <c r="D89" s="478">
        <v>0</v>
      </c>
      <c r="E89" s="478">
        <v>0</v>
      </c>
      <c r="F89" s="478">
        <v>0</v>
      </c>
      <c r="G89" s="478">
        <v>0</v>
      </c>
      <c r="H89" s="478">
        <v>130000000</v>
      </c>
      <c r="I89" s="478">
        <v>259410752</v>
      </c>
      <c r="J89" s="479">
        <v>2</v>
      </c>
      <c r="K89" s="477" t="s">
        <v>611</v>
      </c>
    </row>
    <row r="90" spans="1:11" x14ac:dyDescent="0.25">
      <c r="A90" s="477">
        <v>12502</v>
      </c>
      <c r="B90" s="477" t="s">
        <v>4634</v>
      </c>
      <c r="C90" s="478">
        <v>515269854</v>
      </c>
      <c r="D90" s="478">
        <v>0</v>
      </c>
      <c r="E90" s="478">
        <v>0</v>
      </c>
      <c r="F90" s="478">
        <v>0</v>
      </c>
      <c r="G90" s="478">
        <v>0</v>
      </c>
      <c r="H90" s="478">
        <v>515269854</v>
      </c>
      <c r="I90" s="478">
        <v>755209287</v>
      </c>
      <c r="J90" s="479">
        <v>1.47</v>
      </c>
      <c r="K90" s="477" t="s">
        <v>611</v>
      </c>
    </row>
    <row r="91" spans="1:11" x14ac:dyDescent="0.25">
      <c r="A91" s="477">
        <v>12603</v>
      </c>
      <c r="B91" s="477" t="s">
        <v>4635</v>
      </c>
      <c r="C91" s="478">
        <v>168422740</v>
      </c>
      <c r="D91" s="478">
        <v>0</v>
      </c>
      <c r="E91" s="478">
        <v>0</v>
      </c>
      <c r="F91" s="478">
        <v>0</v>
      </c>
      <c r="G91" s="478">
        <v>0</v>
      </c>
      <c r="H91" s="478">
        <v>168422740</v>
      </c>
      <c r="I91" s="478">
        <v>33293468</v>
      </c>
      <c r="J91" s="479">
        <v>0.2</v>
      </c>
      <c r="K91" s="477" t="s">
        <v>611</v>
      </c>
    </row>
    <row r="92" spans="1:11" x14ac:dyDescent="0.25">
      <c r="A92" s="477">
        <v>12604</v>
      </c>
      <c r="B92" s="477" t="s">
        <v>4636</v>
      </c>
      <c r="C92" s="478">
        <v>5490000</v>
      </c>
      <c r="D92" s="478">
        <v>0</v>
      </c>
      <c r="E92" s="478">
        <v>0</v>
      </c>
      <c r="F92" s="478">
        <v>0</v>
      </c>
      <c r="G92" s="478">
        <v>0</v>
      </c>
      <c r="H92" s="478">
        <v>5490000</v>
      </c>
      <c r="I92" s="478">
        <v>0</v>
      </c>
      <c r="J92" s="479">
        <v>0</v>
      </c>
      <c r="K92" s="477" t="s">
        <v>611</v>
      </c>
    </row>
    <row r="93" spans="1:11" x14ac:dyDescent="0.25">
      <c r="A93" s="477">
        <v>12605</v>
      </c>
      <c r="B93" s="477" t="s">
        <v>4637</v>
      </c>
      <c r="C93" s="478">
        <v>1098000000</v>
      </c>
      <c r="D93" s="478">
        <v>0</v>
      </c>
      <c r="E93" s="478">
        <v>0</v>
      </c>
      <c r="F93" s="478">
        <v>0</v>
      </c>
      <c r="G93" s="478">
        <v>0</v>
      </c>
      <c r="H93" s="478">
        <v>1098000000</v>
      </c>
      <c r="I93" s="478">
        <v>0</v>
      </c>
      <c r="J93" s="479">
        <v>0</v>
      </c>
      <c r="K93" s="477" t="s">
        <v>611</v>
      </c>
    </row>
    <row r="94" spans="1:11" x14ac:dyDescent="0.25">
      <c r="A94" s="477">
        <v>12606</v>
      </c>
      <c r="B94" s="477" t="s">
        <v>4638</v>
      </c>
      <c r="C94" s="478">
        <v>603900</v>
      </c>
      <c r="D94" s="478">
        <v>0</v>
      </c>
      <c r="E94" s="478">
        <v>0</v>
      </c>
      <c r="F94" s="478">
        <v>0</v>
      </c>
      <c r="G94" s="478">
        <v>0</v>
      </c>
      <c r="H94" s="478">
        <v>603900</v>
      </c>
      <c r="I94" s="478">
        <v>0</v>
      </c>
      <c r="J94" s="479">
        <v>0</v>
      </c>
      <c r="K94" s="477" t="s">
        <v>611</v>
      </c>
    </row>
    <row r="95" spans="1:11" x14ac:dyDescent="0.25">
      <c r="A95" s="477">
        <v>12609</v>
      </c>
      <c r="B95" s="477" t="s">
        <v>4639</v>
      </c>
      <c r="C95" s="478">
        <v>132000000</v>
      </c>
      <c r="D95" s="478">
        <v>0</v>
      </c>
      <c r="E95" s="478">
        <v>0</v>
      </c>
      <c r="F95" s="478">
        <v>0</v>
      </c>
      <c r="G95" s="478">
        <v>0</v>
      </c>
      <c r="H95" s="478">
        <v>132000000</v>
      </c>
      <c r="I95" s="478">
        <v>22703482</v>
      </c>
      <c r="J95" s="479">
        <v>0.17</v>
      </c>
      <c r="K95" s="477" t="s">
        <v>611</v>
      </c>
    </row>
    <row r="96" spans="1:11" x14ac:dyDescent="0.25">
      <c r="A96" s="477">
        <v>12610</v>
      </c>
      <c r="B96" s="477" t="s">
        <v>4640</v>
      </c>
      <c r="C96" s="478">
        <v>15915361</v>
      </c>
      <c r="D96" s="478">
        <v>0</v>
      </c>
      <c r="E96" s="478">
        <v>0</v>
      </c>
      <c r="F96" s="478">
        <v>0</v>
      </c>
      <c r="G96" s="478">
        <v>0</v>
      </c>
      <c r="H96" s="478">
        <v>15915361</v>
      </c>
      <c r="I96" s="478">
        <v>5421756</v>
      </c>
      <c r="J96" s="479">
        <v>0.34</v>
      </c>
      <c r="K96" s="477" t="s">
        <v>611</v>
      </c>
    </row>
    <row r="97" spans="1:11" x14ac:dyDescent="0.25">
      <c r="A97" s="477">
        <v>12611</v>
      </c>
      <c r="B97" s="477" t="s">
        <v>4641</v>
      </c>
      <c r="C97" s="478">
        <v>570960000</v>
      </c>
      <c r="D97" s="478">
        <v>0</v>
      </c>
      <c r="E97" s="478">
        <v>0</v>
      </c>
      <c r="F97" s="478">
        <v>0</v>
      </c>
      <c r="G97" s="478">
        <v>0</v>
      </c>
      <c r="H97" s="478">
        <v>570960000</v>
      </c>
      <c r="I97" s="478">
        <v>389480681</v>
      </c>
      <c r="J97" s="479">
        <v>0.68</v>
      </c>
      <c r="K97" s="477" t="s">
        <v>611</v>
      </c>
    </row>
    <row r="98" spans="1:11" x14ac:dyDescent="0.25">
      <c r="A98" s="477">
        <v>12612</v>
      </c>
      <c r="B98" s="477" t="s">
        <v>4642</v>
      </c>
      <c r="C98" s="478">
        <v>199039759</v>
      </c>
      <c r="D98" s="478">
        <v>0</v>
      </c>
      <c r="E98" s="478">
        <v>0</v>
      </c>
      <c r="F98" s="478">
        <v>0</v>
      </c>
      <c r="G98" s="478">
        <v>0</v>
      </c>
      <c r="H98" s="478">
        <v>199039759</v>
      </c>
      <c r="I98" s="478">
        <v>113539517</v>
      </c>
      <c r="J98" s="479">
        <v>0.56999999999999995</v>
      </c>
      <c r="K98" s="477" t="s">
        <v>611</v>
      </c>
    </row>
    <row r="99" spans="1:11" x14ac:dyDescent="0.25">
      <c r="A99" s="477">
        <v>12613</v>
      </c>
      <c r="B99" s="477" t="s">
        <v>4643</v>
      </c>
      <c r="C99" s="478">
        <v>0</v>
      </c>
      <c r="D99" s="478">
        <v>0</v>
      </c>
      <c r="E99" s="478">
        <v>0</v>
      </c>
      <c r="F99" s="478">
        <v>0</v>
      </c>
      <c r="G99" s="478">
        <v>0</v>
      </c>
      <c r="H99" s="478">
        <v>0</v>
      </c>
      <c r="I99" s="478">
        <v>311260548</v>
      </c>
      <c r="J99" s="479">
        <v>1</v>
      </c>
      <c r="K99" s="477" t="s">
        <v>611</v>
      </c>
    </row>
    <row r="100" spans="1:11" x14ac:dyDescent="0.25">
      <c r="A100" s="477">
        <v>13101</v>
      </c>
      <c r="B100" s="477" t="s">
        <v>4644</v>
      </c>
      <c r="C100" s="478">
        <v>184478471659</v>
      </c>
      <c r="D100" s="478">
        <v>0</v>
      </c>
      <c r="E100" s="478">
        <v>0</v>
      </c>
      <c r="F100" s="478">
        <v>0</v>
      </c>
      <c r="G100" s="478">
        <v>0</v>
      </c>
      <c r="H100" s="478">
        <v>184478471659</v>
      </c>
      <c r="I100" s="478">
        <v>152842171563</v>
      </c>
      <c r="J100" s="479">
        <v>0.83</v>
      </c>
      <c r="K100" s="477" t="s">
        <v>611</v>
      </c>
    </row>
    <row r="101" spans="1:11" x14ac:dyDescent="0.25">
      <c r="A101" s="477">
        <v>13103</v>
      </c>
      <c r="B101" s="477" t="s">
        <v>4645</v>
      </c>
      <c r="C101" s="478">
        <v>10452849384</v>
      </c>
      <c r="D101" s="478">
        <v>0</v>
      </c>
      <c r="E101" s="478">
        <v>0</v>
      </c>
      <c r="F101" s="478">
        <v>926069445</v>
      </c>
      <c r="G101" s="478">
        <v>0</v>
      </c>
      <c r="H101" s="478">
        <v>11378918829</v>
      </c>
      <c r="I101" s="478">
        <v>7926039004</v>
      </c>
      <c r="J101" s="479">
        <v>0.7</v>
      </c>
      <c r="K101" s="477" t="s">
        <v>4646</v>
      </c>
    </row>
    <row r="102" spans="1:11" x14ac:dyDescent="0.25">
      <c r="A102" s="477">
        <v>13104</v>
      </c>
      <c r="B102" s="477" t="s">
        <v>4647</v>
      </c>
      <c r="C102" s="478">
        <v>32595768858</v>
      </c>
      <c r="D102" s="478">
        <v>0</v>
      </c>
      <c r="E102" s="478">
        <v>0</v>
      </c>
      <c r="F102" s="478">
        <v>0</v>
      </c>
      <c r="G102" s="478">
        <v>0</v>
      </c>
      <c r="H102" s="478">
        <v>32595768858</v>
      </c>
      <c r="I102" s="478">
        <v>1659228643</v>
      </c>
      <c r="J102" s="479">
        <v>0.05</v>
      </c>
      <c r="K102" s="477" t="s">
        <v>611</v>
      </c>
    </row>
    <row r="103" spans="1:11" x14ac:dyDescent="0.25">
      <c r="A103" s="477">
        <v>13105</v>
      </c>
      <c r="B103" s="477" t="s">
        <v>4648</v>
      </c>
      <c r="C103" s="478">
        <v>2791484897</v>
      </c>
      <c r="D103" s="478">
        <v>0</v>
      </c>
      <c r="E103" s="478">
        <v>0</v>
      </c>
      <c r="F103" s="478">
        <v>0</v>
      </c>
      <c r="G103" s="478">
        <v>331797760</v>
      </c>
      <c r="H103" s="478">
        <v>2459687137</v>
      </c>
      <c r="I103" s="478">
        <v>2459687137</v>
      </c>
      <c r="J103" s="479">
        <v>1</v>
      </c>
      <c r="K103" s="477" t="s">
        <v>611</v>
      </c>
    </row>
    <row r="104" spans="1:11" x14ac:dyDescent="0.25">
      <c r="A104" s="477">
        <v>13107</v>
      </c>
      <c r="B104" s="477" t="s">
        <v>4649</v>
      </c>
      <c r="C104" s="478">
        <v>1199906683</v>
      </c>
      <c r="D104" s="478">
        <v>0</v>
      </c>
      <c r="E104" s="478">
        <v>0</v>
      </c>
      <c r="F104" s="478">
        <v>7238558</v>
      </c>
      <c r="G104" s="478">
        <v>0</v>
      </c>
      <c r="H104" s="478">
        <v>1207145241</v>
      </c>
      <c r="I104" s="478">
        <v>1005358933</v>
      </c>
      <c r="J104" s="479">
        <v>0.83</v>
      </c>
      <c r="K104" s="477" t="s">
        <v>611</v>
      </c>
    </row>
    <row r="105" spans="1:11" x14ac:dyDescent="0.25">
      <c r="A105" s="477">
        <v>13108</v>
      </c>
      <c r="B105" s="477" t="s">
        <v>4650</v>
      </c>
      <c r="C105" s="478">
        <v>1549226205</v>
      </c>
      <c r="D105" s="478">
        <v>0</v>
      </c>
      <c r="E105" s="478">
        <v>0</v>
      </c>
      <c r="F105" s="478">
        <v>126100000</v>
      </c>
      <c r="G105" s="478">
        <v>0</v>
      </c>
      <c r="H105" s="478">
        <v>1675326205</v>
      </c>
      <c r="I105" s="478">
        <v>0</v>
      </c>
      <c r="J105" s="479">
        <v>0</v>
      </c>
      <c r="K105" s="477" t="s">
        <v>611</v>
      </c>
    </row>
    <row r="106" spans="1:11" x14ac:dyDescent="0.25">
      <c r="A106" s="477">
        <v>13110</v>
      </c>
      <c r="B106" s="477" t="s">
        <v>4651</v>
      </c>
      <c r="C106" s="478">
        <v>2964130866</v>
      </c>
      <c r="D106" s="478">
        <v>0</v>
      </c>
      <c r="E106" s="478">
        <v>0</v>
      </c>
      <c r="F106" s="478">
        <v>528443863</v>
      </c>
      <c r="G106" s="478">
        <v>0</v>
      </c>
      <c r="H106" s="478">
        <v>3492574729</v>
      </c>
      <c r="I106" s="478">
        <v>3492574729</v>
      </c>
      <c r="J106" s="479">
        <v>1</v>
      </c>
      <c r="K106" s="477" t="s">
        <v>4646</v>
      </c>
    </row>
    <row r="107" spans="1:11" x14ac:dyDescent="0.25">
      <c r="A107" s="477">
        <v>13112</v>
      </c>
      <c r="B107" s="477" t="s">
        <v>4652</v>
      </c>
      <c r="C107" s="478">
        <v>5642811235</v>
      </c>
      <c r="D107" s="478">
        <v>0</v>
      </c>
      <c r="E107" s="478">
        <v>0</v>
      </c>
      <c r="F107" s="478">
        <v>0</v>
      </c>
      <c r="G107" s="478">
        <v>1005171271</v>
      </c>
      <c r="H107" s="478">
        <v>4637639964</v>
      </c>
      <c r="I107" s="478">
        <v>4569470583</v>
      </c>
      <c r="J107" s="479">
        <v>0.99</v>
      </c>
      <c r="K107" s="477" t="s">
        <v>611</v>
      </c>
    </row>
    <row r="108" spans="1:11" x14ac:dyDescent="0.25">
      <c r="A108" s="477">
        <v>13115</v>
      </c>
      <c r="B108" s="477" t="s">
        <v>4653</v>
      </c>
      <c r="C108" s="478">
        <v>294253854</v>
      </c>
      <c r="D108" s="478">
        <v>0</v>
      </c>
      <c r="E108" s="478">
        <v>0</v>
      </c>
      <c r="F108" s="478">
        <v>0</v>
      </c>
      <c r="G108" s="478">
        <v>9569093</v>
      </c>
      <c r="H108" s="478">
        <v>284684761</v>
      </c>
      <c r="I108" s="478">
        <v>234722755</v>
      </c>
      <c r="J108" s="479">
        <v>0.82</v>
      </c>
      <c r="K108" s="477" t="s">
        <v>611</v>
      </c>
    </row>
    <row r="109" spans="1:11" x14ac:dyDescent="0.25">
      <c r="A109" s="477">
        <v>13116</v>
      </c>
      <c r="B109" s="477" t="s">
        <v>4654</v>
      </c>
      <c r="C109" s="478">
        <v>142062508</v>
      </c>
      <c r="D109" s="478">
        <v>0</v>
      </c>
      <c r="E109" s="478">
        <v>0</v>
      </c>
      <c r="F109" s="478">
        <v>0</v>
      </c>
      <c r="G109" s="478">
        <v>23239719</v>
      </c>
      <c r="H109" s="478">
        <v>118822789</v>
      </c>
      <c r="I109" s="478">
        <v>107498734</v>
      </c>
      <c r="J109" s="479">
        <v>0.9</v>
      </c>
      <c r="K109" s="477" t="s">
        <v>611</v>
      </c>
    </row>
    <row r="110" spans="1:11" x14ac:dyDescent="0.25">
      <c r="A110" s="477">
        <v>13117</v>
      </c>
      <c r="B110" s="477" t="s">
        <v>4655</v>
      </c>
      <c r="C110" s="478">
        <v>0</v>
      </c>
      <c r="D110" s="478">
        <v>0</v>
      </c>
      <c r="E110" s="478">
        <v>0</v>
      </c>
      <c r="F110" s="478">
        <v>0</v>
      </c>
      <c r="G110" s="478">
        <v>0</v>
      </c>
      <c r="H110" s="478">
        <v>0</v>
      </c>
      <c r="I110" s="478">
        <v>7172280772</v>
      </c>
      <c r="J110" s="479">
        <v>1</v>
      </c>
      <c r="K110" s="477" t="s">
        <v>4646</v>
      </c>
    </row>
    <row r="111" spans="1:11" x14ac:dyDescent="0.25">
      <c r="A111" s="477">
        <v>13118</v>
      </c>
      <c r="B111" s="477" t="s">
        <v>4656</v>
      </c>
      <c r="C111" s="478">
        <v>0</v>
      </c>
      <c r="D111" s="478">
        <v>0</v>
      </c>
      <c r="E111" s="478">
        <v>0</v>
      </c>
      <c r="F111" s="478">
        <v>0</v>
      </c>
      <c r="G111" s="478">
        <v>0</v>
      </c>
      <c r="H111" s="478">
        <v>0</v>
      </c>
      <c r="I111" s="478">
        <v>20498932241</v>
      </c>
      <c r="J111" s="479">
        <v>1</v>
      </c>
      <c r="K111" s="477" t="s">
        <v>4646</v>
      </c>
    </row>
    <row r="112" spans="1:11" x14ac:dyDescent="0.25">
      <c r="A112" s="477">
        <v>13125</v>
      </c>
      <c r="B112" s="477" t="s">
        <v>4657</v>
      </c>
      <c r="C112" s="478">
        <v>676260720</v>
      </c>
      <c r="D112" s="478">
        <v>0</v>
      </c>
      <c r="E112" s="478">
        <v>0</v>
      </c>
      <c r="F112" s="478">
        <v>0</v>
      </c>
      <c r="G112" s="478">
        <v>122491052</v>
      </c>
      <c r="H112" s="478">
        <v>553769668</v>
      </c>
      <c r="I112" s="478">
        <v>461474720</v>
      </c>
      <c r="J112" s="479">
        <v>0.83</v>
      </c>
      <c r="K112" s="477" t="s">
        <v>611</v>
      </c>
    </row>
    <row r="113" spans="1:11" x14ac:dyDescent="0.25">
      <c r="A113" s="477">
        <v>13150</v>
      </c>
      <c r="B113" s="477" t="s">
        <v>4658</v>
      </c>
      <c r="C113" s="478">
        <v>737564180</v>
      </c>
      <c r="D113" s="478">
        <v>0</v>
      </c>
      <c r="E113" s="478">
        <v>0</v>
      </c>
      <c r="F113" s="478">
        <v>116990</v>
      </c>
      <c r="G113" s="478">
        <v>0</v>
      </c>
      <c r="H113" s="478">
        <v>737681170</v>
      </c>
      <c r="I113" s="478">
        <v>603588138</v>
      </c>
      <c r="J113" s="479">
        <v>0.82</v>
      </c>
      <c r="K113" s="477" t="s">
        <v>611</v>
      </c>
    </row>
    <row r="114" spans="1:11" x14ac:dyDescent="0.25">
      <c r="A114" s="477">
        <v>13151</v>
      </c>
      <c r="B114" s="477" t="s">
        <v>4659</v>
      </c>
      <c r="C114" s="478">
        <v>60765635</v>
      </c>
      <c r="D114" s="478">
        <v>0</v>
      </c>
      <c r="E114" s="478">
        <v>0</v>
      </c>
      <c r="F114" s="478">
        <v>30400039</v>
      </c>
      <c r="G114" s="478">
        <v>0</v>
      </c>
      <c r="H114" s="478">
        <v>91165674</v>
      </c>
      <c r="I114" s="478">
        <v>91165674</v>
      </c>
      <c r="J114" s="479">
        <v>1</v>
      </c>
      <c r="K114" s="477" t="s">
        <v>611</v>
      </c>
    </row>
    <row r="115" spans="1:11" x14ac:dyDescent="0.25">
      <c r="A115" s="477">
        <v>13152</v>
      </c>
      <c r="B115" s="477" t="s">
        <v>4660</v>
      </c>
      <c r="C115" s="478">
        <v>5966116756</v>
      </c>
      <c r="D115" s="478">
        <v>0</v>
      </c>
      <c r="E115" s="478">
        <v>0</v>
      </c>
      <c r="F115" s="478">
        <v>0</v>
      </c>
      <c r="G115" s="478">
        <v>0</v>
      </c>
      <c r="H115" s="478">
        <v>5966116756</v>
      </c>
      <c r="I115" s="478">
        <v>6087944636</v>
      </c>
      <c r="J115" s="479">
        <v>1.02</v>
      </c>
      <c r="K115" s="477" t="s">
        <v>611</v>
      </c>
    </row>
    <row r="116" spans="1:11" x14ac:dyDescent="0.25">
      <c r="A116" s="477">
        <v>13153</v>
      </c>
      <c r="B116" s="477" t="s">
        <v>4661</v>
      </c>
      <c r="C116" s="478">
        <v>493965620</v>
      </c>
      <c r="D116" s="478">
        <v>0</v>
      </c>
      <c r="E116" s="478">
        <v>0</v>
      </c>
      <c r="F116" s="478">
        <v>0</v>
      </c>
      <c r="G116" s="478">
        <v>0</v>
      </c>
      <c r="H116" s="478">
        <v>493965620</v>
      </c>
      <c r="I116" s="478">
        <v>952582339</v>
      </c>
      <c r="J116" s="479">
        <v>1.93</v>
      </c>
      <c r="K116" s="477" t="s">
        <v>611</v>
      </c>
    </row>
    <row r="117" spans="1:11" x14ac:dyDescent="0.25">
      <c r="A117" s="477">
        <v>13160</v>
      </c>
      <c r="B117" s="477" t="s">
        <v>4662</v>
      </c>
      <c r="C117" s="478">
        <v>15674409335</v>
      </c>
      <c r="D117" s="478">
        <v>0</v>
      </c>
      <c r="E117" s="478">
        <v>0</v>
      </c>
      <c r="F117" s="478">
        <v>0</v>
      </c>
      <c r="G117" s="478">
        <v>0</v>
      </c>
      <c r="H117" s="478">
        <v>15674409335</v>
      </c>
      <c r="I117" s="478">
        <v>14255522965</v>
      </c>
      <c r="J117" s="479">
        <v>0.91</v>
      </c>
      <c r="K117" s="477" t="s">
        <v>611</v>
      </c>
    </row>
    <row r="118" spans="1:11" x14ac:dyDescent="0.25">
      <c r="A118" s="477">
        <v>13161</v>
      </c>
      <c r="B118" s="477" t="s">
        <v>4663</v>
      </c>
      <c r="C118" s="478">
        <v>1532729127</v>
      </c>
      <c r="D118" s="478">
        <v>0</v>
      </c>
      <c r="E118" s="478">
        <v>0</v>
      </c>
      <c r="F118" s="478">
        <v>0</v>
      </c>
      <c r="G118" s="478">
        <v>0</v>
      </c>
      <c r="H118" s="478">
        <v>1532729127</v>
      </c>
      <c r="I118" s="478">
        <v>1318451265</v>
      </c>
      <c r="J118" s="479">
        <v>0.86</v>
      </c>
      <c r="K118" s="477" t="s">
        <v>611</v>
      </c>
    </row>
    <row r="119" spans="1:11" x14ac:dyDescent="0.25">
      <c r="A119" s="477">
        <v>13162</v>
      </c>
      <c r="B119" s="477" t="s">
        <v>4664</v>
      </c>
      <c r="C119" s="478">
        <v>1251783209</v>
      </c>
      <c r="D119" s="478">
        <v>0</v>
      </c>
      <c r="E119" s="478">
        <v>0</v>
      </c>
      <c r="F119" s="478">
        <v>0</v>
      </c>
      <c r="G119" s="478">
        <v>0</v>
      </c>
      <c r="H119" s="478">
        <v>1251783209</v>
      </c>
      <c r="I119" s="478">
        <v>1112426732</v>
      </c>
      <c r="J119" s="479">
        <v>0.89</v>
      </c>
      <c r="K119" s="477" t="s">
        <v>611</v>
      </c>
    </row>
    <row r="120" spans="1:11" x14ac:dyDescent="0.25">
      <c r="A120" s="477">
        <v>13170</v>
      </c>
      <c r="B120" s="477" t="s">
        <v>4665</v>
      </c>
      <c r="C120" s="478">
        <v>1479276625</v>
      </c>
      <c r="D120" s="478">
        <v>0</v>
      </c>
      <c r="E120" s="478">
        <v>0</v>
      </c>
      <c r="F120" s="478">
        <v>0</v>
      </c>
      <c r="G120" s="478">
        <v>0</v>
      </c>
      <c r="H120" s="478">
        <v>1479276625</v>
      </c>
      <c r="I120" s="478">
        <v>2245540463</v>
      </c>
      <c r="J120" s="479">
        <v>1.52</v>
      </c>
      <c r="K120" s="477" t="s">
        <v>611</v>
      </c>
    </row>
    <row r="121" spans="1:11" x14ac:dyDescent="0.25">
      <c r="A121" s="477">
        <v>13171</v>
      </c>
      <c r="B121" s="477" t="s">
        <v>4666</v>
      </c>
      <c r="C121" s="478">
        <v>144651726</v>
      </c>
      <c r="D121" s="478">
        <v>0</v>
      </c>
      <c r="E121" s="478">
        <v>0</v>
      </c>
      <c r="F121" s="478">
        <v>0</v>
      </c>
      <c r="G121" s="478">
        <v>0</v>
      </c>
      <c r="H121" s="478">
        <v>144651726</v>
      </c>
      <c r="I121" s="478">
        <v>236372680</v>
      </c>
      <c r="J121" s="479">
        <v>1.63</v>
      </c>
      <c r="K121" s="477" t="s">
        <v>611</v>
      </c>
    </row>
    <row r="122" spans="1:11" x14ac:dyDescent="0.25">
      <c r="A122" s="477">
        <v>13172</v>
      </c>
      <c r="B122" s="477" t="s">
        <v>4667</v>
      </c>
      <c r="C122" s="478">
        <v>102455156</v>
      </c>
      <c r="D122" s="478">
        <v>0</v>
      </c>
      <c r="E122" s="478">
        <v>0</v>
      </c>
      <c r="F122" s="478">
        <v>0</v>
      </c>
      <c r="G122" s="478">
        <v>0</v>
      </c>
      <c r="H122" s="478">
        <v>102455156</v>
      </c>
      <c r="I122" s="478">
        <v>177279510</v>
      </c>
      <c r="J122" s="479">
        <v>1.73</v>
      </c>
      <c r="K122" s="477" t="s">
        <v>611</v>
      </c>
    </row>
    <row r="123" spans="1:11" x14ac:dyDescent="0.25">
      <c r="A123" s="477">
        <v>13173</v>
      </c>
      <c r="B123" s="477" t="s">
        <v>4668</v>
      </c>
      <c r="C123" s="478">
        <v>250000000</v>
      </c>
      <c r="D123" s="478">
        <v>0</v>
      </c>
      <c r="E123" s="478">
        <v>0</v>
      </c>
      <c r="F123" s="478">
        <v>0</v>
      </c>
      <c r="G123" s="478">
        <v>0</v>
      </c>
      <c r="H123" s="478">
        <v>250000000</v>
      </c>
      <c r="I123" s="478">
        <v>204048867.80000001</v>
      </c>
      <c r="J123" s="479">
        <v>0.82</v>
      </c>
      <c r="K123" s="477" t="s">
        <v>611</v>
      </c>
    </row>
    <row r="124" spans="1:11" x14ac:dyDescent="0.25">
      <c r="A124" s="477">
        <v>13177</v>
      </c>
      <c r="B124" s="477" t="s">
        <v>4669</v>
      </c>
      <c r="C124" s="478">
        <v>11241443651</v>
      </c>
      <c r="D124" s="478">
        <v>4564184349</v>
      </c>
      <c r="E124" s="478">
        <v>0</v>
      </c>
      <c r="F124" s="478">
        <v>0</v>
      </c>
      <c r="G124" s="478">
        <v>0</v>
      </c>
      <c r="H124" s="478">
        <v>15805628000</v>
      </c>
      <c r="I124" s="478">
        <v>13257135200</v>
      </c>
      <c r="J124" s="479">
        <v>0.84</v>
      </c>
      <c r="K124" s="477" t="s">
        <v>611</v>
      </c>
    </row>
    <row r="125" spans="1:11" x14ac:dyDescent="0.25">
      <c r="A125" s="477">
        <v>13204</v>
      </c>
      <c r="B125" s="477" t="s">
        <v>4670</v>
      </c>
      <c r="C125" s="478">
        <v>329400000</v>
      </c>
      <c r="D125" s="478">
        <v>0</v>
      </c>
      <c r="E125" s="478">
        <v>0</v>
      </c>
      <c r="F125" s="478">
        <v>0</v>
      </c>
      <c r="G125" s="478">
        <v>0</v>
      </c>
      <c r="H125" s="478">
        <v>329400000</v>
      </c>
      <c r="I125" s="478">
        <v>360095499</v>
      </c>
      <c r="J125" s="479">
        <v>1.0900000000000001</v>
      </c>
      <c r="K125" s="477" t="s">
        <v>611</v>
      </c>
    </row>
    <row r="126" spans="1:11" x14ac:dyDescent="0.25">
      <c r="A126" s="477">
        <v>13205</v>
      </c>
      <c r="B126" s="477" t="s">
        <v>4671</v>
      </c>
      <c r="C126" s="478">
        <v>8505092036</v>
      </c>
      <c r="D126" s="478">
        <v>0</v>
      </c>
      <c r="E126" s="478">
        <v>0</v>
      </c>
      <c r="F126" s="478">
        <v>0</v>
      </c>
      <c r="G126" s="478">
        <v>0</v>
      </c>
      <c r="H126" s="478">
        <v>8505092036</v>
      </c>
      <c r="I126" s="478">
        <v>7726057240.96</v>
      </c>
      <c r="J126" s="479">
        <v>0.91</v>
      </c>
      <c r="K126" s="477" t="s">
        <v>611</v>
      </c>
    </row>
    <row r="127" spans="1:11" x14ac:dyDescent="0.25">
      <c r="A127" s="477">
        <v>13301</v>
      </c>
      <c r="B127" s="477" t="s">
        <v>4672</v>
      </c>
      <c r="C127" s="478">
        <v>195697504</v>
      </c>
      <c r="D127" s="478">
        <v>0</v>
      </c>
      <c r="E127" s="478">
        <v>0</v>
      </c>
      <c r="F127" s="478">
        <v>0</v>
      </c>
      <c r="G127" s="478">
        <v>0</v>
      </c>
      <c r="H127" s="478">
        <v>195697504</v>
      </c>
      <c r="I127" s="478">
        <v>139872215</v>
      </c>
      <c r="J127" s="479">
        <v>0.71</v>
      </c>
      <c r="K127" s="477" t="s">
        <v>611</v>
      </c>
    </row>
    <row r="128" spans="1:11" x14ac:dyDescent="0.25">
      <c r="A128" s="477">
        <v>13304</v>
      </c>
      <c r="B128" s="477" t="s">
        <v>4673</v>
      </c>
      <c r="C128" s="478">
        <v>124444314</v>
      </c>
      <c r="D128" s="478">
        <v>0</v>
      </c>
      <c r="E128" s="478">
        <v>0</v>
      </c>
      <c r="F128" s="478">
        <v>0</v>
      </c>
      <c r="G128" s="478">
        <v>0</v>
      </c>
      <c r="H128" s="478">
        <v>124444314</v>
      </c>
      <c r="I128" s="478">
        <v>93333240</v>
      </c>
      <c r="J128" s="479">
        <v>0.75</v>
      </c>
      <c r="K128" s="477" t="s">
        <v>4646</v>
      </c>
    </row>
    <row r="129" spans="1:11" x14ac:dyDescent="0.25">
      <c r="A129" s="477">
        <v>13305</v>
      </c>
      <c r="B129" s="477" t="s">
        <v>4674</v>
      </c>
      <c r="C129" s="478">
        <v>113876000</v>
      </c>
      <c r="D129" s="478">
        <v>0</v>
      </c>
      <c r="E129" s="478">
        <v>0</v>
      </c>
      <c r="F129" s="478">
        <v>0</v>
      </c>
      <c r="G129" s="478">
        <v>0</v>
      </c>
      <c r="H129" s="478">
        <v>113876000</v>
      </c>
      <c r="I129" s="478">
        <v>85407003</v>
      </c>
      <c r="J129" s="479">
        <v>0.75</v>
      </c>
      <c r="K129" s="477" t="s">
        <v>4646</v>
      </c>
    </row>
    <row r="130" spans="1:11" x14ac:dyDescent="0.25">
      <c r="A130" s="477">
        <v>13306</v>
      </c>
      <c r="B130" s="477" t="s">
        <v>4675</v>
      </c>
      <c r="C130" s="478">
        <v>85998601</v>
      </c>
      <c r="D130" s="478">
        <v>0</v>
      </c>
      <c r="E130" s="478">
        <v>0</v>
      </c>
      <c r="F130" s="478">
        <v>0</v>
      </c>
      <c r="G130" s="478">
        <v>0</v>
      </c>
      <c r="H130" s="478">
        <v>85998601</v>
      </c>
      <c r="I130" s="478">
        <v>64498950</v>
      </c>
      <c r="J130" s="479">
        <v>0.75</v>
      </c>
      <c r="K130" s="477" t="s">
        <v>4646</v>
      </c>
    </row>
    <row r="131" spans="1:11" x14ac:dyDescent="0.25">
      <c r="A131" s="477">
        <v>13308</v>
      </c>
      <c r="B131" s="477" t="s">
        <v>4676</v>
      </c>
      <c r="C131" s="478">
        <v>1105600202</v>
      </c>
      <c r="D131" s="478">
        <v>0</v>
      </c>
      <c r="E131" s="478">
        <v>0</v>
      </c>
      <c r="F131" s="478">
        <v>0</v>
      </c>
      <c r="G131" s="478">
        <v>0</v>
      </c>
      <c r="H131" s="478">
        <v>1105600202</v>
      </c>
      <c r="I131" s="478">
        <v>829200150</v>
      </c>
      <c r="J131" s="479">
        <v>0.75</v>
      </c>
      <c r="K131" s="477" t="s">
        <v>4646</v>
      </c>
    </row>
    <row r="132" spans="1:11" x14ac:dyDescent="0.25">
      <c r="A132" s="477">
        <v>13309</v>
      </c>
      <c r="B132" s="477" t="s">
        <v>4677</v>
      </c>
      <c r="C132" s="478">
        <v>130515093</v>
      </c>
      <c r="D132" s="478">
        <v>0</v>
      </c>
      <c r="E132" s="478">
        <v>0</v>
      </c>
      <c r="F132" s="478">
        <v>0</v>
      </c>
      <c r="G132" s="478">
        <v>0</v>
      </c>
      <c r="H132" s="478">
        <v>130515093</v>
      </c>
      <c r="I132" s="478">
        <v>97886322</v>
      </c>
      <c r="J132" s="479">
        <v>0.75</v>
      </c>
      <c r="K132" s="477" t="s">
        <v>4646</v>
      </c>
    </row>
    <row r="133" spans="1:11" x14ac:dyDescent="0.25">
      <c r="A133" s="477">
        <v>13310</v>
      </c>
      <c r="B133" s="477" t="s">
        <v>4678</v>
      </c>
      <c r="C133" s="478">
        <v>34123000</v>
      </c>
      <c r="D133" s="478">
        <v>0</v>
      </c>
      <c r="E133" s="478">
        <v>0</v>
      </c>
      <c r="F133" s="478">
        <v>0</v>
      </c>
      <c r="G133" s="478">
        <v>0</v>
      </c>
      <c r="H133" s="478">
        <v>34123000</v>
      </c>
      <c r="I133" s="478">
        <v>22748664</v>
      </c>
      <c r="J133" s="479">
        <v>0.67</v>
      </c>
      <c r="K133" s="477" t="s">
        <v>4646</v>
      </c>
    </row>
    <row r="134" spans="1:11" x14ac:dyDescent="0.25">
      <c r="A134" s="477">
        <v>13311</v>
      </c>
      <c r="B134" s="477" t="s">
        <v>4679</v>
      </c>
      <c r="C134" s="478">
        <v>32361581</v>
      </c>
      <c r="D134" s="478">
        <v>0</v>
      </c>
      <c r="E134" s="478">
        <v>0</v>
      </c>
      <c r="F134" s="478">
        <v>0</v>
      </c>
      <c r="G134" s="478">
        <v>0</v>
      </c>
      <c r="H134" s="478">
        <v>32361581</v>
      </c>
      <c r="I134" s="478">
        <v>24271182</v>
      </c>
      <c r="J134" s="479">
        <v>0.75</v>
      </c>
      <c r="K134" s="477" t="s">
        <v>4646</v>
      </c>
    </row>
    <row r="135" spans="1:11" x14ac:dyDescent="0.25">
      <c r="A135" s="477">
        <v>13312</v>
      </c>
      <c r="B135" s="477" t="s">
        <v>4680</v>
      </c>
      <c r="C135" s="478">
        <v>58222144</v>
      </c>
      <c r="D135" s="478">
        <v>0</v>
      </c>
      <c r="E135" s="478">
        <v>0</v>
      </c>
      <c r="F135" s="478">
        <v>0</v>
      </c>
      <c r="G135" s="478">
        <v>0</v>
      </c>
      <c r="H135" s="478">
        <v>58222144</v>
      </c>
      <c r="I135" s="478">
        <v>43666605</v>
      </c>
      <c r="J135" s="479">
        <v>0.75</v>
      </c>
      <c r="K135" s="477" t="s">
        <v>4646</v>
      </c>
    </row>
    <row r="136" spans="1:11" x14ac:dyDescent="0.25">
      <c r="A136" s="477">
        <v>13313</v>
      </c>
      <c r="B136" s="477" t="s">
        <v>4681</v>
      </c>
      <c r="C136" s="478">
        <v>53603468</v>
      </c>
      <c r="D136" s="478">
        <v>0</v>
      </c>
      <c r="E136" s="478">
        <v>0</v>
      </c>
      <c r="F136" s="478">
        <v>0</v>
      </c>
      <c r="G136" s="478">
        <v>0</v>
      </c>
      <c r="H136" s="478">
        <v>53603468</v>
      </c>
      <c r="I136" s="478">
        <v>35735648</v>
      </c>
      <c r="J136" s="479">
        <v>0.67</v>
      </c>
      <c r="K136" s="477" t="s">
        <v>4646</v>
      </c>
    </row>
    <row r="137" spans="1:11" x14ac:dyDescent="0.25">
      <c r="A137" s="477">
        <v>13314</v>
      </c>
      <c r="B137" s="477" t="s">
        <v>4682</v>
      </c>
      <c r="C137" s="478">
        <v>95649222</v>
      </c>
      <c r="D137" s="478">
        <v>0</v>
      </c>
      <c r="E137" s="478">
        <v>0</v>
      </c>
      <c r="F137" s="478">
        <v>0</v>
      </c>
      <c r="G137" s="478">
        <v>0</v>
      </c>
      <c r="H137" s="478">
        <v>95649222</v>
      </c>
      <c r="I137" s="478">
        <v>47824614</v>
      </c>
      <c r="J137" s="479">
        <v>0.5</v>
      </c>
      <c r="K137" s="477" t="s">
        <v>4646</v>
      </c>
    </row>
    <row r="138" spans="1:11" x14ac:dyDescent="0.25">
      <c r="A138" s="477">
        <v>13315</v>
      </c>
      <c r="B138" s="477" t="s">
        <v>4683</v>
      </c>
      <c r="C138" s="478">
        <v>62723652</v>
      </c>
      <c r="D138" s="478">
        <v>0</v>
      </c>
      <c r="E138" s="478">
        <v>0</v>
      </c>
      <c r="F138" s="478">
        <v>0</v>
      </c>
      <c r="G138" s="478">
        <v>0</v>
      </c>
      <c r="H138" s="478">
        <v>62723652</v>
      </c>
      <c r="I138" s="478">
        <v>47042739</v>
      </c>
      <c r="J138" s="479">
        <v>0.75</v>
      </c>
      <c r="K138" s="477" t="s">
        <v>4646</v>
      </c>
    </row>
    <row r="139" spans="1:11" x14ac:dyDescent="0.25">
      <c r="A139" s="477">
        <v>13319</v>
      </c>
      <c r="B139" s="477" t="s">
        <v>4684</v>
      </c>
      <c r="C139" s="478">
        <v>6032839</v>
      </c>
      <c r="D139" s="478">
        <v>0</v>
      </c>
      <c r="E139" s="478">
        <v>0</v>
      </c>
      <c r="F139" s="478">
        <v>0</v>
      </c>
      <c r="G139" s="478">
        <v>0</v>
      </c>
      <c r="H139" s="478">
        <v>6032839</v>
      </c>
      <c r="I139" s="478">
        <v>0</v>
      </c>
      <c r="J139" s="479">
        <v>0</v>
      </c>
      <c r="K139" s="477" t="s">
        <v>4646</v>
      </c>
    </row>
    <row r="140" spans="1:11" x14ac:dyDescent="0.25">
      <c r="A140" s="477">
        <v>13401</v>
      </c>
      <c r="B140" s="477" t="s">
        <v>4685</v>
      </c>
      <c r="C140" s="478">
        <v>705762486</v>
      </c>
      <c r="D140" s="478">
        <v>0</v>
      </c>
      <c r="E140" s="478">
        <v>0</v>
      </c>
      <c r="F140" s="478">
        <v>0</v>
      </c>
      <c r="G140" s="478">
        <v>176000000</v>
      </c>
      <c r="H140" s="478">
        <v>529762486</v>
      </c>
      <c r="I140" s="478">
        <v>505227411.92000002</v>
      </c>
      <c r="J140" s="479">
        <v>0.95</v>
      </c>
      <c r="K140" s="477" t="s">
        <v>611</v>
      </c>
    </row>
    <row r="141" spans="1:11" x14ac:dyDescent="0.25">
      <c r="A141" s="477">
        <v>13402</v>
      </c>
      <c r="B141" s="477" t="s">
        <v>4686</v>
      </c>
      <c r="C141" s="478">
        <v>219545368</v>
      </c>
      <c r="D141" s="478">
        <v>0</v>
      </c>
      <c r="E141" s="478">
        <v>0</v>
      </c>
      <c r="F141" s="478">
        <v>0</v>
      </c>
      <c r="G141" s="478">
        <v>0</v>
      </c>
      <c r="H141" s="478">
        <v>219545368</v>
      </c>
      <c r="I141" s="478">
        <v>262369110</v>
      </c>
      <c r="J141" s="479">
        <v>1.2</v>
      </c>
      <c r="K141" s="477" t="s">
        <v>4646</v>
      </c>
    </row>
    <row r="142" spans="1:11" x14ac:dyDescent="0.25">
      <c r="A142" s="477">
        <v>21130</v>
      </c>
      <c r="B142" s="477" t="s">
        <v>4687</v>
      </c>
      <c r="C142" s="478">
        <v>0</v>
      </c>
      <c r="D142" s="478">
        <v>0</v>
      </c>
      <c r="E142" s="478">
        <v>0</v>
      </c>
      <c r="F142" s="478">
        <v>0</v>
      </c>
      <c r="G142" s="478">
        <v>0</v>
      </c>
      <c r="H142" s="478">
        <v>0</v>
      </c>
      <c r="I142" s="478">
        <v>5499964272</v>
      </c>
      <c r="J142" s="479">
        <v>1</v>
      </c>
      <c r="K142" s="477" t="s">
        <v>611</v>
      </c>
    </row>
    <row r="143" spans="1:11" x14ac:dyDescent="0.25">
      <c r="A143" s="477">
        <v>21201</v>
      </c>
      <c r="B143" s="477" t="s">
        <v>4688</v>
      </c>
      <c r="C143" s="478">
        <v>0</v>
      </c>
      <c r="D143" s="478">
        <v>39032000</v>
      </c>
      <c r="E143" s="478">
        <v>0</v>
      </c>
      <c r="F143" s="478">
        <v>0</v>
      </c>
      <c r="G143" s="478">
        <v>0</v>
      </c>
      <c r="H143" s="478">
        <v>39032000</v>
      </c>
      <c r="I143" s="478">
        <v>0</v>
      </c>
      <c r="J143" s="479">
        <v>0</v>
      </c>
      <c r="K143" s="477" t="s">
        <v>611</v>
      </c>
    </row>
    <row r="144" spans="1:11" x14ac:dyDescent="0.25">
      <c r="A144" s="477">
        <v>21216</v>
      </c>
      <c r="B144" s="477" t="s">
        <v>4689</v>
      </c>
      <c r="C144" s="478">
        <v>400000000</v>
      </c>
      <c r="D144" s="478">
        <v>0</v>
      </c>
      <c r="E144" s="478">
        <v>0</v>
      </c>
      <c r="F144" s="478">
        <v>0</v>
      </c>
      <c r="G144" s="478">
        <v>0</v>
      </c>
      <c r="H144" s="478">
        <v>400000000</v>
      </c>
      <c r="I144" s="478">
        <v>0</v>
      </c>
      <c r="J144" s="479">
        <v>0</v>
      </c>
      <c r="K144" s="477" t="s">
        <v>611</v>
      </c>
    </row>
    <row r="145" spans="1:11" x14ac:dyDescent="0.25">
      <c r="A145" s="477">
        <v>21301</v>
      </c>
      <c r="B145" s="477" t="s">
        <v>4690</v>
      </c>
      <c r="C145" s="478">
        <v>66955790</v>
      </c>
      <c r="D145" s="478">
        <v>254713790</v>
      </c>
      <c r="E145" s="478">
        <v>0</v>
      </c>
      <c r="F145" s="478">
        <v>0</v>
      </c>
      <c r="G145" s="478">
        <v>0</v>
      </c>
      <c r="H145" s="478">
        <v>321669580</v>
      </c>
      <c r="I145" s="478">
        <v>260188790</v>
      </c>
      <c r="J145" s="479">
        <v>0.81</v>
      </c>
      <c r="K145" s="477" t="s">
        <v>611</v>
      </c>
    </row>
    <row r="146" spans="1:11" x14ac:dyDescent="0.25">
      <c r="A146" s="477">
        <v>21302</v>
      </c>
      <c r="B146" s="477" t="s">
        <v>4691</v>
      </c>
      <c r="C146" s="478">
        <v>289495737</v>
      </c>
      <c r="D146" s="478">
        <v>0</v>
      </c>
      <c r="E146" s="478">
        <v>0</v>
      </c>
      <c r="F146" s="478">
        <v>0</v>
      </c>
      <c r="G146" s="478">
        <v>0</v>
      </c>
      <c r="H146" s="478">
        <v>289495737</v>
      </c>
      <c r="I146" s="478">
        <v>0</v>
      </c>
      <c r="J146" s="479">
        <v>0</v>
      </c>
      <c r="K146" s="477" t="s">
        <v>611</v>
      </c>
    </row>
    <row r="147" spans="1:11" x14ac:dyDescent="0.25">
      <c r="A147" s="477">
        <v>21303</v>
      </c>
      <c r="B147" s="477" t="s">
        <v>4692</v>
      </c>
      <c r="C147" s="478">
        <v>0</v>
      </c>
      <c r="D147" s="478">
        <v>200000000</v>
      </c>
      <c r="E147" s="478">
        <v>0</v>
      </c>
      <c r="F147" s="478">
        <v>0</v>
      </c>
      <c r="G147" s="478">
        <v>0</v>
      </c>
      <c r="H147" s="478">
        <v>200000000</v>
      </c>
      <c r="I147" s="478">
        <v>200000000</v>
      </c>
      <c r="J147" s="479">
        <v>1</v>
      </c>
      <c r="K147" s="477" t="s">
        <v>611</v>
      </c>
    </row>
    <row r="148" spans="1:11" x14ac:dyDescent="0.25">
      <c r="A148" s="477">
        <v>21304</v>
      </c>
      <c r="B148" s="477" t="s">
        <v>4693</v>
      </c>
      <c r="C148" s="478">
        <v>0</v>
      </c>
      <c r="D148" s="478">
        <v>19000000</v>
      </c>
      <c r="E148" s="478">
        <v>0</v>
      </c>
      <c r="F148" s="478">
        <v>0</v>
      </c>
      <c r="G148" s="478">
        <v>0</v>
      </c>
      <c r="H148" s="478">
        <v>19000000</v>
      </c>
      <c r="I148" s="478">
        <v>0</v>
      </c>
      <c r="J148" s="479">
        <v>0</v>
      </c>
      <c r="K148" s="477" t="s">
        <v>611</v>
      </c>
    </row>
    <row r="149" spans="1:11" x14ac:dyDescent="0.25">
      <c r="A149" s="477">
        <v>22101</v>
      </c>
      <c r="B149" s="477" t="s">
        <v>4694</v>
      </c>
      <c r="C149" s="478">
        <v>9490000000</v>
      </c>
      <c r="D149" s="478">
        <v>0</v>
      </c>
      <c r="E149" s="478">
        <v>0</v>
      </c>
      <c r="F149" s="478">
        <v>0</v>
      </c>
      <c r="G149" s="478">
        <v>0</v>
      </c>
      <c r="H149" s="478">
        <v>9490000000</v>
      </c>
      <c r="I149" s="478">
        <v>11706927317.77</v>
      </c>
      <c r="J149" s="479">
        <v>1.23</v>
      </c>
      <c r="K149" s="477" t="s">
        <v>611</v>
      </c>
    </row>
    <row r="150" spans="1:11" x14ac:dyDescent="0.25">
      <c r="A150" s="477">
        <v>22102</v>
      </c>
      <c r="B150" s="477" t="s">
        <v>4695</v>
      </c>
      <c r="C150" s="478">
        <v>740000000</v>
      </c>
      <c r="D150" s="478">
        <v>0</v>
      </c>
      <c r="E150" s="478">
        <v>0</v>
      </c>
      <c r="F150" s="478">
        <v>0</v>
      </c>
      <c r="G150" s="478">
        <v>0</v>
      </c>
      <c r="H150" s="478">
        <v>740000000</v>
      </c>
      <c r="I150" s="478">
        <v>1132122500.78</v>
      </c>
      <c r="J150" s="479">
        <v>1.53</v>
      </c>
      <c r="K150" s="477" t="s">
        <v>611</v>
      </c>
    </row>
    <row r="151" spans="1:11" x14ac:dyDescent="0.25">
      <c r="A151" s="477">
        <v>22103</v>
      </c>
      <c r="B151" s="477" t="s">
        <v>4696</v>
      </c>
      <c r="C151" s="478">
        <v>235000</v>
      </c>
      <c r="D151" s="478">
        <v>0</v>
      </c>
      <c r="E151" s="478">
        <v>0</v>
      </c>
      <c r="F151" s="478">
        <v>0</v>
      </c>
      <c r="G151" s="478">
        <v>0</v>
      </c>
      <c r="H151" s="478">
        <v>235000</v>
      </c>
      <c r="I151" s="478">
        <v>1511527876.26</v>
      </c>
      <c r="J151" s="479">
        <v>6432.03</v>
      </c>
      <c r="K151" s="477" t="s">
        <v>611</v>
      </c>
    </row>
    <row r="152" spans="1:11" x14ac:dyDescent="0.25">
      <c r="A152" s="477">
        <v>22202</v>
      </c>
      <c r="B152" s="477" t="s">
        <v>4697</v>
      </c>
      <c r="C152" s="478">
        <v>132091000</v>
      </c>
      <c r="D152" s="478">
        <v>0</v>
      </c>
      <c r="E152" s="478">
        <v>0</v>
      </c>
      <c r="F152" s="478">
        <v>0</v>
      </c>
      <c r="G152" s="478">
        <v>0</v>
      </c>
      <c r="H152" s="478">
        <v>132091000</v>
      </c>
      <c r="I152" s="478">
        <v>99900268.290000007</v>
      </c>
      <c r="J152" s="479">
        <v>0.76</v>
      </c>
      <c r="K152" s="477" t="s">
        <v>611</v>
      </c>
    </row>
    <row r="153" spans="1:11" x14ac:dyDescent="0.25">
      <c r="A153" s="477">
        <v>22203</v>
      </c>
      <c r="B153" s="477" t="s">
        <v>4698</v>
      </c>
      <c r="C153" s="478">
        <v>110737000</v>
      </c>
      <c r="D153" s="478">
        <v>0</v>
      </c>
      <c r="E153" s="478">
        <v>0</v>
      </c>
      <c r="F153" s="478">
        <v>0</v>
      </c>
      <c r="G153" s="478">
        <v>0</v>
      </c>
      <c r="H153" s="478">
        <v>110737000</v>
      </c>
      <c r="I153" s="478">
        <v>756749090.51999998</v>
      </c>
      <c r="J153" s="479">
        <v>6.83</v>
      </c>
      <c r="K153" s="477" t="s">
        <v>611</v>
      </c>
    </row>
    <row r="154" spans="1:11" x14ac:dyDescent="0.25">
      <c r="A154" s="477">
        <v>22204</v>
      </c>
      <c r="B154" s="477" t="s">
        <v>4699</v>
      </c>
      <c r="C154" s="478">
        <v>110200000</v>
      </c>
      <c r="D154" s="478">
        <v>0</v>
      </c>
      <c r="E154" s="478">
        <v>0</v>
      </c>
      <c r="F154" s="478">
        <v>0</v>
      </c>
      <c r="G154" s="478">
        <v>0</v>
      </c>
      <c r="H154" s="478">
        <v>110200000</v>
      </c>
      <c r="I154" s="478">
        <v>408548951.36000001</v>
      </c>
      <c r="J154" s="479">
        <v>3.71</v>
      </c>
      <c r="K154" s="477" t="s">
        <v>611</v>
      </c>
    </row>
    <row r="155" spans="1:11" x14ac:dyDescent="0.25">
      <c r="A155" s="477">
        <v>22209</v>
      </c>
      <c r="B155" s="477" t="s">
        <v>4700</v>
      </c>
      <c r="C155" s="478">
        <v>8309000</v>
      </c>
      <c r="D155" s="478">
        <v>0</v>
      </c>
      <c r="E155" s="478">
        <v>0</v>
      </c>
      <c r="F155" s="478">
        <v>0</v>
      </c>
      <c r="G155" s="478">
        <v>0</v>
      </c>
      <c r="H155" s="478">
        <v>8309000</v>
      </c>
      <c r="I155" s="478">
        <v>128303277</v>
      </c>
      <c r="J155" s="479">
        <v>15.44</v>
      </c>
      <c r="K155" s="477" t="s">
        <v>611</v>
      </c>
    </row>
    <row r="156" spans="1:11" x14ac:dyDescent="0.25">
      <c r="A156" s="477">
        <v>22302</v>
      </c>
      <c r="B156" s="477" t="s">
        <v>4701</v>
      </c>
      <c r="C156" s="478">
        <v>1590000</v>
      </c>
      <c r="D156" s="478">
        <v>0</v>
      </c>
      <c r="E156" s="478">
        <v>0</v>
      </c>
      <c r="F156" s="478">
        <v>0</v>
      </c>
      <c r="G156" s="478">
        <v>0</v>
      </c>
      <c r="H156" s="478">
        <v>1590000</v>
      </c>
      <c r="I156" s="478">
        <v>10960993.810000001</v>
      </c>
      <c r="J156" s="479">
        <v>6.89</v>
      </c>
      <c r="K156" s="477" t="s">
        <v>611</v>
      </c>
    </row>
    <row r="157" spans="1:11" x14ac:dyDescent="0.25">
      <c r="A157" s="477">
        <v>22303</v>
      </c>
      <c r="B157" s="477" t="s">
        <v>4702</v>
      </c>
      <c r="C157" s="478">
        <v>100000</v>
      </c>
      <c r="D157" s="478">
        <v>0</v>
      </c>
      <c r="E157" s="478">
        <v>0</v>
      </c>
      <c r="F157" s="478">
        <v>0</v>
      </c>
      <c r="G157" s="478">
        <v>0</v>
      </c>
      <c r="H157" s="478">
        <v>100000</v>
      </c>
      <c r="I157" s="478">
        <v>46652374.189999998</v>
      </c>
      <c r="J157" s="479">
        <v>466.52</v>
      </c>
      <c r="K157" s="477" t="s">
        <v>611</v>
      </c>
    </row>
    <row r="158" spans="1:11" x14ac:dyDescent="0.25">
      <c r="A158" s="477">
        <v>22304</v>
      </c>
      <c r="B158" s="477" t="s">
        <v>4703</v>
      </c>
      <c r="C158" s="478">
        <v>1440000</v>
      </c>
      <c r="D158" s="478">
        <v>0</v>
      </c>
      <c r="E158" s="478">
        <v>0</v>
      </c>
      <c r="F158" s="478">
        <v>0</v>
      </c>
      <c r="G158" s="478">
        <v>0</v>
      </c>
      <c r="H158" s="478">
        <v>1440000</v>
      </c>
      <c r="I158" s="478">
        <v>7908349.4299999997</v>
      </c>
      <c r="J158" s="479">
        <v>5.49</v>
      </c>
      <c r="K158" s="477" t="s">
        <v>611</v>
      </c>
    </row>
    <row r="159" spans="1:11" x14ac:dyDescent="0.25">
      <c r="A159" s="477">
        <v>22305</v>
      </c>
      <c r="B159" s="477" t="s">
        <v>4704</v>
      </c>
      <c r="C159" s="478">
        <v>100000</v>
      </c>
      <c r="D159" s="478">
        <v>0</v>
      </c>
      <c r="E159" s="478">
        <v>0</v>
      </c>
      <c r="F159" s="478">
        <v>0</v>
      </c>
      <c r="G159" s="478">
        <v>0</v>
      </c>
      <c r="H159" s="478">
        <v>100000</v>
      </c>
      <c r="I159" s="478">
        <v>1995306.81</v>
      </c>
      <c r="J159" s="479">
        <v>19.95</v>
      </c>
      <c r="K159" s="477" t="s">
        <v>611</v>
      </c>
    </row>
    <row r="160" spans="1:11" x14ac:dyDescent="0.25">
      <c r="A160" s="477">
        <v>22306</v>
      </c>
      <c r="B160" s="477" t="s">
        <v>4705</v>
      </c>
      <c r="C160" s="478">
        <v>100000</v>
      </c>
      <c r="D160" s="478">
        <v>0</v>
      </c>
      <c r="E160" s="478">
        <v>0</v>
      </c>
      <c r="F160" s="478">
        <v>0</v>
      </c>
      <c r="G160" s="478">
        <v>0</v>
      </c>
      <c r="H160" s="478">
        <v>100000</v>
      </c>
      <c r="I160" s="478">
        <v>70176</v>
      </c>
      <c r="J160" s="479">
        <v>0.7</v>
      </c>
      <c r="K160" s="477" t="s">
        <v>611</v>
      </c>
    </row>
    <row r="161" spans="1:11" x14ac:dyDescent="0.25">
      <c r="A161" s="477">
        <v>22307</v>
      </c>
      <c r="B161" s="477" t="s">
        <v>4706</v>
      </c>
      <c r="C161" s="478">
        <v>4000000</v>
      </c>
      <c r="D161" s="478">
        <v>0</v>
      </c>
      <c r="E161" s="478">
        <v>0</v>
      </c>
      <c r="F161" s="478">
        <v>0</v>
      </c>
      <c r="G161" s="478">
        <v>0</v>
      </c>
      <c r="H161" s="478">
        <v>4000000</v>
      </c>
      <c r="I161" s="478">
        <v>2999893.68</v>
      </c>
      <c r="J161" s="479">
        <v>0.75</v>
      </c>
      <c r="K161" s="477" t="s">
        <v>611</v>
      </c>
    </row>
    <row r="162" spans="1:11" x14ac:dyDescent="0.25">
      <c r="A162" s="477">
        <v>22308</v>
      </c>
      <c r="B162" s="477" t="s">
        <v>4707</v>
      </c>
      <c r="C162" s="478">
        <v>1733000</v>
      </c>
      <c r="D162" s="478">
        <v>0</v>
      </c>
      <c r="E162" s="478">
        <v>0</v>
      </c>
      <c r="F162" s="478">
        <v>0</v>
      </c>
      <c r="G162" s="478">
        <v>0</v>
      </c>
      <c r="H162" s="478">
        <v>1733000</v>
      </c>
      <c r="I162" s="478">
        <v>23290198.620000001</v>
      </c>
      <c r="J162" s="479">
        <v>13.44</v>
      </c>
      <c r="K162" s="477" t="s">
        <v>611</v>
      </c>
    </row>
    <row r="163" spans="1:11" x14ac:dyDescent="0.25">
      <c r="A163" s="477">
        <v>22310</v>
      </c>
      <c r="B163" s="477" t="s">
        <v>4708</v>
      </c>
      <c r="C163" s="478">
        <v>147000</v>
      </c>
      <c r="D163" s="478">
        <v>0</v>
      </c>
      <c r="E163" s="478">
        <v>0</v>
      </c>
      <c r="F163" s="478">
        <v>0</v>
      </c>
      <c r="G163" s="478">
        <v>0</v>
      </c>
      <c r="H163" s="478">
        <v>147000</v>
      </c>
      <c r="I163" s="478">
        <v>183635.27</v>
      </c>
      <c r="J163" s="479">
        <v>1.25</v>
      </c>
      <c r="K163" s="477" t="s">
        <v>611</v>
      </c>
    </row>
    <row r="164" spans="1:11" x14ac:dyDescent="0.25">
      <c r="A164" s="477">
        <v>22311</v>
      </c>
      <c r="B164" s="477" t="s">
        <v>4709</v>
      </c>
      <c r="C164" s="478">
        <v>345000</v>
      </c>
      <c r="D164" s="478">
        <v>0</v>
      </c>
      <c r="E164" s="478">
        <v>0</v>
      </c>
      <c r="F164" s="478">
        <v>0</v>
      </c>
      <c r="G164" s="478">
        <v>0</v>
      </c>
      <c r="H164" s="478">
        <v>345000</v>
      </c>
      <c r="I164" s="478">
        <v>429693.19</v>
      </c>
      <c r="J164" s="479">
        <v>1.25</v>
      </c>
      <c r="K164" s="477" t="s">
        <v>611</v>
      </c>
    </row>
    <row r="165" spans="1:11" x14ac:dyDescent="0.25">
      <c r="A165" s="477">
        <v>22312</v>
      </c>
      <c r="B165" s="477" t="s">
        <v>4710</v>
      </c>
      <c r="C165" s="478">
        <v>7267000</v>
      </c>
      <c r="D165" s="478">
        <v>0</v>
      </c>
      <c r="E165" s="478">
        <v>0</v>
      </c>
      <c r="F165" s="478">
        <v>0</v>
      </c>
      <c r="G165" s="478">
        <v>0</v>
      </c>
      <c r="H165" s="478">
        <v>7267000</v>
      </c>
      <c r="I165" s="478">
        <v>9536206.1899999995</v>
      </c>
      <c r="J165" s="479">
        <v>1.31</v>
      </c>
      <c r="K165" s="477" t="s">
        <v>611</v>
      </c>
    </row>
    <row r="166" spans="1:11" x14ac:dyDescent="0.25">
      <c r="A166" s="477">
        <v>22314</v>
      </c>
      <c r="B166" s="477" t="s">
        <v>4711</v>
      </c>
      <c r="C166" s="478">
        <v>52000000</v>
      </c>
      <c r="D166" s="478">
        <v>0</v>
      </c>
      <c r="E166" s="478">
        <v>0</v>
      </c>
      <c r="F166" s="478">
        <v>0</v>
      </c>
      <c r="G166" s="478">
        <v>0</v>
      </c>
      <c r="H166" s="478">
        <v>52000000</v>
      </c>
      <c r="I166" s="478">
        <v>465889859.88999999</v>
      </c>
      <c r="J166" s="479">
        <v>8.9600000000000009</v>
      </c>
      <c r="K166" s="477" t="s">
        <v>611</v>
      </c>
    </row>
    <row r="167" spans="1:11" x14ac:dyDescent="0.25">
      <c r="A167" s="477">
        <v>22316</v>
      </c>
      <c r="B167" s="477" t="s">
        <v>4712</v>
      </c>
      <c r="C167" s="478">
        <v>18229000</v>
      </c>
      <c r="D167" s="478">
        <v>0</v>
      </c>
      <c r="E167" s="478">
        <v>0</v>
      </c>
      <c r="F167" s="478">
        <v>0</v>
      </c>
      <c r="G167" s="478">
        <v>0</v>
      </c>
      <c r="H167" s="478">
        <v>18229000</v>
      </c>
      <c r="I167" s="478">
        <v>62656600.25</v>
      </c>
      <c r="J167" s="479">
        <v>3.44</v>
      </c>
      <c r="K167" s="477" t="s">
        <v>611</v>
      </c>
    </row>
    <row r="168" spans="1:11" x14ac:dyDescent="0.25">
      <c r="A168" s="477">
        <v>22317</v>
      </c>
      <c r="B168" s="477" t="s">
        <v>4713</v>
      </c>
      <c r="C168" s="478">
        <v>185000</v>
      </c>
      <c r="D168" s="478">
        <v>0</v>
      </c>
      <c r="E168" s="478">
        <v>0</v>
      </c>
      <c r="F168" s="478">
        <v>0</v>
      </c>
      <c r="G168" s="478">
        <v>0</v>
      </c>
      <c r="H168" s="478">
        <v>185000</v>
      </c>
      <c r="I168" s="478">
        <v>1480630.86</v>
      </c>
      <c r="J168" s="479">
        <v>8</v>
      </c>
      <c r="K168" s="477" t="s">
        <v>611</v>
      </c>
    </row>
    <row r="169" spans="1:11" x14ac:dyDescent="0.25">
      <c r="A169" s="477">
        <v>22318</v>
      </c>
      <c r="B169" s="477" t="s">
        <v>4714</v>
      </c>
      <c r="C169" s="478">
        <v>45000000</v>
      </c>
      <c r="D169" s="478">
        <v>0</v>
      </c>
      <c r="E169" s="478">
        <v>0</v>
      </c>
      <c r="F169" s="478">
        <v>0</v>
      </c>
      <c r="G169" s="478">
        <v>0</v>
      </c>
      <c r="H169" s="478">
        <v>45000000</v>
      </c>
      <c r="I169" s="478">
        <v>226668526.13</v>
      </c>
      <c r="J169" s="479">
        <v>5.04</v>
      </c>
      <c r="K169" s="477" t="s">
        <v>611</v>
      </c>
    </row>
    <row r="170" spans="1:11" x14ac:dyDescent="0.25">
      <c r="A170" s="477">
        <v>22319</v>
      </c>
      <c r="B170" s="477" t="s">
        <v>4715</v>
      </c>
      <c r="C170" s="478">
        <v>9736000</v>
      </c>
      <c r="D170" s="478">
        <v>0</v>
      </c>
      <c r="E170" s="478">
        <v>0</v>
      </c>
      <c r="F170" s="478">
        <v>0</v>
      </c>
      <c r="G170" s="478">
        <v>0</v>
      </c>
      <c r="H170" s="478">
        <v>9736000</v>
      </c>
      <c r="I170" s="478">
        <v>3273360.42</v>
      </c>
      <c r="J170" s="479">
        <v>0.34</v>
      </c>
      <c r="K170" s="477" t="s">
        <v>611</v>
      </c>
    </row>
    <row r="171" spans="1:11" x14ac:dyDescent="0.25">
      <c r="A171" s="477">
        <v>22320</v>
      </c>
      <c r="B171" s="477" t="s">
        <v>4716</v>
      </c>
      <c r="C171" s="478">
        <v>16158000</v>
      </c>
      <c r="D171" s="478">
        <v>0</v>
      </c>
      <c r="E171" s="478">
        <v>0</v>
      </c>
      <c r="F171" s="478">
        <v>0</v>
      </c>
      <c r="G171" s="478">
        <v>0</v>
      </c>
      <c r="H171" s="478">
        <v>16158000</v>
      </c>
      <c r="I171" s="478">
        <v>15733016.75</v>
      </c>
      <c r="J171" s="479">
        <v>0.97</v>
      </c>
      <c r="K171" s="477" t="s">
        <v>611</v>
      </c>
    </row>
    <row r="172" spans="1:11" x14ac:dyDescent="0.25">
      <c r="A172" s="477">
        <v>22321</v>
      </c>
      <c r="B172" s="477" t="s">
        <v>4717</v>
      </c>
      <c r="C172" s="478">
        <v>83000000</v>
      </c>
      <c r="D172" s="478">
        <v>0</v>
      </c>
      <c r="E172" s="478">
        <v>0</v>
      </c>
      <c r="F172" s="478">
        <v>0</v>
      </c>
      <c r="G172" s="478">
        <v>0</v>
      </c>
      <c r="H172" s="478">
        <v>83000000</v>
      </c>
      <c r="I172" s="478">
        <v>82974940.739999995</v>
      </c>
      <c r="J172" s="479">
        <v>1</v>
      </c>
      <c r="K172" s="477" t="s">
        <v>611</v>
      </c>
    </row>
    <row r="173" spans="1:11" x14ac:dyDescent="0.25">
      <c r="A173" s="477">
        <v>22322</v>
      </c>
      <c r="B173" s="477" t="s">
        <v>4718</v>
      </c>
      <c r="C173" s="478">
        <v>24746000</v>
      </c>
      <c r="D173" s="478">
        <v>0</v>
      </c>
      <c r="E173" s="478">
        <v>0</v>
      </c>
      <c r="F173" s="478">
        <v>0</v>
      </c>
      <c r="G173" s="478">
        <v>0</v>
      </c>
      <c r="H173" s="478">
        <v>24746000</v>
      </c>
      <c r="I173" s="478">
        <v>42125589.909999996</v>
      </c>
      <c r="J173" s="479">
        <v>1.7</v>
      </c>
      <c r="K173" s="477" t="s">
        <v>611</v>
      </c>
    </row>
    <row r="174" spans="1:11" x14ac:dyDescent="0.25">
      <c r="A174" s="477">
        <v>22323</v>
      </c>
      <c r="B174" s="477" t="s">
        <v>4719</v>
      </c>
      <c r="C174" s="478">
        <v>11000000</v>
      </c>
      <c r="D174" s="478">
        <v>0</v>
      </c>
      <c r="E174" s="478">
        <v>0</v>
      </c>
      <c r="F174" s="478">
        <v>0</v>
      </c>
      <c r="G174" s="478">
        <v>0</v>
      </c>
      <c r="H174" s="478">
        <v>11000000</v>
      </c>
      <c r="I174" s="478">
        <v>156226909.41999999</v>
      </c>
      <c r="J174" s="479">
        <v>14.2</v>
      </c>
      <c r="K174" s="477" t="s">
        <v>611</v>
      </c>
    </row>
    <row r="175" spans="1:11" x14ac:dyDescent="0.25">
      <c r="A175" s="477">
        <v>22324</v>
      </c>
      <c r="B175" s="477" t="s">
        <v>4720</v>
      </c>
      <c r="C175" s="478">
        <v>12000000</v>
      </c>
      <c r="D175" s="478">
        <v>0</v>
      </c>
      <c r="E175" s="478">
        <v>0</v>
      </c>
      <c r="F175" s="478">
        <v>0</v>
      </c>
      <c r="G175" s="478">
        <v>0</v>
      </c>
      <c r="H175" s="478">
        <v>12000000</v>
      </c>
      <c r="I175" s="478">
        <v>155981160.31</v>
      </c>
      <c r="J175" s="479">
        <v>13</v>
      </c>
      <c r="K175" s="477" t="s">
        <v>611</v>
      </c>
    </row>
    <row r="176" spans="1:11" x14ac:dyDescent="0.25">
      <c r="A176" s="477">
        <v>22327</v>
      </c>
      <c r="B176" s="477" t="s">
        <v>4721</v>
      </c>
      <c r="C176" s="478">
        <v>15000000</v>
      </c>
      <c r="D176" s="478">
        <v>0</v>
      </c>
      <c r="E176" s="478">
        <v>0</v>
      </c>
      <c r="F176" s="478">
        <v>0</v>
      </c>
      <c r="G176" s="478">
        <v>0</v>
      </c>
      <c r="H176" s="478">
        <v>15000000</v>
      </c>
      <c r="I176" s="478">
        <v>116873668.7</v>
      </c>
      <c r="J176" s="479">
        <v>7.79</v>
      </c>
      <c r="K176" s="477" t="s">
        <v>611</v>
      </c>
    </row>
    <row r="177" spans="1:11" x14ac:dyDescent="0.25">
      <c r="A177" s="477">
        <v>22328</v>
      </c>
      <c r="B177" s="477" t="s">
        <v>4722</v>
      </c>
      <c r="C177" s="478">
        <v>3500000</v>
      </c>
      <c r="D177" s="478">
        <v>0</v>
      </c>
      <c r="E177" s="478">
        <v>0</v>
      </c>
      <c r="F177" s="478">
        <v>0</v>
      </c>
      <c r="G177" s="478">
        <v>0</v>
      </c>
      <c r="H177" s="478">
        <v>3500000</v>
      </c>
      <c r="I177" s="478">
        <v>24985259.489999998</v>
      </c>
      <c r="J177" s="479">
        <v>7.14</v>
      </c>
      <c r="K177" s="477" t="s">
        <v>611</v>
      </c>
    </row>
    <row r="178" spans="1:11" x14ac:dyDescent="0.25">
      <c r="A178" s="477">
        <v>22329</v>
      </c>
      <c r="B178" s="477" t="s">
        <v>4723</v>
      </c>
      <c r="C178" s="478">
        <v>4500000</v>
      </c>
      <c r="D178" s="478">
        <v>0</v>
      </c>
      <c r="E178" s="478">
        <v>0</v>
      </c>
      <c r="F178" s="478">
        <v>0</v>
      </c>
      <c r="G178" s="478">
        <v>0</v>
      </c>
      <c r="H178" s="478">
        <v>4500000</v>
      </c>
      <c r="I178" s="478">
        <v>22155198.920000002</v>
      </c>
      <c r="J178" s="479">
        <v>4.92</v>
      </c>
      <c r="K178" s="477" t="s">
        <v>611</v>
      </c>
    </row>
    <row r="179" spans="1:11" x14ac:dyDescent="0.25">
      <c r="A179" s="477">
        <v>22330</v>
      </c>
      <c r="B179" s="477" t="s">
        <v>4724</v>
      </c>
      <c r="C179" s="478">
        <v>10000</v>
      </c>
      <c r="D179" s="478">
        <v>0</v>
      </c>
      <c r="E179" s="478">
        <v>0</v>
      </c>
      <c r="F179" s="478">
        <v>0</v>
      </c>
      <c r="G179" s="478">
        <v>0</v>
      </c>
      <c r="H179" s="478">
        <v>10000</v>
      </c>
      <c r="I179" s="478">
        <v>13381.7</v>
      </c>
      <c r="J179" s="479">
        <v>1.34</v>
      </c>
      <c r="K179" s="477" t="s">
        <v>611</v>
      </c>
    </row>
    <row r="180" spans="1:11" x14ac:dyDescent="0.25">
      <c r="A180" s="477">
        <v>22332</v>
      </c>
      <c r="B180" s="477" t="s">
        <v>4725</v>
      </c>
      <c r="C180" s="478">
        <v>7000000</v>
      </c>
      <c r="D180" s="478">
        <v>0</v>
      </c>
      <c r="E180" s="478">
        <v>0</v>
      </c>
      <c r="F180" s="478">
        <v>0</v>
      </c>
      <c r="G180" s="478">
        <v>0</v>
      </c>
      <c r="H180" s="478">
        <v>7000000</v>
      </c>
      <c r="I180" s="478">
        <v>2414211.6800000002</v>
      </c>
      <c r="J180" s="479">
        <v>0.34</v>
      </c>
      <c r="K180" s="477" t="s">
        <v>611</v>
      </c>
    </row>
    <row r="181" spans="1:11" x14ac:dyDescent="0.25">
      <c r="A181" s="477">
        <v>22333</v>
      </c>
      <c r="B181" s="477" t="s">
        <v>4726</v>
      </c>
      <c r="C181" s="478">
        <v>7820000</v>
      </c>
      <c r="D181" s="478">
        <v>0</v>
      </c>
      <c r="E181" s="478">
        <v>0</v>
      </c>
      <c r="F181" s="478">
        <v>0</v>
      </c>
      <c r="G181" s="478">
        <v>0</v>
      </c>
      <c r="H181" s="478">
        <v>7820000</v>
      </c>
      <c r="I181" s="478">
        <v>150046697.58000001</v>
      </c>
      <c r="J181" s="479">
        <v>19.190000000000001</v>
      </c>
      <c r="K181" s="477" t="s">
        <v>611</v>
      </c>
    </row>
    <row r="182" spans="1:11" x14ac:dyDescent="0.25">
      <c r="A182" s="477">
        <v>22335</v>
      </c>
      <c r="B182" s="477" t="s">
        <v>4727</v>
      </c>
      <c r="C182" s="478">
        <v>6357000</v>
      </c>
      <c r="D182" s="478">
        <v>0</v>
      </c>
      <c r="E182" s="478">
        <v>0</v>
      </c>
      <c r="F182" s="478">
        <v>0</v>
      </c>
      <c r="G182" s="478">
        <v>0</v>
      </c>
      <c r="H182" s="478">
        <v>6357000</v>
      </c>
      <c r="I182" s="478">
        <v>1471931.67</v>
      </c>
      <c r="J182" s="479">
        <v>0.23</v>
      </c>
      <c r="K182" s="477" t="s">
        <v>611</v>
      </c>
    </row>
    <row r="183" spans="1:11" x14ac:dyDescent="0.25">
      <c r="A183" s="477">
        <v>22336</v>
      </c>
      <c r="B183" s="477" t="s">
        <v>4728</v>
      </c>
      <c r="C183" s="478">
        <v>1600000</v>
      </c>
      <c r="D183" s="478">
        <v>0</v>
      </c>
      <c r="E183" s="478">
        <v>0</v>
      </c>
      <c r="F183" s="478">
        <v>0</v>
      </c>
      <c r="G183" s="478">
        <v>0</v>
      </c>
      <c r="H183" s="478">
        <v>1600000</v>
      </c>
      <c r="I183" s="478">
        <v>4854250.09</v>
      </c>
      <c r="J183" s="479">
        <v>3.03</v>
      </c>
      <c r="K183" s="477" t="s">
        <v>611</v>
      </c>
    </row>
    <row r="184" spans="1:11" x14ac:dyDescent="0.25">
      <c r="A184" s="477">
        <v>22337</v>
      </c>
      <c r="B184" s="477" t="s">
        <v>4729</v>
      </c>
      <c r="C184" s="478">
        <v>12639000</v>
      </c>
      <c r="D184" s="478">
        <v>0</v>
      </c>
      <c r="E184" s="478">
        <v>0</v>
      </c>
      <c r="F184" s="478">
        <v>0</v>
      </c>
      <c r="G184" s="478">
        <v>0</v>
      </c>
      <c r="H184" s="478">
        <v>12639000</v>
      </c>
      <c r="I184" s="478">
        <v>45716690</v>
      </c>
      <c r="J184" s="479">
        <v>3.62</v>
      </c>
      <c r="K184" s="477" t="s">
        <v>611</v>
      </c>
    </row>
    <row r="185" spans="1:11" x14ac:dyDescent="0.25">
      <c r="A185" s="477">
        <v>22338</v>
      </c>
      <c r="B185" s="477" t="s">
        <v>4730</v>
      </c>
      <c r="C185" s="478">
        <v>0</v>
      </c>
      <c r="D185" s="478">
        <v>0</v>
      </c>
      <c r="E185" s="478">
        <v>0</v>
      </c>
      <c r="F185" s="478">
        <v>0</v>
      </c>
      <c r="G185" s="478">
        <v>0</v>
      </c>
      <c r="H185" s="478">
        <v>0</v>
      </c>
      <c r="I185" s="478">
        <v>21859.88</v>
      </c>
      <c r="J185" s="479">
        <v>1</v>
      </c>
      <c r="K185" s="477" t="s">
        <v>611</v>
      </c>
    </row>
    <row r="186" spans="1:11" x14ac:dyDescent="0.25">
      <c r="A186" s="477">
        <v>23102</v>
      </c>
      <c r="B186" s="477" t="s">
        <v>4731</v>
      </c>
      <c r="C186" s="478">
        <v>134932982</v>
      </c>
      <c r="D186" s="478">
        <v>0</v>
      </c>
      <c r="E186" s="478">
        <v>0</v>
      </c>
      <c r="F186" s="478">
        <v>0</v>
      </c>
      <c r="G186" s="478">
        <v>0</v>
      </c>
      <c r="H186" s="478">
        <v>134932982</v>
      </c>
      <c r="I186" s="478">
        <v>24572037.309999999</v>
      </c>
      <c r="J186" s="479">
        <v>0.18</v>
      </c>
      <c r="K186" s="477" t="s">
        <v>611</v>
      </c>
    </row>
    <row r="187" spans="1:11" x14ac:dyDescent="0.25">
      <c r="A187" s="477">
        <v>23103</v>
      </c>
      <c r="B187" s="477" t="s">
        <v>4732</v>
      </c>
      <c r="C187" s="478">
        <v>87931929</v>
      </c>
      <c r="D187" s="478">
        <v>0</v>
      </c>
      <c r="E187" s="478">
        <v>0</v>
      </c>
      <c r="F187" s="478">
        <v>0</v>
      </c>
      <c r="G187" s="478">
        <v>0</v>
      </c>
      <c r="H187" s="478">
        <v>87931929</v>
      </c>
      <c r="I187" s="478">
        <v>24633958</v>
      </c>
      <c r="J187" s="479">
        <v>0.28000000000000003</v>
      </c>
      <c r="K187" s="477" t="s">
        <v>611</v>
      </c>
    </row>
    <row r="188" spans="1:11" x14ac:dyDescent="0.25">
      <c r="A188" s="477">
        <v>23106</v>
      </c>
      <c r="B188" s="477" t="s">
        <v>4733</v>
      </c>
      <c r="C188" s="478">
        <v>0</v>
      </c>
      <c r="D188" s="478">
        <v>1000000000</v>
      </c>
      <c r="E188" s="478">
        <v>0</v>
      </c>
      <c r="F188" s="478">
        <v>0</v>
      </c>
      <c r="G188" s="478">
        <v>0</v>
      </c>
      <c r="H188" s="478">
        <v>1000000000</v>
      </c>
      <c r="I188" s="478">
        <v>113480000</v>
      </c>
      <c r="J188" s="479">
        <v>0.11</v>
      </c>
      <c r="K188" s="477" t="s">
        <v>4646</v>
      </c>
    </row>
    <row r="189" spans="1:11" x14ac:dyDescent="0.25">
      <c r="A189" s="477">
        <v>23107</v>
      </c>
      <c r="B189" s="477" t="s">
        <v>4734</v>
      </c>
      <c r="C189" s="478">
        <v>200000000</v>
      </c>
      <c r="D189" s="478">
        <v>0</v>
      </c>
      <c r="E189" s="478">
        <v>0</v>
      </c>
      <c r="F189" s="478">
        <v>0</v>
      </c>
      <c r="G189" s="478">
        <v>0</v>
      </c>
      <c r="H189" s="478">
        <v>200000000</v>
      </c>
      <c r="I189" s="478">
        <v>1009000000</v>
      </c>
      <c r="J189" s="479">
        <v>5.04</v>
      </c>
      <c r="K189" s="477" t="s">
        <v>611</v>
      </c>
    </row>
    <row r="190" spans="1:11" x14ac:dyDescent="0.25">
      <c r="A190" s="477">
        <v>23109</v>
      </c>
      <c r="B190" s="477" t="s">
        <v>4735</v>
      </c>
      <c r="C190" s="478">
        <v>115461591</v>
      </c>
      <c r="D190" s="478">
        <v>0</v>
      </c>
      <c r="E190" s="478">
        <v>0</v>
      </c>
      <c r="F190" s="478">
        <v>0</v>
      </c>
      <c r="G190" s="478">
        <v>0</v>
      </c>
      <c r="H190" s="478">
        <v>115461591</v>
      </c>
      <c r="I190" s="478">
        <v>57057382</v>
      </c>
      <c r="J190" s="479">
        <v>0.49</v>
      </c>
      <c r="K190" s="477" t="s">
        <v>611</v>
      </c>
    </row>
    <row r="191" spans="1:11" x14ac:dyDescent="0.25">
      <c r="A191" s="477">
        <v>23112</v>
      </c>
      <c r="B191" s="477" t="s">
        <v>4736</v>
      </c>
      <c r="C191" s="478">
        <v>35298401</v>
      </c>
      <c r="D191" s="478">
        <v>0</v>
      </c>
      <c r="E191" s="478">
        <v>0</v>
      </c>
      <c r="F191" s="478">
        <v>0</v>
      </c>
      <c r="G191" s="478">
        <v>0</v>
      </c>
      <c r="H191" s="478">
        <v>35298401</v>
      </c>
      <c r="I191" s="478">
        <v>0</v>
      </c>
      <c r="J191" s="479">
        <v>0</v>
      </c>
      <c r="K191" s="477" t="s">
        <v>611</v>
      </c>
    </row>
    <row r="192" spans="1:11" x14ac:dyDescent="0.25">
      <c r="A192" s="477">
        <v>23114</v>
      </c>
      <c r="B192" s="477" t="s">
        <v>4737</v>
      </c>
      <c r="C192" s="478">
        <v>6500000000</v>
      </c>
      <c r="D192" s="478">
        <v>0</v>
      </c>
      <c r="E192" s="478">
        <v>0</v>
      </c>
      <c r="F192" s="478">
        <v>0</v>
      </c>
      <c r="G192" s="478">
        <v>0</v>
      </c>
      <c r="H192" s="478">
        <v>6500000000</v>
      </c>
      <c r="I192" s="478">
        <v>5112289126</v>
      </c>
      <c r="J192" s="479">
        <v>0.79</v>
      </c>
      <c r="K192" s="477" t="s">
        <v>4646</v>
      </c>
    </row>
    <row r="193" spans="1:11" x14ac:dyDescent="0.25">
      <c r="A193" s="477">
        <v>23117</v>
      </c>
      <c r="B193" s="477" t="s">
        <v>4738</v>
      </c>
      <c r="C193" s="478">
        <v>0</v>
      </c>
      <c r="D193" s="478">
        <v>0</v>
      </c>
      <c r="E193" s="478">
        <v>0</v>
      </c>
      <c r="F193" s="478">
        <v>0</v>
      </c>
      <c r="G193" s="478">
        <v>0</v>
      </c>
      <c r="H193" s="478">
        <v>0</v>
      </c>
      <c r="I193" s="478">
        <v>88893432</v>
      </c>
      <c r="J193" s="479">
        <v>1</v>
      </c>
      <c r="K193" s="477" t="s">
        <v>611</v>
      </c>
    </row>
    <row r="194" spans="1:11" x14ac:dyDescent="0.25">
      <c r="A194" s="477">
        <v>23118</v>
      </c>
      <c r="B194" s="477" t="s">
        <v>4739</v>
      </c>
      <c r="C194" s="478">
        <v>5152671495</v>
      </c>
      <c r="D194" s="478">
        <v>0</v>
      </c>
      <c r="E194" s="478">
        <v>0</v>
      </c>
      <c r="F194" s="478">
        <v>0</v>
      </c>
      <c r="G194" s="478">
        <v>0</v>
      </c>
      <c r="H194" s="478">
        <v>5152671495</v>
      </c>
      <c r="I194" s="478">
        <v>0</v>
      </c>
      <c r="J194" s="479">
        <v>0</v>
      </c>
      <c r="K194" s="477" t="s">
        <v>611</v>
      </c>
    </row>
    <row r="195" spans="1:11" x14ac:dyDescent="0.25">
      <c r="A195" s="477">
        <v>23120</v>
      </c>
      <c r="B195" s="477" t="s">
        <v>4740</v>
      </c>
      <c r="C195" s="478">
        <v>0</v>
      </c>
      <c r="D195" s="478">
        <v>0</v>
      </c>
      <c r="E195" s="478">
        <v>0</v>
      </c>
      <c r="F195" s="478">
        <v>0</v>
      </c>
      <c r="G195" s="478">
        <v>0</v>
      </c>
      <c r="H195" s="478">
        <v>0</v>
      </c>
      <c r="I195" s="478">
        <v>6258789</v>
      </c>
      <c r="J195" s="479">
        <v>1</v>
      </c>
      <c r="K195" s="477" t="s">
        <v>611</v>
      </c>
    </row>
    <row r="196" spans="1:11" x14ac:dyDescent="0.25">
      <c r="A196" s="477">
        <v>23121</v>
      </c>
      <c r="B196" s="477" t="s">
        <v>4741</v>
      </c>
      <c r="C196" s="478">
        <v>0</v>
      </c>
      <c r="D196" s="478">
        <v>0</v>
      </c>
      <c r="E196" s="478">
        <v>0</v>
      </c>
      <c r="F196" s="478">
        <v>0</v>
      </c>
      <c r="G196" s="478">
        <v>0</v>
      </c>
      <c r="H196" s="478">
        <v>0</v>
      </c>
      <c r="I196" s="478">
        <v>14417942</v>
      </c>
      <c r="J196" s="479">
        <v>1</v>
      </c>
      <c r="K196" s="477" t="s">
        <v>611</v>
      </c>
    </row>
    <row r="197" spans="1:11" x14ac:dyDescent="0.25">
      <c r="A197" s="477">
        <v>23123</v>
      </c>
      <c r="B197" s="477" t="s">
        <v>4742</v>
      </c>
      <c r="C197" s="478">
        <v>1300000000</v>
      </c>
      <c r="D197" s="478">
        <v>0</v>
      </c>
      <c r="E197" s="478">
        <v>0</v>
      </c>
      <c r="F197" s="478">
        <v>0</v>
      </c>
      <c r="G197" s="478">
        <v>0</v>
      </c>
      <c r="H197" s="478">
        <v>1300000000</v>
      </c>
      <c r="I197" s="478">
        <v>213415035</v>
      </c>
      <c r="J197" s="479">
        <v>0.16</v>
      </c>
      <c r="K197" s="477" t="s">
        <v>4646</v>
      </c>
    </row>
    <row r="198" spans="1:11" x14ac:dyDescent="0.25">
      <c r="A198" s="477">
        <v>23125</v>
      </c>
      <c r="B198" s="477" t="s">
        <v>4743</v>
      </c>
      <c r="C198" s="478">
        <v>0</v>
      </c>
      <c r="D198" s="478">
        <v>0</v>
      </c>
      <c r="E198" s="478">
        <v>0</v>
      </c>
      <c r="F198" s="478">
        <v>0</v>
      </c>
      <c r="G198" s="478">
        <v>0</v>
      </c>
      <c r="H198" s="478">
        <v>0</v>
      </c>
      <c r="I198" s="478">
        <v>1618659</v>
      </c>
      <c r="J198" s="479">
        <v>1</v>
      </c>
      <c r="K198" s="477" t="s">
        <v>611</v>
      </c>
    </row>
    <row r="199" spans="1:11" x14ac:dyDescent="0.25">
      <c r="A199" s="477">
        <v>23130</v>
      </c>
      <c r="B199" s="477" t="s">
        <v>4744</v>
      </c>
      <c r="C199" s="478">
        <v>0</v>
      </c>
      <c r="D199" s="478">
        <v>3692806268</v>
      </c>
      <c r="E199" s="478">
        <v>0</v>
      </c>
      <c r="F199" s="478">
        <v>0</v>
      </c>
      <c r="G199" s="478">
        <v>0</v>
      </c>
      <c r="H199" s="478">
        <v>3692806268</v>
      </c>
      <c r="I199" s="478">
        <v>3692806268</v>
      </c>
      <c r="J199" s="479">
        <v>1</v>
      </c>
      <c r="K199" s="477" t="s">
        <v>611</v>
      </c>
    </row>
    <row r="200" spans="1:11" x14ac:dyDescent="0.25">
      <c r="A200" s="477">
        <v>23305</v>
      </c>
      <c r="B200" s="477" t="s">
        <v>4745</v>
      </c>
      <c r="C200" s="478">
        <v>0</v>
      </c>
      <c r="D200" s="478">
        <v>0</v>
      </c>
      <c r="E200" s="478">
        <v>0</v>
      </c>
      <c r="F200" s="478">
        <v>0</v>
      </c>
      <c r="G200" s="478">
        <v>0</v>
      </c>
      <c r="H200" s="478">
        <v>0</v>
      </c>
      <c r="I200" s="478">
        <v>0</v>
      </c>
      <c r="J200" s="479">
        <v>0</v>
      </c>
      <c r="K200" s="477" t="s">
        <v>611</v>
      </c>
    </row>
    <row r="201" spans="1:11" x14ac:dyDescent="0.25">
      <c r="A201" s="477">
        <v>24101</v>
      </c>
      <c r="B201" s="477" t="s">
        <v>4746</v>
      </c>
      <c r="C201" s="478">
        <v>1000000000</v>
      </c>
      <c r="D201" s="478">
        <v>0</v>
      </c>
      <c r="E201" s="478">
        <v>0</v>
      </c>
      <c r="F201" s="478">
        <v>0</v>
      </c>
      <c r="G201" s="478">
        <v>0</v>
      </c>
      <c r="H201" s="478">
        <v>1000000000</v>
      </c>
      <c r="I201" s="478">
        <v>1000000000</v>
      </c>
      <c r="J201" s="479">
        <v>1</v>
      </c>
      <c r="K201" s="477" t="s">
        <v>611</v>
      </c>
    </row>
    <row r="202" spans="1:11" x14ac:dyDescent="0.25">
      <c r="A202" s="477">
        <v>25101</v>
      </c>
      <c r="B202" s="477" t="s">
        <v>4747</v>
      </c>
      <c r="C202" s="478">
        <v>46453482887</v>
      </c>
      <c r="D202" s="478">
        <v>16492670441</v>
      </c>
      <c r="E202" s="478">
        <v>0</v>
      </c>
      <c r="F202" s="478">
        <v>0</v>
      </c>
      <c r="G202" s="478">
        <v>1770000000</v>
      </c>
      <c r="H202" s="478">
        <v>61176153328</v>
      </c>
      <c r="I202" s="478">
        <v>62946153328</v>
      </c>
      <c r="J202" s="479">
        <v>1.03</v>
      </c>
      <c r="K202" s="477" t="s">
        <v>611</v>
      </c>
    </row>
    <row r="203" spans="1:11" x14ac:dyDescent="0.25">
      <c r="A203" s="477">
        <v>25113</v>
      </c>
      <c r="B203" s="477" t="s">
        <v>4748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9">
        <v>0</v>
      </c>
      <c r="K203" s="477" t="s">
        <v>611</v>
      </c>
    </row>
    <row r="204" spans="1:11" x14ac:dyDescent="0.25">
      <c r="A204" s="477">
        <v>25201</v>
      </c>
      <c r="B204" s="477" t="s">
        <v>4749</v>
      </c>
      <c r="C204" s="478">
        <v>0</v>
      </c>
      <c r="D204" s="478">
        <v>2190417078</v>
      </c>
      <c r="E204" s="478">
        <v>0</v>
      </c>
      <c r="F204" s="478">
        <v>0</v>
      </c>
      <c r="G204" s="478">
        <v>0</v>
      </c>
      <c r="H204" s="478">
        <v>2190417078</v>
      </c>
      <c r="I204" s="478">
        <v>2190417078</v>
      </c>
      <c r="J204" s="479">
        <v>1</v>
      </c>
      <c r="K204" s="477" t="s">
        <v>611</v>
      </c>
    </row>
    <row r="205" spans="1:11" x14ac:dyDescent="0.25">
      <c r="A205" s="477">
        <v>25202</v>
      </c>
      <c r="B205" s="477" t="s">
        <v>4750</v>
      </c>
      <c r="C205" s="478">
        <v>0</v>
      </c>
      <c r="D205" s="478">
        <v>775463777</v>
      </c>
      <c r="E205" s="478">
        <v>0</v>
      </c>
      <c r="F205" s="478">
        <v>0</v>
      </c>
      <c r="G205" s="478">
        <v>0</v>
      </c>
      <c r="H205" s="478">
        <v>775463777</v>
      </c>
      <c r="I205" s="478">
        <v>0</v>
      </c>
      <c r="J205" s="479">
        <v>0</v>
      </c>
      <c r="K205" s="477" t="s">
        <v>611</v>
      </c>
    </row>
    <row r="206" spans="1:11" x14ac:dyDescent="0.25">
      <c r="A206" s="477">
        <v>25203</v>
      </c>
      <c r="B206" s="477" t="s">
        <v>4751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9">
        <v>0</v>
      </c>
      <c r="K206" s="477" t="s">
        <v>611</v>
      </c>
    </row>
    <row r="207" spans="1:11" x14ac:dyDescent="0.25">
      <c r="A207" s="477">
        <v>25204</v>
      </c>
      <c r="B207" s="477" t="s">
        <v>4752</v>
      </c>
      <c r="C207" s="478">
        <v>0</v>
      </c>
      <c r="D207" s="478">
        <v>0</v>
      </c>
      <c r="E207" s="478">
        <v>0</v>
      </c>
      <c r="F207" s="478">
        <v>0</v>
      </c>
      <c r="G207" s="478">
        <v>0</v>
      </c>
      <c r="H207" s="478">
        <v>0</v>
      </c>
      <c r="I207" s="478">
        <v>0</v>
      </c>
      <c r="J207" s="479">
        <v>0</v>
      </c>
      <c r="K207" s="477" t="s">
        <v>611</v>
      </c>
    </row>
    <row r="208" spans="1:11" x14ac:dyDescent="0.25">
      <c r="A208" s="477">
        <v>25206</v>
      </c>
      <c r="B208" s="477" t="s">
        <v>4753</v>
      </c>
      <c r="C208" s="478">
        <v>0</v>
      </c>
      <c r="D208" s="478">
        <v>0</v>
      </c>
      <c r="E208" s="478">
        <v>0</v>
      </c>
      <c r="F208" s="478">
        <v>0</v>
      </c>
      <c r="G208" s="478">
        <v>0</v>
      </c>
      <c r="H208" s="478">
        <v>0</v>
      </c>
      <c r="I208" s="478">
        <v>0</v>
      </c>
      <c r="J208" s="479">
        <v>0</v>
      </c>
      <c r="K208" s="477" t="s">
        <v>611</v>
      </c>
    </row>
    <row r="209" spans="1:11" x14ac:dyDescent="0.25">
      <c r="A209" s="477">
        <v>25208</v>
      </c>
      <c r="B209" s="477" t="s">
        <v>4754</v>
      </c>
      <c r="C209" s="478">
        <v>0</v>
      </c>
      <c r="D209" s="478">
        <v>18634</v>
      </c>
      <c r="E209" s="478">
        <v>0</v>
      </c>
      <c r="F209" s="478">
        <v>0</v>
      </c>
      <c r="G209" s="478">
        <v>0</v>
      </c>
      <c r="H209" s="478">
        <v>18634</v>
      </c>
      <c r="I209" s="478">
        <v>18634</v>
      </c>
      <c r="J209" s="479">
        <v>1</v>
      </c>
      <c r="K209" s="477" t="s">
        <v>611</v>
      </c>
    </row>
    <row r="210" spans="1:11" x14ac:dyDescent="0.25">
      <c r="A210" s="477">
        <v>25209</v>
      </c>
      <c r="B210" s="477" t="s">
        <v>4755</v>
      </c>
      <c r="C210" s="478">
        <v>0</v>
      </c>
      <c r="D210" s="478">
        <v>0</v>
      </c>
      <c r="E210" s="478">
        <v>0</v>
      </c>
      <c r="F210" s="478">
        <v>0</v>
      </c>
      <c r="G210" s="478">
        <v>0</v>
      </c>
      <c r="H210" s="478">
        <v>0</v>
      </c>
      <c r="I210" s="478">
        <v>0</v>
      </c>
      <c r="J210" s="479">
        <v>0</v>
      </c>
      <c r="K210" s="477" t="s">
        <v>611</v>
      </c>
    </row>
    <row r="211" spans="1:11" x14ac:dyDescent="0.25">
      <c r="A211" s="477">
        <v>25220</v>
      </c>
      <c r="B211" s="477" t="s">
        <v>4756</v>
      </c>
      <c r="C211" s="478">
        <v>0</v>
      </c>
      <c r="D211" s="478">
        <v>236897549</v>
      </c>
      <c r="E211" s="478">
        <v>0</v>
      </c>
      <c r="F211" s="478">
        <v>0</v>
      </c>
      <c r="G211" s="478">
        <v>0</v>
      </c>
      <c r="H211" s="478">
        <v>236897549</v>
      </c>
      <c r="I211" s="478">
        <v>236897549</v>
      </c>
      <c r="J211" s="479">
        <v>1</v>
      </c>
      <c r="K211" s="477" t="s">
        <v>611</v>
      </c>
    </row>
    <row r="212" spans="1:11" x14ac:dyDescent="0.25">
      <c r="A212" s="477">
        <v>25221</v>
      </c>
      <c r="B212" s="477" t="s">
        <v>4757</v>
      </c>
      <c r="C212" s="478">
        <v>0</v>
      </c>
      <c r="D212" s="478">
        <v>0</v>
      </c>
      <c r="E212" s="478">
        <v>0</v>
      </c>
      <c r="F212" s="478">
        <v>0</v>
      </c>
      <c r="G212" s="478">
        <v>0</v>
      </c>
      <c r="H212" s="478">
        <v>0</v>
      </c>
      <c r="I212" s="478">
        <v>0</v>
      </c>
      <c r="J212" s="479">
        <v>0</v>
      </c>
      <c r="K212" s="477" t="s">
        <v>611</v>
      </c>
    </row>
    <row r="213" spans="1:11" x14ac:dyDescent="0.25">
      <c r="A213" s="477">
        <v>25232</v>
      </c>
      <c r="B213" s="477" t="s">
        <v>4758</v>
      </c>
      <c r="C213" s="478">
        <v>0</v>
      </c>
      <c r="D213" s="478">
        <v>0</v>
      </c>
      <c r="E213" s="478">
        <v>0</v>
      </c>
      <c r="F213" s="478">
        <v>0</v>
      </c>
      <c r="G213" s="478">
        <v>0</v>
      </c>
      <c r="H213" s="478">
        <v>0</v>
      </c>
      <c r="I213" s="478">
        <v>0</v>
      </c>
      <c r="J213" s="479">
        <v>0</v>
      </c>
      <c r="K213" s="477" t="s">
        <v>611</v>
      </c>
    </row>
    <row r="214" spans="1:11" x14ac:dyDescent="0.25">
      <c r="A214" s="477">
        <v>25240</v>
      </c>
      <c r="B214" s="477" t="s">
        <v>4759</v>
      </c>
      <c r="C214" s="478">
        <v>367776888</v>
      </c>
      <c r="D214" s="478">
        <v>3932359852</v>
      </c>
      <c r="E214" s="478">
        <v>0</v>
      </c>
      <c r="F214" s="478">
        <v>0</v>
      </c>
      <c r="G214" s="478">
        <v>0</v>
      </c>
      <c r="H214" s="478">
        <v>4300136740</v>
      </c>
      <c r="I214" s="478">
        <v>4300136740</v>
      </c>
      <c r="J214" s="479">
        <v>1</v>
      </c>
      <c r="K214" s="477" t="s">
        <v>611</v>
      </c>
    </row>
    <row r="215" spans="1:11" x14ac:dyDescent="0.25">
      <c r="A215" s="477">
        <v>25242</v>
      </c>
      <c r="B215" s="477" t="s">
        <v>4760</v>
      </c>
      <c r="C215" s="478">
        <v>0</v>
      </c>
      <c r="D215" s="478">
        <v>247679270</v>
      </c>
      <c r="E215" s="478">
        <v>0</v>
      </c>
      <c r="F215" s="478">
        <v>0</v>
      </c>
      <c r="G215" s="478">
        <v>0</v>
      </c>
      <c r="H215" s="478">
        <v>247679270</v>
      </c>
      <c r="I215" s="478">
        <v>247679270</v>
      </c>
      <c r="J215" s="479">
        <v>1</v>
      </c>
      <c r="K215" s="477" t="s">
        <v>611</v>
      </c>
    </row>
    <row r="216" spans="1:11" x14ac:dyDescent="0.25">
      <c r="A216" s="477">
        <v>25243</v>
      </c>
      <c r="B216" s="477" t="s">
        <v>4761</v>
      </c>
      <c r="C216" s="478">
        <v>0</v>
      </c>
      <c r="D216" s="478">
        <v>211499370</v>
      </c>
      <c r="E216" s="478">
        <v>0</v>
      </c>
      <c r="F216" s="478">
        <v>0</v>
      </c>
      <c r="G216" s="478">
        <v>0</v>
      </c>
      <c r="H216" s="478">
        <v>211499370</v>
      </c>
      <c r="I216" s="478">
        <v>211499370</v>
      </c>
      <c r="J216" s="479">
        <v>1</v>
      </c>
      <c r="K216" s="477" t="s">
        <v>611</v>
      </c>
    </row>
    <row r="217" spans="1:11" x14ac:dyDescent="0.25">
      <c r="A217" s="477">
        <v>25244</v>
      </c>
      <c r="B217" s="477" t="s">
        <v>4762</v>
      </c>
      <c r="C217" s="478">
        <v>274298424</v>
      </c>
      <c r="D217" s="478">
        <v>0</v>
      </c>
      <c r="E217" s="478">
        <v>0</v>
      </c>
      <c r="F217" s="478">
        <v>0</v>
      </c>
      <c r="G217" s="478">
        <v>0</v>
      </c>
      <c r="H217" s="478">
        <v>274298424</v>
      </c>
      <c r="I217" s="478">
        <v>274298424</v>
      </c>
      <c r="J217" s="479">
        <v>1</v>
      </c>
      <c r="K217" s="477" t="s">
        <v>611</v>
      </c>
    </row>
    <row r="218" spans="1:11" x14ac:dyDescent="0.25">
      <c r="A218" s="477">
        <v>25301</v>
      </c>
      <c r="B218" s="477" t="s">
        <v>4763</v>
      </c>
      <c r="C218" s="478">
        <v>0</v>
      </c>
      <c r="D218" s="478">
        <v>183302344</v>
      </c>
      <c r="E218" s="478">
        <v>0</v>
      </c>
      <c r="F218" s="478">
        <v>0</v>
      </c>
      <c r="G218" s="478">
        <v>0</v>
      </c>
      <c r="H218" s="478">
        <v>183302344</v>
      </c>
      <c r="I218" s="478">
        <v>183302344</v>
      </c>
      <c r="J218" s="479">
        <v>1</v>
      </c>
      <c r="K218" s="477" t="s">
        <v>611</v>
      </c>
    </row>
    <row r="219" spans="1:11" x14ac:dyDescent="0.25">
      <c r="A219" s="477">
        <v>25302</v>
      </c>
      <c r="B219" s="477" t="s">
        <v>4764</v>
      </c>
      <c r="C219" s="478">
        <v>0</v>
      </c>
      <c r="D219" s="478">
        <v>290615399</v>
      </c>
      <c r="E219" s="478">
        <v>0</v>
      </c>
      <c r="F219" s="478">
        <v>0</v>
      </c>
      <c r="G219" s="478">
        <v>0</v>
      </c>
      <c r="H219" s="478">
        <v>290615399</v>
      </c>
      <c r="I219" s="478">
        <v>290615399</v>
      </c>
      <c r="J219" s="479">
        <v>1</v>
      </c>
      <c r="K219" s="477" t="s">
        <v>611</v>
      </c>
    </row>
    <row r="220" spans="1:11" x14ac:dyDescent="0.25">
      <c r="A220" s="477">
        <v>25303</v>
      </c>
      <c r="B220" s="477" t="s">
        <v>4765</v>
      </c>
      <c r="C220" s="478">
        <v>694443737</v>
      </c>
      <c r="D220" s="478">
        <v>0</v>
      </c>
      <c r="E220" s="478">
        <v>0</v>
      </c>
      <c r="F220" s="478">
        <v>0</v>
      </c>
      <c r="G220" s="478">
        <v>576068886</v>
      </c>
      <c r="H220" s="478">
        <v>118374851</v>
      </c>
      <c r="I220" s="478">
        <v>118374851</v>
      </c>
      <c r="J220" s="479">
        <v>1</v>
      </c>
      <c r="K220" s="477" t="s">
        <v>611</v>
      </c>
    </row>
    <row r="221" spans="1:11" x14ac:dyDescent="0.25">
      <c r="A221" s="477">
        <v>25304</v>
      </c>
      <c r="B221" s="477" t="s">
        <v>4766</v>
      </c>
      <c r="C221" s="478">
        <v>407878630</v>
      </c>
      <c r="D221" s="478">
        <v>39025933</v>
      </c>
      <c r="E221" s="478">
        <v>0</v>
      </c>
      <c r="F221" s="478">
        <v>0</v>
      </c>
      <c r="G221" s="478">
        <v>273347127</v>
      </c>
      <c r="H221" s="478">
        <v>173557436</v>
      </c>
      <c r="I221" s="478">
        <v>173557436</v>
      </c>
      <c r="J221" s="479">
        <v>1</v>
      </c>
      <c r="K221" s="477" t="s">
        <v>611</v>
      </c>
    </row>
    <row r="222" spans="1:11" x14ac:dyDescent="0.25">
      <c r="A222" s="477">
        <v>25305</v>
      </c>
      <c r="B222" s="477" t="s">
        <v>4767</v>
      </c>
      <c r="C222" s="478">
        <v>215586496</v>
      </c>
      <c r="D222" s="478">
        <v>74544416</v>
      </c>
      <c r="E222" s="478">
        <v>0</v>
      </c>
      <c r="F222" s="478">
        <v>0</v>
      </c>
      <c r="G222" s="478">
        <v>0</v>
      </c>
      <c r="H222" s="478">
        <v>290130912</v>
      </c>
      <c r="I222" s="478">
        <v>290130912</v>
      </c>
      <c r="J222" s="479">
        <v>1</v>
      </c>
      <c r="K222" s="477" t="s">
        <v>611</v>
      </c>
    </row>
    <row r="223" spans="1:11" x14ac:dyDescent="0.25">
      <c r="A223" s="477">
        <v>25308</v>
      </c>
      <c r="B223" s="477" t="s">
        <v>4768</v>
      </c>
      <c r="C223" s="478">
        <v>0</v>
      </c>
      <c r="D223" s="478">
        <v>0</v>
      </c>
      <c r="E223" s="478">
        <v>0</v>
      </c>
      <c r="F223" s="478">
        <v>0</v>
      </c>
      <c r="G223" s="478">
        <v>0</v>
      </c>
      <c r="H223" s="478">
        <v>0</v>
      </c>
      <c r="I223" s="478">
        <v>0</v>
      </c>
      <c r="J223" s="479">
        <v>0</v>
      </c>
      <c r="K223" s="477" t="s">
        <v>611</v>
      </c>
    </row>
    <row r="224" spans="1:11" x14ac:dyDescent="0.25">
      <c r="A224" s="477">
        <v>25309</v>
      </c>
      <c r="B224" s="477" t="s">
        <v>4769</v>
      </c>
      <c r="C224" s="478">
        <v>1071516804</v>
      </c>
      <c r="D224" s="478">
        <v>745031451</v>
      </c>
      <c r="E224" s="478">
        <v>0</v>
      </c>
      <c r="F224" s="478">
        <v>0</v>
      </c>
      <c r="G224" s="478">
        <v>0</v>
      </c>
      <c r="H224" s="478">
        <v>1816548255</v>
      </c>
      <c r="I224" s="478">
        <v>1816548255</v>
      </c>
      <c r="J224" s="479">
        <v>1</v>
      </c>
      <c r="K224" s="477" t="s">
        <v>611</v>
      </c>
    </row>
    <row r="225" spans="1:11" x14ac:dyDescent="0.25">
      <c r="A225" s="477">
        <v>25310</v>
      </c>
      <c r="B225" s="477" t="s">
        <v>4770</v>
      </c>
      <c r="C225" s="478">
        <v>551185768</v>
      </c>
      <c r="D225" s="478">
        <v>91379240</v>
      </c>
      <c r="E225" s="478">
        <v>0</v>
      </c>
      <c r="F225" s="478">
        <v>0</v>
      </c>
      <c r="G225" s="478">
        <v>0</v>
      </c>
      <c r="H225" s="478">
        <v>642565008</v>
      </c>
      <c r="I225" s="478">
        <v>642565008</v>
      </c>
      <c r="J225" s="479">
        <v>1</v>
      </c>
      <c r="K225" s="477" t="s">
        <v>611</v>
      </c>
    </row>
    <row r="226" spans="1:11" x14ac:dyDescent="0.25">
      <c r="A226" s="477">
        <v>25311</v>
      </c>
      <c r="B226" s="477" t="s">
        <v>4771</v>
      </c>
      <c r="C226" s="478">
        <v>0</v>
      </c>
      <c r="D226" s="478">
        <v>25988483</v>
      </c>
      <c r="E226" s="478">
        <v>0</v>
      </c>
      <c r="F226" s="478">
        <v>0</v>
      </c>
      <c r="G226" s="478">
        <v>0</v>
      </c>
      <c r="H226" s="478">
        <v>25988483</v>
      </c>
      <c r="I226" s="478">
        <v>25988483</v>
      </c>
      <c r="J226" s="479">
        <v>1</v>
      </c>
      <c r="K226" s="477" t="s">
        <v>611</v>
      </c>
    </row>
    <row r="227" spans="1:11" x14ac:dyDescent="0.25">
      <c r="A227" s="477">
        <v>25312</v>
      </c>
      <c r="B227" s="477" t="s">
        <v>4772</v>
      </c>
      <c r="C227" s="478">
        <v>0</v>
      </c>
      <c r="D227" s="478">
        <v>0</v>
      </c>
      <c r="E227" s="478">
        <v>0</v>
      </c>
      <c r="F227" s="478">
        <v>0</v>
      </c>
      <c r="G227" s="478">
        <v>0</v>
      </c>
      <c r="H227" s="478">
        <v>0</v>
      </c>
      <c r="I227" s="478">
        <v>0</v>
      </c>
      <c r="J227" s="479">
        <v>0</v>
      </c>
      <c r="K227" s="477" t="s">
        <v>611</v>
      </c>
    </row>
    <row r="228" spans="1:11" x14ac:dyDescent="0.25">
      <c r="A228" s="477">
        <v>25313</v>
      </c>
      <c r="B228" s="477" t="s">
        <v>4773</v>
      </c>
      <c r="C228" s="478">
        <v>0</v>
      </c>
      <c r="D228" s="478">
        <v>222867578</v>
      </c>
      <c r="E228" s="478">
        <v>0</v>
      </c>
      <c r="F228" s="478">
        <v>0</v>
      </c>
      <c r="G228" s="478">
        <v>0</v>
      </c>
      <c r="H228" s="478">
        <v>222867578</v>
      </c>
      <c r="I228" s="478">
        <v>222867578</v>
      </c>
      <c r="J228" s="479">
        <v>1</v>
      </c>
      <c r="K228" s="477" t="s">
        <v>611</v>
      </c>
    </row>
    <row r="229" spans="1:11" x14ac:dyDescent="0.25">
      <c r="A229" s="477">
        <v>25320</v>
      </c>
      <c r="B229" s="477" t="s">
        <v>4774</v>
      </c>
      <c r="C229" s="478">
        <v>769888344</v>
      </c>
      <c r="D229" s="478">
        <v>59594604</v>
      </c>
      <c r="E229" s="478">
        <v>0</v>
      </c>
      <c r="F229" s="478">
        <v>0</v>
      </c>
      <c r="G229" s="478">
        <v>0</v>
      </c>
      <c r="H229" s="478">
        <v>829482948</v>
      </c>
      <c r="I229" s="478">
        <v>829482948</v>
      </c>
      <c r="J229" s="479">
        <v>1</v>
      </c>
      <c r="K229" s="477" t="s">
        <v>611</v>
      </c>
    </row>
    <row r="230" spans="1:11" x14ac:dyDescent="0.25">
      <c r="A230" s="477">
        <v>25322</v>
      </c>
      <c r="B230" s="477" t="s">
        <v>4775</v>
      </c>
      <c r="C230" s="478">
        <v>0</v>
      </c>
      <c r="D230" s="478">
        <v>0</v>
      </c>
      <c r="E230" s="478">
        <v>0</v>
      </c>
      <c r="F230" s="478">
        <v>0</v>
      </c>
      <c r="G230" s="478">
        <v>0</v>
      </c>
      <c r="H230" s="478">
        <v>0</v>
      </c>
      <c r="I230" s="478">
        <v>0</v>
      </c>
      <c r="J230" s="479">
        <v>0</v>
      </c>
      <c r="K230" s="477" t="s">
        <v>611</v>
      </c>
    </row>
    <row r="231" spans="1:11" x14ac:dyDescent="0.25">
      <c r="A231" s="477">
        <v>25323</v>
      </c>
      <c r="B231" s="477" t="s">
        <v>4776</v>
      </c>
      <c r="C231" s="478">
        <v>170315486</v>
      </c>
      <c r="D231" s="478">
        <v>456030065</v>
      </c>
      <c r="E231" s="478">
        <v>0</v>
      </c>
      <c r="F231" s="478">
        <v>0</v>
      </c>
      <c r="G231" s="478">
        <v>0</v>
      </c>
      <c r="H231" s="478">
        <v>626345551</v>
      </c>
      <c r="I231" s="478">
        <v>626345551</v>
      </c>
      <c r="J231" s="479">
        <v>1</v>
      </c>
      <c r="K231" s="477" t="s">
        <v>611</v>
      </c>
    </row>
    <row r="232" spans="1:11" x14ac:dyDescent="0.25">
      <c r="A232" s="477">
        <v>25326</v>
      </c>
      <c r="B232" s="477" t="s">
        <v>4777</v>
      </c>
      <c r="C232" s="478">
        <v>0</v>
      </c>
      <c r="D232" s="478">
        <v>0</v>
      </c>
      <c r="E232" s="478">
        <v>0</v>
      </c>
      <c r="F232" s="478">
        <v>0</v>
      </c>
      <c r="G232" s="478">
        <v>0</v>
      </c>
      <c r="H232" s="478">
        <v>0</v>
      </c>
      <c r="I232" s="478">
        <v>0</v>
      </c>
      <c r="J232" s="479">
        <v>0</v>
      </c>
      <c r="K232" s="477" t="s">
        <v>611</v>
      </c>
    </row>
    <row r="233" spans="1:11" x14ac:dyDescent="0.25">
      <c r="A233" s="477">
        <v>25327</v>
      </c>
      <c r="B233" s="477" t="s">
        <v>4778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9">
        <v>0</v>
      </c>
      <c r="K233" s="477" t="s">
        <v>611</v>
      </c>
    </row>
    <row r="234" spans="1:11" x14ac:dyDescent="0.25">
      <c r="A234" s="477">
        <v>25329</v>
      </c>
      <c r="B234" s="477" t="s">
        <v>4779</v>
      </c>
      <c r="C234" s="478">
        <v>0</v>
      </c>
      <c r="D234" s="478">
        <v>0</v>
      </c>
      <c r="E234" s="478">
        <v>0</v>
      </c>
      <c r="F234" s="478">
        <v>0</v>
      </c>
      <c r="G234" s="478">
        <v>0</v>
      </c>
      <c r="H234" s="478">
        <v>0</v>
      </c>
      <c r="I234" s="478">
        <v>0</v>
      </c>
      <c r="J234" s="479">
        <v>0</v>
      </c>
      <c r="K234" s="477" t="s">
        <v>611</v>
      </c>
    </row>
    <row r="235" spans="1:11" x14ac:dyDescent="0.25">
      <c r="A235" s="477">
        <v>25330</v>
      </c>
      <c r="B235" s="477" t="s">
        <v>4780</v>
      </c>
      <c r="C235" s="478">
        <v>0</v>
      </c>
      <c r="D235" s="478">
        <v>0</v>
      </c>
      <c r="E235" s="478">
        <v>0</v>
      </c>
      <c r="F235" s="478">
        <v>0</v>
      </c>
      <c r="G235" s="478">
        <v>0</v>
      </c>
      <c r="H235" s="478">
        <v>0</v>
      </c>
      <c r="I235" s="478">
        <v>0</v>
      </c>
      <c r="J235" s="479">
        <v>0</v>
      </c>
      <c r="K235" s="477" t="s">
        <v>611</v>
      </c>
    </row>
    <row r="236" spans="1:11" x14ac:dyDescent="0.25">
      <c r="A236" s="477">
        <v>25331</v>
      </c>
      <c r="B236" s="477" t="s">
        <v>4781</v>
      </c>
      <c r="C236" s="478">
        <v>0</v>
      </c>
      <c r="D236" s="478">
        <v>12020683</v>
      </c>
      <c r="E236" s="478">
        <v>0</v>
      </c>
      <c r="F236" s="478">
        <v>0</v>
      </c>
      <c r="G236" s="478">
        <v>0</v>
      </c>
      <c r="H236" s="478">
        <v>12020683</v>
      </c>
      <c r="I236" s="478">
        <v>12020683</v>
      </c>
      <c r="J236" s="479">
        <v>1</v>
      </c>
      <c r="K236" s="477" t="s">
        <v>611</v>
      </c>
    </row>
    <row r="237" spans="1:11" x14ac:dyDescent="0.25">
      <c r="A237" s="477">
        <v>25332</v>
      </c>
      <c r="B237" s="477" t="s">
        <v>4782</v>
      </c>
      <c r="C237" s="478">
        <v>0</v>
      </c>
      <c r="D237" s="478">
        <v>105480181</v>
      </c>
      <c r="E237" s="478">
        <v>0</v>
      </c>
      <c r="F237" s="478">
        <v>0</v>
      </c>
      <c r="G237" s="478">
        <v>0</v>
      </c>
      <c r="H237" s="478">
        <v>105480181</v>
      </c>
      <c r="I237" s="478">
        <v>105480181</v>
      </c>
      <c r="J237" s="479">
        <v>1</v>
      </c>
      <c r="K237" s="477" t="s">
        <v>611</v>
      </c>
    </row>
    <row r="238" spans="1:11" x14ac:dyDescent="0.25">
      <c r="A238" s="477">
        <v>25333</v>
      </c>
      <c r="B238" s="477" t="s">
        <v>4783</v>
      </c>
      <c r="C238" s="478">
        <v>0</v>
      </c>
      <c r="D238" s="478">
        <v>3623653</v>
      </c>
      <c r="E238" s="478">
        <v>0</v>
      </c>
      <c r="F238" s="478">
        <v>0</v>
      </c>
      <c r="G238" s="478">
        <v>0</v>
      </c>
      <c r="H238" s="478">
        <v>3623653</v>
      </c>
      <c r="I238" s="478">
        <v>3623653</v>
      </c>
      <c r="J238" s="479">
        <v>1</v>
      </c>
      <c r="K238" s="477" t="s">
        <v>611</v>
      </c>
    </row>
    <row r="239" spans="1:11" x14ac:dyDescent="0.25">
      <c r="A239" s="477">
        <v>25334</v>
      </c>
      <c r="B239" s="477" t="s">
        <v>4784</v>
      </c>
      <c r="C239" s="478">
        <v>0</v>
      </c>
      <c r="D239" s="478">
        <v>8479081</v>
      </c>
      <c r="E239" s="478">
        <v>0</v>
      </c>
      <c r="F239" s="478">
        <v>0</v>
      </c>
      <c r="G239" s="478">
        <v>0</v>
      </c>
      <c r="H239" s="478">
        <v>8479081</v>
      </c>
      <c r="I239" s="478">
        <v>8479081</v>
      </c>
      <c r="J239" s="479">
        <v>1</v>
      </c>
      <c r="K239" s="477" t="s">
        <v>611</v>
      </c>
    </row>
    <row r="240" spans="1:11" x14ac:dyDescent="0.25">
      <c r="A240" s="477">
        <v>25335</v>
      </c>
      <c r="B240" s="477" t="s">
        <v>4785</v>
      </c>
      <c r="C240" s="478">
        <v>90231955</v>
      </c>
      <c r="D240" s="478">
        <v>248726115</v>
      </c>
      <c r="E240" s="478">
        <v>0</v>
      </c>
      <c r="F240" s="478">
        <v>0</v>
      </c>
      <c r="G240" s="478">
        <v>0</v>
      </c>
      <c r="H240" s="478">
        <v>338958070</v>
      </c>
      <c r="I240" s="478">
        <v>338958070</v>
      </c>
      <c r="J240" s="479">
        <v>1</v>
      </c>
      <c r="K240" s="477" t="s">
        <v>611</v>
      </c>
    </row>
    <row r="241" spans="1:11" x14ac:dyDescent="0.25">
      <c r="A241" s="477">
        <v>25336</v>
      </c>
      <c r="B241" s="477" t="s">
        <v>4786</v>
      </c>
      <c r="C241" s="478">
        <v>0</v>
      </c>
      <c r="D241" s="478">
        <v>0</v>
      </c>
      <c r="E241" s="478">
        <v>0</v>
      </c>
      <c r="F241" s="478">
        <v>0</v>
      </c>
      <c r="G241" s="478">
        <v>0</v>
      </c>
      <c r="H241" s="478">
        <v>0</v>
      </c>
      <c r="I241" s="478">
        <v>0</v>
      </c>
      <c r="J241" s="479">
        <v>0</v>
      </c>
      <c r="K241" s="477" t="s">
        <v>611</v>
      </c>
    </row>
    <row r="242" spans="1:11" x14ac:dyDescent="0.25">
      <c r="A242" s="477">
        <v>25337</v>
      </c>
      <c r="B242" s="477" t="s">
        <v>4787</v>
      </c>
      <c r="C242" s="478">
        <v>154880000</v>
      </c>
      <c r="D242" s="478">
        <v>268221158</v>
      </c>
      <c r="E242" s="478">
        <v>0</v>
      </c>
      <c r="F242" s="478">
        <v>0</v>
      </c>
      <c r="G242" s="478">
        <v>0</v>
      </c>
      <c r="H242" s="478">
        <v>423101158</v>
      </c>
      <c r="I242" s="478">
        <v>423101158</v>
      </c>
      <c r="J242" s="479">
        <v>1</v>
      </c>
      <c r="K242" s="477" t="s">
        <v>611</v>
      </c>
    </row>
    <row r="243" spans="1:11" x14ac:dyDescent="0.25">
      <c r="A243" s="477">
        <v>25339</v>
      </c>
      <c r="B243" s="477" t="s">
        <v>4788</v>
      </c>
      <c r="C243" s="478">
        <v>0</v>
      </c>
      <c r="D243" s="478">
        <v>329224723</v>
      </c>
      <c r="E243" s="478">
        <v>0</v>
      </c>
      <c r="F243" s="478">
        <v>0</v>
      </c>
      <c r="G243" s="478">
        <v>0</v>
      </c>
      <c r="H243" s="478">
        <v>329224723</v>
      </c>
      <c r="I243" s="478">
        <v>329224723</v>
      </c>
      <c r="J243" s="479">
        <v>1</v>
      </c>
      <c r="K243" s="477" t="s">
        <v>611</v>
      </c>
    </row>
    <row r="244" spans="1:11" x14ac:dyDescent="0.25">
      <c r="A244" s="477">
        <v>25342</v>
      </c>
      <c r="B244" s="477" t="s">
        <v>4789</v>
      </c>
      <c r="C244" s="478">
        <v>660600000</v>
      </c>
      <c r="D244" s="478">
        <v>67966109</v>
      </c>
      <c r="E244" s="478">
        <v>0</v>
      </c>
      <c r="F244" s="478">
        <v>0</v>
      </c>
      <c r="G244" s="478">
        <v>0</v>
      </c>
      <c r="H244" s="478">
        <v>728566109</v>
      </c>
      <c r="I244" s="478">
        <v>728566109</v>
      </c>
      <c r="J244" s="479">
        <v>1</v>
      </c>
      <c r="K244" s="477" t="s">
        <v>611</v>
      </c>
    </row>
    <row r="245" spans="1:11" x14ac:dyDescent="0.25">
      <c r="A245" s="477">
        <v>25343</v>
      </c>
      <c r="B245" s="477" t="s">
        <v>4790</v>
      </c>
      <c r="C245" s="478">
        <v>0</v>
      </c>
      <c r="D245" s="478">
        <v>0</v>
      </c>
      <c r="E245" s="478">
        <v>0</v>
      </c>
      <c r="F245" s="478">
        <v>0</v>
      </c>
      <c r="G245" s="478">
        <v>0</v>
      </c>
      <c r="H245" s="478">
        <v>0</v>
      </c>
      <c r="I245" s="478">
        <v>0</v>
      </c>
      <c r="J245" s="479">
        <v>0</v>
      </c>
      <c r="K245" s="477" t="s">
        <v>611</v>
      </c>
    </row>
    <row r="246" spans="1:11" x14ac:dyDescent="0.25">
      <c r="A246" s="477">
        <v>25344</v>
      </c>
      <c r="B246" s="477" t="s">
        <v>4791</v>
      </c>
      <c r="C246" s="478">
        <v>527254409</v>
      </c>
      <c r="D246" s="478">
        <v>0</v>
      </c>
      <c r="E246" s="478">
        <v>0</v>
      </c>
      <c r="F246" s="478">
        <v>0</v>
      </c>
      <c r="G246" s="478">
        <v>0</v>
      </c>
      <c r="H246" s="478">
        <v>527254409</v>
      </c>
      <c r="I246" s="478">
        <v>527254409</v>
      </c>
      <c r="J246" s="479">
        <v>1</v>
      </c>
      <c r="K246" s="477" t="s">
        <v>611</v>
      </c>
    </row>
    <row r="247" spans="1:11" x14ac:dyDescent="0.25">
      <c r="A247" s="477">
        <v>25345</v>
      </c>
      <c r="B247" s="477" t="s">
        <v>4792</v>
      </c>
      <c r="C247" s="478">
        <v>283105407</v>
      </c>
      <c r="D247" s="478">
        <v>27081153</v>
      </c>
      <c r="E247" s="478">
        <v>0</v>
      </c>
      <c r="F247" s="478">
        <v>0</v>
      </c>
      <c r="G247" s="478">
        <v>0</v>
      </c>
      <c r="H247" s="478">
        <v>310186560</v>
      </c>
      <c r="I247" s="478">
        <v>310186560</v>
      </c>
      <c r="J247" s="479">
        <v>1</v>
      </c>
      <c r="K247" s="477" t="s">
        <v>611</v>
      </c>
    </row>
    <row r="248" spans="1:11" x14ac:dyDescent="0.25">
      <c r="A248" s="477">
        <v>25350</v>
      </c>
      <c r="B248" s="477" t="s">
        <v>4793</v>
      </c>
      <c r="C248" s="478">
        <v>0</v>
      </c>
      <c r="D248" s="478">
        <v>27206005</v>
      </c>
      <c r="E248" s="478">
        <v>0</v>
      </c>
      <c r="F248" s="478">
        <v>0</v>
      </c>
      <c r="G248" s="478">
        <v>0</v>
      </c>
      <c r="H248" s="478">
        <v>27206005</v>
      </c>
      <c r="I248" s="478">
        <v>27206005</v>
      </c>
      <c r="J248" s="479">
        <v>1</v>
      </c>
      <c r="K248" s="477" t="s">
        <v>611</v>
      </c>
    </row>
    <row r="249" spans="1:11" x14ac:dyDescent="0.25">
      <c r="A249" s="477">
        <v>25351</v>
      </c>
      <c r="B249" s="477" t="s">
        <v>4794</v>
      </c>
      <c r="C249" s="478">
        <v>0</v>
      </c>
      <c r="D249" s="478">
        <v>0</v>
      </c>
      <c r="E249" s="478">
        <v>0</v>
      </c>
      <c r="F249" s="478">
        <v>0</v>
      </c>
      <c r="G249" s="478">
        <v>0</v>
      </c>
      <c r="H249" s="478">
        <v>0</v>
      </c>
      <c r="I249" s="478">
        <v>0</v>
      </c>
      <c r="J249" s="479">
        <v>0</v>
      </c>
      <c r="K249" s="477" t="s">
        <v>611</v>
      </c>
    </row>
    <row r="250" spans="1:11" x14ac:dyDescent="0.25">
      <c r="A250" s="477">
        <v>25352</v>
      </c>
      <c r="B250" s="477" t="s">
        <v>4795</v>
      </c>
      <c r="C250" s="478">
        <v>0</v>
      </c>
      <c r="D250" s="478">
        <v>231755595</v>
      </c>
      <c r="E250" s="478">
        <v>0</v>
      </c>
      <c r="F250" s="478">
        <v>0</v>
      </c>
      <c r="G250" s="478">
        <v>0</v>
      </c>
      <c r="H250" s="478">
        <v>231755595</v>
      </c>
      <c r="I250" s="478">
        <v>231755595</v>
      </c>
      <c r="J250" s="479">
        <v>1</v>
      </c>
      <c r="K250" s="477" t="s">
        <v>611</v>
      </c>
    </row>
    <row r="251" spans="1:11" x14ac:dyDescent="0.25">
      <c r="A251" s="477">
        <v>25354</v>
      </c>
      <c r="B251" s="477" t="s">
        <v>4796</v>
      </c>
      <c r="C251" s="478">
        <v>0</v>
      </c>
      <c r="D251" s="478">
        <v>77356925</v>
      </c>
      <c r="E251" s="478">
        <v>0</v>
      </c>
      <c r="F251" s="478">
        <v>0</v>
      </c>
      <c r="G251" s="478">
        <v>0</v>
      </c>
      <c r="H251" s="478">
        <v>77356925</v>
      </c>
      <c r="I251" s="478">
        <v>77356925</v>
      </c>
      <c r="J251" s="479">
        <v>1</v>
      </c>
      <c r="K251" s="477" t="s">
        <v>611</v>
      </c>
    </row>
    <row r="252" spans="1:11" x14ac:dyDescent="0.25">
      <c r="A252" s="477">
        <v>25355</v>
      </c>
      <c r="B252" s="477" t="s">
        <v>4797</v>
      </c>
      <c r="C252" s="478">
        <v>665260681</v>
      </c>
      <c r="D252" s="478">
        <v>547189189</v>
      </c>
      <c r="E252" s="478">
        <v>0</v>
      </c>
      <c r="F252" s="478">
        <v>0</v>
      </c>
      <c r="G252" s="478">
        <v>0</v>
      </c>
      <c r="H252" s="478">
        <v>1212449870</v>
      </c>
      <c r="I252" s="478">
        <v>1212449870</v>
      </c>
      <c r="J252" s="479">
        <v>1</v>
      </c>
      <c r="K252" s="477" t="s">
        <v>611</v>
      </c>
    </row>
    <row r="253" spans="1:11" x14ac:dyDescent="0.25">
      <c r="A253" s="477">
        <v>25357</v>
      </c>
      <c r="B253" s="477" t="s">
        <v>4798</v>
      </c>
      <c r="C253" s="478">
        <v>501510000</v>
      </c>
      <c r="D253" s="478">
        <v>1408790333</v>
      </c>
      <c r="E253" s="478">
        <v>0</v>
      </c>
      <c r="F253" s="478">
        <v>0</v>
      </c>
      <c r="G253" s="478">
        <v>0</v>
      </c>
      <c r="H253" s="478">
        <v>1910300333</v>
      </c>
      <c r="I253" s="478">
        <v>1910300333</v>
      </c>
      <c r="J253" s="479">
        <v>1</v>
      </c>
      <c r="K253" s="477" t="s">
        <v>611</v>
      </c>
    </row>
    <row r="254" spans="1:11" x14ac:dyDescent="0.25">
      <c r="A254" s="477">
        <v>25358</v>
      </c>
      <c r="B254" s="477" t="s">
        <v>4799</v>
      </c>
      <c r="C254" s="478">
        <v>0</v>
      </c>
      <c r="D254" s="478">
        <v>63889554</v>
      </c>
      <c r="E254" s="478">
        <v>0</v>
      </c>
      <c r="F254" s="478">
        <v>0</v>
      </c>
      <c r="G254" s="478">
        <v>0</v>
      </c>
      <c r="H254" s="478">
        <v>63889554</v>
      </c>
      <c r="I254" s="478">
        <v>82601973.980000004</v>
      </c>
      <c r="J254" s="479">
        <v>1.29</v>
      </c>
      <c r="K254" s="477" t="s">
        <v>611</v>
      </c>
    </row>
    <row r="255" spans="1:11" x14ac:dyDescent="0.25">
      <c r="A255" s="477">
        <v>25364</v>
      </c>
      <c r="B255" s="477" t="s">
        <v>4800</v>
      </c>
      <c r="C255" s="478">
        <v>0</v>
      </c>
      <c r="D255" s="478">
        <v>109841872</v>
      </c>
      <c r="E255" s="478">
        <v>0</v>
      </c>
      <c r="F255" s="478">
        <v>0</v>
      </c>
      <c r="G255" s="478">
        <v>0</v>
      </c>
      <c r="H255" s="478">
        <v>109841872</v>
      </c>
      <c r="I255" s="478">
        <v>109841872</v>
      </c>
      <c r="J255" s="479">
        <v>1</v>
      </c>
      <c r="K255" s="477" t="s">
        <v>611</v>
      </c>
    </row>
    <row r="256" spans="1:11" x14ac:dyDescent="0.25">
      <c r="A256" s="477">
        <v>25365</v>
      </c>
      <c r="B256" s="477" t="s">
        <v>4801</v>
      </c>
      <c r="C256" s="478">
        <v>0</v>
      </c>
      <c r="D256" s="478">
        <v>486763766</v>
      </c>
      <c r="E256" s="478">
        <v>0</v>
      </c>
      <c r="F256" s="478">
        <v>0</v>
      </c>
      <c r="G256" s="478">
        <v>0</v>
      </c>
      <c r="H256" s="478">
        <v>486763766</v>
      </c>
      <c r="I256" s="478">
        <v>486763766</v>
      </c>
      <c r="J256" s="479">
        <v>1</v>
      </c>
      <c r="K256" s="477" t="s">
        <v>611</v>
      </c>
    </row>
    <row r="257" spans="1:11" x14ac:dyDescent="0.25">
      <c r="A257" s="477">
        <v>25367</v>
      </c>
      <c r="B257" s="477" t="s">
        <v>4802</v>
      </c>
      <c r="C257" s="478">
        <v>0</v>
      </c>
      <c r="D257" s="478">
        <v>25266268</v>
      </c>
      <c r="E257" s="478">
        <v>0</v>
      </c>
      <c r="F257" s="478">
        <v>0</v>
      </c>
      <c r="G257" s="478">
        <v>0</v>
      </c>
      <c r="H257" s="478">
        <v>25266268</v>
      </c>
      <c r="I257" s="478">
        <v>25266268</v>
      </c>
      <c r="J257" s="479">
        <v>1</v>
      </c>
      <c r="K257" s="477" t="s">
        <v>611</v>
      </c>
    </row>
    <row r="258" spans="1:11" x14ac:dyDescent="0.25">
      <c r="A258" s="477">
        <v>25372</v>
      </c>
      <c r="B258" s="477" t="s">
        <v>4803</v>
      </c>
      <c r="C258" s="478">
        <v>0</v>
      </c>
      <c r="D258" s="478">
        <v>3943096945</v>
      </c>
      <c r="E258" s="478">
        <v>0</v>
      </c>
      <c r="F258" s="478">
        <v>0</v>
      </c>
      <c r="G258" s="478">
        <v>0</v>
      </c>
      <c r="H258" s="478">
        <v>3943096945</v>
      </c>
      <c r="I258" s="478">
        <v>0</v>
      </c>
      <c r="J258" s="479">
        <v>0</v>
      </c>
      <c r="K258" s="477" t="s">
        <v>611</v>
      </c>
    </row>
    <row r="259" spans="1:11" x14ac:dyDescent="0.25">
      <c r="A259" s="477">
        <v>25373</v>
      </c>
      <c r="B259" s="477" t="s">
        <v>4804</v>
      </c>
      <c r="C259" s="478">
        <v>0</v>
      </c>
      <c r="D259" s="478">
        <v>104240585</v>
      </c>
      <c r="E259" s="478">
        <v>0</v>
      </c>
      <c r="F259" s="478">
        <v>0</v>
      </c>
      <c r="G259" s="478">
        <v>0</v>
      </c>
      <c r="H259" s="478">
        <v>104240585</v>
      </c>
      <c r="I259" s="478">
        <v>0</v>
      </c>
      <c r="J259" s="479">
        <v>0</v>
      </c>
      <c r="K259" s="477" t="s">
        <v>611</v>
      </c>
    </row>
    <row r="260" spans="1:11" x14ac:dyDescent="0.25">
      <c r="A260" s="477">
        <v>25374</v>
      </c>
      <c r="B260" s="477" t="s">
        <v>4805</v>
      </c>
      <c r="C260" s="478">
        <v>0</v>
      </c>
      <c r="D260" s="478">
        <v>309264</v>
      </c>
      <c r="E260" s="478">
        <v>0</v>
      </c>
      <c r="F260" s="478">
        <v>0</v>
      </c>
      <c r="G260" s="478">
        <v>0</v>
      </c>
      <c r="H260" s="478">
        <v>309264</v>
      </c>
      <c r="I260" s="478">
        <v>309264</v>
      </c>
      <c r="J260" s="479">
        <v>1</v>
      </c>
      <c r="K260" s="477" t="s">
        <v>611</v>
      </c>
    </row>
    <row r="261" spans="1:11" x14ac:dyDescent="0.25">
      <c r="A261" s="477">
        <v>25375</v>
      </c>
      <c r="B261" s="477" t="s">
        <v>4806</v>
      </c>
      <c r="C261" s="478">
        <v>0</v>
      </c>
      <c r="D261" s="478">
        <v>62569430</v>
      </c>
      <c r="E261" s="478">
        <v>0</v>
      </c>
      <c r="F261" s="478">
        <v>0</v>
      </c>
      <c r="G261" s="478">
        <v>0</v>
      </c>
      <c r="H261" s="478">
        <v>62569430</v>
      </c>
      <c r="I261" s="478">
        <v>62569430</v>
      </c>
      <c r="J261" s="479">
        <v>1</v>
      </c>
      <c r="K261" s="477" t="s">
        <v>611</v>
      </c>
    </row>
    <row r="262" spans="1:11" x14ac:dyDescent="0.25">
      <c r="A262" s="477">
        <v>25376</v>
      </c>
      <c r="B262" s="477" t="s">
        <v>4807</v>
      </c>
      <c r="C262" s="478">
        <v>0</v>
      </c>
      <c r="D262" s="478">
        <v>215308719</v>
      </c>
      <c r="E262" s="478">
        <v>0</v>
      </c>
      <c r="F262" s="478">
        <v>0</v>
      </c>
      <c r="G262" s="478">
        <v>0</v>
      </c>
      <c r="H262" s="478">
        <v>215308719</v>
      </c>
      <c r="I262" s="478">
        <v>0</v>
      </c>
      <c r="J262" s="479">
        <v>0</v>
      </c>
      <c r="K262" s="477" t="s">
        <v>611</v>
      </c>
    </row>
    <row r="263" spans="1:11" x14ac:dyDescent="0.25">
      <c r="A263" s="477">
        <v>25377</v>
      </c>
      <c r="B263" s="477" t="s">
        <v>4808</v>
      </c>
      <c r="C263" s="478">
        <v>0</v>
      </c>
      <c r="D263" s="478">
        <v>45472822</v>
      </c>
      <c r="E263" s="478">
        <v>0</v>
      </c>
      <c r="F263" s="478">
        <v>0</v>
      </c>
      <c r="G263" s="478">
        <v>0</v>
      </c>
      <c r="H263" s="478">
        <v>45472822</v>
      </c>
      <c r="I263" s="478">
        <v>11511192.689999999</v>
      </c>
      <c r="J263" s="479">
        <v>0.25</v>
      </c>
      <c r="K263" s="477" t="s">
        <v>611</v>
      </c>
    </row>
    <row r="264" spans="1:11" x14ac:dyDescent="0.25">
      <c r="A264" s="477">
        <v>25379</v>
      </c>
      <c r="B264" s="477" t="s">
        <v>4809</v>
      </c>
      <c r="C264" s="478">
        <v>0</v>
      </c>
      <c r="D264" s="478">
        <v>1977770969</v>
      </c>
      <c r="E264" s="478">
        <v>0</v>
      </c>
      <c r="F264" s="478">
        <v>0</v>
      </c>
      <c r="G264" s="478">
        <v>0</v>
      </c>
      <c r="H264" s="478">
        <v>1977770969</v>
      </c>
      <c r="I264" s="478">
        <v>1977770969</v>
      </c>
      <c r="J264" s="479">
        <v>1</v>
      </c>
      <c r="K264" s="477" t="s">
        <v>611</v>
      </c>
    </row>
    <row r="265" spans="1:11" x14ac:dyDescent="0.25">
      <c r="A265" s="477">
        <v>25380</v>
      </c>
      <c r="B265" s="477" t="s">
        <v>4810</v>
      </c>
      <c r="C265" s="478">
        <v>2564574034</v>
      </c>
      <c r="D265" s="478">
        <v>0</v>
      </c>
      <c r="E265" s="478">
        <v>0</v>
      </c>
      <c r="F265" s="478">
        <v>273347127</v>
      </c>
      <c r="G265" s="478">
        <v>0</v>
      </c>
      <c r="H265" s="478">
        <v>2837921161</v>
      </c>
      <c r="I265" s="478">
        <v>2837921161</v>
      </c>
      <c r="J265" s="479">
        <v>1</v>
      </c>
      <c r="K265" s="477" t="s">
        <v>611</v>
      </c>
    </row>
    <row r="266" spans="1:11" x14ac:dyDescent="0.25">
      <c r="A266" s="477">
        <v>25381</v>
      </c>
      <c r="B266" s="477" t="s">
        <v>4811</v>
      </c>
      <c r="C266" s="478">
        <v>0</v>
      </c>
      <c r="D266" s="478">
        <v>1779338351</v>
      </c>
      <c r="E266" s="478">
        <v>0</v>
      </c>
      <c r="F266" s="478">
        <v>0</v>
      </c>
      <c r="G266" s="478">
        <v>0</v>
      </c>
      <c r="H266" s="478">
        <v>1779338351</v>
      </c>
      <c r="I266" s="478">
        <v>1779338351</v>
      </c>
      <c r="J266" s="479">
        <v>1</v>
      </c>
      <c r="K266" s="477" t="s">
        <v>611</v>
      </c>
    </row>
    <row r="267" spans="1:11" x14ac:dyDescent="0.25">
      <c r="A267" s="477">
        <v>25382</v>
      </c>
      <c r="B267" s="477" t="s">
        <v>4812</v>
      </c>
      <c r="C267" s="478">
        <v>0</v>
      </c>
      <c r="D267" s="478">
        <v>432182821</v>
      </c>
      <c r="E267" s="478">
        <v>0</v>
      </c>
      <c r="F267" s="478">
        <v>0</v>
      </c>
      <c r="G267" s="478">
        <v>0</v>
      </c>
      <c r="H267" s="478">
        <v>432182821</v>
      </c>
      <c r="I267" s="478">
        <v>432182821</v>
      </c>
      <c r="J267" s="479">
        <v>1</v>
      </c>
      <c r="K267" s="477" t="s">
        <v>611</v>
      </c>
    </row>
    <row r="268" spans="1:11" x14ac:dyDescent="0.25">
      <c r="A268" s="477">
        <v>25383</v>
      </c>
      <c r="B268" s="477" t="s">
        <v>4813</v>
      </c>
      <c r="C268" s="478">
        <v>0</v>
      </c>
      <c r="D268" s="478">
        <v>386668</v>
      </c>
      <c r="E268" s="478">
        <v>0</v>
      </c>
      <c r="F268" s="478">
        <v>0</v>
      </c>
      <c r="G268" s="478">
        <v>0</v>
      </c>
      <c r="H268" s="478">
        <v>386668</v>
      </c>
      <c r="I268" s="478">
        <v>386668</v>
      </c>
      <c r="J268" s="479">
        <v>1</v>
      </c>
      <c r="K268" s="477" t="s">
        <v>611</v>
      </c>
    </row>
    <row r="269" spans="1:11" x14ac:dyDescent="0.25">
      <c r="A269" s="477">
        <v>25386</v>
      </c>
      <c r="B269" s="477" t="s">
        <v>4814</v>
      </c>
      <c r="C269" s="478">
        <v>0</v>
      </c>
      <c r="D269" s="478">
        <v>730776720</v>
      </c>
      <c r="E269" s="478">
        <v>0</v>
      </c>
      <c r="F269" s="478">
        <v>0</v>
      </c>
      <c r="G269" s="478">
        <v>0</v>
      </c>
      <c r="H269" s="478">
        <v>730776720</v>
      </c>
      <c r="I269" s="478">
        <v>730776720</v>
      </c>
      <c r="J269" s="479">
        <v>1</v>
      </c>
      <c r="K269" s="477" t="s">
        <v>611</v>
      </c>
    </row>
    <row r="270" spans="1:11" x14ac:dyDescent="0.25">
      <c r="A270" s="477">
        <v>25389</v>
      </c>
      <c r="B270" s="477" t="s">
        <v>4815</v>
      </c>
      <c r="C270" s="478">
        <v>0</v>
      </c>
      <c r="D270" s="478">
        <v>21439372</v>
      </c>
      <c r="E270" s="478">
        <v>0</v>
      </c>
      <c r="F270" s="478">
        <v>0</v>
      </c>
      <c r="G270" s="478">
        <v>0</v>
      </c>
      <c r="H270" s="478">
        <v>21439372</v>
      </c>
      <c r="I270" s="478">
        <v>21439372</v>
      </c>
      <c r="J270" s="479">
        <v>1</v>
      </c>
      <c r="K270" s="477" t="s">
        <v>611</v>
      </c>
    </row>
    <row r="271" spans="1:11" x14ac:dyDescent="0.25">
      <c r="A271" s="477">
        <v>25394</v>
      </c>
      <c r="B271" s="477" t="s">
        <v>4816</v>
      </c>
      <c r="C271" s="478">
        <v>0</v>
      </c>
      <c r="D271" s="478">
        <v>3655249</v>
      </c>
      <c r="E271" s="478">
        <v>0</v>
      </c>
      <c r="F271" s="478">
        <v>0</v>
      </c>
      <c r="G271" s="478">
        <v>0</v>
      </c>
      <c r="H271" s="478">
        <v>3655249</v>
      </c>
      <c r="I271" s="478">
        <v>3655249</v>
      </c>
      <c r="J271" s="479">
        <v>1</v>
      </c>
      <c r="K271" s="477" t="s">
        <v>611</v>
      </c>
    </row>
    <row r="272" spans="1:11" x14ac:dyDescent="0.25">
      <c r="A272" s="477">
        <v>25405</v>
      </c>
      <c r="B272" s="477" t="s">
        <v>4817</v>
      </c>
      <c r="C272" s="478">
        <v>0</v>
      </c>
      <c r="D272" s="478">
        <v>0</v>
      </c>
      <c r="E272" s="478">
        <v>0</v>
      </c>
      <c r="F272" s="478">
        <v>0</v>
      </c>
      <c r="G272" s="478">
        <v>0</v>
      </c>
      <c r="H272" s="478">
        <v>0</v>
      </c>
      <c r="I272" s="478">
        <v>0</v>
      </c>
      <c r="J272" s="479">
        <v>0</v>
      </c>
      <c r="K272" s="477" t="s">
        <v>611</v>
      </c>
    </row>
    <row r="273" spans="1:11" x14ac:dyDescent="0.25">
      <c r="A273" s="477">
        <v>25414</v>
      </c>
      <c r="B273" s="477" t="s">
        <v>4818</v>
      </c>
      <c r="C273" s="478">
        <v>286666540</v>
      </c>
      <c r="D273" s="478">
        <v>95192719</v>
      </c>
      <c r="E273" s="478">
        <v>0</v>
      </c>
      <c r="F273" s="478">
        <v>0</v>
      </c>
      <c r="G273" s="478">
        <v>0</v>
      </c>
      <c r="H273" s="478">
        <v>381859259</v>
      </c>
      <c r="I273" s="478">
        <v>381859259</v>
      </c>
      <c r="J273" s="479">
        <v>1</v>
      </c>
      <c r="K273" s="477" t="s">
        <v>611</v>
      </c>
    </row>
    <row r="274" spans="1:11" x14ac:dyDescent="0.25">
      <c r="A274" s="477">
        <v>25415</v>
      </c>
      <c r="B274" s="477" t="s">
        <v>4819</v>
      </c>
      <c r="C274" s="478">
        <v>0</v>
      </c>
      <c r="D274" s="478">
        <v>456315504</v>
      </c>
      <c r="E274" s="478">
        <v>0</v>
      </c>
      <c r="F274" s="478">
        <v>0</v>
      </c>
      <c r="G274" s="478">
        <v>0</v>
      </c>
      <c r="H274" s="478">
        <v>456315504</v>
      </c>
      <c r="I274" s="478">
        <v>456315504</v>
      </c>
      <c r="J274" s="479">
        <v>1</v>
      </c>
      <c r="K274" s="477" t="s">
        <v>611</v>
      </c>
    </row>
    <row r="275" spans="1:11" x14ac:dyDescent="0.25">
      <c r="A275" s="477">
        <v>25424</v>
      </c>
      <c r="B275" s="477" t="s">
        <v>4820</v>
      </c>
      <c r="C275" s="478">
        <v>1511601507</v>
      </c>
      <c r="D275" s="478">
        <v>0</v>
      </c>
      <c r="E275" s="478">
        <v>0</v>
      </c>
      <c r="F275" s="478">
        <v>0</v>
      </c>
      <c r="G275" s="478">
        <v>0</v>
      </c>
      <c r="H275" s="478">
        <v>1511601507</v>
      </c>
      <c r="I275" s="478">
        <v>1511601507</v>
      </c>
      <c r="J275" s="479">
        <v>1</v>
      </c>
      <c r="K275" s="477" t="s">
        <v>611</v>
      </c>
    </row>
    <row r="276" spans="1:11" x14ac:dyDescent="0.25">
      <c r="A276" s="477">
        <v>25478</v>
      </c>
      <c r="B276" s="477" t="s">
        <v>4821</v>
      </c>
      <c r="C276" s="478">
        <v>0</v>
      </c>
      <c r="D276" s="478">
        <v>244743053</v>
      </c>
      <c r="E276" s="478">
        <v>0</v>
      </c>
      <c r="F276" s="478">
        <v>576068886</v>
      </c>
      <c r="G276" s="478">
        <v>0</v>
      </c>
      <c r="H276" s="478">
        <v>820811939</v>
      </c>
      <c r="I276" s="478">
        <v>820811939</v>
      </c>
      <c r="J276" s="479">
        <v>1</v>
      </c>
      <c r="K276" s="477" t="s">
        <v>611</v>
      </c>
    </row>
    <row r="277" spans="1:11" x14ac:dyDescent="0.25">
      <c r="A277" s="477">
        <v>25501</v>
      </c>
      <c r="B277" s="477" t="s">
        <v>4822</v>
      </c>
      <c r="C277" s="478">
        <v>0</v>
      </c>
      <c r="D277" s="478">
        <v>0</v>
      </c>
      <c r="E277" s="478">
        <v>0</v>
      </c>
      <c r="F277" s="478">
        <v>0</v>
      </c>
      <c r="G277" s="478">
        <v>0</v>
      </c>
      <c r="H277" s="478">
        <v>0</v>
      </c>
      <c r="I277" s="478">
        <v>0</v>
      </c>
      <c r="J277" s="479">
        <v>0</v>
      </c>
      <c r="K277" s="477" t="s">
        <v>611</v>
      </c>
    </row>
    <row r="278" spans="1:11" x14ac:dyDescent="0.25">
      <c r="A278" s="477">
        <v>25502</v>
      </c>
      <c r="B278" s="477" t="s">
        <v>4823</v>
      </c>
      <c r="C278" s="478">
        <v>0</v>
      </c>
      <c r="D278" s="478">
        <v>692000000</v>
      </c>
      <c r="E278" s="478">
        <v>0</v>
      </c>
      <c r="F278" s="478">
        <v>0</v>
      </c>
      <c r="G278" s="478">
        <v>0</v>
      </c>
      <c r="H278" s="478">
        <v>692000000</v>
      </c>
      <c r="I278" s="478">
        <v>692000000</v>
      </c>
      <c r="J278" s="479">
        <v>1</v>
      </c>
      <c r="K278" s="477" t="s">
        <v>611</v>
      </c>
    </row>
    <row r="279" spans="1:11" x14ac:dyDescent="0.25">
      <c r="A279" s="477">
        <v>41131</v>
      </c>
      <c r="B279" s="477" t="s">
        <v>4824</v>
      </c>
      <c r="C279" s="478">
        <v>41978759233</v>
      </c>
      <c r="D279" s="478">
        <v>3009924832</v>
      </c>
      <c r="E279" s="478">
        <v>0</v>
      </c>
      <c r="F279" s="478">
        <v>0</v>
      </c>
      <c r="G279" s="478">
        <v>0</v>
      </c>
      <c r="H279" s="478">
        <v>44988684065</v>
      </c>
      <c r="I279" s="478">
        <v>39790206940.339996</v>
      </c>
      <c r="J279" s="479">
        <v>0.88</v>
      </c>
      <c r="K279" s="477" t="s">
        <v>4646</v>
      </c>
    </row>
    <row r="280" spans="1:11" x14ac:dyDescent="0.25">
      <c r="A280" s="477">
        <v>41133</v>
      </c>
      <c r="B280" s="477" t="s">
        <v>4825</v>
      </c>
      <c r="C280" s="478">
        <v>3573848797</v>
      </c>
      <c r="D280" s="478">
        <v>6040747202</v>
      </c>
      <c r="E280" s="478">
        <v>0</v>
      </c>
      <c r="F280" s="478">
        <v>0</v>
      </c>
      <c r="G280" s="478">
        <v>0</v>
      </c>
      <c r="H280" s="478">
        <v>9614595999</v>
      </c>
      <c r="I280" s="478">
        <v>6040747202</v>
      </c>
      <c r="J280" s="479">
        <v>0.63</v>
      </c>
      <c r="K280" s="477" t="s">
        <v>4646</v>
      </c>
    </row>
    <row r="281" spans="1:11" x14ac:dyDescent="0.25">
      <c r="A281" s="477">
        <v>41140</v>
      </c>
      <c r="B281" s="477" t="s">
        <v>4826</v>
      </c>
      <c r="C281" s="478">
        <v>4588204621</v>
      </c>
      <c r="D281" s="478">
        <v>459215020</v>
      </c>
      <c r="E281" s="478">
        <v>0</v>
      </c>
      <c r="F281" s="478">
        <v>0</v>
      </c>
      <c r="G281" s="478">
        <v>0</v>
      </c>
      <c r="H281" s="478">
        <v>5047419641</v>
      </c>
      <c r="I281" s="478">
        <v>4155457062.5300002</v>
      </c>
      <c r="J281" s="479">
        <v>0.82</v>
      </c>
      <c r="K281" s="477" t="s">
        <v>4646</v>
      </c>
    </row>
    <row r="282" spans="1:11" x14ac:dyDescent="0.25">
      <c r="A282" s="477">
        <v>41143</v>
      </c>
      <c r="B282" s="477" t="s">
        <v>4827</v>
      </c>
      <c r="C282" s="478">
        <v>96006870863</v>
      </c>
      <c r="D282" s="478">
        <v>10849538849</v>
      </c>
      <c r="E282" s="478">
        <v>0</v>
      </c>
      <c r="F282" s="478">
        <v>0</v>
      </c>
      <c r="G282" s="478">
        <v>0</v>
      </c>
      <c r="H282" s="478">
        <v>106856409712</v>
      </c>
      <c r="I282" s="478">
        <v>87359985812.449997</v>
      </c>
      <c r="J282" s="479">
        <v>0.82</v>
      </c>
      <c r="K282" s="477" t="s">
        <v>4646</v>
      </c>
    </row>
    <row r="283" spans="1:11" x14ac:dyDescent="0.25">
      <c r="A283" s="477">
        <v>41145</v>
      </c>
      <c r="B283" s="477" t="s">
        <v>4828</v>
      </c>
      <c r="C283" s="478">
        <v>672820454</v>
      </c>
      <c r="D283" s="478">
        <v>89275108</v>
      </c>
      <c r="E283" s="478">
        <v>0</v>
      </c>
      <c r="F283" s="478">
        <v>0</v>
      </c>
      <c r="G283" s="478">
        <v>0</v>
      </c>
      <c r="H283" s="478">
        <v>762095562</v>
      </c>
      <c r="I283" s="478">
        <v>0</v>
      </c>
      <c r="J283" s="479">
        <v>0</v>
      </c>
      <c r="K283" s="477" t="s">
        <v>4646</v>
      </c>
    </row>
    <row r="284" spans="1:11" x14ac:dyDescent="0.25">
      <c r="A284" s="477">
        <v>41151</v>
      </c>
      <c r="B284" s="477" t="s">
        <v>4829</v>
      </c>
      <c r="C284" s="478">
        <v>19742066758</v>
      </c>
      <c r="D284" s="478">
        <v>367000886.63999999</v>
      </c>
      <c r="E284" s="478">
        <v>0</v>
      </c>
      <c r="F284" s="478">
        <v>0</v>
      </c>
      <c r="G284" s="478">
        <v>0</v>
      </c>
      <c r="H284" s="478">
        <v>20109067644.639999</v>
      </c>
      <c r="I284" s="478">
        <v>16681148279.5</v>
      </c>
      <c r="J284" s="479">
        <v>0.83</v>
      </c>
      <c r="K284" s="477" t="s">
        <v>4646</v>
      </c>
    </row>
    <row r="285" spans="1:11" x14ac:dyDescent="0.25">
      <c r="A285" s="477">
        <v>41162</v>
      </c>
      <c r="B285" s="477" t="s">
        <v>4830</v>
      </c>
      <c r="C285" s="478">
        <v>2364401358</v>
      </c>
      <c r="D285" s="478">
        <v>214689468</v>
      </c>
      <c r="E285" s="478">
        <v>0</v>
      </c>
      <c r="F285" s="478">
        <v>0</v>
      </c>
      <c r="G285" s="478">
        <v>0</v>
      </c>
      <c r="H285" s="478">
        <v>2579090826</v>
      </c>
      <c r="I285" s="478">
        <v>2446323736.9499998</v>
      </c>
      <c r="J285" s="479">
        <v>0.95</v>
      </c>
      <c r="K285" s="477" t="s">
        <v>4646</v>
      </c>
    </row>
    <row r="286" spans="1:11" x14ac:dyDescent="0.25">
      <c r="A286" s="477">
        <v>41163</v>
      </c>
      <c r="B286" s="477" t="s">
        <v>4831</v>
      </c>
      <c r="C286" s="478">
        <v>1204518976</v>
      </c>
      <c r="D286" s="478">
        <v>124103570</v>
      </c>
      <c r="E286" s="478">
        <v>0</v>
      </c>
      <c r="F286" s="478">
        <v>0</v>
      </c>
      <c r="G286" s="478">
        <v>0</v>
      </c>
      <c r="H286" s="478">
        <v>1328622546</v>
      </c>
      <c r="I286" s="478">
        <v>1532194705.3</v>
      </c>
      <c r="J286" s="479">
        <v>1.1499999999999999</v>
      </c>
      <c r="K286" s="477" t="s">
        <v>4646</v>
      </c>
    </row>
    <row r="287" spans="1:11" x14ac:dyDescent="0.25">
      <c r="A287" s="477">
        <v>41174</v>
      </c>
      <c r="B287" s="477" t="s">
        <v>4832</v>
      </c>
      <c r="C287" s="478">
        <v>0</v>
      </c>
      <c r="D287" s="478">
        <v>695870100</v>
      </c>
      <c r="E287" s="478">
        <v>0</v>
      </c>
      <c r="F287" s="478">
        <v>0</v>
      </c>
      <c r="G287" s="478">
        <v>0</v>
      </c>
      <c r="H287" s="478">
        <v>695870100</v>
      </c>
      <c r="I287" s="478">
        <v>695870100</v>
      </c>
      <c r="J287" s="479">
        <v>1</v>
      </c>
      <c r="K287" s="477" t="s">
        <v>611</v>
      </c>
    </row>
    <row r="288" spans="1:11" x14ac:dyDescent="0.25">
      <c r="A288" s="477">
        <v>41227</v>
      </c>
      <c r="B288" s="477" t="s">
        <v>4833</v>
      </c>
      <c r="C288" s="478">
        <v>12456000</v>
      </c>
      <c r="D288" s="478">
        <v>0</v>
      </c>
      <c r="E288" s="478">
        <v>0</v>
      </c>
      <c r="F288" s="478">
        <v>0</v>
      </c>
      <c r="G288" s="478">
        <v>0</v>
      </c>
      <c r="H288" s="478">
        <v>12456000</v>
      </c>
      <c r="I288" s="478">
        <v>9709742.4499999993</v>
      </c>
      <c r="J288" s="479">
        <v>0.78</v>
      </c>
      <c r="K288" s="477" t="s">
        <v>611</v>
      </c>
    </row>
    <row r="289" spans="1:11" x14ac:dyDescent="0.25">
      <c r="A289" s="477">
        <v>41228</v>
      </c>
      <c r="B289" s="477" t="s">
        <v>4834</v>
      </c>
      <c r="C289" s="478">
        <v>12280709</v>
      </c>
      <c r="D289" s="478">
        <v>0</v>
      </c>
      <c r="E289" s="478">
        <v>0</v>
      </c>
      <c r="F289" s="478">
        <v>0</v>
      </c>
      <c r="G289" s="478">
        <v>0</v>
      </c>
      <c r="H289" s="478">
        <v>12280709</v>
      </c>
      <c r="I289" s="478">
        <v>45219159.75</v>
      </c>
      <c r="J289" s="479">
        <v>3.68</v>
      </c>
      <c r="K289" s="477" t="s">
        <v>4646</v>
      </c>
    </row>
    <row r="290" spans="1:11" x14ac:dyDescent="0.25">
      <c r="A290" s="477">
        <v>41229</v>
      </c>
      <c r="B290" s="477" t="s">
        <v>4835</v>
      </c>
      <c r="C290" s="478">
        <v>5480379</v>
      </c>
      <c r="D290" s="478">
        <v>0</v>
      </c>
      <c r="E290" s="478">
        <v>0</v>
      </c>
      <c r="F290" s="478">
        <v>0</v>
      </c>
      <c r="G290" s="478">
        <v>0</v>
      </c>
      <c r="H290" s="478">
        <v>5480379</v>
      </c>
      <c r="I290" s="478">
        <v>10599127.5</v>
      </c>
      <c r="J290" s="479">
        <v>1.93</v>
      </c>
      <c r="K290" s="477" t="s">
        <v>4646</v>
      </c>
    </row>
    <row r="291" spans="1:11" x14ac:dyDescent="0.25">
      <c r="A291" s="477">
        <v>41266</v>
      </c>
      <c r="B291" s="477" t="s">
        <v>4836</v>
      </c>
      <c r="C291" s="478">
        <v>702303698</v>
      </c>
      <c r="D291" s="478">
        <v>12110745</v>
      </c>
      <c r="E291" s="478">
        <v>0</v>
      </c>
      <c r="F291" s="478">
        <v>0</v>
      </c>
      <c r="G291" s="478">
        <v>0</v>
      </c>
      <c r="H291" s="478">
        <v>714414443</v>
      </c>
      <c r="I291" s="478">
        <v>714414443</v>
      </c>
      <c r="J291" s="479">
        <v>1</v>
      </c>
      <c r="K291" s="477" t="s">
        <v>611</v>
      </c>
    </row>
    <row r="292" spans="1:11" x14ac:dyDescent="0.25">
      <c r="A292" s="477">
        <v>41267</v>
      </c>
      <c r="B292" s="477" t="s">
        <v>4837</v>
      </c>
      <c r="C292" s="478">
        <v>423714193</v>
      </c>
      <c r="D292" s="478">
        <v>0</v>
      </c>
      <c r="E292" s="478">
        <v>0</v>
      </c>
      <c r="F292" s="478">
        <v>0</v>
      </c>
      <c r="G292" s="478">
        <v>384877110</v>
      </c>
      <c r="H292" s="478">
        <v>38837083</v>
      </c>
      <c r="I292" s="478">
        <v>0</v>
      </c>
      <c r="J292" s="479">
        <v>0</v>
      </c>
      <c r="K292" s="477" t="s">
        <v>611</v>
      </c>
    </row>
    <row r="293" spans="1:11" x14ac:dyDescent="0.25">
      <c r="A293" s="477">
        <v>42130</v>
      </c>
      <c r="B293" s="477" t="s">
        <v>4838</v>
      </c>
      <c r="C293" s="478">
        <v>4312351725</v>
      </c>
      <c r="D293" s="478">
        <v>0</v>
      </c>
      <c r="E293" s="478">
        <v>0</v>
      </c>
      <c r="F293" s="478">
        <v>0</v>
      </c>
      <c r="G293" s="478">
        <v>0</v>
      </c>
      <c r="H293" s="478">
        <v>4312351725</v>
      </c>
      <c r="I293" s="478">
        <v>3648056043</v>
      </c>
      <c r="J293" s="479">
        <v>0.85</v>
      </c>
      <c r="K293" s="477" t="s">
        <v>611</v>
      </c>
    </row>
    <row r="294" spans="1:11" x14ac:dyDescent="0.25">
      <c r="A294" s="477">
        <v>42131</v>
      </c>
      <c r="B294" s="477" t="s">
        <v>4839</v>
      </c>
      <c r="C294" s="478">
        <v>391859994</v>
      </c>
      <c r="D294" s="478">
        <v>0</v>
      </c>
      <c r="E294" s="478">
        <v>0</v>
      </c>
      <c r="F294" s="478">
        <v>0</v>
      </c>
      <c r="G294" s="478">
        <v>0</v>
      </c>
      <c r="H294" s="478">
        <v>391859994</v>
      </c>
      <c r="I294" s="478">
        <v>619074228</v>
      </c>
      <c r="J294" s="479">
        <v>1.58</v>
      </c>
      <c r="K294" s="477" t="s">
        <v>611</v>
      </c>
    </row>
    <row r="295" spans="1:11" x14ac:dyDescent="0.25">
      <c r="A295" s="477">
        <v>42220</v>
      </c>
      <c r="B295" s="477" t="s">
        <v>4840</v>
      </c>
      <c r="C295" s="478">
        <v>34484000</v>
      </c>
      <c r="D295" s="478">
        <v>0</v>
      </c>
      <c r="E295" s="478">
        <v>0</v>
      </c>
      <c r="F295" s="478">
        <v>0</v>
      </c>
      <c r="G295" s="478">
        <v>0</v>
      </c>
      <c r="H295" s="478">
        <v>34484000</v>
      </c>
      <c r="I295" s="478">
        <v>46986430.100000001</v>
      </c>
      <c r="J295" s="479">
        <v>1.36</v>
      </c>
      <c r="K295" s="477" t="s">
        <v>611</v>
      </c>
    </row>
    <row r="296" spans="1:11" x14ac:dyDescent="0.25">
      <c r="A296" s="477">
        <v>42253</v>
      </c>
      <c r="B296" s="477" t="s">
        <v>4841</v>
      </c>
      <c r="C296" s="478">
        <v>900000000</v>
      </c>
      <c r="D296" s="478">
        <v>669264865</v>
      </c>
      <c r="E296" s="478">
        <v>0</v>
      </c>
      <c r="F296" s="478">
        <v>0</v>
      </c>
      <c r="G296" s="478">
        <v>0</v>
      </c>
      <c r="H296" s="478">
        <v>1569264865</v>
      </c>
      <c r="I296" s="478">
        <v>1569264865</v>
      </c>
      <c r="J296" s="479">
        <v>1</v>
      </c>
      <c r="K296" s="477" t="s">
        <v>611</v>
      </c>
    </row>
    <row r="297" spans="1:11" x14ac:dyDescent="0.25">
      <c r="A297" s="477">
        <v>43219</v>
      </c>
      <c r="B297" s="477" t="s">
        <v>4842</v>
      </c>
      <c r="C297" s="478">
        <v>69000</v>
      </c>
      <c r="D297" s="478">
        <v>0</v>
      </c>
      <c r="E297" s="478">
        <v>0</v>
      </c>
      <c r="F297" s="478">
        <v>0</v>
      </c>
      <c r="G297" s="478">
        <v>0</v>
      </c>
      <c r="H297" s="478">
        <v>69000</v>
      </c>
      <c r="I297" s="478">
        <v>54552.57</v>
      </c>
      <c r="J297" s="479">
        <v>0.79</v>
      </c>
      <c r="K297" s="477" t="s">
        <v>611</v>
      </c>
    </row>
    <row r="298" spans="1:11" x14ac:dyDescent="0.25">
      <c r="A298" s="477">
        <v>43227</v>
      </c>
      <c r="B298" s="477" t="s">
        <v>4843</v>
      </c>
      <c r="C298" s="478">
        <v>0</v>
      </c>
      <c r="D298" s="478">
        <v>6629783</v>
      </c>
      <c r="E298" s="478">
        <v>0</v>
      </c>
      <c r="F298" s="478">
        <v>0</v>
      </c>
      <c r="G298" s="478">
        <v>0</v>
      </c>
      <c r="H298" s="478">
        <v>6629783</v>
      </c>
      <c r="I298" s="478">
        <v>6629783</v>
      </c>
      <c r="J298" s="479">
        <v>1</v>
      </c>
      <c r="K298" s="477" t="s">
        <v>611</v>
      </c>
    </row>
    <row r="299" spans="1:11" x14ac:dyDescent="0.25">
      <c r="A299" s="477">
        <v>44120</v>
      </c>
      <c r="B299" s="477" t="s">
        <v>4604</v>
      </c>
      <c r="C299" s="478">
        <v>65880000</v>
      </c>
      <c r="D299" s="478">
        <v>0</v>
      </c>
      <c r="E299" s="478">
        <v>0</v>
      </c>
      <c r="F299" s="478">
        <v>0</v>
      </c>
      <c r="G299" s="478">
        <v>0</v>
      </c>
      <c r="H299" s="478">
        <v>65880000</v>
      </c>
      <c r="I299" s="478">
        <v>188004946</v>
      </c>
      <c r="J299" s="479">
        <v>2.85</v>
      </c>
      <c r="K299" s="477" t="s">
        <v>611</v>
      </c>
    </row>
    <row r="300" spans="1:11" x14ac:dyDescent="0.25">
      <c r="A300" s="477">
        <v>44140</v>
      </c>
      <c r="B300" s="477" t="s">
        <v>4844</v>
      </c>
      <c r="C300" s="478">
        <v>1529401540</v>
      </c>
      <c r="D300" s="478">
        <v>0</v>
      </c>
      <c r="E300" s="478">
        <v>0</v>
      </c>
      <c r="F300" s="478">
        <v>0</v>
      </c>
      <c r="G300" s="478">
        <v>0</v>
      </c>
      <c r="H300" s="478">
        <v>1529401540</v>
      </c>
      <c r="I300" s="478">
        <v>1386460609</v>
      </c>
      <c r="J300" s="479">
        <v>0.91</v>
      </c>
      <c r="K300" s="477" t="s">
        <v>611</v>
      </c>
    </row>
    <row r="301" spans="1:11" x14ac:dyDescent="0.25">
      <c r="A301" s="477">
        <v>44160</v>
      </c>
      <c r="B301" s="477" t="s">
        <v>4845</v>
      </c>
      <c r="C301" s="478">
        <v>864759883</v>
      </c>
      <c r="D301" s="478">
        <v>0</v>
      </c>
      <c r="E301" s="478">
        <v>0</v>
      </c>
      <c r="F301" s="478">
        <v>0</v>
      </c>
      <c r="G301" s="478">
        <v>0</v>
      </c>
      <c r="H301" s="478">
        <v>864759883</v>
      </c>
      <c r="I301" s="478">
        <v>882458320</v>
      </c>
      <c r="J301" s="479">
        <v>1.02</v>
      </c>
      <c r="K301" s="477" t="s">
        <v>611</v>
      </c>
    </row>
    <row r="302" spans="1:11" x14ac:dyDescent="0.25">
      <c r="A302" s="477">
        <v>44201</v>
      </c>
      <c r="B302" s="477" t="s">
        <v>4846</v>
      </c>
      <c r="C302" s="478">
        <v>0</v>
      </c>
      <c r="D302" s="478">
        <v>0</v>
      </c>
      <c r="E302" s="478">
        <v>0</v>
      </c>
      <c r="F302" s="478">
        <v>0</v>
      </c>
      <c r="G302" s="478">
        <v>0</v>
      </c>
      <c r="H302" s="478">
        <v>0</v>
      </c>
      <c r="I302" s="478">
        <v>0</v>
      </c>
      <c r="J302" s="479">
        <v>0</v>
      </c>
      <c r="K302" s="477" t="s">
        <v>611</v>
      </c>
    </row>
    <row r="303" spans="1:11" x14ac:dyDescent="0.25">
      <c r="A303" s="477">
        <v>44202</v>
      </c>
      <c r="B303" s="477" t="s">
        <v>4846</v>
      </c>
      <c r="C303" s="478">
        <v>0</v>
      </c>
      <c r="D303" s="478">
        <v>58018458</v>
      </c>
      <c r="E303" s="478">
        <v>0</v>
      </c>
      <c r="F303" s="478">
        <v>0</v>
      </c>
      <c r="G303" s="478">
        <v>0</v>
      </c>
      <c r="H303" s="478">
        <v>58018458</v>
      </c>
      <c r="I303" s="478">
        <v>0</v>
      </c>
      <c r="J303" s="479">
        <v>0</v>
      </c>
      <c r="K303" s="477" t="s">
        <v>611</v>
      </c>
    </row>
    <row r="304" spans="1:11" x14ac:dyDescent="0.25">
      <c r="A304" s="477">
        <v>44219</v>
      </c>
      <c r="B304" s="477" t="s">
        <v>4847</v>
      </c>
      <c r="C304" s="478">
        <v>10000000</v>
      </c>
      <c r="D304" s="478">
        <v>0</v>
      </c>
      <c r="E304" s="478">
        <v>0</v>
      </c>
      <c r="F304" s="478">
        <v>0</v>
      </c>
      <c r="G304" s="478">
        <v>0</v>
      </c>
      <c r="H304" s="478">
        <v>10000000</v>
      </c>
      <c r="I304" s="478">
        <v>12031652.130000001</v>
      </c>
      <c r="J304" s="479">
        <v>1.2</v>
      </c>
      <c r="K304" s="477" t="s">
        <v>611</v>
      </c>
    </row>
    <row r="305" spans="1:11" x14ac:dyDescent="0.25">
      <c r="A305" s="477">
        <v>44220</v>
      </c>
      <c r="B305" s="477" t="s">
        <v>4848</v>
      </c>
      <c r="C305" s="478">
        <v>500000000</v>
      </c>
      <c r="D305" s="478">
        <v>0</v>
      </c>
      <c r="E305" s="478">
        <v>0</v>
      </c>
      <c r="F305" s="478">
        <v>0</v>
      </c>
      <c r="G305" s="478">
        <v>0</v>
      </c>
      <c r="H305" s="478">
        <v>500000000</v>
      </c>
      <c r="I305" s="478">
        <v>0</v>
      </c>
      <c r="J305" s="479">
        <v>0</v>
      </c>
      <c r="K305" s="477" t="s">
        <v>611</v>
      </c>
    </row>
    <row r="306" spans="1:11" x14ac:dyDescent="0.25">
      <c r="A306" s="477">
        <v>44226</v>
      </c>
      <c r="B306" s="477" t="s">
        <v>4849</v>
      </c>
      <c r="C306" s="478">
        <v>15224868</v>
      </c>
      <c r="D306" s="478">
        <v>0</v>
      </c>
      <c r="E306" s="478">
        <v>0</v>
      </c>
      <c r="F306" s="478">
        <v>0</v>
      </c>
      <c r="G306" s="478">
        <v>0</v>
      </c>
      <c r="H306" s="478">
        <v>15224868</v>
      </c>
      <c r="I306" s="478">
        <v>20797950.449999999</v>
      </c>
      <c r="J306" s="479">
        <v>1.37</v>
      </c>
      <c r="K306" s="477" t="s">
        <v>611</v>
      </c>
    </row>
    <row r="307" spans="1:11" x14ac:dyDescent="0.25">
      <c r="A307" s="477">
        <v>44266</v>
      </c>
      <c r="B307" s="477" t="s">
        <v>4850</v>
      </c>
      <c r="C307" s="478">
        <v>0</v>
      </c>
      <c r="D307" s="478">
        <v>22915802</v>
      </c>
      <c r="E307" s="478">
        <v>0</v>
      </c>
      <c r="F307" s="478">
        <v>263945622</v>
      </c>
      <c r="G307" s="478">
        <v>0</v>
      </c>
      <c r="H307" s="478">
        <v>286861424</v>
      </c>
      <c r="I307" s="478">
        <v>286861424</v>
      </c>
      <c r="J307" s="479">
        <v>1</v>
      </c>
      <c r="K307" s="477" t="s">
        <v>611</v>
      </c>
    </row>
    <row r="308" spans="1:11" x14ac:dyDescent="0.25">
      <c r="A308" s="477">
        <v>44267</v>
      </c>
      <c r="B308" s="477" t="s">
        <v>4851</v>
      </c>
      <c r="C308" s="478">
        <v>154452624</v>
      </c>
      <c r="D308" s="478">
        <v>0</v>
      </c>
      <c r="E308" s="478">
        <v>0</v>
      </c>
      <c r="F308" s="478">
        <v>120931488</v>
      </c>
      <c r="G308" s="478">
        <v>0</v>
      </c>
      <c r="H308" s="478">
        <v>275384112</v>
      </c>
      <c r="I308" s="478">
        <v>275384112</v>
      </c>
      <c r="J308" s="479">
        <v>1</v>
      </c>
      <c r="K308" s="477" t="s">
        <v>611</v>
      </c>
    </row>
    <row r="309" spans="1:11" x14ac:dyDescent="0.25">
      <c r="A309" s="477">
        <v>45211</v>
      </c>
      <c r="B309" s="477" t="s">
        <v>4852</v>
      </c>
      <c r="C309" s="478">
        <v>0</v>
      </c>
      <c r="D309" s="478">
        <v>0</v>
      </c>
      <c r="E309" s="478">
        <v>0</v>
      </c>
      <c r="F309" s="478">
        <v>2170097483</v>
      </c>
      <c r="G309" s="478">
        <v>0</v>
      </c>
      <c r="H309" s="478">
        <v>2170097483</v>
      </c>
      <c r="I309" s="478">
        <v>0</v>
      </c>
      <c r="J309" s="479">
        <v>0</v>
      </c>
      <c r="K309" s="477" t="s">
        <v>611</v>
      </c>
    </row>
    <row r="310" spans="1:11" x14ac:dyDescent="0.25">
      <c r="A310" s="477">
        <v>45231</v>
      </c>
      <c r="B310" s="477" t="s">
        <v>4853</v>
      </c>
      <c r="C310" s="478">
        <v>0</v>
      </c>
      <c r="D310" s="478">
        <v>0</v>
      </c>
      <c r="E310" s="478">
        <v>0</v>
      </c>
      <c r="F310" s="478">
        <v>1770000000</v>
      </c>
      <c r="G310" s="478">
        <v>0</v>
      </c>
      <c r="H310" s="478">
        <v>1770000000</v>
      </c>
      <c r="I310" s="478">
        <v>0</v>
      </c>
      <c r="J310" s="479">
        <v>0</v>
      </c>
      <c r="K310" s="477" t="s">
        <v>611</v>
      </c>
    </row>
    <row r="311" spans="1:11" x14ac:dyDescent="0.25">
      <c r="A311" s="477">
        <v>51101</v>
      </c>
      <c r="B311" s="477" t="s">
        <v>4549</v>
      </c>
      <c r="C311" s="478">
        <v>0</v>
      </c>
      <c r="D311" s="478">
        <v>0</v>
      </c>
      <c r="E311" s="478">
        <v>0</v>
      </c>
      <c r="F311" s="478">
        <v>0</v>
      </c>
      <c r="G311" s="478">
        <v>0</v>
      </c>
      <c r="H311" s="478">
        <v>0</v>
      </c>
      <c r="I311" s="478">
        <v>0</v>
      </c>
      <c r="J311" s="479">
        <v>0</v>
      </c>
      <c r="K311" s="477" t="s">
        <v>611</v>
      </c>
    </row>
    <row r="312" spans="1:11" x14ac:dyDescent="0.25">
      <c r="A312" s="477">
        <v>51102</v>
      </c>
      <c r="B312" s="477" t="s">
        <v>4854</v>
      </c>
      <c r="C312" s="478">
        <v>0</v>
      </c>
      <c r="D312" s="478">
        <v>0</v>
      </c>
      <c r="E312" s="478">
        <v>0</v>
      </c>
      <c r="F312" s="478">
        <v>0</v>
      </c>
      <c r="G312" s="478">
        <v>0</v>
      </c>
      <c r="H312" s="478">
        <v>0</v>
      </c>
      <c r="I312" s="478">
        <v>0</v>
      </c>
      <c r="J312" s="479">
        <v>0</v>
      </c>
      <c r="K312" s="477" t="s">
        <v>611</v>
      </c>
    </row>
    <row r="313" spans="1:11" x14ac:dyDescent="0.25">
      <c r="A313" s="477">
        <v>51103</v>
      </c>
      <c r="B313" s="477" t="s">
        <v>4563</v>
      </c>
      <c r="C313" s="478">
        <v>0</v>
      </c>
      <c r="D313" s="478">
        <v>0</v>
      </c>
      <c r="E313" s="478">
        <v>0</v>
      </c>
      <c r="F313" s="478">
        <v>0</v>
      </c>
      <c r="G313" s="478">
        <v>0</v>
      </c>
      <c r="H313" s="478">
        <v>0</v>
      </c>
      <c r="I313" s="478">
        <v>0</v>
      </c>
      <c r="J313" s="479">
        <v>0</v>
      </c>
      <c r="K313" s="477" t="s">
        <v>611</v>
      </c>
    </row>
    <row r="314" spans="1:11" x14ac:dyDescent="0.25">
      <c r="A314" s="477">
        <v>51104</v>
      </c>
      <c r="B314" s="477" t="s">
        <v>4855</v>
      </c>
      <c r="C314" s="478">
        <v>0</v>
      </c>
      <c r="D314" s="478">
        <v>0</v>
      </c>
      <c r="E314" s="478">
        <v>0</v>
      </c>
      <c r="F314" s="478">
        <v>0</v>
      </c>
      <c r="G314" s="478">
        <v>0</v>
      </c>
      <c r="H314" s="478">
        <v>0</v>
      </c>
      <c r="I314" s="478">
        <v>0</v>
      </c>
      <c r="J314" s="479">
        <v>0</v>
      </c>
      <c r="K314" s="477" t="s">
        <v>611</v>
      </c>
    </row>
    <row r="315" spans="1:11" x14ac:dyDescent="0.25">
      <c r="A315" s="477">
        <v>51105</v>
      </c>
      <c r="B315" s="477" t="s">
        <v>4856</v>
      </c>
      <c r="C315" s="478">
        <v>0</v>
      </c>
      <c r="D315" s="478">
        <v>0</v>
      </c>
      <c r="E315" s="478">
        <v>0</v>
      </c>
      <c r="F315" s="478">
        <v>0</v>
      </c>
      <c r="G315" s="478">
        <v>0</v>
      </c>
      <c r="H315" s="478">
        <v>0</v>
      </c>
      <c r="I315" s="478">
        <v>0</v>
      </c>
      <c r="J315" s="479">
        <v>0</v>
      </c>
      <c r="K315" s="477" t="s">
        <v>611</v>
      </c>
    </row>
    <row r="316" spans="1:11" x14ac:dyDescent="0.25">
      <c r="A316" s="477">
        <v>51106</v>
      </c>
      <c r="B316" s="477" t="s">
        <v>4857</v>
      </c>
      <c r="C316" s="478">
        <v>0</v>
      </c>
      <c r="D316" s="478">
        <v>0</v>
      </c>
      <c r="E316" s="478">
        <v>0</v>
      </c>
      <c r="F316" s="478">
        <v>0</v>
      </c>
      <c r="G316" s="478">
        <v>0</v>
      </c>
      <c r="H316" s="478">
        <v>0</v>
      </c>
      <c r="I316" s="478">
        <v>0</v>
      </c>
      <c r="J316" s="479">
        <v>0</v>
      </c>
      <c r="K316" s="477" t="s">
        <v>611</v>
      </c>
    </row>
    <row r="317" spans="1:11" x14ac:dyDescent="0.25">
      <c r="A317" s="477">
        <v>51107</v>
      </c>
      <c r="B317" s="477" t="s">
        <v>4858</v>
      </c>
      <c r="C317" s="478">
        <v>0</v>
      </c>
      <c r="D317" s="478">
        <v>0</v>
      </c>
      <c r="E317" s="478">
        <v>0</v>
      </c>
      <c r="F317" s="478">
        <v>0</v>
      </c>
      <c r="G317" s="478">
        <v>0</v>
      </c>
      <c r="H317" s="478">
        <v>0</v>
      </c>
      <c r="I317" s="478">
        <v>0</v>
      </c>
      <c r="J317" s="479">
        <v>0</v>
      </c>
      <c r="K317" s="477" t="s">
        <v>611</v>
      </c>
    </row>
    <row r="318" spans="1:11" x14ac:dyDescent="0.25">
      <c r="A318" s="477">
        <v>51108</v>
      </c>
      <c r="B318" s="477" t="s">
        <v>4859</v>
      </c>
      <c r="C318" s="478">
        <v>0</v>
      </c>
      <c r="D318" s="478">
        <v>0</v>
      </c>
      <c r="E318" s="478">
        <v>0</v>
      </c>
      <c r="F318" s="478">
        <v>0</v>
      </c>
      <c r="G318" s="478">
        <v>0</v>
      </c>
      <c r="H318" s="478">
        <v>0</v>
      </c>
      <c r="I318" s="478">
        <v>0</v>
      </c>
      <c r="J318" s="479">
        <v>0</v>
      </c>
      <c r="K318" s="477" t="s">
        <v>611</v>
      </c>
    </row>
    <row r="319" spans="1:11" x14ac:dyDescent="0.25">
      <c r="A319" s="477">
        <v>51109</v>
      </c>
      <c r="B319" s="477" t="s">
        <v>4860</v>
      </c>
      <c r="C319" s="478">
        <v>0</v>
      </c>
      <c r="D319" s="478">
        <v>0</v>
      </c>
      <c r="E319" s="478">
        <v>0</v>
      </c>
      <c r="F319" s="478">
        <v>0</v>
      </c>
      <c r="G319" s="478">
        <v>0</v>
      </c>
      <c r="H319" s="478">
        <v>0</v>
      </c>
      <c r="I319" s="478">
        <v>0</v>
      </c>
      <c r="J319" s="479">
        <v>0</v>
      </c>
      <c r="K319" s="477" t="s">
        <v>611</v>
      </c>
    </row>
    <row r="320" spans="1:11" x14ac:dyDescent="0.25">
      <c r="A320" s="477">
        <v>51201</v>
      </c>
      <c r="B320" s="477" t="s">
        <v>4861</v>
      </c>
      <c r="C320" s="478">
        <v>0</v>
      </c>
      <c r="D320" s="478">
        <v>0</v>
      </c>
      <c r="E320" s="478">
        <v>0</v>
      </c>
      <c r="F320" s="478">
        <v>0</v>
      </c>
      <c r="G320" s="478">
        <v>0</v>
      </c>
      <c r="H320" s="478">
        <v>0</v>
      </c>
      <c r="I320" s="478">
        <v>0</v>
      </c>
      <c r="J320" s="479">
        <v>0</v>
      </c>
      <c r="K320" s="477" t="s">
        <v>611</v>
      </c>
    </row>
    <row r="321" spans="1:11" x14ac:dyDescent="0.25">
      <c r="A321" s="477">
        <v>51202</v>
      </c>
      <c r="B321" s="477" t="s">
        <v>4862</v>
      </c>
      <c r="C321" s="478">
        <v>0</v>
      </c>
      <c r="D321" s="478">
        <v>0</v>
      </c>
      <c r="E321" s="478">
        <v>0</v>
      </c>
      <c r="F321" s="478">
        <v>0</v>
      </c>
      <c r="G321" s="478">
        <v>0</v>
      </c>
      <c r="H321" s="478">
        <v>0</v>
      </c>
      <c r="I321" s="478">
        <v>0</v>
      </c>
      <c r="J321" s="479">
        <v>0</v>
      </c>
      <c r="K321" s="477" t="s">
        <v>611</v>
      </c>
    </row>
    <row r="322" spans="1:11" x14ac:dyDescent="0.25">
      <c r="A322" s="477">
        <v>51203</v>
      </c>
      <c r="B322" s="477" t="s">
        <v>4863</v>
      </c>
      <c r="C322" s="478">
        <v>0</v>
      </c>
      <c r="D322" s="478">
        <v>0</v>
      </c>
      <c r="E322" s="478">
        <v>0</v>
      </c>
      <c r="F322" s="478">
        <v>0</v>
      </c>
      <c r="G322" s="478">
        <v>0</v>
      </c>
      <c r="H322" s="478">
        <v>0</v>
      </c>
      <c r="I322" s="478">
        <v>0</v>
      </c>
      <c r="J322" s="479">
        <v>0</v>
      </c>
      <c r="K322" s="477" t="s">
        <v>611</v>
      </c>
    </row>
    <row r="323" spans="1:11" x14ac:dyDescent="0.25">
      <c r="A323" s="477">
        <v>51204</v>
      </c>
      <c r="B323" s="477" t="s">
        <v>4864</v>
      </c>
      <c r="C323" s="478">
        <v>0</v>
      </c>
      <c r="D323" s="478">
        <v>0</v>
      </c>
      <c r="E323" s="478">
        <v>0</v>
      </c>
      <c r="F323" s="478">
        <v>0</v>
      </c>
      <c r="G323" s="478">
        <v>0</v>
      </c>
      <c r="H323" s="478">
        <v>0</v>
      </c>
      <c r="I323" s="478">
        <v>27926819</v>
      </c>
      <c r="J323" s="479">
        <v>1</v>
      </c>
      <c r="K323" s="477" t="s">
        <v>611</v>
      </c>
    </row>
    <row r="324" spans="1:11" x14ac:dyDescent="0.25">
      <c r="A324" s="477">
        <v>51205</v>
      </c>
      <c r="B324" s="477" t="s">
        <v>4865</v>
      </c>
      <c r="C324" s="478">
        <v>0</v>
      </c>
      <c r="D324" s="478">
        <v>0</v>
      </c>
      <c r="E324" s="478">
        <v>0</v>
      </c>
      <c r="F324" s="478">
        <v>0</v>
      </c>
      <c r="G324" s="478">
        <v>0</v>
      </c>
      <c r="H324" s="478">
        <v>0</v>
      </c>
      <c r="I324" s="478">
        <v>285848647</v>
      </c>
      <c r="J324" s="479">
        <v>1</v>
      </c>
      <c r="K324" s="477" t="s">
        <v>611</v>
      </c>
    </row>
    <row r="325" spans="1:11" x14ac:dyDescent="0.25">
      <c r="A325" s="477">
        <v>51206</v>
      </c>
      <c r="B325" s="477" t="s">
        <v>4866</v>
      </c>
      <c r="C325" s="478">
        <v>0</v>
      </c>
      <c r="D325" s="478">
        <v>0</v>
      </c>
      <c r="E325" s="478">
        <v>0</v>
      </c>
      <c r="F325" s="478">
        <v>0</v>
      </c>
      <c r="G325" s="478">
        <v>0</v>
      </c>
      <c r="H325" s="478">
        <v>0</v>
      </c>
      <c r="I325" s="478">
        <v>3768658</v>
      </c>
      <c r="J325" s="479">
        <v>1</v>
      </c>
      <c r="K325" s="477" t="s">
        <v>611</v>
      </c>
    </row>
    <row r="326" spans="1:11" x14ac:dyDescent="0.25">
      <c r="A326" s="477">
        <v>51207</v>
      </c>
      <c r="B326" s="477" t="s">
        <v>4600</v>
      </c>
      <c r="C326" s="478">
        <v>0</v>
      </c>
      <c r="D326" s="478">
        <v>0</v>
      </c>
      <c r="E326" s="478">
        <v>0</v>
      </c>
      <c r="F326" s="478">
        <v>0</v>
      </c>
      <c r="G326" s="478">
        <v>0</v>
      </c>
      <c r="H326" s="478">
        <v>0</v>
      </c>
      <c r="I326" s="478">
        <v>11376461</v>
      </c>
      <c r="J326" s="479">
        <v>1</v>
      </c>
      <c r="K326" s="477" t="s">
        <v>611</v>
      </c>
    </row>
    <row r="327" spans="1:11" x14ac:dyDescent="0.25">
      <c r="A327" s="477">
        <v>51208</v>
      </c>
      <c r="B327" s="477" t="s">
        <v>4867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13867096</v>
      </c>
      <c r="J327" s="479">
        <v>1</v>
      </c>
      <c r="K327" s="477" t="s">
        <v>611</v>
      </c>
    </row>
    <row r="328" spans="1:11" x14ac:dyDescent="0.25">
      <c r="A328" s="477">
        <v>51209</v>
      </c>
      <c r="B328" s="477" t="s">
        <v>4868</v>
      </c>
      <c r="C328" s="478">
        <v>0</v>
      </c>
      <c r="D328" s="478">
        <v>0</v>
      </c>
      <c r="E328" s="478">
        <v>0</v>
      </c>
      <c r="F328" s="478">
        <v>0</v>
      </c>
      <c r="G328" s="478">
        <v>0</v>
      </c>
      <c r="H328" s="478">
        <v>0</v>
      </c>
      <c r="I328" s="478">
        <v>135019897</v>
      </c>
      <c r="J328" s="479">
        <v>1</v>
      </c>
      <c r="K328" s="477" t="s">
        <v>611</v>
      </c>
    </row>
    <row r="329" spans="1:11" x14ac:dyDescent="0.25">
      <c r="A329" s="477">
        <v>51210</v>
      </c>
      <c r="B329" s="477" t="s">
        <v>4869</v>
      </c>
      <c r="C329" s="478">
        <v>0</v>
      </c>
      <c r="D329" s="478">
        <v>0</v>
      </c>
      <c r="E329" s="478">
        <v>0</v>
      </c>
      <c r="F329" s="478">
        <v>0</v>
      </c>
      <c r="G329" s="478">
        <v>0</v>
      </c>
      <c r="H329" s="478">
        <v>0</v>
      </c>
      <c r="I329" s="478">
        <v>34579478</v>
      </c>
      <c r="J329" s="479">
        <v>1</v>
      </c>
      <c r="K329" s="477" t="s">
        <v>611</v>
      </c>
    </row>
    <row r="330" spans="1:11" x14ac:dyDescent="0.25">
      <c r="A330" s="477">
        <v>51211</v>
      </c>
      <c r="B330" s="477" t="s">
        <v>4870</v>
      </c>
      <c r="C330" s="478">
        <v>0</v>
      </c>
      <c r="D330" s="478">
        <v>0</v>
      </c>
      <c r="E330" s="478">
        <v>0</v>
      </c>
      <c r="F330" s="478">
        <v>0</v>
      </c>
      <c r="G330" s="478">
        <v>0</v>
      </c>
      <c r="H330" s="478">
        <v>0</v>
      </c>
      <c r="I330" s="478">
        <v>1731186</v>
      </c>
      <c r="J330" s="479">
        <v>1</v>
      </c>
      <c r="K330" s="477" t="s">
        <v>611</v>
      </c>
    </row>
    <row r="331" spans="1:11" x14ac:dyDescent="0.25">
      <c r="A331" s="477">
        <v>51212</v>
      </c>
      <c r="B331" s="477" t="s">
        <v>4871</v>
      </c>
      <c r="C331" s="478">
        <v>0</v>
      </c>
      <c r="D331" s="478">
        <v>0</v>
      </c>
      <c r="E331" s="478">
        <v>0</v>
      </c>
      <c r="F331" s="478">
        <v>0</v>
      </c>
      <c r="G331" s="478">
        <v>0</v>
      </c>
      <c r="H331" s="478">
        <v>0</v>
      </c>
      <c r="I331" s="478">
        <v>0</v>
      </c>
      <c r="J331" s="479">
        <v>0</v>
      </c>
      <c r="K331" s="477" t="s">
        <v>611</v>
      </c>
    </row>
  </sheetData>
  <mergeCells count="2">
    <mergeCell ref="A1:K1"/>
    <mergeCell ref="A2:K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56"/>
  <sheetViews>
    <sheetView zoomScale="83" zoomScaleNormal="85" workbookViewId="0">
      <pane xSplit="47" ySplit="1" topLeftCell="BD2" activePane="bottomRight" state="frozen"/>
      <selection pane="topRight" activeCell="BB1" sqref="BB1"/>
      <selection pane="bottomLeft" activeCell="A2" sqref="A2"/>
      <selection pane="bottomRight" activeCell="AK25" sqref="AK25"/>
    </sheetView>
  </sheetViews>
  <sheetFormatPr baseColWidth="10" defaultColWidth="9.140625" defaultRowHeight="15" x14ac:dyDescent="0.25"/>
  <cols>
    <col min="1" max="8" width="5.28515625" customWidth="1"/>
    <col min="9" max="9" width="20.42578125" hidden="1" customWidth="1"/>
    <col min="10" max="10" width="21.42578125" hidden="1" customWidth="1"/>
    <col min="11" max="11" width="21.28515625" hidden="1" customWidth="1"/>
    <col min="12" max="12" width="22.140625" hidden="1" customWidth="1"/>
    <col min="13" max="13" width="16.5703125" hidden="1" customWidth="1"/>
    <col min="14" max="14" width="17.42578125" hidden="1" customWidth="1"/>
    <col min="15" max="15" width="17.28515625" hidden="1" customWidth="1"/>
    <col min="16" max="16" width="18.140625" hidden="1" customWidth="1"/>
    <col min="17" max="17" width="14.7109375" hidden="1" customWidth="1"/>
    <col min="18" max="18" width="15.5703125" hidden="1" customWidth="1"/>
    <col min="19" max="19" width="15.7109375" hidden="1" customWidth="1"/>
    <col min="20" max="20" width="16.7109375" hidden="1" customWidth="1"/>
    <col min="21" max="21" width="15.42578125" hidden="1" customWidth="1"/>
    <col min="22" max="22" width="16.42578125" hidden="1" customWidth="1"/>
    <col min="23" max="23" width="12.28515625" hidden="1" customWidth="1"/>
    <col min="24" max="24" width="37.140625" hidden="1" customWidth="1"/>
    <col min="25" max="25" width="14.5703125" hidden="1" customWidth="1"/>
    <col min="26" max="26" width="28.7109375" hidden="1" customWidth="1"/>
    <col min="27" max="27" width="15.28515625" hidden="1" customWidth="1"/>
    <col min="28" max="28" width="38.5703125" hidden="1" customWidth="1"/>
    <col min="29" max="29" width="10.140625" hidden="1" customWidth="1"/>
    <col min="30" max="30" width="20.5703125" hidden="1" customWidth="1"/>
    <col min="31" max="31" width="9.85546875" hidden="1" customWidth="1"/>
    <col min="32" max="32" width="10.7109375" hidden="1" customWidth="1"/>
    <col min="33" max="33" width="10.140625" hidden="1" customWidth="1"/>
    <col min="34" max="34" width="11.5703125" customWidth="1"/>
    <col min="35" max="35" width="44.28515625" hidden="1" customWidth="1"/>
    <col min="36" max="36" width="25.42578125" hidden="1" customWidth="1"/>
    <col min="37" max="37" width="56" customWidth="1"/>
    <col min="38" max="41" width="18.42578125" style="1" hidden="1" customWidth="1"/>
    <col min="42" max="42" width="20" style="1" hidden="1" customWidth="1"/>
    <col min="43" max="43" width="23.85546875" style="1" customWidth="1"/>
    <col min="44" max="48" width="20.5703125" style="1" customWidth="1"/>
    <col min="49" max="49" width="9.140625" hidden="1" customWidth="1"/>
    <col min="50" max="50" width="112.140625" customWidth="1"/>
  </cols>
  <sheetData>
    <row r="1" spans="1:51" x14ac:dyDescent="0.25">
      <c r="A1" s="482" t="s">
        <v>4872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</row>
    <row r="2" spans="1:51" x14ac:dyDescent="0.25">
      <c r="A2" s="482" t="s">
        <v>4874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</row>
    <row r="4" spans="1:51" x14ac:dyDescent="0.25">
      <c r="A4" s="483" t="s">
        <v>213</v>
      </c>
      <c r="B4" s="483" t="s">
        <v>541</v>
      </c>
      <c r="C4" s="483" t="s">
        <v>542</v>
      </c>
      <c r="D4" s="483" t="s">
        <v>543</v>
      </c>
      <c r="E4" s="483" t="s">
        <v>313</v>
      </c>
      <c r="F4" s="483" t="s">
        <v>314</v>
      </c>
      <c r="G4" s="483" t="s">
        <v>544</v>
      </c>
      <c r="H4" s="483" t="s">
        <v>545</v>
      </c>
      <c r="I4" s="483" t="s">
        <v>546</v>
      </c>
      <c r="J4" s="483" t="s">
        <v>547</v>
      </c>
      <c r="K4" s="483" t="s">
        <v>548</v>
      </c>
      <c r="L4" s="483" t="s">
        <v>549</v>
      </c>
      <c r="M4" s="483" t="s">
        <v>556</v>
      </c>
      <c r="N4" s="483" t="s">
        <v>557</v>
      </c>
      <c r="O4" s="483" t="s">
        <v>558</v>
      </c>
      <c r="P4" s="483" t="s">
        <v>559</v>
      </c>
      <c r="Q4" s="483" t="s">
        <v>560</v>
      </c>
      <c r="R4" s="483" t="s">
        <v>561</v>
      </c>
      <c r="S4" s="483" t="s">
        <v>562</v>
      </c>
      <c r="T4" s="483" t="s">
        <v>563</v>
      </c>
      <c r="U4" s="483" t="s">
        <v>564</v>
      </c>
      <c r="V4" s="483" t="s">
        <v>565</v>
      </c>
      <c r="W4" s="483" t="s">
        <v>566</v>
      </c>
      <c r="X4" s="483" t="s">
        <v>567</v>
      </c>
      <c r="Y4" s="483" t="s">
        <v>568</v>
      </c>
      <c r="Z4" s="483" t="s">
        <v>569</v>
      </c>
      <c r="AA4" s="483" t="s">
        <v>570</v>
      </c>
      <c r="AB4" s="483" t="s">
        <v>571</v>
      </c>
      <c r="AC4" s="483" t="s">
        <v>572</v>
      </c>
      <c r="AD4" s="483" t="s">
        <v>573</v>
      </c>
      <c r="AE4" s="483" t="s">
        <v>574</v>
      </c>
      <c r="AF4" s="483" t="s">
        <v>575</v>
      </c>
      <c r="AG4" s="483" t="s">
        <v>576</v>
      </c>
      <c r="AH4" s="483" t="s">
        <v>577</v>
      </c>
      <c r="AI4" s="483" t="s">
        <v>578</v>
      </c>
      <c r="AJ4" s="483" t="s">
        <v>579</v>
      </c>
      <c r="AK4" s="483" t="s">
        <v>580</v>
      </c>
      <c r="AL4" s="484" t="s">
        <v>581</v>
      </c>
      <c r="AM4" s="484" t="s">
        <v>582</v>
      </c>
      <c r="AN4" s="484" t="s">
        <v>583</v>
      </c>
      <c r="AO4" s="484" t="s">
        <v>584</v>
      </c>
      <c r="AP4" s="484" t="s">
        <v>585</v>
      </c>
      <c r="AQ4" s="485" t="s">
        <v>586</v>
      </c>
      <c r="AR4" s="485" t="s">
        <v>0</v>
      </c>
      <c r="AS4" s="485" t="s">
        <v>587</v>
      </c>
      <c r="AT4" s="485" t="s">
        <v>588</v>
      </c>
      <c r="AU4" s="485" t="s">
        <v>589</v>
      </c>
      <c r="AV4" s="485" t="s">
        <v>590</v>
      </c>
    </row>
    <row r="5" spans="1:51" x14ac:dyDescent="0.25">
      <c r="A5">
        <v>14</v>
      </c>
      <c r="B5">
        <v>1</v>
      </c>
      <c r="C5">
        <v>3</v>
      </c>
      <c r="D5">
        <v>11</v>
      </c>
      <c r="E5">
        <v>3</v>
      </c>
      <c r="F5">
        <v>1</v>
      </c>
      <c r="G5">
        <v>7</v>
      </c>
      <c r="H5">
        <v>0</v>
      </c>
      <c r="I5">
        <v>1</v>
      </c>
      <c r="J5" t="s">
        <v>597</v>
      </c>
      <c r="K5">
        <v>0</v>
      </c>
      <c r="L5" t="s">
        <v>597</v>
      </c>
      <c r="M5" t="s">
        <v>593</v>
      </c>
      <c r="N5" t="s">
        <v>215</v>
      </c>
      <c r="O5" t="s">
        <v>601</v>
      </c>
      <c r="P5" t="s">
        <v>419</v>
      </c>
      <c r="Q5" t="s">
        <v>594</v>
      </c>
      <c r="R5" t="s">
        <v>602</v>
      </c>
      <c r="S5" t="s">
        <v>596</v>
      </c>
      <c r="T5" t="s">
        <v>597</v>
      </c>
      <c r="U5" t="s">
        <v>595</v>
      </c>
      <c r="V5" t="s">
        <v>234</v>
      </c>
      <c r="W5" t="s">
        <v>603</v>
      </c>
      <c r="X5" t="s">
        <v>246</v>
      </c>
      <c r="Y5" t="s">
        <v>604</v>
      </c>
      <c r="Z5" t="s">
        <v>247</v>
      </c>
      <c r="AA5" t="s">
        <v>605</v>
      </c>
      <c r="AB5" t="s">
        <v>606</v>
      </c>
      <c r="AC5" t="s">
        <v>607</v>
      </c>
      <c r="AD5" t="s">
        <v>608</v>
      </c>
      <c r="AE5" t="s">
        <v>609</v>
      </c>
      <c r="AF5" t="s">
        <v>610</v>
      </c>
      <c r="AG5" t="s">
        <v>611</v>
      </c>
      <c r="AH5" t="s">
        <v>612</v>
      </c>
      <c r="AI5" t="s">
        <v>613</v>
      </c>
      <c r="AJ5" t="s">
        <v>614</v>
      </c>
      <c r="AK5" t="s">
        <v>1</v>
      </c>
      <c r="AL5">
        <v>570000000</v>
      </c>
      <c r="AM5">
        <v>0</v>
      </c>
      <c r="AN5">
        <v>0</v>
      </c>
      <c r="AO5">
        <v>0</v>
      </c>
      <c r="AP5">
        <v>500597890</v>
      </c>
      <c r="AQ5" s="187">
        <v>69402110</v>
      </c>
      <c r="AR5" s="187">
        <v>69402110</v>
      </c>
      <c r="AS5" s="187">
        <v>69402110</v>
      </c>
      <c r="AT5" s="187">
        <v>38143002</v>
      </c>
      <c r="AU5" s="187">
        <v>37275202</v>
      </c>
      <c r="AV5" s="187">
        <v>0</v>
      </c>
      <c r="AW5">
        <f>+COUNTIF('[5]EJECUCIONGASTOS ARMONIZADO'!$R$3:$R$583,#REF!)</f>
        <v>0</v>
      </c>
      <c r="AY5" t="e">
        <f>+#REF!-[5]GASTOS!#REF!</f>
        <v>#REF!</v>
      </c>
    </row>
    <row r="6" spans="1:51" x14ac:dyDescent="0.25">
      <c r="A6">
        <v>14</v>
      </c>
      <c r="B6">
        <v>1</v>
      </c>
      <c r="C6">
        <v>3</v>
      </c>
      <c r="D6">
        <v>11</v>
      </c>
      <c r="E6">
        <v>3</v>
      </c>
      <c r="F6">
        <v>1</v>
      </c>
      <c r="G6">
        <v>7</v>
      </c>
      <c r="H6">
        <v>1</v>
      </c>
      <c r="I6">
        <v>1</v>
      </c>
      <c r="J6" t="s">
        <v>597</v>
      </c>
      <c r="K6">
        <v>0</v>
      </c>
      <c r="L6" t="s">
        <v>597</v>
      </c>
      <c r="M6" t="s">
        <v>593</v>
      </c>
      <c r="N6" t="s">
        <v>215</v>
      </c>
      <c r="O6" t="s">
        <v>601</v>
      </c>
      <c r="P6" t="s">
        <v>419</v>
      </c>
      <c r="Q6" t="s">
        <v>594</v>
      </c>
      <c r="R6" t="s">
        <v>602</v>
      </c>
      <c r="S6" t="s">
        <v>596</v>
      </c>
      <c r="T6" t="s">
        <v>597</v>
      </c>
      <c r="U6" t="s">
        <v>595</v>
      </c>
      <c r="V6" t="s">
        <v>234</v>
      </c>
      <c r="W6" t="s">
        <v>603</v>
      </c>
      <c r="X6" t="s">
        <v>246</v>
      </c>
      <c r="Y6" t="s">
        <v>604</v>
      </c>
      <c r="Z6" t="s">
        <v>247</v>
      </c>
      <c r="AA6" t="s">
        <v>605</v>
      </c>
      <c r="AB6" t="s">
        <v>606</v>
      </c>
      <c r="AC6" t="s">
        <v>607</v>
      </c>
      <c r="AD6" t="s">
        <v>608</v>
      </c>
      <c r="AE6" t="s">
        <v>609</v>
      </c>
      <c r="AF6" t="s">
        <v>610</v>
      </c>
      <c r="AG6" t="s">
        <v>611</v>
      </c>
      <c r="AH6" t="s">
        <v>612</v>
      </c>
      <c r="AI6" t="s">
        <v>613</v>
      </c>
      <c r="AJ6" t="s">
        <v>618</v>
      </c>
      <c r="AK6" t="s">
        <v>2</v>
      </c>
      <c r="AL6">
        <v>2895584814</v>
      </c>
      <c r="AM6">
        <v>0</v>
      </c>
      <c r="AN6">
        <v>0</v>
      </c>
      <c r="AO6">
        <v>0</v>
      </c>
      <c r="AP6">
        <v>2895584814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>
        <f>+COUNTIF('[5]EJECUCIONGASTOS ARMONIZADO'!$R$3:$R$583,#REF!)</f>
        <v>0</v>
      </c>
      <c r="AY6" t="e">
        <f>+#REF!-[5]GASTOS!#REF!</f>
        <v>#REF!</v>
      </c>
    </row>
    <row r="7" spans="1:51" x14ac:dyDescent="0.25">
      <c r="A7">
        <v>14</v>
      </c>
      <c r="B7">
        <v>1</v>
      </c>
      <c r="C7">
        <v>3</v>
      </c>
      <c r="D7">
        <v>11</v>
      </c>
      <c r="E7">
        <v>3</v>
      </c>
      <c r="F7">
        <v>1</v>
      </c>
      <c r="G7">
        <v>70</v>
      </c>
      <c r="H7">
        <v>0</v>
      </c>
      <c r="I7">
        <v>1</v>
      </c>
      <c r="J7" t="s">
        <v>597</v>
      </c>
      <c r="K7">
        <v>0</v>
      </c>
      <c r="L7" t="s">
        <v>597</v>
      </c>
      <c r="M7" t="s">
        <v>593</v>
      </c>
      <c r="N7" t="s">
        <v>215</v>
      </c>
      <c r="O7" t="s">
        <v>601</v>
      </c>
      <c r="P7" t="s">
        <v>419</v>
      </c>
      <c r="Q7" t="s">
        <v>594</v>
      </c>
      <c r="R7" t="s">
        <v>602</v>
      </c>
      <c r="S7" t="s">
        <v>596</v>
      </c>
      <c r="T7" t="s">
        <v>597</v>
      </c>
      <c r="U7" t="s">
        <v>595</v>
      </c>
      <c r="V7" t="s">
        <v>234</v>
      </c>
      <c r="W7" t="s">
        <v>603</v>
      </c>
      <c r="X7" t="s">
        <v>246</v>
      </c>
      <c r="Y7" t="s">
        <v>604</v>
      </c>
      <c r="Z7" t="s">
        <v>247</v>
      </c>
      <c r="AA7" t="s">
        <v>621</v>
      </c>
      <c r="AB7" t="s">
        <v>622</v>
      </c>
      <c r="AC7" t="s">
        <v>623</v>
      </c>
      <c r="AD7" t="s">
        <v>624</v>
      </c>
      <c r="AE7" t="s">
        <v>609</v>
      </c>
      <c r="AF7" t="s">
        <v>610</v>
      </c>
      <c r="AG7" t="s">
        <v>611</v>
      </c>
      <c r="AH7" t="s">
        <v>625</v>
      </c>
      <c r="AI7" t="s">
        <v>626</v>
      </c>
      <c r="AJ7" t="s">
        <v>627</v>
      </c>
      <c r="AK7" t="s">
        <v>3</v>
      </c>
      <c r="AL7">
        <v>4186000000</v>
      </c>
      <c r="AM7">
        <v>0</v>
      </c>
      <c r="AN7">
        <v>0</v>
      </c>
      <c r="AO7">
        <v>0</v>
      </c>
      <c r="AP7">
        <v>1069869631.2</v>
      </c>
      <c r="AQ7" s="187">
        <v>3116130368.8000002</v>
      </c>
      <c r="AR7" s="187">
        <v>3116130368</v>
      </c>
      <c r="AS7" s="187">
        <v>3116130368</v>
      </c>
      <c r="AT7" s="187">
        <v>2047137415.9000001</v>
      </c>
      <c r="AU7" s="187">
        <v>1611557939.7</v>
      </c>
      <c r="AV7" s="187">
        <v>0.8</v>
      </c>
      <c r="AW7">
        <f>+COUNTIF('[5]EJECUCIONGASTOS ARMONIZADO'!$R$3:$R$583,#REF!)</f>
        <v>0</v>
      </c>
      <c r="AY7" t="e">
        <f>+#REF!-[5]GASTOS!#REF!</f>
        <v>#REF!</v>
      </c>
    </row>
    <row r="8" spans="1:51" x14ac:dyDescent="0.25">
      <c r="A8">
        <v>14</v>
      </c>
      <c r="B8">
        <v>1</v>
      </c>
      <c r="C8">
        <v>3</v>
      </c>
      <c r="D8">
        <v>11</v>
      </c>
      <c r="E8">
        <v>3</v>
      </c>
      <c r="F8">
        <v>1</v>
      </c>
      <c r="G8">
        <v>70</v>
      </c>
      <c r="H8">
        <v>1</v>
      </c>
      <c r="I8">
        <v>1</v>
      </c>
      <c r="J8" t="s">
        <v>597</v>
      </c>
      <c r="K8">
        <v>0</v>
      </c>
      <c r="L8" t="s">
        <v>597</v>
      </c>
      <c r="M8" t="s">
        <v>593</v>
      </c>
      <c r="N8" t="s">
        <v>215</v>
      </c>
      <c r="O8" t="s">
        <v>601</v>
      </c>
      <c r="P8" t="s">
        <v>419</v>
      </c>
      <c r="Q8" t="s">
        <v>594</v>
      </c>
      <c r="R8" t="s">
        <v>602</v>
      </c>
      <c r="S8" t="s">
        <v>596</v>
      </c>
      <c r="T8" t="s">
        <v>597</v>
      </c>
      <c r="U8" t="s">
        <v>595</v>
      </c>
      <c r="V8" t="s">
        <v>234</v>
      </c>
      <c r="W8" t="s">
        <v>603</v>
      </c>
      <c r="X8" t="s">
        <v>246</v>
      </c>
      <c r="Y8" t="s">
        <v>604</v>
      </c>
      <c r="Z8" t="s">
        <v>247</v>
      </c>
      <c r="AA8" t="s">
        <v>621</v>
      </c>
      <c r="AB8" t="s">
        <v>622</v>
      </c>
      <c r="AC8" t="s">
        <v>623</v>
      </c>
      <c r="AD8" t="s">
        <v>624</v>
      </c>
      <c r="AE8" t="s">
        <v>609</v>
      </c>
      <c r="AF8" t="s">
        <v>610</v>
      </c>
      <c r="AG8" t="s">
        <v>611</v>
      </c>
      <c r="AH8" t="s">
        <v>630</v>
      </c>
      <c r="AI8" t="s">
        <v>631</v>
      </c>
      <c r="AJ8" t="s">
        <v>632</v>
      </c>
      <c r="AK8" t="s">
        <v>3</v>
      </c>
      <c r="AL8">
        <v>500000000</v>
      </c>
      <c r="AM8">
        <v>0</v>
      </c>
      <c r="AN8">
        <v>0</v>
      </c>
      <c r="AO8">
        <v>4805000000</v>
      </c>
      <c r="AP8">
        <v>3928156329</v>
      </c>
      <c r="AQ8" s="187">
        <v>1376843671</v>
      </c>
      <c r="AR8" s="187">
        <v>1376843671</v>
      </c>
      <c r="AS8" s="187">
        <v>1376843671</v>
      </c>
      <c r="AT8" s="187">
        <v>332029870.19999999</v>
      </c>
      <c r="AU8" s="187">
        <v>332029870.19999999</v>
      </c>
      <c r="AV8" s="187">
        <v>0</v>
      </c>
      <c r="AW8">
        <f>+COUNTIF('[5]EJECUCIONGASTOS ARMONIZADO'!$R$3:$R$583,#REF!)</f>
        <v>0</v>
      </c>
      <c r="AY8" t="e">
        <f>+#REF!-[5]GASTOS!#REF!</f>
        <v>#REF!</v>
      </c>
    </row>
    <row r="9" spans="1:51" x14ac:dyDescent="0.25">
      <c r="A9">
        <v>14</v>
      </c>
      <c r="B9">
        <v>1</v>
      </c>
      <c r="C9">
        <v>3</v>
      </c>
      <c r="D9">
        <v>11</v>
      </c>
      <c r="E9">
        <v>3</v>
      </c>
      <c r="F9">
        <v>1</v>
      </c>
      <c r="G9">
        <v>70</v>
      </c>
      <c r="H9">
        <v>3</v>
      </c>
      <c r="I9">
        <v>1</v>
      </c>
      <c r="J9" t="s">
        <v>597</v>
      </c>
      <c r="K9">
        <v>0</v>
      </c>
      <c r="L9" t="s">
        <v>597</v>
      </c>
      <c r="M9" t="s">
        <v>593</v>
      </c>
      <c r="N9" t="s">
        <v>215</v>
      </c>
      <c r="O9" t="s">
        <v>601</v>
      </c>
      <c r="P9" t="s">
        <v>419</v>
      </c>
      <c r="Q9" t="s">
        <v>594</v>
      </c>
      <c r="R9" t="s">
        <v>602</v>
      </c>
      <c r="S9" t="s">
        <v>596</v>
      </c>
      <c r="T9" t="s">
        <v>597</v>
      </c>
      <c r="U9" t="s">
        <v>595</v>
      </c>
      <c r="V9" t="s">
        <v>234</v>
      </c>
      <c r="W9" t="s">
        <v>603</v>
      </c>
      <c r="X9" t="s">
        <v>246</v>
      </c>
      <c r="Y9" t="s">
        <v>604</v>
      </c>
      <c r="Z9" t="s">
        <v>247</v>
      </c>
      <c r="AA9" t="s">
        <v>621</v>
      </c>
      <c r="AB9" t="s">
        <v>622</v>
      </c>
      <c r="AC9" t="s">
        <v>623</v>
      </c>
      <c r="AD9" t="s">
        <v>624</v>
      </c>
      <c r="AE9" t="s">
        <v>609</v>
      </c>
      <c r="AF9" t="s">
        <v>610</v>
      </c>
      <c r="AG9" t="s">
        <v>611</v>
      </c>
      <c r="AH9" t="s">
        <v>635</v>
      </c>
      <c r="AI9" t="s">
        <v>636</v>
      </c>
      <c r="AJ9" t="s">
        <v>637</v>
      </c>
      <c r="AK9" t="s">
        <v>3</v>
      </c>
      <c r="AL9">
        <v>287000000</v>
      </c>
      <c r="AM9">
        <v>0</v>
      </c>
      <c r="AN9">
        <v>0</v>
      </c>
      <c r="AO9">
        <v>0</v>
      </c>
      <c r="AP9">
        <v>209715000</v>
      </c>
      <c r="AQ9" s="187">
        <v>77285000</v>
      </c>
      <c r="AR9" s="187">
        <v>77285000</v>
      </c>
      <c r="AS9" s="187">
        <v>77285000</v>
      </c>
      <c r="AT9" s="187">
        <v>52867500</v>
      </c>
      <c r="AU9" s="187">
        <v>40442500</v>
      </c>
      <c r="AV9" s="187">
        <v>0</v>
      </c>
      <c r="AW9" s="65">
        <f>+COUNTIF('[5]EJECUCIONGASTOS ARMONIZADO'!$R$3:$R$583,#REF!)</f>
        <v>0</v>
      </c>
      <c r="AY9" t="e">
        <f>+#REF!-[5]GASTOS!#REF!</f>
        <v>#REF!</v>
      </c>
    </row>
    <row r="10" spans="1:51" x14ac:dyDescent="0.25">
      <c r="A10">
        <v>14</v>
      </c>
      <c r="B10">
        <v>1</v>
      </c>
      <c r="C10">
        <v>3</v>
      </c>
      <c r="D10">
        <v>11</v>
      </c>
      <c r="E10">
        <v>3</v>
      </c>
      <c r="F10">
        <v>1</v>
      </c>
      <c r="G10">
        <v>70</v>
      </c>
      <c r="H10">
        <v>4</v>
      </c>
      <c r="I10">
        <v>1</v>
      </c>
      <c r="J10" t="s">
        <v>597</v>
      </c>
      <c r="K10">
        <v>0</v>
      </c>
      <c r="L10" t="s">
        <v>597</v>
      </c>
      <c r="M10" t="s">
        <v>593</v>
      </c>
      <c r="N10" t="s">
        <v>215</v>
      </c>
      <c r="O10" t="s">
        <v>601</v>
      </c>
      <c r="P10" t="s">
        <v>419</v>
      </c>
      <c r="Q10" t="s">
        <v>594</v>
      </c>
      <c r="R10" t="s">
        <v>602</v>
      </c>
      <c r="S10" t="s">
        <v>596</v>
      </c>
      <c r="T10" t="s">
        <v>597</v>
      </c>
      <c r="U10" t="s">
        <v>595</v>
      </c>
      <c r="V10" t="s">
        <v>234</v>
      </c>
      <c r="W10" t="s">
        <v>603</v>
      </c>
      <c r="X10" t="s">
        <v>246</v>
      </c>
      <c r="Y10" t="s">
        <v>604</v>
      </c>
      <c r="Z10" t="s">
        <v>247</v>
      </c>
      <c r="AA10" t="s">
        <v>621</v>
      </c>
      <c r="AB10" t="s">
        <v>622</v>
      </c>
      <c r="AC10" t="s">
        <v>623</v>
      </c>
      <c r="AD10" t="s">
        <v>624</v>
      </c>
      <c r="AE10" t="s">
        <v>609</v>
      </c>
      <c r="AF10" t="s">
        <v>610</v>
      </c>
      <c r="AG10" t="s">
        <v>611</v>
      </c>
      <c r="AH10" t="s">
        <v>640</v>
      </c>
      <c r="AI10" t="s">
        <v>641</v>
      </c>
      <c r="AJ10" t="s">
        <v>642</v>
      </c>
      <c r="AK10" t="s">
        <v>3</v>
      </c>
      <c r="AL10">
        <v>424500000</v>
      </c>
      <c r="AM10">
        <v>0</v>
      </c>
      <c r="AN10">
        <v>0</v>
      </c>
      <c r="AO10">
        <v>0</v>
      </c>
      <c r="AP10">
        <v>23053244</v>
      </c>
      <c r="AQ10" s="187">
        <v>401446756</v>
      </c>
      <c r="AR10" s="187">
        <v>401446756</v>
      </c>
      <c r="AS10" s="187">
        <v>401446756</v>
      </c>
      <c r="AT10" s="187">
        <v>134374662</v>
      </c>
      <c r="AU10" s="187">
        <v>133796042</v>
      </c>
      <c r="AV10" s="187">
        <v>0</v>
      </c>
      <c r="AW10">
        <f>+COUNTIF('[5]EJECUCIONGASTOS ARMONIZADO'!$R$3:$R$583,#REF!)</f>
        <v>0</v>
      </c>
      <c r="AY10" t="e">
        <f>+#REF!-[5]GASTOS!#REF!</f>
        <v>#REF!</v>
      </c>
    </row>
    <row r="11" spans="1:51" x14ac:dyDescent="0.25">
      <c r="A11">
        <v>14</v>
      </c>
      <c r="B11">
        <v>1</v>
      </c>
      <c r="C11">
        <v>3</v>
      </c>
      <c r="D11">
        <v>11</v>
      </c>
      <c r="E11">
        <v>3</v>
      </c>
      <c r="F11">
        <v>1</v>
      </c>
      <c r="G11">
        <v>80</v>
      </c>
      <c r="H11">
        <v>0</v>
      </c>
      <c r="I11">
        <v>1</v>
      </c>
      <c r="J11" t="s">
        <v>597</v>
      </c>
      <c r="K11">
        <v>0</v>
      </c>
      <c r="L11" t="s">
        <v>597</v>
      </c>
      <c r="M11" t="s">
        <v>593</v>
      </c>
      <c r="N11" t="s">
        <v>215</v>
      </c>
      <c r="O11" t="s">
        <v>601</v>
      </c>
      <c r="P11" t="s">
        <v>419</v>
      </c>
      <c r="Q11" t="s">
        <v>594</v>
      </c>
      <c r="R11" t="s">
        <v>602</v>
      </c>
      <c r="S11" t="s">
        <v>596</v>
      </c>
      <c r="T11" t="s">
        <v>597</v>
      </c>
      <c r="U11" t="s">
        <v>595</v>
      </c>
      <c r="V11" t="s">
        <v>234</v>
      </c>
      <c r="W11" t="s">
        <v>603</v>
      </c>
      <c r="X11" t="s">
        <v>246</v>
      </c>
      <c r="Y11" t="s">
        <v>604</v>
      </c>
      <c r="Z11" t="s">
        <v>247</v>
      </c>
      <c r="AA11" t="s">
        <v>645</v>
      </c>
      <c r="AB11" t="s">
        <v>646</v>
      </c>
      <c r="AC11" t="s">
        <v>647</v>
      </c>
      <c r="AD11" t="s">
        <v>648</v>
      </c>
      <c r="AE11" t="s">
        <v>609</v>
      </c>
      <c r="AF11" t="s">
        <v>610</v>
      </c>
      <c r="AG11" t="s">
        <v>611</v>
      </c>
      <c r="AH11" t="s">
        <v>649</v>
      </c>
      <c r="AI11" t="s">
        <v>650</v>
      </c>
      <c r="AJ11" t="s">
        <v>651</v>
      </c>
      <c r="AK11" t="s">
        <v>4</v>
      </c>
      <c r="AL11">
        <v>155000000</v>
      </c>
      <c r="AM11">
        <v>0</v>
      </c>
      <c r="AN11">
        <v>0</v>
      </c>
      <c r="AO11">
        <v>0</v>
      </c>
      <c r="AP11">
        <v>111000000</v>
      </c>
      <c r="AQ11" s="187">
        <v>44000000</v>
      </c>
      <c r="AR11" s="187">
        <v>44000000</v>
      </c>
      <c r="AS11" s="187">
        <v>44000000</v>
      </c>
      <c r="AT11" s="187">
        <v>28000000</v>
      </c>
      <c r="AU11" s="187">
        <v>12000000</v>
      </c>
      <c r="AV11" s="187">
        <v>0</v>
      </c>
      <c r="AW11" s="65">
        <f>+COUNTIF('[5]EJECUCIONGASTOS ARMONIZADO'!$R$3:$R$583,#REF!)</f>
        <v>0</v>
      </c>
      <c r="AY11" t="e">
        <f>+#REF!-[5]GASTOS!#REF!</f>
        <v>#REF!</v>
      </c>
    </row>
    <row r="12" spans="1:51" x14ac:dyDescent="0.25">
      <c r="A12">
        <v>14</v>
      </c>
      <c r="B12">
        <v>1</v>
      </c>
      <c r="C12">
        <v>3</v>
      </c>
      <c r="D12">
        <v>11</v>
      </c>
      <c r="E12">
        <v>3</v>
      </c>
      <c r="F12">
        <v>1</v>
      </c>
      <c r="G12">
        <v>80</v>
      </c>
      <c r="H12">
        <v>1</v>
      </c>
      <c r="I12">
        <v>1</v>
      </c>
      <c r="J12" t="s">
        <v>597</v>
      </c>
      <c r="K12">
        <v>0</v>
      </c>
      <c r="L12" t="s">
        <v>597</v>
      </c>
      <c r="M12" t="s">
        <v>593</v>
      </c>
      <c r="N12" t="s">
        <v>215</v>
      </c>
      <c r="O12" t="s">
        <v>601</v>
      </c>
      <c r="P12" t="s">
        <v>419</v>
      </c>
      <c r="Q12" t="s">
        <v>594</v>
      </c>
      <c r="R12" t="s">
        <v>602</v>
      </c>
      <c r="S12" t="s">
        <v>596</v>
      </c>
      <c r="T12" t="s">
        <v>597</v>
      </c>
      <c r="U12" t="s">
        <v>595</v>
      </c>
      <c r="V12" t="s">
        <v>234</v>
      </c>
      <c r="W12" t="s">
        <v>603</v>
      </c>
      <c r="X12" t="s">
        <v>246</v>
      </c>
      <c r="Y12" t="s">
        <v>604</v>
      </c>
      <c r="Z12" t="s">
        <v>247</v>
      </c>
      <c r="AA12" t="s">
        <v>645</v>
      </c>
      <c r="AB12" t="s">
        <v>646</v>
      </c>
      <c r="AC12" t="s">
        <v>647</v>
      </c>
      <c r="AD12" t="s">
        <v>648</v>
      </c>
      <c r="AE12" t="s">
        <v>609</v>
      </c>
      <c r="AF12" t="s">
        <v>610</v>
      </c>
      <c r="AG12" t="s">
        <v>611</v>
      </c>
      <c r="AH12" t="s">
        <v>654</v>
      </c>
      <c r="AI12" t="s">
        <v>655</v>
      </c>
      <c r="AJ12" t="s">
        <v>656</v>
      </c>
      <c r="AK12" t="s">
        <v>4</v>
      </c>
      <c r="AL12">
        <v>2189000000</v>
      </c>
      <c r="AM12">
        <v>0</v>
      </c>
      <c r="AN12">
        <v>0</v>
      </c>
      <c r="AO12">
        <v>0</v>
      </c>
      <c r="AP12">
        <v>955082859</v>
      </c>
      <c r="AQ12" s="187">
        <v>1233917141</v>
      </c>
      <c r="AR12" s="187">
        <v>1233917141</v>
      </c>
      <c r="AS12" s="187">
        <v>1233917141</v>
      </c>
      <c r="AT12" s="187">
        <v>654636507.24000001</v>
      </c>
      <c r="AU12" s="187">
        <v>637663064.24000001</v>
      </c>
      <c r="AV12" s="187">
        <v>0</v>
      </c>
      <c r="AW12">
        <f>+COUNTIF('[5]EJECUCIONGASTOS ARMONIZADO'!$R$3:$R$583,#REF!)</f>
        <v>0</v>
      </c>
      <c r="AY12" t="e">
        <f>+#REF!-[5]GASTOS!#REF!</f>
        <v>#REF!</v>
      </c>
    </row>
    <row r="13" spans="1:51" x14ac:dyDescent="0.25">
      <c r="A13">
        <v>14</v>
      </c>
      <c r="B13">
        <v>1</v>
      </c>
      <c r="C13">
        <v>3</v>
      </c>
      <c r="D13">
        <v>11</v>
      </c>
      <c r="E13">
        <v>3</v>
      </c>
      <c r="F13">
        <v>101</v>
      </c>
      <c r="G13">
        <v>7</v>
      </c>
      <c r="H13">
        <v>40</v>
      </c>
      <c r="I13">
        <v>1</v>
      </c>
      <c r="J13" t="s">
        <v>597</v>
      </c>
      <c r="K13">
        <v>0</v>
      </c>
      <c r="L13" t="s">
        <v>597</v>
      </c>
      <c r="M13" t="s">
        <v>593</v>
      </c>
      <c r="N13" t="s">
        <v>215</v>
      </c>
      <c r="O13" t="s">
        <v>601</v>
      </c>
      <c r="P13" t="s">
        <v>419</v>
      </c>
      <c r="Q13" t="s">
        <v>594</v>
      </c>
      <c r="R13" t="s">
        <v>602</v>
      </c>
      <c r="S13" t="s">
        <v>596</v>
      </c>
      <c r="T13" t="s">
        <v>597</v>
      </c>
      <c r="U13" t="s">
        <v>595</v>
      </c>
      <c r="V13" t="s">
        <v>234</v>
      </c>
      <c r="W13" t="s">
        <v>603</v>
      </c>
      <c r="X13" t="s">
        <v>246</v>
      </c>
      <c r="Y13" t="s">
        <v>2904</v>
      </c>
      <c r="Z13" t="s">
        <v>424</v>
      </c>
      <c r="AA13" t="s">
        <v>2905</v>
      </c>
      <c r="AB13" t="s">
        <v>606</v>
      </c>
      <c r="AC13" t="s">
        <v>607</v>
      </c>
      <c r="AD13" t="s">
        <v>608</v>
      </c>
      <c r="AE13" t="s">
        <v>609</v>
      </c>
      <c r="AF13" t="s">
        <v>610</v>
      </c>
      <c r="AG13" t="s">
        <v>611</v>
      </c>
      <c r="AH13" t="s">
        <v>612</v>
      </c>
      <c r="AI13" t="s">
        <v>613</v>
      </c>
      <c r="AJ13" t="s">
        <v>2906</v>
      </c>
      <c r="AK13" t="s">
        <v>2907</v>
      </c>
      <c r="AL13">
        <v>0</v>
      </c>
      <c r="AM13">
        <v>0</v>
      </c>
      <c r="AN13">
        <v>0</v>
      </c>
      <c r="AO13">
        <v>281129730</v>
      </c>
      <c r="AP13">
        <v>0</v>
      </c>
      <c r="AQ13" s="187">
        <v>281129730</v>
      </c>
      <c r="AR13" s="187">
        <v>204250000</v>
      </c>
      <c r="AS13" s="187">
        <v>4250000</v>
      </c>
      <c r="AT13" s="187">
        <v>0</v>
      </c>
      <c r="AU13" s="187">
        <v>0</v>
      </c>
      <c r="AV13" s="187">
        <v>76879730</v>
      </c>
      <c r="AW13">
        <f>+COUNTIF('[5]EJECUCIONGASTOS ARMONIZADO'!$R$3:$R$583,#REF!)</f>
        <v>0</v>
      </c>
      <c r="AY13" t="e">
        <f>+#REF!-[5]GASTOS!#REF!</f>
        <v>#REF!</v>
      </c>
    </row>
    <row r="14" spans="1:51" x14ac:dyDescent="0.25">
      <c r="A14">
        <v>14</v>
      </c>
      <c r="B14">
        <v>1</v>
      </c>
      <c r="C14">
        <v>3</v>
      </c>
      <c r="D14">
        <v>11</v>
      </c>
      <c r="E14">
        <v>3</v>
      </c>
      <c r="F14">
        <v>102</v>
      </c>
      <c r="G14">
        <v>7</v>
      </c>
      <c r="H14">
        <v>40</v>
      </c>
      <c r="I14">
        <v>1</v>
      </c>
      <c r="J14" t="s">
        <v>597</v>
      </c>
      <c r="K14">
        <v>0</v>
      </c>
      <c r="L14" t="s">
        <v>597</v>
      </c>
      <c r="M14" t="s">
        <v>593</v>
      </c>
      <c r="N14" t="s">
        <v>215</v>
      </c>
      <c r="O14" t="s">
        <v>601</v>
      </c>
      <c r="P14" t="s">
        <v>419</v>
      </c>
      <c r="Q14" t="s">
        <v>594</v>
      </c>
      <c r="R14" t="s">
        <v>602</v>
      </c>
      <c r="S14" t="s">
        <v>596</v>
      </c>
      <c r="T14" t="s">
        <v>597</v>
      </c>
      <c r="U14" t="s">
        <v>595</v>
      </c>
      <c r="V14" t="s">
        <v>234</v>
      </c>
      <c r="W14" t="s">
        <v>603</v>
      </c>
      <c r="X14" t="s">
        <v>246</v>
      </c>
      <c r="Y14" t="s">
        <v>2908</v>
      </c>
      <c r="Z14" t="s">
        <v>426</v>
      </c>
      <c r="AA14" t="s">
        <v>2909</v>
      </c>
      <c r="AB14" t="s">
        <v>606</v>
      </c>
      <c r="AC14" t="s">
        <v>607</v>
      </c>
      <c r="AD14" t="s">
        <v>608</v>
      </c>
      <c r="AE14" t="s">
        <v>609</v>
      </c>
      <c r="AF14" t="s">
        <v>610</v>
      </c>
      <c r="AG14" t="s">
        <v>611</v>
      </c>
      <c r="AH14" t="s">
        <v>676</v>
      </c>
      <c r="AI14" t="s">
        <v>677</v>
      </c>
      <c r="AJ14" t="s">
        <v>2910</v>
      </c>
      <c r="AK14" t="s">
        <v>2911</v>
      </c>
      <c r="AL14">
        <v>0</v>
      </c>
      <c r="AM14">
        <v>0</v>
      </c>
      <c r="AN14">
        <v>0</v>
      </c>
      <c r="AO14">
        <v>56434009</v>
      </c>
      <c r="AP14">
        <v>0</v>
      </c>
      <c r="AQ14" s="187">
        <v>56434009</v>
      </c>
      <c r="AR14" s="187">
        <v>0</v>
      </c>
      <c r="AS14" s="187">
        <v>0</v>
      </c>
      <c r="AT14" s="187">
        <v>0</v>
      </c>
      <c r="AU14" s="187">
        <v>0</v>
      </c>
      <c r="AV14" s="187">
        <v>56434009</v>
      </c>
      <c r="AW14">
        <f>+COUNTIF('[5]EJECUCIONGASTOS ARMONIZADO'!$R$3:$R$583,#REF!)</f>
        <v>0</v>
      </c>
      <c r="AY14" t="e">
        <f>+#REF!-[5]GASTOS!#REF!</f>
        <v>#REF!</v>
      </c>
    </row>
    <row r="15" spans="1:51" x14ac:dyDescent="0.25">
      <c r="A15">
        <v>14</v>
      </c>
      <c r="B15">
        <v>1</v>
      </c>
      <c r="C15">
        <v>3</v>
      </c>
      <c r="D15">
        <v>11</v>
      </c>
      <c r="E15">
        <v>3</v>
      </c>
      <c r="F15">
        <v>103</v>
      </c>
      <c r="G15">
        <v>80</v>
      </c>
      <c r="H15">
        <v>40</v>
      </c>
      <c r="I15">
        <v>1</v>
      </c>
      <c r="J15" t="s">
        <v>597</v>
      </c>
      <c r="K15">
        <v>0</v>
      </c>
      <c r="L15" t="s">
        <v>597</v>
      </c>
      <c r="M15" t="s">
        <v>593</v>
      </c>
      <c r="N15" t="s">
        <v>215</v>
      </c>
      <c r="O15" t="s">
        <v>601</v>
      </c>
      <c r="P15" t="s">
        <v>419</v>
      </c>
      <c r="Q15" t="s">
        <v>594</v>
      </c>
      <c r="R15" t="s">
        <v>602</v>
      </c>
      <c r="S15" t="s">
        <v>596</v>
      </c>
      <c r="T15" t="s">
        <v>597</v>
      </c>
      <c r="U15" t="s">
        <v>595</v>
      </c>
      <c r="V15" t="s">
        <v>234</v>
      </c>
      <c r="W15" t="s">
        <v>603</v>
      </c>
      <c r="X15" t="s">
        <v>246</v>
      </c>
      <c r="Y15" t="s">
        <v>2912</v>
      </c>
      <c r="Z15" t="s">
        <v>429</v>
      </c>
      <c r="AA15" t="s">
        <v>2913</v>
      </c>
      <c r="AB15" t="s">
        <v>646</v>
      </c>
      <c r="AC15" t="s">
        <v>647</v>
      </c>
      <c r="AD15" t="s">
        <v>648</v>
      </c>
      <c r="AE15" t="s">
        <v>609</v>
      </c>
      <c r="AF15" t="s">
        <v>610</v>
      </c>
      <c r="AG15" t="s">
        <v>611</v>
      </c>
      <c r="AH15" t="s">
        <v>654</v>
      </c>
      <c r="AI15" t="s">
        <v>655</v>
      </c>
      <c r="AJ15" t="s">
        <v>2914</v>
      </c>
      <c r="AK15" t="s">
        <v>2915</v>
      </c>
      <c r="AL15">
        <v>0</v>
      </c>
      <c r="AM15">
        <v>0</v>
      </c>
      <c r="AN15">
        <v>0</v>
      </c>
      <c r="AO15">
        <v>937723859</v>
      </c>
      <c r="AP15">
        <v>0</v>
      </c>
      <c r="AQ15" s="187">
        <v>937723859</v>
      </c>
      <c r="AR15" s="187">
        <v>809263388</v>
      </c>
      <c r="AS15" s="187">
        <v>365600098</v>
      </c>
      <c r="AT15" s="187">
        <v>9149432</v>
      </c>
      <c r="AU15" s="187">
        <v>4574716</v>
      </c>
      <c r="AV15" s="187">
        <v>128460471</v>
      </c>
      <c r="AW15">
        <f>+COUNTIF('[5]EJECUCIONGASTOS ARMONIZADO'!$R$3:$R$583,#REF!)</f>
        <v>0</v>
      </c>
      <c r="AY15" t="e">
        <f>+#REF!-[5]GASTOS!#REF!</f>
        <v>#REF!</v>
      </c>
    </row>
    <row r="16" spans="1:51" x14ac:dyDescent="0.25">
      <c r="A16">
        <v>14</v>
      </c>
      <c r="B16">
        <v>1</v>
      </c>
      <c r="C16">
        <v>3</v>
      </c>
      <c r="D16">
        <v>11</v>
      </c>
      <c r="E16">
        <v>3</v>
      </c>
      <c r="F16">
        <v>104</v>
      </c>
      <c r="G16">
        <v>7</v>
      </c>
      <c r="H16">
        <v>40</v>
      </c>
      <c r="I16">
        <v>1</v>
      </c>
      <c r="J16" t="s">
        <v>597</v>
      </c>
      <c r="K16">
        <v>0</v>
      </c>
      <c r="L16" t="s">
        <v>597</v>
      </c>
      <c r="M16" t="s">
        <v>593</v>
      </c>
      <c r="N16" t="s">
        <v>215</v>
      </c>
      <c r="O16" t="s">
        <v>601</v>
      </c>
      <c r="P16" t="s">
        <v>419</v>
      </c>
      <c r="Q16" t="s">
        <v>594</v>
      </c>
      <c r="R16" t="s">
        <v>602</v>
      </c>
      <c r="S16" t="s">
        <v>596</v>
      </c>
      <c r="T16" t="s">
        <v>597</v>
      </c>
      <c r="U16" t="s">
        <v>595</v>
      </c>
      <c r="V16" t="s">
        <v>234</v>
      </c>
      <c r="W16" t="s">
        <v>603</v>
      </c>
      <c r="X16" t="s">
        <v>246</v>
      </c>
      <c r="Y16" t="s">
        <v>2916</v>
      </c>
      <c r="Z16" t="s">
        <v>432</v>
      </c>
      <c r="AA16" t="s">
        <v>2917</v>
      </c>
      <c r="AB16" t="s">
        <v>606</v>
      </c>
      <c r="AC16" t="s">
        <v>607</v>
      </c>
      <c r="AD16" t="s">
        <v>608</v>
      </c>
      <c r="AE16" t="s">
        <v>609</v>
      </c>
      <c r="AF16" t="s">
        <v>610</v>
      </c>
      <c r="AG16" t="s">
        <v>611</v>
      </c>
      <c r="AH16" t="s">
        <v>662</v>
      </c>
      <c r="AI16" t="s">
        <v>663</v>
      </c>
      <c r="AJ16" t="s">
        <v>2918</v>
      </c>
      <c r="AK16" t="s">
        <v>2919</v>
      </c>
      <c r="AL16">
        <v>0</v>
      </c>
      <c r="AM16">
        <v>0</v>
      </c>
      <c r="AN16">
        <v>0</v>
      </c>
      <c r="AO16">
        <v>574000000</v>
      </c>
      <c r="AP16">
        <v>200000000</v>
      </c>
      <c r="AQ16" s="187">
        <v>374000000</v>
      </c>
      <c r="AR16" s="187">
        <v>95003003</v>
      </c>
      <c r="AS16" s="187">
        <v>13861059</v>
      </c>
      <c r="AT16" s="187">
        <v>9003003</v>
      </c>
      <c r="AU16" s="187">
        <v>9003003</v>
      </c>
      <c r="AV16" s="187">
        <v>278996997</v>
      </c>
      <c r="AW16">
        <f>+COUNTIF('[5]EJECUCIONGASTOS ARMONIZADO'!$R$3:$R$583,#REF!)</f>
        <v>0</v>
      </c>
      <c r="AY16" t="e">
        <f>+#REF!-[5]GASTOS!#REF!</f>
        <v>#REF!</v>
      </c>
    </row>
    <row r="17" spans="1:51" x14ac:dyDescent="0.25">
      <c r="A17">
        <v>14</v>
      </c>
      <c r="B17">
        <v>1</v>
      </c>
      <c r="C17">
        <v>3</v>
      </c>
      <c r="D17">
        <v>11</v>
      </c>
      <c r="E17">
        <v>3</v>
      </c>
      <c r="F17">
        <v>105</v>
      </c>
      <c r="G17">
        <v>7</v>
      </c>
      <c r="H17">
        <v>40</v>
      </c>
      <c r="I17">
        <v>1</v>
      </c>
      <c r="J17" t="s">
        <v>597</v>
      </c>
      <c r="K17">
        <v>0</v>
      </c>
      <c r="L17" t="s">
        <v>597</v>
      </c>
      <c r="M17" t="s">
        <v>593</v>
      </c>
      <c r="N17" t="s">
        <v>215</v>
      </c>
      <c r="O17" t="s">
        <v>601</v>
      </c>
      <c r="P17" t="s">
        <v>419</v>
      </c>
      <c r="Q17" t="s">
        <v>594</v>
      </c>
      <c r="R17" t="s">
        <v>602</v>
      </c>
      <c r="S17" t="s">
        <v>596</v>
      </c>
      <c r="T17" t="s">
        <v>597</v>
      </c>
      <c r="U17" t="s">
        <v>595</v>
      </c>
      <c r="V17" t="s">
        <v>234</v>
      </c>
      <c r="W17" t="s">
        <v>603</v>
      </c>
      <c r="X17" t="s">
        <v>246</v>
      </c>
      <c r="Y17" t="s">
        <v>2920</v>
      </c>
      <c r="Z17" t="s">
        <v>435</v>
      </c>
      <c r="AA17" t="s">
        <v>2921</v>
      </c>
      <c r="AB17" t="s">
        <v>606</v>
      </c>
      <c r="AC17" t="s">
        <v>607</v>
      </c>
      <c r="AD17" t="s">
        <v>608</v>
      </c>
      <c r="AE17" t="s">
        <v>609</v>
      </c>
      <c r="AF17" t="s">
        <v>610</v>
      </c>
      <c r="AG17" t="s">
        <v>611</v>
      </c>
      <c r="AH17" t="s">
        <v>612</v>
      </c>
      <c r="AI17" t="s">
        <v>613</v>
      </c>
      <c r="AJ17" t="s">
        <v>2922</v>
      </c>
      <c r="AK17" t="s">
        <v>2923</v>
      </c>
      <c r="AL17">
        <v>0</v>
      </c>
      <c r="AM17">
        <v>0</v>
      </c>
      <c r="AN17">
        <v>0</v>
      </c>
      <c r="AO17">
        <v>6250000</v>
      </c>
      <c r="AP17">
        <v>0</v>
      </c>
      <c r="AQ17" s="187">
        <v>6250000</v>
      </c>
      <c r="AR17" s="187">
        <v>0</v>
      </c>
      <c r="AS17" s="187">
        <v>0</v>
      </c>
      <c r="AT17" s="187">
        <v>0</v>
      </c>
      <c r="AU17" s="187">
        <v>0</v>
      </c>
      <c r="AV17" s="187">
        <v>6250000</v>
      </c>
      <c r="AW17">
        <f>+COUNTIF('[5]EJECUCIONGASTOS ARMONIZADO'!$R$3:$R$583,#REF!)</f>
        <v>0</v>
      </c>
      <c r="AY17" t="e">
        <f>+#REF!-[5]GASTOS!#REF!</f>
        <v>#REF!</v>
      </c>
    </row>
    <row r="18" spans="1:51" x14ac:dyDescent="0.25">
      <c r="A18">
        <v>14</v>
      </c>
      <c r="B18">
        <v>1</v>
      </c>
      <c r="C18">
        <v>3</v>
      </c>
      <c r="D18">
        <v>11</v>
      </c>
      <c r="E18">
        <v>3</v>
      </c>
      <c r="F18">
        <v>105</v>
      </c>
      <c r="G18">
        <v>7</v>
      </c>
      <c r="H18">
        <v>40</v>
      </c>
      <c r="I18">
        <v>1</v>
      </c>
      <c r="J18" t="s">
        <v>597</v>
      </c>
      <c r="K18">
        <v>0</v>
      </c>
      <c r="L18" t="s">
        <v>597</v>
      </c>
      <c r="M18" t="s">
        <v>593</v>
      </c>
      <c r="N18" t="s">
        <v>215</v>
      </c>
      <c r="O18" t="s">
        <v>601</v>
      </c>
      <c r="P18" t="s">
        <v>419</v>
      </c>
      <c r="Q18" t="s">
        <v>594</v>
      </c>
      <c r="R18" t="s">
        <v>602</v>
      </c>
      <c r="S18" t="s">
        <v>596</v>
      </c>
      <c r="T18" t="s">
        <v>597</v>
      </c>
      <c r="U18" t="s">
        <v>595</v>
      </c>
      <c r="V18" t="s">
        <v>234</v>
      </c>
      <c r="W18" t="s">
        <v>603</v>
      </c>
      <c r="X18" t="s">
        <v>246</v>
      </c>
      <c r="Y18" t="s">
        <v>2920</v>
      </c>
      <c r="Z18" t="s">
        <v>435</v>
      </c>
      <c r="AA18" t="s">
        <v>2921</v>
      </c>
      <c r="AB18" t="s">
        <v>606</v>
      </c>
      <c r="AC18" t="s">
        <v>607</v>
      </c>
      <c r="AD18" t="s">
        <v>608</v>
      </c>
      <c r="AE18" t="s">
        <v>609</v>
      </c>
      <c r="AF18" t="s">
        <v>610</v>
      </c>
      <c r="AG18" t="s">
        <v>611</v>
      </c>
      <c r="AH18" t="s">
        <v>689</v>
      </c>
      <c r="AI18" t="s">
        <v>690</v>
      </c>
      <c r="AJ18" t="s">
        <v>2924</v>
      </c>
      <c r="AK18" t="s">
        <v>2923</v>
      </c>
      <c r="AL18">
        <v>0</v>
      </c>
      <c r="AM18">
        <v>0</v>
      </c>
      <c r="AN18">
        <v>0</v>
      </c>
      <c r="AO18">
        <v>311297890</v>
      </c>
      <c r="AP18">
        <v>0</v>
      </c>
      <c r="AQ18" s="187">
        <v>311297890</v>
      </c>
      <c r="AR18" s="187">
        <v>200000000</v>
      </c>
      <c r="AS18" s="187">
        <v>99495900</v>
      </c>
      <c r="AT18" s="187">
        <v>0</v>
      </c>
      <c r="AU18" s="187">
        <v>0</v>
      </c>
      <c r="AV18" s="187">
        <v>111297890</v>
      </c>
      <c r="AW18">
        <f>+COUNTIF('[5]EJECUCIONGASTOS ARMONIZADO'!$R$3:$R$583,#REF!)</f>
        <v>0</v>
      </c>
      <c r="AY18" t="e">
        <f>+#REF!-[5]GASTOS!#REF!</f>
        <v>#REF!</v>
      </c>
    </row>
    <row r="19" spans="1:51" x14ac:dyDescent="0.25">
      <c r="A19">
        <v>14</v>
      </c>
      <c r="B19">
        <v>1</v>
      </c>
      <c r="C19">
        <v>3</v>
      </c>
      <c r="D19">
        <v>11</v>
      </c>
      <c r="E19">
        <v>3</v>
      </c>
      <c r="F19">
        <v>106</v>
      </c>
      <c r="G19">
        <v>70</v>
      </c>
      <c r="H19">
        <v>40</v>
      </c>
      <c r="I19">
        <v>1</v>
      </c>
      <c r="J19" t="s">
        <v>597</v>
      </c>
      <c r="K19">
        <v>0</v>
      </c>
      <c r="L19" t="s">
        <v>597</v>
      </c>
      <c r="M19" t="s">
        <v>593</v>
      </c>
      <c r="N19" t="s">
        <v>215</v>
      </c>
      <c r="O19" t="s">
        <v>601</v>
      </c>
      <c r="P19" t="s">
        <v>419</v>
      </c>
      <c r="Q19" t="s">
        <v>594</v>
      </c>
      <c r="R19" t="s">
        <v>602</v>
      </c>
      <c r="S19" t="s">
        <v>596</v>
      </c>
      <c r="T19" t="s">
        <v>597</v>
      </c>
      <c r="U19" t="s">
        <v>595</v>
      </c>
      <c r="V19" t="s">
        <v>234</v>
      </c>
      <c r="W19" t="s">
        <v>603</v>
      </c>
      <c r="X19" t="s">
        <v>246</v>
      </c>
      <c r="Y19" t="s">
        <v>2925</v>
      </c>
      <c r="Z19" t="s">
        <v>438</v>
      </c>
      <c r="AA19" t="s">
        <v>2926</v>
      </c>
      <c r="AB19" t="s">
        <v>622</v>
      </c>
      <c r="AC19" t="s">
        <v>623</v>
      </c>
      <c r="AD19" t="s">
        <v>624</v>
      </c>
      <c r="AE19" t="s">
        <v>609</v>
      </c>
      <c r="AF19" t="s">
        <v>610</v>
      </c>
      <c r="AG19" t="s">
        <v>611</v>
      </c>
      <c r="AH19" t="s">
        <v>625</v>
      </c>
      <c r="AI19" t="s">
        <v>626</v>
      </c>
      <c r="AJ19" t="s">
        <v>2927</v>
      </c>
      <c r="AK19" t="s">
        <v>2928</v>
      </c>
      <c r="AL19">
        <v>0</v>
      </c>
      <c r="AM19">
        <v>0</v>
      </c>
      <c r="AN19">
        <v>0</v>
      </c>
      <c r="AO19">
        <v>2812912127.1999998</v>
      </c>
      <c r="AP19">
        <v>770000000</v>
      </c>
      <c r="AQ19" s="187">
        <v>2042912127.2</v>
      </c>
      <c r="AR19" s="187">
        <v>978989385</v>
      </c>
      <c r="AS19" s="187">
        <v>667263520</v>
      </c>
      <c r="AT19" s="187">
        <v>88498662</v>
      </c>
      <c r="AU19" s="187">
        <v>28158665</v>
      </c>
      <c r="AV19" s="187">
        <v>1063922742.2</v>
      </c>
      <c r="AW19">
        <f>+COUNTIF('[5]EJECUCIONGASTOS ARMONIZADO'!$R$3:$R$583,#REF!)</f>
        <v>0</v>
      </c>
      <c r="AY19" t="e">
        <f>+#REF!-[5]GASTOS!#REF!</f>
        <v>#REF!</v>
      </c>
    </row>
    <row r="20" spans="1:51" x14ac:dyDescent="0.25">
      <c r="A20">
        <v>14</v>
      </c>
      <c r="B20">
        <v>1</v>
      </c>
      <c r="C20">
        <v>3</v>
      </c>
      <c r="D20">
        <v>11</v>
      </c>
      <c r="E20">
        <v>3</v>
      </c>
      <c r="F20">
        <v>106</v>
      </c>
      <c r="G20">
        <v>70</v>
      </c>
      <c r="H20">
        <v>40</v>
      </c>
      <c r="I20">
        <v>1</v>
      </c>
      <c r="J20" t="s">
        <v>597</v>
      </c>
      <c r="K20">
        <v>0</v>
      </c>
      <c r="L20" t="s">
        <v>597</v>
      </c>
      <c r="M20" t="s">
        <v>593</v>
      </c>
      <c r="N20" t="s">
        <v>215</v>
      </c>
      <c r="O20" t="s">
        <v>601</v>
      </c>
      <c r="P20" t="s">
        <v>419</v>
      </c>
      <c r="Q20" t="s">
        <v>594</v>
      </c>
      <c r="R20" t="s">
        <v>602</v>
      </c>
      <c r="S20" t="s">
        <v>596</v>
      </c>
      <c r="T20" t="s">
        <v>597</v>
      </c>
      <c r="U20" t="s">
        <v>595</v>
      </c>
      <c r="V20" t="s">
        <v>234</v>
      </c>
      <c r="W20" t="s">
        <v>603</v>
      </c>
      <c r="X20" t="s">
        <v>246</v>
      </c>
      <c r="Y20" t="s">
        <v>2925</v>
      </c>
      <c r="Z20" t="s">
        <v>438</v>
      </c>
      <c r="AA20" t="s">
        <v>2926</v>
      </c>
      <c r="AB20" t="s">
        <v>622</v>
      </c>
      <c r="AC20" t="s">
        <v>623</v>
      </c>
      <c r="AD20" t="s">
        <v>624</v>
      </c>
      <c r="AE20" t="s">
        <v>609</v>
      </c>
      <c r="AF20" t="s">
        <v>610</v>
      </c>
      <c r="AG20" t="s">
        <v>611</v>
      </c>
      <c r="AH20" t="s">
        <v>630</v>
      </c>
      <c r="AI20" t="s">
        <v>631</v>
      </c>
      <c r="AJ20" t="s">
        <v>2929</v>
      </c>
      <c r="AK20" t="s">
        <v>2930</v>
      </c>
      <c r="AL20">
        <v>0</v>
      </c>
      <c r="AM20">
        <v>0</v>
      </c>
      <c r="AN20">
        <v>0</v>
      </c>
      <c r="AO20">
        <v>1020323992</v>
      </c>
      <c r="AP20">
        <v>0</v>
      </c>
      <c r="AQ20" s="187">
        <v>1020323992</v>
      </c>
      <c r="AR20" s="187">
        <v>425395426</v>
      </c>
      <c r="AS20" s="187">
        <v>75395426</v>
      </c>
      <c r="AT20" s="187">
        <v>0</v>
      </c>
      <c r="AU20" s="187">
        <v>0</v>
      </c>
      <c r="AV20" s="187">
        <v>594928566</v>
      </c>
      <c r="AW20">
        <f>+COUNTIF('[5]EJECUCIONGASTOS ARMONIZADO'!$R$3:$R$583,#REF!)</f>
        <v>0</v>
      </c>
      <c r="AY20" t="e">
        <f>+#REF!-[5]GASTOS!#REF!</f>
        <v>#REF!</v>
      </c>
    </row>
    <row r="21" spans="1:51" x14ac:dyDescent="0.25">
      <c r="A21">
        <v>14</v>
      </c>
      <c r="B21">
        <v>1</v>
      </c>
      <c r="C21">
        <v>3</v>
      </c>
      <c r="D21">
        <v>11</v>
      </c>
      <c r="E21">
        <v>3</v>
      </c>
      <c r="F21">
        <v>4</v>
      </c>
      <c r="G21">
        <v>7</v>
      </c>
      <c r="H21">
        <v>0</v>
      </c>
      <c r="I21">
        <v>1</v>
      </c>
      <c r="J21" t="s">
        <v>597</v>
      </c>
      <c r="K21">
        <v>0</v>
      </c>
      <c r="L21" t="s">
        <v>597</v>
      </c>
      <c r="M21" t="s">
        <v>593</v>
      </c>
      <c r="N21" t="s">
        <v>215</v>
      </c>
      <c r="O21" t="s">
        <v>601</v>
      </c>
      <c r="P21" t="s">
        <v>419</v>
      </c>
      <c r="Q21" t="s">
        <v>594</v>
      </c>
      <c r="R21" t="s">
        <v>602</v>
      </c>
      <c r="S21" t="s">
        <v>596</v>
      </c>
      <c r="T21" t="s">
        <v>597</v>
      </c>
      <c r="U21" t="s">
        <v>595</v>
      </c>
      <c r="V21" t="s">
        <v>234</v>
      </c>
      <c r="W21" t="s">
        <v>603</v>
      </c>
      <c r="X21" t="s">
        <v>246</v>
      </c>
      <c r="Y21" t="s">
        <v>659</v>
      </c>
      <c r="Z21" t="s">
        <v>660</v>
      </c>
      <c r="AA21" t="s">
        <v>661</v>
      </c>
      <c r="AB21" t="s">
        <v>606</v>
      </c>
      <c r="AC21" t="s">
        <v>607</v>
      </c>
      <c r="AD21" t="s">
        <v>608</v>
      </c>
      <c r="AE21" t="s">
        <v>609</v>
      </c>
      <c r="AF21" t="s">
        <v>610</v>
      </c>
      <c r="AG21" t="s">
        <v>611</v>
      </c>
      <c r="AH21" t="s">
        <v>662</v>
      </c>
      <c r="AI21" t="s">
        <v>663</v>
      </c>
      <c r="AJ21" t="s">
        <v>664</v>
      </c>
      <c r="AK21" t="s">
        <v>1</v>
      </c>
      <c r="AL21">
        <v>60000000</v>
      </c>
      <c r="AM21">
        <v>0</v>
      </c>
      <c r="AN21">
        <v>0</v>
      </c>
      <c r="AO21">
        <v>0</v>
      </c>
      <c r="AP21">
        <v>60000000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>
        <f>+COUNTIF('[5]EJECUCIONGASTOS ARMONIZADO'!$R$3:$R$583,#REF!)</f>
        <v>0</v>
      </c>
      <c r="AY21" t="e">
        <f>+#REF!-[5]GASTOS!#REF!</f>
        <v>#REF!</v>
      </c>
    </row>
    <row r="22" spans="1:51" x14ac:dyDescent="0.25">
      <c r="A22">
        <v>14</v>
      </c>
      <c r="B22">
        <v>1</v>
      </c>
      <c r="C22">
        <v>3</v>
      </c>
      <c r="D22">
        <v>11</v>
      </c>
      <c r="E22">
        <v>3</v>
      </c>
      <c r="F22">
        <v>4</v>
      </c>
      <c r="G22">
        <v>7</v>
      </c>
      <c r="H22">
        <v>1</v>
      </c>
      <c r="I22">
        <v>1</v>
      </c>
      <c r="J22" t="s">
        <v>597</v>
      </c>
      <c r="K22">
        <v>0</v>
      </c>
      <c r="L22" t="s">
        <v>597</v>
      </c>
      <c r="M22" t="s">
        <v>593</v>
      </c>
      <c r="N22" t="s">
        <v>215</v>
      </c>
      <c r="O22" t="s">
        <v>601</v>
      </c>
      <c r="P22" t="s">
        <v>419</v>
      </c>
      <c r="Q22" t="s">
        <v>594</v>
      </c>
      <c r="R22" t="s">
        <v>602</v>
      </c>
      <c r="S22" t="s">
        <v>596</v>
      </c>
      <c r="T22" t="s">
        <v>597</v>
      </c>
      <c r="U22" t="s">
        <v>595</v>
      </c>
      <c r="V22" t="s">
        <v>234</v>
      </c>
      <c r="W22" t="s">
        <v>603</v>
      </c>
      <c r="X22" t="s">
        <v>246</v>
      </c>
      <c r="Y22" t="s">
        <v>659</v>
      </c>
      <c r="Z22" t="s">
        <v>660</v>
      </c>
      <c r="AA22" t="s">
        <v>661</v>
      </c>
      <c r="AB22" t="s">
        <v>606</v>
      </c>
      <c r="AC22" t="s">
        <v>607</v>
      </c>
      <c r="AD22" t="s">
        <v>608</v>
      </c>
      <c r="AE22" t="s">
        <v>609</v>
      </c>
      <c r="AF22" t="s">
        <v>610</v>
      </c>
      <c r="AG22" t="s">
        <v>611</v>
      </c>
      <c r="AH22" t="s">
        <v>662</v>
      </c>
      <c r="AI22" t="s">
        <v>663</v>
      </c>
      <c r="AJ22" t="s">
        <v>667</v>
      </c>
      <c r="AK22" t="s">
        <v>1</v>
      </c>
      <c r="AL22">
        <v>2199000000</v>
      </c>
      <c r="AM22">
        <v>0</v>
      </c>
      <c r="AN22">
        <v>0</v>
      </c>
      <c r="AO22">
        <v>0</v>
      </c>
      <c r="AP22">
        <v>2199000000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>
        <f>+COUNTIF('[5]EJECUCIONGASTOS ARMONIZADO'!$R$3:$R$583,#REF!)</f>
        <v>0</v>
      </c>
      <c r="AY22" t="e">
        <f>+#REF!-[5]GASTOS!#REF!</f>
        <v>#REF!</v>
      </c>
    </row>
    <row r="23" spans="1:51" x14ac:dyDescent="0.25">
      <c r="A23">
        <v>14</v>
      </c>
      <c r="B23">
        <v>1</v>
      </c>
      <c r="C23">
        <v>3</v>
      </c>
      <c r="D23">
        <v>11</v>
      </c>
      <c r="E23">
        <v>3</v>
      </c>
      <c r="F23">
        <v>4</v>
      </c>
      <c r="G23">
        <v>7</v>
      </c>
      <c r="H23">
        <v>2</v>
      </c>
      <c r="I23">
        <v>1</v>
      </c>
      <c r="J23" t="s">
        <v>597</v>
      </c>
      <c r="K23">
        <v>0</v>
      </c>
      <c r="L23" t="s">
        <v>597</v>
      </c>
      <c r="M23" t="s">
        <v>593</v>
      </c>
      <c r="N23" t="s">
        <v>215</v>
      </c>
      <c r="O23" t="s">
        <v>601</v>
      </c>
      <c r="P23" t="s">
        <v>419</v>
      </c>
      <c r="Q23" t="s">
        <v>594</v>
      </c>
      <c r="R23" t="s">
        <v>602</v>
      </c>
      <c r="S23" t="s">
        <v>596</v>
      </c>
      <c r="T23" t="s">
        <v>597</v>
      </c>
      <c r="U23" t="s">
        <v>595</v>
      </c>
      <c r="V23" t="s">
        <v>234</v>
      </c>
      <c r="W23" t="s">
        <v>603</v>
      </c>
      <c r="X23" t="s">
        <v>246</v>
      </c>
      <c r="Y23" t="s">
        <v>659</v>
      </c>
      <c r="Z23" t="s">
        <v>660</v>
      </c>
      <c r="AA23" t="s">
        <v>661</v>
      </c>
      <c r="AB23" t="s">
        <v>606</v>
      </c>
      <c r="AC23" t="s">
        <v>607</v>
      </c>
      <c r="AD23" t="s">
        <v>608</v>
      </c>
      <c r="AE23" t="s">
        <v>609</v>
      </c>
      <c r="AF23" t="s">
        <v>610</v>
      </c>
      <c r="AG23" t="s">
        <v>611</v>
      </c>
      <c r="AH23" t="s">
        <v>662</v>
      </c>
      <c r="AI23" t="s">
        <v>663</v>
      </c>
      <c r="AJ23" t="s">
        <v>670</v>
      </c>
      <c r="AK23" t="s">
        <v>1</v>
      </c>
      <c r="AL23">
        <v>5000000</v>
      </c>
      <c r="AM23">
        <v>0</v>
      </c>
      <c r="AN23">
        <v>0</v>
      </c>
      <c r="AO23">
        <v>0</v>
      </c>
      <c r="AP23">
        <v>5000000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>
        <f>+COUNTIF('[5]EJECUCIONGASTOS ARMONIZADO'!$R$3:$R$583,#REF!)</f>
        <v>0</v>
      </c>
      <c r="AY23" t="e">
        <f>+#REF!-[5]GASTOS!#REF!</f>
        <v>#REF!</v>
      </c>
    </row>
    <row r="24" spans="1:51" x14ac:dyDescent="0.25">
      <c r="A24">
        <v>14</v>
      </c>
      <c r="B24">
        <v>1</v>
      </c>
      <c r="C24">
        <v>3</v>
      </c>
      <c r="D24">
        <v>11</v>
      </c>
      <c r="E24">
        <v>3</v>
      </c>
      <c r="F24">
        <v>5</v>
      </c>
      <c r="G24">
        <v>7</v>
      </c>
      <c r="H24">
        <v>0</v>
      </c>
      <c r="I24">
        <v>1</v>
      </c>
      <c r="J24" t="s">
        <v>597</v>
      </c>
      <c r="K24">
        <v>0</v>
      </c>
      <c r="L24" t="s">
        <v>597</v>
      </c>
      <c r="M24" t="s">
        <v>593</v>
      </c>
      <c r="N24" t="s">
        <v>215</v>
      </c>
      <c r="O24" t="s">
        <v>601</v>
      </c>
      <c r="P24" t="s">
        <v>419</v>
      </c>
      <c r="Q24" t="s">
        <v>594</v>
      </c>
      <c r="R24" t="s">
        <v>602</v>
      </c>
      <c r="S24" t="s">
        <v>596</v>
      </c>
      <c r="T24" t="s">
        <v>597</v>
      </c>
      <c r="U24" t="s">
        <v>595</v>
      </c>
      <c r="V24" t="s">
        <v>234</v>
      </c>
      <c r="W24" t="s">
        <v>603</v>
      </c>
      <c r="X24" t="s">
        <v>246</v>
      </c>
      <c r="Y24" t="s">
        <v>673</v>
      </c>
      <c r="Z24" t="s">
        <v>674</v>
      </c>
      <c r="AA24" t="s">
        <v>675</v>
      </c>
      <c r="AB24" t="s">
        <v>606</v>
      </c>
      <c r="AC24" t="s">
        <v>607</v>
      </c>
      <c r="AD24" t="s">
        <v>608</v>
      </c>
      <c r="AE24" t="s">
        <v>609</v>
      </c>
      <c r="AF24" t="s">
        <v>610</v>
      </c>
      <c r="AG24" t="s">
        <v>611</v>
      </c>
      <c r="AH24" t="s">
        <v>676</v>
      </c>
      <c r="AI24" t="s">
        <v>677</v>
      </c>
      <c r="AJ24" t="s">
        <v>678</v>
      </c>
      <c r="AK24" t="s">
        <v>1</v>
      </c>
      <c r="AL24">
        <v>645000000</v>
      </c>
      <c r="AM24">
        <v>0</v>
      </c>
      <c r="AN24">
        <v>0</v>
      </c>
      <c r="AO24">
        <v>0</v>
      </c>
      <c r="AP24">
        <v>609500000</v>
      </c>
      <c r="AQ24" s="187">
        <v>35500000</v>
      </c>
      <c r="AR24" s="187">
        <v>35500000</v>
      </c>
      <c r="AS24" s="187">
        <v>35500000</v>
      </c>
      <c r="AT24" s="187">
        <v>17461329</v>
      </c>
      <c r="AU24" s="187">
        <v>16882709</v>
      </c>
      <c r="AV24" s="187">
        <v>0</v>
      </c>
      <c r="AW24">
        <f>+COUNTIF('[5]EJECUCIONGASTOS ARMONIZADO'!$R$3:$R$583,#REF!)</f>
        <v>0</v>
      </c>
      <c r="AY24" t="e">
        <f>+#REF!-[5]GASTOS!#REF!</f>
        <v>#REF!</v>
      </c>
    </row>
    <row r="25" spans="1:51" x14ac:dyDescent="0.25">
      <c r="A25">
        <v>14</v>
      </c>
      <c r="B25">
        <v>1</v>
      </c>
      <c r="C25">
        <v>3</v>
      </c>
      <c r="D25">
        <v>11</v>
      </c>
      <c r="E25">
        <v>3</v>
      </c>
      <c r="F25">
        <v>7</v>
      </c>
      <c r="G25">
        <v>7</v>
      </c>
      <c r="H25">
        <v>0</v>
      </c>
      <c r="I25">
        <v>1</v>
      </c>
      <c r="J25" t="s">
        <v>597</v>
      </c>
      <c r="K25">
        <v>0</v>
      </c>
      <c r="L25" t="s">
        <v>597</v>
      </c>
      <c r="M25" t="s">
        <v>593</v>
      </c>
      <c r="N25" t="s">
        <v>215</v>
      </c>
      <c r="O25" t="s">
        <v>601</v>
      </c>
      <c r="P25" t="s">
        <v>419</v>
      </c>
      <c r="Q25" t="s">
        <v>594</v>
      </c>
      <c r="R25" t="s">
        <v>602</v>
      </c>
      <c r="S25" t="s">
        <v>596</v>
      </c>
      <c r="T25" t="s">
        <v>597</v>
      </c>
      <c r="U25" t="s">
        <v>595</v>
      </c>
      <c r="V25" t="s">
        <v>234</v>
      </c>
      <c r="W25" t="s">
        <v>603</v>
      </c>
      <c r="X25" t="s">
        <v>246</v>
      </c>
      <c r="Y25" t="s">
        <v>681</v>
      </c>
      <c r="Z25" t="s">
        <v>251</v>
      </c>
      <c r="AA25" t="s">
        <v>682</v>
      </c>
      <c r="AB25" t="s">
        <v>606</v>
      </c>
      <c r="AC25" t="s">
        <v>607</v>
      </c>
      <c r="AD25" t="s">
        <v>608</v>
      </c>
      <c r="AE25" t="s">
        <v>609</v>
      </c>
      <c r="AF25" t="s">
        <v>610</v>
      </c>
      <c r="AG25" t="s">
        <v>611</v>
      </c>
      <c r="AH25" t="s">
        <v>612</v>
      </c>
      <c r="AI25" t="s">
        <v>613</v>
      </c>
      <c r="AJ25" t="s">
        <v>683</v>
      </c>
      <c r="AK25" t="s">
        <v>1</v>
      </c>
      <c r="AL25">
        <v>50000000</v>
      </c>
      <c r="AM25">
        <v>0</v>
      </c>
      <c r="AN25">
        <v>0</v>
      </c>
      <c r="AO25">
        <v>0</v>
      </c>
      <c r="AP25">
        <v>16250000</v>
      </c>
      <c r="AQ25" s="187">
        <v>33750000</v>
      </c>
      <c r="AR25" s="187">
        <v>33750000</v>
      </c>
      <c r="AS25" s="187">
        <v>33750000</v>
      </c>
      <c r="AT25" s="187">
        <v>17550000</v>
      </c>
      <c r="AU25" s="187">
        <v>17550000</v>
      </c>
      <c r="AV25" s="187">
        <v>0</v>
      </c>
      <c r="AW25">
        <f>+COUNTIF('[5]EJECUCIONGASTOS ARMONIZADO'!$R$3:$R$583,#REF!)</f>
        <v>0</v>
      </c>
      <c r="AY25" t="e">
        <f>+#REF!-[5]GASTOS!#REF!</f>
        <v>#REF!</v>
      </c>
    </row>
    <row r="26" spans="1:51" x14ac:dyDescent="0.25">
      <c r="A26">
        <v>14</v>
      </c>
      <c r="B26">
        <v>1</v>
      </c>
      <c r="C26">
        <v>3</v>
      </c>
      <c r="D26">
        <v>11</v>
      </c>
      <c r="E26">
        <v>3</v>
      </c>
      <c r="F26">
        <v>8</v>
      </c>
      <c r="G26">
        <v>7</v>
      </c>
      <c r="H26">
        <v>0</v>
      </c>
      <c r="I26">
        <v>1</v>
      </c>
      <c r="J26" t="s">
        <v>597</v>
      </c>
      <c r="K26">
        <v>0</v>
      </c>
      <c r="L26" t="s">
        <v>597</v>
      </c>
      <c r="M26" t="s">
        <v>593</v>
      </c>
      <c r="N26" t="s">
        <v>215</v>
      </c>
      <c r="O26" t="s">
        <v>601</v>
      </c>
      <c r="P26" t="s">
        <v>419</v>
      </c>
      <c r="Q26" t="s">
        <v>594</v>
      </c>
      <c r="R26" t="s">
        <v>602</v>
      </c>
      <c r="S26" t="s">
        <v>596</v>
      </c>
      <c r="T26" t="s">
        <v>597</v>
      </c>
      <c r="U26" t="s">
        <v>595</v>
      </c>
      <c r="V26" t="s">
        <v>234</v>
      </c>
      <c r="W26" t="s">
        <v>603</v>
      </c>
      <c r="X26" t="s">
        <v>246</v>
      </c>
      <c r="Y26" t="s">
        <v>686</v>
      </c>
      <c r="Z26" t="s">
        <v>687</v>
      </c>
      <c r="AA26" t="s">
        <v>688</v>
      </c>
      <c r="AB26" t="s">
        <v>606</v>
      </c>
      <c r="AC26" t="s">
        <v>607</v>
      </c>
      <c r="AD26" t="s">
        <v>608</v>
      </c>
      <c r="AE26" t="s">
        <v>609</v>
      </c>
      <c r="AF26" t="s">
        <v>610</v>
      </c>
      <c r="AG26" t="s">
        <v>611</v>
      </c>
      <c r="AH26" t="s">
        <v>689</v>
      </c>
      <c r="AI26" t="s">
        <v>690</v>
      </c>
      <c r="AJ26" t="s">
        <v>691</v>
      </c>
      <c r="AK26" t="s">
        <v>1</v>
      </c>
      <c r="AL26">
        <v>250000000</v>
      </c>
      <c r="AM26">
        <v>0</v>
      </c>
      <c r="AN26">
        <v>0</v>
      </c>
      <c r="AO26">
        <v>0</v>
      </c>
      <c r="AP26">
        <v>150000000</v>
      </c>
      <c r="AQ26" s="187">
        <v>100000000</v>
      </c>
      <c r="AR26" s="187">
        <v>100000000</v>
      </c>
      <c r="AS26" s="187">
        <v>100000000</v>
      </c>
      <c r="AT26" s="187">
        <v>19846191</v>
      </c>
      <c r="AU26" s="187">
        <v>19846191</v>
      </c>
      <c r="AV26" s="187">
        <v>0</v>
      </c>
      <c r="AW26">
        <f>+COUNTIF('[5]EJECUCIONGASTOS ARMONIZADO'!$R$3:$R$583,#REF!)</f>
        <v>0</v>
      </c>
      <c r="AY26" t="e">
        <f>+#REF!-[5]GASTOS!#REF!</f>
        <v>#REF!</v>
      </c>
    </row>
    <row r="27" spans="1:51" x14ac:dyDescent="0.25">
      <c r="A27">
        <v>14</v>
      </c>
      <c r="B27">
        <v>1</v>
      </c>
      <c r="C27">
        <v>3</v>
      </c>
      <c r="D27">
        <v>11</v>
      </c>
      <c r="E27">
        <v>3</v>
      </c>
      <c r="F27">
        <v>8</v>
      </c>
      <c r="G27">
        <v>7</v>
      </c>
      <c r="H27">
        <v>1</v>
      </c>
      <c r="I27">
        <v>1</v>
      </c>
      <c r="J27" t="s">
        <v>597</v>
      </c>
      <c r="K27">
        <v>0</v>
      </c>
      <c r="L27" t="s">
        <v>597</v>
      </c>
      <c r="M27" t="s">
        <v>593</v>
      </c>
      <c r="N27" t="s">
        <v>215</v>
      </c>
      <c r="O27" t="s">
        <v>601</v>
      </c>
      <c r="P27" t="s">
        <v>419</v>
      </c>
      <c r="Q27" t="s">
        <v>594</v>
      </c>
      <c r="R27" t="s">
        <v>602</v>
      </c>
      <c r="S27" t="s">
        <v>596</v>
      </c>
      <c r="T27" t="s">
        <v>597</v>
      </c>
      <c r="U27" t="s">
        <v>595</v>
      </c>
      <c r="V27" t="s">
        <v>234</v>
      </c>
      <c r="W27" t="s">
        <v>603</v>
      </c>
      <c r="X27" t="s">
        <v>246</v>
      </c>
      <c r="Y27" t="s">
        <v>686</v>
      </c>
      <c r="Z27" t="s">
        <v>687</v>
      </c>
      <c r="AA27" t="s">
        <v>688</v>
      </c>
      <c r="AB27" t="s">
        <v>606</v>
      </c>
      <c r="AC27" t="s">
        <v>607</v>
      </c>
      <c r="AD27" t="s">
        <v>608</v>
      </c>
      <c r="AE27" t="s">
        <v>609</v>
      </c>
      <c r="AF27" t="s">
        <v>610</v>
      </c>
      <c r="AG27" t="s">
        <v>611</v>
      </c>
      <c r="AH27" t="s">
        <v>689</v>
      </c>
      <c r="AI27" t="s">
        <v>690</v>
      </c>
      <c r="AJ27" t="s">
        <v>694</v>
      </c>
      <c r="AK27" t="s">
        <v>1</v>
      </c>
      <c r="AL27">
        <v>537000000</v>
      </c>
      <c r="AM27">
        <v>0</v>
      </c>
      <c r="AN27">
        <v>0</v>
      </c>
      <c r="AO27">
        <v>0</v>
      </c>
      <c r="AP27">
        <v>477797890</v>
      </c>
      <c r="AQ27" s="187">
        <v>59202110</v>
      </c>
      <c r="AR27" s="187">
        <v>59202110</v>
      </c>
      <c r="AS27" s="187">
        <v>59202110</v>
      </c>
      <c r="AT27" s="187">
        <v>29636162</v>
      </c>
      <c r="AU27" s="187">
        <v>28355682</v>
      </c>
      <c r="AV27" s="187">
        <v>0</v>
      </c>
      <c r="AW27">
        <f>+COUNTIF('[5]EJECUCIONGASTOS ARMONIZADO'!$R$3:$R$583,#REF!)</f>
        <v>0</v>
      </c>
      <c r="AY27" t="e">
        <f>+#REF!-[5]GASTOS!#REF!</f>
        <v>#REF!</v>
      </c>
    </row>
    <row r="28" spans="1:51" x14ac:dyDescent="0.25">
      <c r="A28">
        <v>14</v>
      </c>
      <c r="B28">
        <v>1</v>
      </c>
      <c r="C28">
        <v>3</v>
      </c>
      <c r="D28">
        <v>22</v>
      </c>
      <c r="E28">
        <v>3</v>
      </c>
      <c r="F28">
        <v>1</v>
      </c>
      <c r="G28">
        <v>7</v>
      </c>
      <c r="H28">
        <v>0</v>
      </c>
      <c r="I28">
        <v>2</v>
      </c>
      <c r="J28" t="s">
        <v>235</v>
      </c>
      <c r="K28" t="s">
        <v>593</v>
      </c>
      <c r="L28" t="s">
        <v>215</v>
      </c>
      <c r="M28" t="s">
        <v>593</v>
      </c>
      <c r="N28" t="s">
        <v>215</v>
      </c>
      <c r="O28" t="s">
        <v>601</v>
      </c>
      <c r="P28" t="s">
        <v>419</v>
      </c>
      <c r="Q28" t="s">
        <v>594</v>
      </c>
      <c r="R28" t="s">
        <v>602</v>
      </c>
      <c r="S28" t="s">
        <v>696</v>
      </c>
      <c r="T28" t="s">
        <v>235</v>
      </c>
      <c r="U28" t="s">
        <v>695</v>
      </c>
      <c r="V28" t="s">
        <v>235</v>
      </c>
      <c r="W28" t="s">
        <v>603</v>
      </c>
      <c r="X28" t="s">
        <v>246</v>
      </c>
      <c r="Y28" t="s">
        <v>604</v>
      </c>
      <c r="Z28" t="s">
        <v>247</v>
      </c>
      <c r="AA28" t="s">
        <v>605</v>
      </c>
      <c r="AB28" t="s">
        <v>606</v>
      </c>
      <c r="AC28" t="s">
        <v>607</v>
      </c>
      <c r="AD28" t="s">
        <v>608</v>
      </c>
      <c r="AE28" t="s">
        <v>609</v>
      </c>
      <c r="AF28" t="s">
        <v>610</v>
      </c>
      <c r="AG28" t="s">
        <v>611</v>
      </c>
      <c r="AH28" t="s">
        <v>612</v>
      </c>
      <c r="AI28" t="s">
        <v>613</v>
      </c>
      <c r="AJ28" t="s">
        <v>700</v>
      </c>
      <c r="AK28" t="s">
        <v>5</v>
      </c>
      <c r="AL28">
        <v>570960000</v>
      </c>
      <c r="AM28">
        <v>0</v>
      </c>
      <c r="AN28">
        <v>0</v>
      </c>
      <c r="AO28">
        <v>0</v>
      </c>
      <c r="AP28">
        <v>570960000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>
        <f>+COUNTIF('[5]EJECUCIONGASTOS ARMONIZADO'!$R$3:$R$583,#REF!)</f>
        <v>0</v>
      </c>
      <c r="AY28" t="e">
        <f>+#REF!-[5]GASTOS!#REF!</f>
        <v>#REF!</v>
      </c>
    </row>
    <row r="29" spans="1:51" x14ac:dyDescent="0.25">
      <c r="A29">
        <v>14</v>
      </c>
      <c r="B29">
        <v>1</v>
      </c>
      <c r="C29">
        <v>3</v>
      </c>
      <c r="D29">
        <v>22</v>
      </c>
      <c r="E29">
        <v>3</v>
      </c>
      <c r="F29">
        <v>1</v>
      </c>
      <c r="G29">
        <v>7</v>
      </c>
      <c r="H29">
        <v>1</v>
      </c>
      <c r="I29">
        <v>2</v>
      </c>
      <c r="J29" t="s">
        <v>235</v>
      </c>
      <c r="K29" t="s">
        <v>593</v>
      </c>
      <c r="L29" t="s">
        <v>215</v>
      </c>
      <c r="M29" t="s">
        <v>593</v>
      </c>
      <c r="N29" t="s">
        <v>215</v>
      </c>
      <c r="O29" t="s">
        <v>601</v>
      </c>
      <c r="P29" t="s">
        <v>419</v>
      </c>
      <c r="Q29" t="s">
        <v>594</v>
      </c>
      <c r="R29" t="s">
        <v>602</v>
      </c>
      <c r="S29" t="s">
        <v>696</v>
      </c>
      <c r="T29" t="s">
        <v>235</v>
      </c>
      <c r="U29" t="s">
        <v>695</v>
      </c>
      <c r="V29" t="s">
        <v>235</v>
      </c>
      <c r="W29" t="s">
        <v>603</v>
      </c>
      <c r="X29" t="s">
        <v>246</v>
      </c>
      <c r="Y29" t="s">
        <v>604</v>
      </c>
      <c r="Z29" t="s">
        <v>247</v>
      </c>
      <c r="AA29" t="s">
        <v>605</v>
      </c>
      <c r="AB29" t="s">
        <v>606</v>
      </c>
      <c r="AC29" t="s">
        <v>607</v>
      </c>
      <c r="AD29" t="s">
        <v>608</v>
      </c>
      <c r="AE29" t="s">
        <v>609</v>
      </c>
      <c r="AF29" t="s">
        <v>610</v>
      </c>
      <c r="AG29" t="s">
        <v>611</v>
      </c>
      <c r="AH29" t="s">
        <v>612</v>
      </c>
      <c r="AI29" t="s">
        <v>613</v>
      </c>
      <c r="AJ29" t="s">
        <v>704</v>
      </c>
      <c r="AK29" t="s">
        <v>6</v>
      </c>
      <c r="AL29">
        <v>45000000</v>
      </c>
      <c r="AM29">
        <v>0</v>
      </c>
      <c r="AN29">
        <v>0</v>
      </c>
      <c r="AO29">
        <v>0</v>
      </c>
      <c r="AP29">
        <v>45000000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>
        <f>+COUNTIF('[5]EJECUCIONGASTOS ARMONIZADO'!$R$3:$R$583,#REF!)</f>
        <v>0</v>
      </c>
      <c r="AY29" t="e">
        <f>+#REF!-[5]GASTOS!#REF!</f>
        <v>#REF!</v>
      </c>
    </row>
    <row r="30" spans="1:51" x14ac:dyDescent="0.25">
      <c r="A30">
        <v>14</v>
      </c>
      <c r="B30">
        <v>1</v>
      </c>
      <c r="C30">
        <v>3</v>
      </c>
      <c r="D30">
        <v>22</v>
      </c>
      <c r="E30">
        <v>3</v>
      </c>
      <c r="F30">
        <v>1</v>
      </c>
      <c r="G30">
        <v>7</v>
      </c>
      <c r="H30">
        <v>2</v>
      </c>
      <c r="I30">
        <v>2</v>
      </c>
      <c r="J30" t="s">
        <v>235</v>
      </c>
      <c r="K30" t="s">
        <v>593</v>
      </c>
      <c r="L30" t="s">
        <v>215</v>
      </c>
      <c r="M30" t="s">
        <v>593</v>
      </c>
      <c r="N30" t="s">
        <v>215</v>
      </c>
      <c r="O30" t="s">
        <v>601</v>
      </c>
      <c r="P30" t="s">
        <v>419</v>
      </c>
      <c r="Q30" t="s">
        <v>594</v>
      </c>
      <c r="R30" t="s">
        <v>602</v>
      </c>
      <c r="S30" t="s">
        <v>696</v>
      </c>
      <c r="T30" t="s">
        <v>235</v>
      </c>
      <c r="U30" t="s">
        <v>695</v>
      </c>
      <c r="V30" t="s">
        <v>235</v>
      </c>
      <c r="W30" t="s">
        <v>603</v>
      </c>
      <c r="X30" t="s">
        <v>246</v>
      </c>
      <c r="Y30" t="s">
        <v>604</v>
      </c>
      <c r="Z30" t="s">
        <v>247</v>
      </c>
      <c r="AA30" t="s">
        <v>605</v>
      </c>
      <c r="AB30" t="s">
        <v>606</v>
      </c>
      <c r="AC30" t="s">
        <v>607</v>
      </c>
      <c r="AD30" t="s">
        <v>608</v>
      </c>
      <c r="AE30" t="s">
        <v>609</v>
      </c>
      <c r="AF30" t="s">
        <v>610</v>
      </c>
      <c r="AG30" t="s">
        <v>611</v>
      </c>
      <c r="AH30" t="s">
        <v>612</v>
      </c>
      <c r="AI30" t="s">
        <v>613</v>
      </c>
      <c r="AJ30" t="s">
        <v>708</v>
      </c>
      <c r="AK30" t="s">
        <v>7</v>
      </c>
      <c r="AL30">
        <v>345000</v>
      </c>
      <c r="AM30">
        <v>0</v>
      </c>
      <c r="AN30">
        <v>0</v>
      </c>
      <c r="AO30">
        <v>0</v>
      </c>
      <c r="AP30">
        <v>345000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>
        <f>+COUNTIF('[5]EJECUCIONGASTOS ARMONIZADO'!$R$3:$R$583,#REF!)</f>
        <v>0</v>
      </c>
      <c r="AY30" t="e">
        <f>+#REF!-[5]GASTOS!#REF!</f>
        <v>#REF!</v>
      </c>
    </row>
    <row r="31" spans="1:51" x14ac:dyDescent="0.25">
      <c r="A31">
        <v>14</v>
      </c>
      <c r="B31">
        <v>1</v>
      </c>
      <c r="C31">
        <v>3</v>
      </c>
      <c r="D31">
        <v>22</v>
      </c>
      <c r="E31">
        <v>3</v>
      </c>
      <c r="F31">
        <v>1</v>
      </c>
      <c r="G31">
        <v>7</v>
      </c>
      <c r="H31">
        <v>3</v>
      </c>
      <c r="I31">
        <v>2</v>
      </c>
      <c r="J31" t="s">
        <v>235</v>
      </c>
      <c r="K31" t="s">
        <v>593</v>
      </c>
      <c r="L31" t="s">
        <v>215</v>
      </c>
      <c r="M31" t="s">
        <v>593</v>
      </c>
      <c r="N31" t="s">
        <v>215</v>
      </c>
      <c r="O31" t="s">
        <v>601</v>
      </c>
      <c r="P31" t="s">
        <v>419</v>
      </c>
      <c r="Q31" t="s">
        <v>594</v>
      </c>
      <c r="R31" t="s">
        <v>602</v>
      </c>
      <c r="S31" t="s">
        <v>696</v>
      </c>
      <c r="T31" t="s">
        <v>235</v>
      </c>
      <c r="U31" t="s">
        <v>695</v>
      </c>
      <c r="V31" t="s">
        <v>235</v>
      </c>
      <c r="W31" t="s">
        <v>603</v>
      </c>
      <c r="X31" t="s">
        <v>246</v>
      </c>
      <c r="Y31" t="s">
        <v>604</v>
      </c>
      <c r="Z31" t="s">
        <v>247</v>
      </c>
      <c r="AA31" t="s">
        <v>605</v>
      </c>
      <c r="AB31" t="s">
        <v>606</v>
      </c>
      <c r="AC31" t="s">
        <v>607</v>
      </c>
      <c r="AD31" t="s">
        <v>608</v>
      </c>
      <c r="AE31" t="s">
        <v>609</v>
      </c>
      <c r="AF31" t="s">
        <v>610</v>
      </c>
      <c r="AG31" t="s">
        <v>611</v>
      </c>
      <c r="AH31" t="s">
        <v>612</v>
      </c>
      <c r="AI31" t="s">
        <v>613</v>
      </c>
      <c r="AJ31" t="s">
        <v>712</v>
      </c>
      <c r="AK31" t="s">
        <v>8</v>
      </c>
      <c r="AL31">
        <v>147000</v>
      </c>
      <c r="AM31">
        <v>0</v>
      </c>
      <c r="AN31">
        <v>0</v>
      </c>
      <c r="AO31">
        <v>0</v>
      </c>
      <c r="AP31">
        <v>147000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>
        <f>+COUNTIF('[5]EJECUCIONGASTOS ARMONIZADO'!$R$3:$R$583,#REF!)</f>
        <v>0</v>
      </c>
      <c r="AY31" t="e">
        <f>+#REF!-[5]GASTOS!#REF!</f>
        <v>#REF!</v>
      </c>
    </row>
    <row r="32" spans="1:51" x14ac:dyDescent="0.25">
      <c r="A32">
        <v>14</v>
      </c>
      <c r="B32">
        <v>1</v>
      </c>
      <c r="C32">
        <v>3</v>
      </c>
      <c r="D32">
        <v>22</v>
      </c>
      <c r="E32">
        <v>3</v>
      </c>
      <c r="F32">
        <v>1</v>
      </c>
      <c r="G32">
        <v>70</v>
      </c>
      <c r="H32">
        <v>0</v>
      </c>
      <c r="I32">
        <v>2</v>
      </c>
      <c r="J32" t="s">
        <v>235</v>
      </c>
      <c r="K32" t="s">
        <v>593</v>
      </c>
      <c r="L32" t="s">
        <v>215</v>
      </c>
      <c r="M32" t="s">
        <v>593</v>
      </c>
      <c r="N32" t="s">
        <v>215</v>
      </c>
      <c r="O32" t="s">
        <v>601</v>
      </c>
      <c r="P32" t="s">
        <v>419</v>
      </c>
      <c r="Q32" t="s">
        <v>594</v>
      </c>
      <c r="R32" t="s">
        <v>602</v>
      </c>
      <c r="S32" t="s">
        <v>696</v>
      </c>
      <c r="T32" t="s">
        <v>235</v>
      </c>
      <c r="U32" t="s">
        <v>695</v>
      </c>
      <c r="V32" t="s">
        <v>235</v>
      </c>
      <c r="W32" t="s">
        <v>603</v>
      </c>
      <c r="X32" t="s">
        <v>246</v>
      </c>
      <c r="Y32" t="s">
        <v>604</v>
      </c>
      <c r="Z32" t="s">
        <v>247</v>
      </c>
      <c r="AA32" t="s">
        <v>621</v>
      </c>
      <c r="AB32" t="s">
        <v>622</v>
      </c>
      <c r="AC32" t="s">
        <v>623</v>
      </c>
      <c r="AD32" t="s">
        <v>624</v>
      </c>
      <c r="AE32" t="s">
        <v>609</v>
      </c>
      <c r="AF32" t="s">
        <v>610</v>
      </c>
      <c r="AG32" t="s">
        <v>611</v>
      </c>
      <c r="AH32" t="s">
        <v>625</v>
      </c>
      <c r="AI32" t="s">
        <v>626</v>
      </c>
      <c r="AJ32" t="s">
        <v>2608</v>
      </c>
      <c r="AK32" t="s">
        <v>259</v>
      </c>
      <c r="AL32">
        <v>0</v>
      </c>
      <c r="AM32">
        <v>0</v>
      </c>
      <c r="AN32">
        <v>0</v>
      </c>
      <c r="AO32">
        <v>570960000</v>
      </c>
      <c r="AP32">
        <v>0</v>
      </c>
      <c r="AQ32" s="187">
        <v>570960000</v>
      </c>
      <c r="AR32" s="187">
        <v>570960000</v>
      </c>
      <c r="AS32" s="187">
        <v>570960000</v>
      </c>
      <c r="AT32" s="187">
        <v>181962000</v>
      </c>
      <c r="AU32" s="187">
        <v>181962000</v>
      </c>
      <c r="AV32" s="187">
        <v>0</v>
      </c>
      <c r="AW32">
        <f>+COUNTIF('[5]EJECUCIONGASTOS ARMONIZADO'!$R$3:$R$583,#REF!)</f>
        <v>0</v>
      </c>
      <c r="AY32" t="e">
        <f>+#REF!-[5]GASTOS!#REF!</f>
        <v>#REF!</v>
      </c>
    </row>
    <row r="33" spans="1:51" x14ac:dyDescent="0.25">
      <c r="A33">
        <v>14</v>
      </c>
      <c r="B33">
        <v>1</v>
      </c>
      <c r="C33">
        <v>3</v>
      </c>
      <c r="D33">
        <v>22</v>
      </c>
      <c r="E33">
        <v>3</v>
      </c>
      <c r="F33">
        <v>1</v>
      </c>
      <c r="G33">
        <v>70</v>
      </c>
      <c r="H33">
        <v>1</v>
      </c>
      <c r="I33">
        <v>2</v>
      </c>
      <c r="J33" t="s">
        <v>235</v>
      </c>
      <c r="K33" t="s">
        <v>593</v>
      </c>
      <c r="L33" t="s">
        <v>215</v>
      </c>
      <c r="M33" t="s">
        <v>593</v>
      </c>
      <c r="N33" t="s">
        <v>215</v>
      </c>
      <c r="O33" t="s">
        <v>601</v>
      </c>
      <c r="P33" t="s">
        <v>419</v>
      </c>
      <c r="Q33" t="s">
        <v>594</v>
      </c>
      <c r="R33" t="s">
        <v>602</v>
      </c>
      <c r="S33" t="s">
        <v>696</v>
      </c>
      <c r="T33" t="s">
        <v>235</v>
      </c>
      <c r="U33" t="s">
        <v>695</v>
      </c>
      <c r="V33" t="s">
        <v>235</v>
      </c>
      <c r="W33" t="s">
        <v>603</v>
      </c>
      <c r="X33" t="s">
        <v>246</v>
      </c>
      <c r="Y33" t="s">
        <v>604</v>
      </c>
      <c r="Z33" t="s">
        <v>247</v>
      </c>
      <c r="AA33" t="s">
        <v>621</v>
      </c>
      <c r="AB33" t="s">
        <v>622</v>
      </c>
      <c r="AC33" t="s">
        <v>623</v>
      </c>
      <c r="AD33" t="s">
        <v>624</v>
      </c>
      <c r="AE33" t="s">
        <v>609</v>
      </c>
      <c r="AF33" t="s">
        <v>610</v>
      </c>
      <c r="AG33" t="s">
        <v>611</v>
      </c>
      <c r="AH33" t="s">
        <v>625</v>
      </c>
      <c r="AI33" t="s">
        <v>626</v>
      </c>
      <c r="AJ33" t="s">
        <v>2611</v>
      </c>
      <c r="AK33" t="s">
        <v>262</v>
      </c>
      <c r="AL33">
        <v>0</v>
      </c>
      <c r="AM33">
        <v>0</v>
      </c>
      <c r="AN33">
        <v>0</v>
      </c>
      <c r="AO33">
        <v>45000000</v>
      </c>
      <c r="AP33">
        <v>0</v>
      </c>
      <c r="AQ33" s="187">
        <v>45000000</v>
      </c>
      <c r="AR33" s="187">
        <v>45000000</v>
      </c>
      <c r="AS33" s="187">
        <v>45000000</v>
      </c>
      <c r="AT33" s="187">
        <v>0</v>
      </c>
      <c r="AU33" s="187">
        <v>0</v>
      </c>
      <c r="AV33" s="187">
        <v>0</v>
      </c>
      <c r="AW33">
        <f>+COUNTIF('[5]EJECUCIONGASTOS ARMONIZADO'!$R$3:$R$583,#REF!)</f>
        <v>0</v>
      </c>
      <c r="AY33" t="e">
        <f>+#REF!-[5]GASTOS!#REF!</f>
        <v>#REF!</v>
      </c>
    </row>
    <row r="34" spans="1:51" x14ac:dyDescent="0.25">
      <c r="A34">
        <v>14</v>
      </c>
      <c r="B34">
        <v>1</v>
      </c>
      <c r="C34">
        <v>3</v>
      </c>
      <c r="D34">
        <v>22</v>
      </c>
      <c r="E34">
        <v>3</v>
      </c>
      <c r="F34">
        <v>1</v>
      </c>
      <c r="G34">
        <v>70</v>
      </c>
      <c r="H34">
        <v>2</v>
      </c>
      <c r="I34">
        <v>2</v>
      </c>
      <c r="J34" t="s">
        <v>235</v>
      </c>
      <c r="K34" t="s">
        <v>593</v>
      </c>
      <c r="L34" t="s">
        <v>215</v>
      </c>
      <c r="M34" t="s">
        <v>593</v>
      </c>
      <c r="N34" t="s">
        <v>215</v>
      </c>
      <c r="O34" t="s">
        <v>601</v>
      </c>
      <c r="P34" t="s">
        <v>419</v>
      </c>
      <c r="Q34" t="s">
        <v>594</v>
      </c>
      <c r="R34" t="s">
        <v>602</v>
      </c>
      <c r="S34" t="s">
        <v>696</v>
      </c>
      <c r="T34" t="s">
        <v>235</v>
      </c>
      <c r="U34" t="s">
        <v>695</v>
      </c>
      <c r="V34" t="s">
        <v>235</v>
      </c>
      <c r="W34" t="s">
        <v>603</v>
      </c>
      <c r="X34" t="s">
        <v>246</v>
      </c>
      <c r="Y34" t="s">
        <v>604</v>
      </c>
      <c r="Z34" t="s">
        <v>247</v>
      </c>
      <c r="AA34" t="s">
        <v>621</v>
      </c>
      <c r="AB34" t="s">
        <v>622</v>
      </c>
      <c r="AC34" t="s">
        <v>623</v>
      </c>
      <c r="AD34" t="s">
        <v>624</v>
      </c>
      <c r="AE34" t="s">
        <v>609</v>
      </c>
      <c r="AF34" t="s">
        <v>610</v>
      </c>
      <c r="AG34" t="s">
        <v>611</v>
      </c>
      <c r="AH34" t="s">
        <v>625</v>
      </c>
      <c r="AI34" t="s">
        <v>626</v>
      </c>
      <c r="AJ34" t="s">
        <v>2614</v>
      </c>
      <c r="AK34" t="s">
        <v>261</v>
      </c>
      <c r="AL34">
        <v>0</v>
      </c>
      <c r="AM34">
        <v>0</v>
      </c>
      <c r="AN34">
        <v>0</v>
      </c>
      <c r="AO34">
        <v>345000</v>
      </c>
      <c r="AP34">
        <v>0</v>
      </c>
      <c r="AQ34" s="187">
        <v>345000</v>
      </c>
      <c r="AR34" s="187">
        <v>345000</v>
      </c>
      <c r="AS34" s="187">
        <v>345000</v>
      </c>
      <c r="AT34" s="187">
        <v>0</v>
      </c>
      <c r="AU34" s="187">
        <v>0</v>
      </c>
      <c r="AV34" s="187">
        <v>0</v>
      </c>
      <c r="AW34">
        <f>+COUNTIF('[5]EJECUCIONGASTOS ARMONIZADO'!$R$3:$R$583,#REF!)</f>
        <v>0</v>
      </c>
      <c r="AY34" t="e">
        <f>+#REF!-[5]GASTOS!#REF!</f>
        <v>#REF!</v>
      </c>
    </row>
    <row r="35" spans="1:51" x14ac:dyDescent="0.25">
      <c r="A35">
        <v>14</v>
      </c>
      <c r="B35">
        <v>1</v>
      </c>
      <c r="C35">
        <v>3</v>
      </c>
      <c r="D35">
        <v>22</v>
      </c>
      <c r="E35">
        <v>3</v>
      </c>
      <c r="F35">
        <v>1</v>
      </c>
      <c r="G35">
        <v>70</v>
      </c>
      <c r="H35">
        <v>3</v>
      </c>
      <c r="I35">
        <v>2</v>
      </c>
      <c r="J35" t="s">
        <v>235</v>
      </c>
      <c r="K35" t="s">
        <v>593</v>
      </c>
      <c r="L35" t="s">
        <v>215</v>
      </c>
      <c r="M35" t="s">
        <v>593</v>
      </c>
      <c r="N35" t="s">
        <v>215</v>
      </c>
      <c r="O35" t="s">
        <v>601</v>
      </c>
      <c r="P35" t="s">
        <v>419</v>
      </c>
      <c r="Q35" t="s">
        <v>594</v>
      </c>
      <c r="R35" t="s">
        <v>602</v>
      </c>
      <c r="S35" t="s">
        <v>696</v>
      </c>
      <c r="T35" t="s">
        <v>235</v>
      </c>
      <c r="U35" t="s">
        <v>695</v>
      </c>
      <c r="V35" t="s">
        <v>235</v>
      </c>
      <c r="W35" t="s">
        <v>603</v>
      </c>
      <c r="X35" t="s">
        <v>246</v>
      </c>
      <c r="Y35" t="s">
        <v>604</v>
      </c>
      <c r="Z35" t="s">
        <v>247</v>
      </c>
      <c r="AA35" t="s">
        <v>621</v>
      </c>
      <c r="AB35" t="s">
        <v>622</v>
      </c>
      <c r="AC35" t="s">
        <v>623</v>
      </c>
      <c r="AD35" t="s">
        <v>624</v>
      </c>
      <c r="AE35" t="s">
        <v>609</v>
      </c>
      <c r="AF35" t="s">
        <v>610</v>
      </c>
      <c r="AG35" t="s">
        <v>611</v>
      </c>
      <c r="AH35" t="s">
        <v>625</v>
      </c>
      <c r="AI35" t="s">
        <v>626</v>
      </c>
      <c r="AJ35" t="s">
        <v>2617</v>
      </c>
      <c r="AK35" t="s">
        <v>260</v>
      </c>
      <c r="AL35">
        <v>0</v>
      </c>
      <c r="AM35">
        <v>0</v>
      </c>
      <c r="AN35">
        <v>0</v>
      </c>
      <c r="AO35">
        <v>147000</v>
      </c>
      <c r="AP35">
        <v>0</v>
      </c>
      <c r="AQ35" s="187">
        <v>147000</v>
      </c>
      <c r="AR35" s="187">
        <v>147000</v>
      </c>
      <c r="AS35" s="187">
        <v>147000</v>
      </c>
      <c r="AT35" s="187">
        <v>0</v>
      </c>
      <c r="AU35" s="187">
        <v>0</v>
      </c>
      <c r="AV35" s="187">
        <v>0</v>
      </c>
      <c r="AW35">
        <f>+COUNTIF('[5]EJECUCIONGASTOS ARMONIZADO'!$R$3:$R$583,#REF!)</f>
        <v>0</v>
      </c>
      <c r="AY35" t="e">
        <f>+#REF!-[5]GASTOS!#REF!</f>
        <v>#REF!</v>
      </c>
    </row>
    <row r="36" spans="1:51" x14ac:dyDescent="0.25">
      <c r="A36">
        <v>14</v>
      </c>
      <c r="B36">
        <v>1</v>
      </c>
      <c r="C36">
        <v>3</v>
      </c>
      <c r="D36">
        <v>22</v>
      </c>
      <c r="E36">
        <v>3</v>
      </c>
      <c r="F36">
        <v>1</v>
      </c>
      <c r="G36">
        <v>80</v>
      </c>
      <c r="H36">
        <v>0</v>
      </c>
      <c r="I36">
        <v>2</v>
      </c>
      <c r="J36" t="s">
        <v>235</v>
      </c>
      <c r="K36" t="s">
        <v>593</v>
      </c>
      <c r="L36" t="s">
        <v>215</v>
      </c>
      <c r="M36" t="s">
        <v>593</v>
      </c>
      <c r="N36" t="s">
        <v>215</v>
      </c>
      <c r="O36" t="s">
        <v>601</v>
      </c>
      <c r="P36" t="s">
        <v>419</v>
      </c>
      <c r="Q36" t="s">
        <v>594</v>
      </c>
      <c r="R36" t="s">
        <v>602</v>
      </c>
      <c r="S36" t="s">
        <v>696</v>
      </c>
      <c r="T36" t="s">
        <v>235</v>
      </c>
      <c r="U36" t="s">
        <v>695</v>
      </c>
      <c r="V36" t="s">
        <v>235</v>
      </c>
      <c r="W36" t="s">
        <v>603</v>
      </c>
      <c r="X36" t="s">
        <v>246</v>
      </c>
      <c r="Y36" t="s">
        <v>604</v>
      </c>
      <c r="Z36" t="s">
        <v>247</v>
      </c>
      <c r="AA36" t="s">
        <v>645</v>
      </c>
      <c r="AB36" t="s">
        <v>646</v>
      </c>
      <c r="AC36" t="s">
        <v>647</v>
      </c>
      <c r="AD36" t="s">
        <v>648</v>
      </c>
      <c r="AE36" t="s">
        <v>609</v>
      </c>
      <c r="AF36" t="s">
        <v>610</v>
      </c>
      <c r="AG36" t="s">
        <v>611</v>
      </c>
      <c r="AH36" t="s">
        <v>654</v>
      </c>
      <c r="AI36" t="s">
        <v>655</v>
      </c>
      <c r="AJ36" t="s">
        <v>716</v>
      </c>
      <c r="AK36" t="s">
        <v>9</v>
      </c>
      <c r="AL36">
        <v>10000</v>
      </c>
      <c r="AM36">
        <v>0</v>
      </c>
      <c r="AN36">
        <v>0</v>
      </c>
      <c r="AO36">
        <v>0</v>
      </c>
      <c r="AP36">
        <v>10000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>
        <f>+COUNTIF('[5]EJECUCIONGASTOS ARMONIZADO'!$R$3:$R$583,#REF!)</f>
        <v>0</v>
      </c>
      <c r="AY36" t="e">
        <f>+#REF!-[5]GASTOS!#REF!</f>
        <v>#REF!</v>
      </c>
    </row>
    <row r="37" spans="1:51" x14ac:dyDescent="0.25">
      <c r="A37">
        <v>14</v>
      </c>
      <c r="B37">
        <v>1</v>
      </c>
      <c r="C37">
        <v>3</v>
      </c>
      <c r="D37">
        <v>22</v>
      </c>
      <c r="E37">
        <v>3</v>
      </c>
      <c r="F37">
        <v>1</v>
      </c>
      <c r="G37">
        <v>80</v>
      </c>
      <c r="H37">
        <v>1</v>
      </c>
      <c r="I37">
        <v>2</v>
      </c>
      <c r="J37" t="s">
        <v>235</v>
      </c>
      <c r="K37" t="s">
        <v>593</v>
      </c>
      <c r="L37" t="s">
        <v>215</v>
      </c>
      <c r="M37" t="s">
        <v>593</v>
      </c>
      <c r="N37" t="s">
        <v>215</v>
      </c>
      <c r="O37" t="s">
        <v>601</v>
      </c>
      <c r="P37" t="s">
        <v>419</v>
      </c>
      <c r="Q37" t="s">
        <v>594</v>
      </c>
      <c r="R37" t="s">
        <v>602</v>
      </c>
      <c r="S37" t="s">
        <v>696</v>
      </c>
      <c r="T37" t="s">
        <v>235</v>
      </c>
      <c r="U37" t="s">
        <v>695</v>
      </c>
      <c r="V37" t="s">
        <v>235</v>
      </c>
      <c r="W37" t="s">
        <v>603</v>
      </c>
      <c r="X37" t="s">
        <v>246</v>
      </c>
      <c r="Y37" t="s">
        <v>604</v>
      </c>
      <c r="Z37" t="s">
        <v>247</v>
      </c>
      <c r="AA37" t="s">
        <v>645</v>
      </c>
      <c r="AB37" t="s">
        <v>646</v>
      </c>
      <c r="AC37" t="s">
        <v>647</v>
      </c>
      <c r="AD37" t="s">
        <v>648</v>
      </c>
      <c r="AE37" t="s">
        <v>609</v>
      </c>
      <c r="AF37" t="s">
        <v>610</v>
      </c>
      <c r="AG37" t="s">
        <v>611</v>
      </c>
      <c r="AH37" t="s">
        <v>654</v>
      </c>
      <c r="AI37" t="s">
        <v>655</v>
      </c>
      <c r="AJ37" t="s">
        <v>720</v>
      </c>
      <c r="AK37" t="s">
        <v>10</v>
      </c>
      <c r="AL37">
        <v>3549000</v>
      </c>
      <c r="AM37">
        <v>0</v>
      </c>
      <c r="AN37">
        <v>0</v>
      </c>
      <c r="AO37">
        <v>0</v>
      </c>
      <c r="AP37">
        <v>3549000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>
        <f>+COUNTIF('[5]EJECUCIONGASTOS ARMONIZADO'!$R$3:$R$583,#REF!)</f>
        <v>0</v>
      </c>
      <c r="AY37" t="e">
        <f>+#REF!-[5]GASTOS!#REF!</f>
        <v>#REF!</v>
      </c>
    </row>
    <row r="38" spans="1:51" x14ac:dyDescent="0.25">
      <c r="A38">
        <v>14</v>
      </c>
      <c r="B38">
        <v>1</v>
      </c>
      <c r="C38">
        <v>3</v>
      </c>
      <c r="D38">
        <v>22</v>
      </c>
      <c r="E38">
        <v>3</v>
      </c>
      <c r="F38">
        <v>101</v>
      </c>
      <c r="G38">
        <v>7</v>
      </c>
      <c r="H38">
        <v>41</v>
      </c>
      <c r="I38">
        <v>2</v>
      </c>
      <c r="J38" t="s">
        <v>235</v>
      </c>
      <c r="K38">
        <v>0</v>
      </c>
      <c r="L38" t="s">
        <v>597</v>
      </c>
      <c r="M38" t="s">
        <v>593</v>
      </c>
      <c r="N38" t="s">
        <v>215</v>
      </c>
      <c r="O38" t="s">
        <v>601</v>
      </c>
      <c r="P38" t="s">
        <v>419</v>
      </c>
      <c r="Q38" t="s">
        <v>594</v>
      </c>
      <c r="R38" t="s">
        <v>602</v>
      </c>
      <c r="S38" t="s">
        <v>696</v>
      </c>
      <c r="T38" t="s">
        <v>235</v>
      </c>
      <c r="U38" t="s">
        <v>695</v>
      </c>
      <c r="V38" t="s">
        <v>235</v>
      </c>
      <c r="W38" t="s">
        <v>603</v>
      </c>
      <c r="X38" t="s">
        <v>246</v>
      </c>
      <c r="Y38" t="s">
        <v>2904</v>
      </c>
      <c r="Z38" t="s">
        <v>424</v>
      </c>
      <c r="AA38" t="s">
        <v>2905</v>
      </c>
      <c r="AB38" t="s">
        <v>606</v>
      </c>
      <c r="AC38" t="s">
        <v>607</v>
      </c>
      <c r="AD38" t="s">
        <v>608</v>
      </c>
      <c r="AE38" t="s">
        <v>609</v>
      </c>
      <c r="AF38" t="s">
        <v>610</v>
      </c>
      <c r="AG38" t="s">
        <v>611</v>
      </c>
      <c r="AH38" t="s">
        <v>612</v>
      </c>
      <c r="AI38" t="s">
        <v>613</v>
      </c>
      <c r="AJ38" t="s">
        <v>2931</v>
      </c>
      <c r="AK38" t="s">
        <v>2932</v>
      </c>
      <c r="AL38">
        <v>0</v>
      </c>
      <c r="AM38">
        <v>0</v>
      </c>
      <c r="AN38">
        <v>0</v>
      </c>
      <c r="AO38">
        <v>2895584814</v>
      </c>
      <c r="AP38">
        <v>0</v>
      </c>
      <c r="AQ38" s="187">
        <v>2895584814</v>
      </c>
      <c r="AR38" s="187">
        <v>0</v>
      </c>
      <c r="AS38" s="187">
        <v>0</v>
      </c>
      <c r="AT38" s="187">
        <v>0</v>
      </c>
      <c r="AU38" s="187">
        <v>0</v>
      </c>
      <c r="AV38" s="187">
        <v>2895584814</v>
      </c>
      <c r="AW38">
        <f>+COUNTIF('[5]EJECUCIONGASTOS ARMONIZADO'!$R$3:$R$583,#REF!)</f>
        <v>0</v>
      </c>
      <c r="AY38" t="e">
        <f>+#REF!-[5]GASTOS!#REF!</f>
        <v>#REF!</v>
      </c>
    </row>
    <row r="39" spans="1:51" x14ac:dyDescent="0.25">
      <c r="A39">
        <v>14</v>
      </c>
      <c r="B39">
        <v>1</v>
      </c>
      <c r="C39">
        <v>3</v>
      </c>
      <c r="D39">
        <v>22</v>
      </c>
      <c r="E39">
        <v>3</v>
      </c>
      <c r="F39">
        <v>102</v>
      </c>
      <c r="G39">
        <v>7</v>
      </c>
      <c r="H39">
        <v>43</v>
      </c>
      <c r="I39">
        <v>2</v>
      </c>
      <c r="J39" t="s">
        <v>235</v>
      </c>
      <c r="K39" t="s">
        <v>593</v>
      </c>
      <c r="L39" t="s">
        <v>215</v>
      </c>
      <c r="M39" t="s">
        <v>593</v>
      </c>
      <c r="N39" t="s">
        <v>215</v>
      </c>
      <c r="O39" t="s">
        <v>601</v>
      </c>
      <c r="P39" t="s">
        <v>419</v>
      </c>
      <c r="Q39" t="s">
        <v>594</v>
      </c>
      <c r="R39" t="s">
        <v>602</v>
      </c>
      <c r="S39" t="s">
        <v>696</v>
      </c>
      <c r="T39" t="s">
        <v>235</v>
      </c>
      <c r="U39" t="s">
        <v>695</v>
      </c>
      <c r="V39" t="s">
        <v>235</v>
      </c>
      <c r="W39" t="s">
        <v>603</v>
      </c>
      <c r="X39" t="s">
        <v>246</v>
      </c>
      <c r="Y39" t="s">
        <v>2908</v>
      </c>
      <c r="Z39" t="s">
        <v>426</v>
      </c>
      <c r="AA39" t="s">
        <v>2909</v>
      </c>
      <c r="AB39" t="s">
        <v>606</v>
      </c>
      <c r="AC39" t="s">
        <v>607</v>
      </c>
      <c r="AD39" t="s">
        <v>608</v>
      </c>
      <c r="AE39" t="s">
        <v>609</v>
      </c>
      <c r="AF39" t="s">
        <v>610</v>
      </c>
      <c r="AG39" t="s">
        <v>611</v>
      </c>
      <c r="AH39" t="s">
        <v>676</v>
      </c>
      <c r="AI39" t="s">
        <v>677</v>
      </c>
      <c r="AJ39" t="s">
        <v>2933</v>
      </c>
      <c r="AK39" t="s">
        <v>2934</v>
      </c>
      <c r="AL39">
        <v>0</v>
      </c>
      <c r="AM39">
        <v>0</v>
      </c>
      <c r="AN39">
        <v>0</v>
      </c>
      <c r="AO39">
        <v>168422740</v>
      </c>
      <c r="AP39">
        <v>0</v>
      </c>
      <c r="AQ39" s="187">
        <v>168422740</v>
      </c>
      <c r="AR39" s="187">
        <v>168000000</v>
      </c>
      <c r="AS39" s="187">
        <v>167717540</v>
      </c>
      <c r="AT39" s="187">
        <v>18000000</v>
      </c>
      <c r="AU39" s="187">
        <v>18000000</v>
      </c>
      <c r="AV39" s="187">
        <v>422740</v>
      </c>
      <c r="AW39">
        <f>+COUNTIF('[5]EJECUCIONGASTOS ARMONIZADO'!$R$3:$R$583,#REF!)</f>
        <v>0</v>
      </c>
      <c r="AY39" t="e">
        <f>+#REF!-[5]GASTOS!#REF!</f>
        <v>#REF!</v>
      </c>
    </row>
    <row r="40" spans="1:51" x14ac:dyDescent="0.25">
      <c r="A40">
        <v>14</v>
      </c>
      <c r="B40">
        <v>1</v>
      </c>
      <c r="C40">
        <v>3</v>
      </c>
      <c r="D40">
        <v>22</v>
      </c>
      <c r="E40">
        <v>3</v>
      </c>
      <c r="F40">
        <v>103</v>
      </c>
      <c r="G40">
        <v>80</v>
      </c>
      <c r="H40">
        <v>53</v>
      </c>
      <c r="I40">
        <v>2</v>
      </c>
      <c r="J40" t="s">
        <v>235</v>
      </c>
      <c r="K40" t="s">
        <v>593</v>
      </c>
      <c r="L40" t="s">
        <v>215</v>
      </c>
      <c r="M40" t="s">
        <v>593</v>
      </c>
      <c r="N40" t="s">
        <v>215</v>
      </c>
      <c r="O40" t="s">
        <v>601</v>
      </c>
      <c r="P40" t="s">
        <v>419</v>
      </c>
      <c r="Q40" t="s">
        <v>594</v>
      </c>
      <c r="R40" t="s">
        <v>602</v>
      </c>
      <c r="S40" t="s">
        <v>696</v>
      </c>
      <c r="T40" t="s">
        <v>235</v>
      </c>
      <c r="U40" t="s">
        <v>695</v>
      </c>
      <c r="V40" t="s">
        <v>235</v>
      </c>
      <c r="W40" t="s">
        <v>603</v>
      </c>
      <c r="X40" t="s">
        <v>246</v>
      </c>
      <c r="Y40" t="s">
        <v>2912</v>
      </c>
      <c r="Z40" t="s">
        <v>429</v>
      </c>
      <c r="AA40" t="s">
        <v>2913</v>
      </c>
      <c r="AB40" t="s">
        <v>646</v>
      </c>
      <c r="AC40" t="s">
        <v>647</v>
      </c>
      <c r="AD40" t="s">
        <v>648</v>
      </c>
      <c r="AE40" t="s">
        <v>609</v>
      </c>
      <c r="AF40" t="s">
        <v>610</v>
      </c>
      <c r="AG40" t="s">
        <v>611</v>
      </c>
      <c r="AH40" t="s">
        <v>649</v>
      </c>
      <c r="AI40" t="s">
        <v>650</v>
      </c>
      <c r="AJ40" t="s">
        <v>2935</v>
      </c>
      <c r="AK40" t="s">
        <v>2936</v>
      </c>
      <c r="AL40">
        <v>0</v>
      </c>
      <c r="AM40">
        <v>0</v>
      </c>
      <c r="AN40">
        <v>0</v>
      </c>
      <c r="AO40">
        <v>3549000</v>
      </c>
      <c r="AP40">
        <v>0</v>
      </c>
      <c r="AQ40" s="187">
        <v>3549000</v>
      </c>
      <c r="AR40" s="187">
        <v>0</v>
      </c>
      <c r="AS40" s="187">
        <v>0</v>
      </c>
      <c r="AT40" s="187">
        <v>0</v>
      </c>
      <c r="AU40" s="187">
        <v>0</v>
      </c>
      <c r="AV40" s="187">
        <v>3549000</v>
      </c>
      <c r="AW40">
        <f>+COUNTIF('[5]EJECUCIONGASTOS ARMONIZADO'!$R$3:$R$583,#REF!)</f>
        <v>0</v>
      </c>
      <c r="AY40" t="e">
        <f>+#REF!-[5]GASTOS!#REF!</f>
        <v>#REF!</v>
      </c>
    </row>
    <row r="41" spans="1:51" x14ac:dyDescent="0.25">
      <c r="A41">
        <v>14</v>
      </c>
      <c r="B41">
        <v>1</v>
      </c>
      <c r="C41">
        <v>3</v>
      </c>
      <c r="D41">
        <v>22</v>
      </c>
      <c r="E41">
        <v>3</v>
      </c>
      <c r="F41">
        <v>103</v>
      </c>
      <c r="G41">
        <v>80</v>
      </c>
      <c r="H41">
        <v>54</v>
      </c>
      <c r="I41">
        <v>2</v>
      </c>
      <c r="J41" t="s">
        <v>235</v>
      </c>
      <c r="K41" t="s">
        <v>593</v>
      </c>
      <c r="L41" t="s">
        <v>215</v>
      </c>
      <c r="M41" t="s">
        <v>593</v>
      </c>
      <c r="N41" t="s">
        <v>215</v>
      </c>
      <c r="O41" t="s">
        <v>601</v>
      </c>
      <c r="P41" t="s">
        <v>419</v>
      </c>
      <c r="Q41" t="s">
        <v>594</v>
      </c>
      <c r="R41" t="s">
        <v>602</v>
      </c>
      <c r="S41" t="s">
        <v>696</v>
      </c>
      <c r="T41" t="s">
        <v>235</v>
      </c>
      <c r="U41" t="s">
        <v>695</v>
      </c>
      <c r="V41" t="s">
        <v>235</v>
      </c>
      <c r="W41" t="s">
        <v>603</v>
      </c>
      <c r="X41" t="s">
        <v>246</v>
      </c>
      <c r="Y41" t="s">
        <v>2912</v>
      </c>
      <c r="Z41" t="s">
        <v>429</v>
      </c>
      <c r="AA41" t="s">
        <v>2913</v>
      </c>
      <c r="AB41" t="s">
        <v>646</v>
      </c>
      <c r="AC41" t="s">
        <v>647</v>
      </c>
      <c r="AD41" t="s">
        <v>648</v>
      </c>
      <c r="AE41" t="s">
        <v>609</v>
      </c>
      <c r="AF41" t="s">
        <v>610</v>
      </c>
      <c r="AG41" t="s">
        <v>611</v>
      </c>
      <c r="AH41" t="s">
        <v>649</v>
      </c>
      <c r="AI41" t="s">
        <v>650</v>
      </c>
      <c r="AJ41" t="s">
        <v>2937</v>
      </c>
      <c r="AK41" t="s">
        <v>2936</v>
      </c>
      <c r="AL41">
        <v>0</v>
      </c>
      <c r="AM41">
        <v>0</v>
      </c>
      <c r="AN41">
        <v>0</v>
      </c>
      <c r="AO41">
        <v>10000</v>
      </c>
      <c r="AP41">
        <v>0</v>
      </c>
      <c r="AQ41" s="187">
        <v>10000</v>
      </c>
      <c r="AR41" s="187">
        <v>0</v>
      </c>
      <c r="AS41" s="187">
        <v>0</v>
      </c>
      <c r="AT41" s="187">
        <v>0</v>
      </c>
      <c r="AU41" s="187">
        <v>0</v>
      </c>
      <c r="AV41" s="187">
        <v>10000</v>
      </c>
      <c r="AW41">
        <f>+COUNTIF('[5]EJECUCIONGASTOS ARMONIZADO'!$R$3:$R$583,#REF!)</f>
        <v>0</v>
      </c>
      <c r="AY41" t="e">
        <f>+#REF!-[5]GASTOS!#REF!</f>
        <v>#REF!</v>
      </c>
    </row>
    <row r="42" spans="1:51" x14ac:dyDescent="0.25">
      <c r="A42">
        <v>14</v>
      </c>
      <c r="B42">
        <v>1</v>
      </c>
      <c r="C42">
        <v>3</v>
      </c>
      <c r="D42">
        <v>22</v>
      </c>
      <c r="E42">
        <v>3</v>
      </c>
      <c r="F42">
        <v>5</v>
      </c>
      <c r="G42">
        <v>7</v>
      </c>
      <c r="H42">
        <v>0</v>
      </c>
      <c r="I42">
        <v>2</v>
      </c>
      <c r="J42" t="s">
        <v>235</v>
      </c>
      <c r="K42" t="s">
        <v>593</v>
      </c>
      <c r="L42" t="s">
        <v>215</v>
      </c>
      <c r="M42" t="s">
        <v>593</v>
      </c>
      <c r="N42" t="s">
        <v>215</v>
      </c>
      <c r="O42" t="s">
        <v>601</v>
      </c>
      <c r="P42" t="s">
        <v>419</v>
      </c>
      <c r="Q42" t="s">
        <v>594</v>
      </c>
      <c r="R42" t="s">
        <v>602</v>
      </c>
      <c r="S42" t="s">
        <v>696</v>
      </c>
      <c r="T42" t="s">
        <v>235</v>
      </c>
      <c r="U42" t="s">
        <v>695</v>
      </c>
      <c r="V42" t="s">
        <v>235</v>
      </c>
      <c r="W42" t="s">
        <v>603</v>
      </c>
      <c r="X42" t="s">
        <v>246</v>
      </c>
      <c r="Y42" t="s">
        <v>673</v>
      </c>
      <c r="Z42" t="s">
        <v>674</v>
      </c>
      <c r="AA42" t="s">
        <v>675</v>
      </c>
      <c r="AB42" t="s">
        <v>606</v>
      </c>
      <c r="AC42" t="s">
        <v>607</v>
      </c>
      <c r="AD42" t="s">
        <v>608</v>
      </c>
      <c r="AE42" t="s">
        <v>609</v>
      </c>
      <c r="AF42" t="s">
        <v>610</v>
      </c>
      <c r="AG42" t="s">
        <v>611</v>
      </c>
      <c r="AH42" t="s">
        <v>676</v>
      </c>
      <c r="AI42" t="s">
        <v>677</v>
      </c>
      <c r="AJ42" t="s">
        <v>724</v>
      </c>
      <c r="AK42" t="s">
        <v>11</v>
      </c>
      <c r="AL42">
        <v>168422740</v>
      </c>
      <c r="AM42">
        <v>0</v>
      </c>
      <c r="AN42">
        <v>0</v>
      </c>
      <c r="AO42">
        <v>0</v>
      </c>
      <c r="AP42">
        <v>168422740</v>
      </c>
      <c r="AQ42" s="187">
        <v>0</v>
      </c>
      <c r="AR42" s="187">
        <v>0</v>
      </c>
      <c r="AS42" s="187">
        <v>0</v>
      </c>
      <c r="AT42" s="187">
        <v>0</v>
      </c>
      <c r="AU42" s="187">
        <v>0</v>
      </c>
      <c r="AV42" s="187">
        <v>0</v>
      </c>
      <c r="AW42">
        <f>+COUNTIF('[5]EJECUCIONGASTOS ARMONIZADO'!$R$3:$R$583,#REF!)</f>
        <v>0</v>
      </c>
      <c r="AY42" t="e">
        <f>+#REF!-[5]GASTOS!#REF!</f>
        <v>#REF!</v>
      </c>
    </row>
    <row r="43" spans="1:51" x14ac:dyDescent="0.25">
      <c r="A43">
        <v>14</v>
      </c>
      <c r="B43">
        <v>1</v>
      </c>
      <c r="C43">
        <v>3</v>
      </c>
      <c r="D43">
        <v>44</v>
      </c>
      <c r="E43">
        <v>3</v>
      </c>
      <c r="F43">
        <v>106</v>
      </c>
      <c r="G43">
        <v>70</v>
      </c>
      <c r="H43">
        <v>40</v>
      </c>
      <c r="I43">
        <v>4</v>
      </c>
      <c r="J43" t="s">
        <v>4491</v>
      </c>
      <c r="K43" t="s">
        <v>593</v>
      </c>
      <c r="L43" t="s">
        <v>215</v>
      </c>
      <c r="M43" t="s">
        <v>593</v>
      </c>
      <c r="N43" t="s">
        <v>215</v>
      </c>
      <c r="O43" t="s">
        <v>601</v>
      </c>
      <c r="P43" t="s">
        <v>419</v>
      </c>
      <c r="Q43" t="s">
        <v>594</v>
      </c>
      <c r="R43" t="s">
        <v>602</v>
      </c>
      <c r="S43" t="s">
        <v>4492</v>
      </c>
      <c r="T43" t="s">
        <v>4491</v>
      </c>
      <c r="U43" t="s">
        <v>3614</v>
      </c>
      <c r="V43" t="s">
        <v>4493</v>
      </c>
      <c r="W43" t="s">
        <v>603</v>
      </c>
      <c r="X43" t="s">
        <v>246</v>
      </c>
      <c r="Y43" t="s">
        <v>2925</v>
      </c>
      <c r="Z43" t="s">
        <v>438</v>
      </c>
      <c r="AA43" t="s">
        <v>2926</v>
      </c>
      <c r="AB43" t="s">
        <v>622</v>
      </c>
      <c r="AC43" t="s">
        <v>623</v>
      </c>
      <c r="AD43" t="s">
        <v>624</v>
      </c>
      <c r="AE43" t="s">
        <v>609</v>
      </c>
      <c r="AF43" t="s">
        <v>610</v>
      </c>
      <c r="AG43" t="s">
        <v>611</v>
      </c>
      <c r="AH43" t="s">
        <v>625</v>
      </c>
      <c r="AI43" t="s">
        <v>626</v>
      </c>
      <c r="AJ43" t="s">
        <v>4494</v>
      </c>
      <c r="AK43" t="s">
        <v>4495</v>
      </c>
      <c r="AL43">
        <v>0</v>
      </c>
      <c r="AM43">
        <v>0</v>
      </c>
      <c r="AN43">
        <v>0</v>
      </c>
      <c r="AO43">
        <v>770000000</v>
      </c>
      <c r="AP43">
        <v>0</v>
      </c>
      <c r="AQ43" s="187">
        <v>770000000</v>
      </c>
      <c r="AR43" s="187">
        <v>770000000</v>
      </c>
      <c r="AS43" s="187">
        <v>770000000</v>
      </c>
      <c r="AT43" s="187">
        <v>385000000</v>
      </c>
      <c r="AU43" s="187">
        <v>385000000</v>
      </c>
      <c r="AV43" s="187">
        <v>0</v>
      </c>
    </row>
    <row r="44" spans="1:51" x14ac:dyDescent="0.25">
      <c r="A44">
        <v>14</v>
      </c>
      <c r="B44">
        <v>1</v>
      </c>
      <c r="C44">
        <v>3</v>
      </c>
      <c r="D44">
        <v>82</v>
      </c>
      <c r="E44">
        <v>3</v>
      </c>
      <c r="F44">
        <v>1</v>
      </c>
      <c r="G44">
        <v>7</v>
      </c>
      <c r="H44">
        <v>0</v>
      </c>
      <c r="I44">
        <v>2</v>
      </c>
      <c r="J44" t="s">
        <v>235</v>
      </c>
      <c r="K44" t="s">
        <v>593</v>
      </c>
      <c r="L44" t="s">
        <v>215</v>
      </c>
      <c r="M44" t="s">
        <v>593</v>
      </c>
      <c r="N44" t="s">
        <v>215</v>
      </c>
      <c r="O44" t="s">
        <v>601</v>
      </c>
      <c r="P44" t="s">
        <v>419</v>
      </c>
      <c r="Q44" t="s">
        <v>594</v>
      </c>
      <c r="R44" t="s">
        <v>602</v>
      </c>
      <c r="S44" t="s">
        <v>696</v>
      </c>
      <c r="T44" t="s">
        <v>235</v>
      </c>
      <c r="U44" t="s">
        <v>725</v>
      </c>
      <c r="V44" t="s">
        <v>729</v>
      </c>
      <c r="W44" t="s">
        <v>603</v>
      </c>
      <c r="X44" t="s">
        <v>246</v>
      </c>
      <c r="Y44" t="s">
        <v>604</v>
      </c>
      <c r="Z44" t="s">
        <v>247</v>
      </c>
      <c r="AA44" t="s">
        <v>605</v>
      </c>
      <c r="AB44" t="s">
        <v>606</v>
      </c>
      <c r="AC44" t="s">
        <v>607</v>
      </c>
      <c r="AD44" t="s">
        <v>608</v>
      </c>
      <c r="AE44" t="s">
        <v>609</v>
      </c>
      <c r="AF44" t="s">
        <v>610</v>
      </c>
      <c r="AG44" t="s">
        <v>611</v>
      </c>
      <c r="AH44" t="s">
        <v>612</v>
      </c>
      <c r="AI44" t="s">
        <v>613</v>
      </c>
      <c r="AJ44" t="s">
        <v>730</v>
      </c>
      <c r="AK44" t="s">
        <v>12</v>
      </c>
      <c r="AL44">
        <v>501510000</v>
      </c>
      <c r="AM44">
        <v>0</v>
      </c>
      <c r="AN44">
        <v>0</v>
      </c>
      <c r="AO44">
        <v>0</v>
      </c>
      <c r="AP44">
        <v>501510000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>
        <f>+COUNTIF('[5]EJECUCIONGASTOS ARMONIZADO'!$R$3:$R$583,#REF!)</f>
        <v>0</v>
      </c>
      <c r="AY44" t="e">
        <f>+#REF!-[5]GASTOS!#REF!</f>
        <v>#REF!</v>
      </c>
    </row>
    <row r="45" spans="1:51" x14ac:dyDescent="0.25">
      <c r="A45">
        <v>14</v>
      </c>
      <c r="B45">
        <v>1</v>
      </c>
      <c r="C45">
        <v>3</v>
      </c>
      <c r="D45">
        <v>82</v>
      </c>
      <c r="E45">
        <v>3</v>
      </c>
      <c r="F45">
        <v>1</v>
      </c>
      <c r="G45">
        <v>7</v>
      </c>
      <c r="H45">
        <v>1</v>
      </c>
      <c r="I45">
        <v>2</v>
      </c>
      <c r="J45" t="s">
        <v>235</v>
      </c>
      <c r="K45" t="s">
        <v>593</v>
      </c>
      <c r="L45" t="s">
        <v>215</v>
      </c>
      <c r="M45" t="s">
        <v>593</v>
      </c>
      <c r="N45" t="s">
        <v>215</v>
      </c>
      <c r="O45" t="s">
        <v>601</v>
      </c>
      <c r="P45" t="s">
        <v>419</v>
      </c>
      <c r="Q45" t="s">
        <v>594</v>
      </c>
      <c r="R45" t="s">
        <v>602</v>
      </c>
      <c r="S45" t="s">
        <v>696</v>
      </c>
      <c r="T45" t="s">
        <v>235</v>
      </c>
      <c r="U45" t="s">
        <v>725</v>
      </c>
      <c r="V45" t="s">
        <v>729</v>
      </c>
      <c r="W45" t="s">
        <v>603</v>
      </c>
      <c r="X45" t="s">
        <v>246</v>
      </c>
      <c r="Y45" t="s">
        <v>604</v>
      </c>
      <c r="Z45" t="s">
        <v>247</v>
      </c>
      <c r="AA45" t="s">
        <v>605</v>
      </c>
      <c r="AB45" t="s">
        <v>606</v>
      </c>
      <c r="AC45" t="s">
        <v>607</v>
      </c>
      <c r="AD45" t="s">
        <v>608</v>
      </c>
      <c r="AE45" t="s">
        <v>609</v>
      </c>
      <c r="AF45" t="s">
        <v>610</v>
      </c>
      <c r="AG45" t="s">
        <v>611</v>
      </c>
      <c r="AH45" t="s">
        <v>676</v>
      </c>
      <c r="AI45" t="s">
        <v>677</v>
      </c>
      <c r="AJ45" t="s">
        <v>2654</v>
      </c>
      <c r="AK45" t="s">
        <v>270</v>
      </c>
      <c r="AL45">
        <v>0</v>
      </c>
      <c r="AM45">
        <v>0</v>
      </c>
      <c r="AN45">
        <v>0</v>
      </c>
      <c r="AO45">
        <v>0</v>
      </c>
      <c r="AP45">
        <v>0</v>
      </c>
      <c r="AQ45" s="187">
        <v>0</v>
      </c>
      <c r="AR45" s="187">
        <v>0</v>
      </c>
      <c r="AS45" s="187">
        <v>0</v>
      </c>
      <c r="AT45" s="187">
        <v>0</v>
      </c>
      <c r="AU45" s="187">
        <v>0</v>
      </c>
      <c r="AV45" s="187">
        <v>0</v>
      </c>
      <c r="AW45">
        <f>+COUNTIF('[5]EJECUCIONGASTOS ARMONIZADO'!$R$3:$R$583,#REF!)</f>
        <v>0</v>
      </c>
      <c r="AY45" t="e">
        <f>+#REF!-[5]GASTOS!#REF!</f>
        <v>#REF!</v>
      </c>
    </row>
    <row r="46" spans="1:51" x14ac:dyDescent="0.25">
      <c r="A46">
        <v>14</v>
      </c>
      <c r="B46">
        <v>1</v>
      </c>
      <c r="C46">
        <v>3</v>
      </c>
      <c r="D46">
        <v>82</v>
      </c>
      <c r="E46">
        <v>3</v>
      </c>
      <c r="F46">
        <v>1</v>
      </c>
      <c r="G46">
        <v>7</v>
      </c>
      <c r="H46">
        <v>1</v>
      </c>
      <c r="I46">
        <v>2</v>
      </c>
      <c r="J46" t="s">
        <v>235</v>
      </c>
      <c r="K46" t="s">
        <v>593</v>
      </c>
      <c r="L46" t="s">
        <v>215</v>
      </c>
      <c r="M46" t="s">
        <v>593</v>
      </c>
      <c r="N46" t="s">
        <v>215</v>
      </c>
      <c r="O46" t="s">
        <v>601</v>
      </c>
      <c r="P46" t="s">
        <v>419</v>
      </c>
      <c r="Q46" t="s">
        <v>594</v>
      </c>
      <c r="R46" t="s">
        <v>602</v>
      </c>
      <c r="S46" t="s">
        <v>696</v>
      </c>
      <c r="T46" t="s">
        <v>235</v>
      </c>
      <c r="U46" t="s">
        <v>725</v>
      </c>
      <c r="V46" t="s">
        <v>729</v>
      </c>
      <c r="W46" t="s">
        <v>603</v>
      </c>
      <c r="X46" t="s">
        <v>246</v>
      </c>
      <c r="Y46" t="s">
        <v>604</v>
      </c>
      <c r="Z46" t="s">
        <v>247</v>
      </c>
      <c r="AA46" t="s">
        <v>605</v>
      </c>
      <c r="AB46" t="s">
        <v>606</v>
      </c>
      <c r="AC46" t="s">
        <v>607</v>
      </c>
      <c r="AD46" t="s">
        <v>608</v>
      </c>
      <c r="AE46" t="s">
        <v>609</v>
      </c>
      <c r="AF46" t="s">
        <v>610</v>
      </c>
      <c r="AG46" t="s">
        <v>611</v>
      </c>
      <c r="AH46" t="s">
        <v>612</v>
      </c>
      <c r="AI46" t="s">
        <v>613</v>
      </c>
      <c r="AJ46" t="s">
        <v>2643</v>
      </c>
      <c r="AK46" t="s">
        <v>269</v>
      </c>
      <c r="AL46">
        <v>0</v>
      </c>
      <c r="AM46">
        <v>3943096945</v>
      </c>
      <c r="AN46">
        <v>0</v>
      </c>
      <c r="AO46">
        <v>0</v>
      </c>
      <c r="AP46">
        <v>3943096945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>
        <f>+COUNTIF('[5]EJECUCIONGASTOS ARMONIZADO'!$R$3:$R$583,#REF!)</f>
        <v>0</v>
      </c>
      <c r="AY46" t="e">
        <f>+#REF!-[5]GASTOS!#REF!</f>
        <v>#REF!</v>
      </c>
    </row>
    <row r="47" spans="1:51" x14ac:dyDescent="0.25">
      <c r="A47">
        <v>14</v>
      </c>
      <c r="B47">
        <v>1</v>
      </c>
      <c r="C47">
        <v>3</v>
      </c>
      <c r="D47">
        <v>82</v>
      </c>
      <c r="E47">
        <v>3</v>
      </c>
      <c r="F47">
        <v>1</v>
      </c>
      <c r="G47">
        <v>70</v>
      </c>
      <c r="H47">
        <v>0</v>
      </c>
      <c r="I47">
        <v>2</v>
      </c>
      <c r="J47" t="s">
        <v>235</v>
      </c>
      <c r="K47" t="s">
        <v>593</v>
      </c>
      <c r="L47" t="s">
        <v>215</v>
      </c>
      <c r="M47" t="s">
        <v>593</v>
      </c>
      <c r="N47" t="s">
        <v>215</v>
      </c>
      <c r="O47" t="s">
        <v>601</v>
      </c>
      <c r="P47" t="s">
        <v>419</v>
      </c>
      <c r="Q47" t="s">
        <v>594</v>
      </c>
      <c r="R47" t="s">
        <v>602</v>
      </c>
      <c r="S47" t="s">
        <v>696</v>
      </c>
      <c r="T47" t="s">
        <v>235</v>
      </c>
      <c r="U47" t="s">
        <v>725</v>
      </c>
      <c r="V47" t="s">
        <v>729</v>
      </c>
      <c r="W47" t="s">
        <v>603</v>
      </c>
      <c r="X47" t="s">
        <v>246</v>
      </c>
      <c r="Y47" t="s">
        <v>604</v>
      </c>
      <c r="Z47" t="s">
        <v>247</v>
      </c>
      <c r="AA47" t="s">
        <v>621</v>
      </c>
      <c r="AB47" t="s">
        <v>622</v>
      </c>
      <c r="AC47" t="s">
        <v>623</v>
      </c>
      <c r="AD47" t="s">
        <v>624</v>
      </c>
      <c r="AE47" t="s">
        <v>609</v>
      </c>
      <c r="AF47" t="s">
        <v>610</v>
      </c>
      <c r="AG47" t="s">
        <v>611</v>
      </c>
      <c r="AH47" t="s">
        <v>625</v>
      </c>
      <c r="AI47" t="s">
        <v>626</v>
      </c>
      <c r="AJ47" t="s">
        <v>2620</v>
      </c>
      <c r="AK47" t="s">
        <v>263</v>
      </c>
      <c r="AL47">
        <v>0</v>
      </c>
      <c r="AM47">
        <v>1408790333</v>
      </c>
      <c r="AN47">
        <v>0</v>
      </c>
      <c r="AO47">
        <v>501510000</v>
      </c>
      <c r="AP47">
        <v>1408790333</v>
      </c>
      <c r="AQ47" s="187">
        <v>501510000</v>
      </c>
      <c r="AR47" s="187">
        <v>501510000</v>
      </c>
      <c r="AS47" s="187">
        <v>501510000</v>
      </c>
      <c r="AT47" s="187">
        <v>432061322</v>
      </c>
      <c r="AU47" s="187">
        <v>432061322</v>
      </c>
      <c r="AV47" s="187">
        <v>0</v>
      </c>
      <c r="AW47">
        <f>+COUNTIF('[5]EJECUCIONGASTOS ARMONIZADO'!$R$3:$R$583,#REF!)</f>
        <v>0</v>
      </c>
      <c r="AY47" t="e">
        <f>+#REF!-[5]GASTOS!#REF!</f>
        <v>#REF!</v>
      </c>
    </row>
    <row r="48" spans="1:51" x14ac:dyDescent="0.25">
      <c r="A48">
        <v>14</v>
      </c>
      <c r="B48">
        <v>1</v>
      </c>
      <c r="C48">
        <v>3</v>
      </c>
      <c r="D48">
        <v>82</v>
      </c>
      <c r="E48">
        <v>3</v>
      </c>
      <c r="F48">
        <v>1</v>
      </c>
      <c r="G48">
        <v>70</v>
      </c>
      <c r="H48">
        <v>1</v>
      </c>
      <c r="I48">
        <v>2</v>
      </c>
      <c r="J48" t="s">
        <v>235</v>
      </c>
      <c r="K48" t="s">
        <v>593</v>
      </c>
      <c r="L48" t="s">
        <v>215</v>
      </c>
      <c r="M48" t="s">
        <v>593</v>
      </c>
      <c r="N48" t="s">
        <v>215</v>
      </c>
      <c r="O48" t="s">
        <v>601</v>
      </c>
      <c r="P48" t="s">
        <v>419</v>
      </c>
      <c r="Q48" t="s">
        <v>594</v>
      </c>
      <c r="R48" t="s">
        <v>602</v>
      </c>
      <c r="S48" t="s">
        <v>696</v>
      </c>
      <c r="T48" t="s">
        <v>235</v>
      </c>
      <c r="U48" t="s">
        <v>725</v>
      </c>
      <c r="V48" t="s">
        <v>729</v>
      </c>
      <c r="W48" t="s">
        <v>603</v>
      </c>
      <c r="X48" t="s">
        <v>246</v>
      </c>
      <c r="Y48" t="s">
        <v>604</v>
      </c>
      <c r="Z48" t="s">
        <v>247</v>
      </c>
      <c r="AA48" t="s">
        <v>621</v>
      </c>
      <c r="AB48" t="s">
        <v>622</v>
      </c>
      <c r="AC48" t="s">
        <v>623</v>
      </c>
      <c r="AD48" t="s">
        <v>624</v>
      </c>
      <c r="AE48" t="s">
        <v>609</v>
      </c>
      <c r="AF48" t="s">
        <v>610</v>
      </c>
      <c r="AG48" t="s">
        <v>611</v>
      </c>
      <c r="AH48" t="s">
        <v>625</v>
      </c>
      <c r="AI48" t="s">
        <v>626</v>
      </c>
      <c r="AJ48" t="s">
        <v>2669</v>
      </c>
      <c r="AK48" t="s">
        <v>271</v>
      </c>
      <c r="AL48">
        <v>0</v>
      </c>
      <c r="AM48">
        <v>8479081</v>
      </c>
      <c r="AN48">
        <v>0</v>
      </c>
      <c r="AO48">
        <v>0</v>
      </c>
      <c r="AP48">
        <v>8479081</v>
      </c>
      <c r="AQ48" s="187">
        <v>0</v>
      </c>
      <c r="AR48" s="187">
        <v>0</v>
      </c>
      <c r="AS48" s="187">
        <v>0</v>
      </c>
      <c r="AT48" s="187">
        <v>0</v>
      </c>
      <c r="AU48" s="187">
        <v>0</v>
      </c>
      <c r="AV48" s="187">
        <v>0</v>
      </c>
      <c r="AW48">
        <f>+COUNTIF('[5]EJECUCIONGASTOS ARMONIZADO'!$R$3:$R$583,#REF!)</f>
        <v>0</v>
      </c>
      <c r="AY48" t="e">
        <f>+#REF!-[5]GASTOS!#REF!</f>
        <v>#REF!</v>
      </c>
    </row>
    <row r="49" spans="1:51" x14ac:dyDescent="0.25">
      <c r="A49">
        <v>14</v>
      </c>
      <c r="B49">
        <v>1</v>
      </c>
      <c r="C49">
        <v>3</v>
      </c>
      <c r="D49">
        <v>82</v>
      </c>
      <c r="E49">
        <v>3</v>
      </c>
      <c r="F49">
        <v>1</v>
      </c>
      <c r="G49">
        <v>70</v>
      </c>
      <c r="H49">
        <v>3</v>
      </c>
      <c r="I49">
        <v>2</v>
      </c>
      <c r="J49" t="s">
        <v>235</v>
      </c>
      <c r="K49" t="s">
        <v>593</v>
      </c>
      <c r="L49" t="s">
        <v>215</v>
      </c>
      <c r="M49" t="s">
        <v>593</v>
      </c>
      <c r="N49" t="s">
        <v>215</v>
      </c>
      <c r="O49" t="s">
        <v>601</v>
      </c>
      <c r="P49" t="s">
        <v>419</v>
      </c>
      <c r="Q49" t="s">
        <v>594</v>
      </c>
      <c r="R49" t="s">
        <v>602</v>
      </c>
      <c r="S49" t="s">
        <v>696</v>
      </c>
      <c r="T49" t="s">
        <v>235</v>
      </c>
      <c r="U49" t="s">
        <v>725</v>
      </c>
      <c r="V49" t="s">
        <v>729</v>
      </c>
      <c r="W49" t="s">
        <v>603</v>
      </c>
      <c r="X49" t="s">
        <v>246</v>
      </c>
      <c r="Y49" t="s">
        <v>604</v>
      </c>
      <c r="Z49" t="s">
        <v>247</v>
      </c>
      <c r="AA49" t="s">
        <v>621</v>
      </c>
      <c r="AB49" t="s">
        <v>622</v>
      </c>
      <c r="AC49" t="s">
        <v>623</v>
      </c>
      <c r="AD49" t="s">
        <v>624</v>
      </c>
      <c r="AE49" t="s">
        <v>609</v>
      </c>
      <c r="AF49" t="s">
        <v>610</v>
      </c>
      <c r="AG49" t="s">
        <v>611</v>
      </c>
      <c r="AH49" t="s">
        <v>625</v>
      </c>
      <c r="AI49" t="s">
        <v>626</v>
      </c>
      <c r="AJ49" t="s">
        <v>2647</v>
      </c>
      <c r="AK49" t="s">
        <v>272</v>
      </c>
      <c r="AL49">
        <v>0</v>
      </c>
      <c r="AM49">
        <v>3623653</v>
      </c>
      <c r="AN49">
        <v>0</v>
      </c>
      <c r="AO49">
        <v>0</v>
      </c>
      <c r="AP49">
        <v>3623653</v>
      </c>
      <c r="AQ49" s="187">
        <v>0</v>
      </c>
      <c r="AR49" s="187">
        <v>0</v>
      </c>
      <c r="AS49" s="187">
        <v>0</v>
      </c>
      <c r="AT49" s="187">
        <v>0</v>
      </c>
      <c r="AU49" s="187">
        <v>0</v>
      </c>
      <c r="AV49" s="187">
        <v>0</v>
      </c>
      <c r="AW49">
        <f>+COUNTIF('[5]EJECUCIONGASTOS ARMONIZADO'!$R$3:$R$583,#REF!)</f>
        <v>0</v>
      </c>
      <c r="AY49" t="e">
        <f>+#REF!-[5]GASTOS!#REF!</f>
        <v>#REF!</v>
      </c>
    </row>
    <row r="50" spans="1:51" x14ac:dyDescent="0.25">
      <c r="A50">
        <v>14</v>
      </c>
      <c r="B50">
        <v>1</v>
      </c>
      <c r="C50">
        <v>3</v>
      </c>
      <c r="D50">
        <v>82</v>
      </c>
      <c r="E50">
        <v>3</v>
      </c>
      <c r="F50">
        <v>1</v>
      </c>
      <c r="G50">
        <v>80</v>
      </c>
      <c r="H50">
        <v>1</v>
      </c>
      <c r="I50">
        <v>2</v>
      </c>
      <c r="J50" t="s">
        <v>235</v>
      </c>
      <c r="K50" t="s">
        <v>593</v>
      </c>
      <c r="L50" t="s">
        <v>215</v>
      </c>
      <c r="M50" t="s">
        <v>593</v>
      </c>
      <c r="N50" t="s">
        <v>215</v>
      </c>
      <c r="O50" t="s">
        <v>601</v>
      </c>
      <c r="P50" t="s">
        <v>419</v>
      </c>
      <c r="Q50" t="s">
        <v>594</v>
      </c>
      <c r="R50" t="s">
        <v>602</v>
      </c>
      <c r="S50" t="s">
        <v>696</v>
      </c>
      <c r="T50" t="s">
        <v>235</v>
      </c>
      <c r="U50" t="s">
        <v>725</v>
      </c>
      <c r="V50" t="s">
        <v>729</v>
      </c>
      <c r="W50" t="s">
        <v>603</v>
      </c>
      <c r="X50" t="s">
        <v>246</v>
      </c>
      <c r="Y50" t="s">
        <v>604</v>
      </c>
      <c r="Z50" t="s">
        <v>247</v>
      </c>
      <c r="AA50" t="s">
        <v>645</v>
      </c>
      <c r="AB50" t="s">
        <v>646</v>
      </c>
      <c r="AC50" t="s">
        <v>647</v>
      </c>
      <c r="AD50" t="s">
        <v>648</v>
      </c>
      <c r="AE50" t="s">
        <v>609</v>
      </c>
      <c r="AF50" t="s">
        <v>610</v>
      </c>
      <c r="AG50" t="s">
        <v>611</v>
      </c>
      <c r="AH50" t="s">
        <v>654</v>
      </c>
      <c r="AI50" t="s">
        <v>655</v>
      </c>
      <c r="AJ50" t="s">
        <v>2650</v>
      </c>
      <c r="AK50" t="s">
        <v>273</v>
      </c>
      <c r="AL50">
        <v>0</v>
      </c>
      <c r="AM50">
        <v>386668</v>
      </c>
      <c r="AN50">
        <v>0</v>
      </c>
      <c r="AO50">
        <v>0</v>
      </c>
      <c r="AP50">
        <v>386668</v>
      </c>
      <c r="AQ50" s="187">
        <v>0</v>
      </c>
      <c r="AR50" s="187">
        <v>0</v>
      </c>
      <c r="AS50" s="187">
        <v>0</v>
      </c>
      <c r="AT50" s="187">
        <v>0</v>
      </c>
      <c r="AU50" s="187">
        <v>0</v>
      </c>
      <c r="AV50" s="187">
        <v>0</v>
      </c>
      <c r="AW50">
        <f>+COUNTIF('[5]EJECUCIONGASTOS ARMONIZADO'!$R$3:$R$583,#REF!)</f>
        <v>0</v>
      </c>
      <c r="AY50" t="e">
        <f>+#REF!-[5]GASTOS!#REF!</f>
        <v>#REF!</v>
      </c>
    </row>
    <row r="51" spans="1:51" x14ac:dyDescent="0.25">
      <c r="A51">
        <v>14</v>
      </c>
      <c r="B51">
        <v>1</v>
      </c>
      <c r="C51">
        <v>3</v>
      </c>
      <c r="D51">
        <v>82</v>
      </c>
      <c r="E51">
        <v>3</v>
      </c>
      <c r="F51">
        <v>101</v>
      </c>
      <c r="G51">
        <v>7</v>
      </c>
      <c r="H51">
        <v>42</v>
      </c>
      <c r="I51">
        <v>2</v>
      </c>
      <c r="J51" t="s">
        <v>235</v>
      </c>
      <c r="K51" t="s">
        <v>593</v>
      </c>
      <c r="L51" t="s">
        <v>215</v>
      </c>
      <c r="M51" t="s">
        <v>593</v>
      </c>
      <c r="N51" t="s">
        <v>215</v>
      </c>
      <c r="O51" t="s">
        <v>601</v>
      </c>
      <c r="P51" t="s">
        <v>419</v>
      </c>
      <c r="Q51" t="s">
        <v>594</v>
      </c>
      <c r="R51" t="s">
        <v>602</v>
      </c>
      <c r="S51" t="s">
        <v>696</v>
      </c>
      <c r="T51" t="s">
        <v>235</v>
      </c>
      <c r="U51" t="s">
        <v>725</v>
      </c>
      <c r="V51" t="s">
        <v>729</v>
      </c>
      <c r="W51" t="s">
        <v>603</v>
      </c>
      <c r="X51" t="s">
        <v>246</v>
      </c>
      <c r="Y51" t="s">
        <v>2904</v>
      </c>
      <c r="Z51" t="s">
        <v>424</v>
      </c>
      <c r="AA51" t="s">
        <v>2905</v>
      </c>
      <c r="AB51" t="s">
        <v>606</v>
      </c>
      <c r="AC51" t="s">
        <v>607</v>
      </c>
      <c r="AD51" t="s">
        <v>608</v>
      </c>
      <c r="AE51" t="s">
        <v>609</v>
      </c>
      <c r="AF51" t="s">
        <v>610</v>
      </c>
      <c r="AG51" t="s">
        <v>611</v>
      </c>
      <c r="AH51" t="s">
        <v>612</v>
      </c>
      <c r="AI51" t="s">
        <v>613</v>
      </c>
      <c r="AJ51" t="s">
        <v>2938</v>
      </c>
      <c r="AK51" t="s">
        <v>2939</v>
      </c>
      <c r="AL51">
        <v>0</v>
      </c>
      <c r="AM51">
        <v>0</v>
      </c>
      <c r="AN51">
        <v>0</v>
      </c>
      <c r="AO51">
        <v>3943096945</v>
      </c>
      <c r="AP51">
        <v>0</v>
      </c>
      <c r="AQ51" s="187">
        <v>3943096945</v>
      </c>
      <c r="AR51" s="187">
        <v>3782373305</v>
      </c>
      <c r="AS51" s="187">
        <v>1927440478</v>
      </c>
      <c r="AT51" s="187">
        <v>43805656</v>
      </c>
      <c r="AU51" s="187">
        <v>43805656</v>
      </c>
      <c r="AV51" s="187">
        <v>160723640</v>
      </c>
      <c r="AW51">
        <f>+COUNTIF('[5]EJECUCIONGASTOS ARMONIZADO'!$R$3:$R$583,#REF!)</f>
        <v>0</v>
      </c>
      <c r="AY51" t="e">
        <f>+#REF!-[5]GASTOS!#REF!</f>
        <v>#REF!</v>
      </c>
    </row>
    <row r="52" spans="1:51" x14ac:dyDescent="0.25">
      <c r="A52">
        <v>14</v>
      </c>
      <c r="B52">
        <v>1</v>
      </c>
      <c r="C52">
        <v>3</v>
      </c>
      <c r="D52">
        <v>82</v>
      </c>
      <c r="E52">
        <v>3</v>
      </c>
      <c r="F52">
        <v>102</v>
      </c>
      <c r="G52">
        <v>7</v>
      </c>
      <c r="H52">
        <v>44</v>
      </c>
      <c r="I52">
        <v>2</v>
      </c>
      <c r="J52" t="s">
        <v>235</v>
      </c>
      <c r="K52" t="s">
        <v>593</v>
      </c>
      <c r="L52" t="s">
        <v>215</v>
      </c>
      <c r="M52" t="s">
        <v>593</v>
      </c>
      <c r="N52" t="s">
        <v>215</v>
      </c>
      <c r="O52" t="s">
        <v>601</v>
      </c>
      <c r="P52" t="s">
        <v>419</v>
      </c>
      <c r="Q52" t="s">
        <v>594</v>
      </c>
      <c r="R52" t="s">
        <v>602</v>
      </c>
      <c r="S52" t="s">
        <v>696</v>
      </c>
      <c r="T52" t="s">
        <v>235</v>
      </c>
      <c r="U52" t="s">
        <v>725</v>
      </c>
      <c r="V52" t="s">
        <v>729</v>
      </c>
      <c r="W52" t="s">
        <v>603</v>
      </c>
      <c r="X52" t="s">
        <v>246</v>
      </c>
      <c r="Y52" t="s">
        <v>2908</v>
      </c>
      <c r="Z52" t="s">
        <v>426</v>
      </c>
      <c r="AA52" t="s">
        <v>2909</v>
      </c>
      <c r="AB52" t="s">
        <v>606</v>
      </c>
      <c r="AC52" t="s">
        <v>607</v>
      </c>
      <c r="AD52" t="s">
        <v>608</v>
      </c>
      <c r="AE52" t="s">
        <v>609</v>
      </c>
      <c r="AF52" t="s">
        <v>610</v>
      </c>
      <c r="AG52" t="s">
        <v>611</v>
      </c>
      <c r="AH52" t="s">
        <v>676</v>
      </c>
      <c r="AI52" t="s">
        <v>677</v>
      </c>
      <c r="AJ52" t="s">
        <v>2940</v>
      </c>
      <c r="AK52" t="s">
        <v>2941</v>
      </c>
      <c r="AL52">
        <v>0</v>
      </c>
      <c r="AM52">
        <v>0</v>
      </c>
      <c r="AN52">
        <v>0</v>
      </c>
      <c r="AO52">
        <v>21439372</v>
      </c>
      <c r="AP52">
        <v>0</v>
      </c>
      <c r="AQ52" s="187">
        <v>21439372</v>
      </c>
      <c r="AR52" s="187">
        <v>0</v>
      </c>
      <c r="AS52" s="187">
        <v>0</v>
      </c>
      <c r="AT52" s="187">
        <v>0</v>
      </c>
      <c r="AU52" s="187">
        <v>0</v>
      </c>
      <c r="AV52" s="187">
        <v>21439372</v>
      </c>
      <c r="AW52">
        <f>+COUNTIF('[5]EJECUCIONGASTOS ARMONIZADO'!$R$3:$R$583,#REF!)</f>
        <v>0</v>
      </c>
      <c r="AY52" t="e">
        <f>+#REF!-[5]GASTOS!#REF!</f>
        <v>#REF!</v>
      </c>
    </row>
    <row r="53" spans="1:51" x14ac:dyDescent="0.25">
      <c r="A53">
        <v>14</v>
      </c>
      <c r="B53">
        <v>1</v>
      </c>
      <c r="C53">
        <v>3</v>
      </c>
      <c r="D53">
        <v>82</v>
      </c>
      <c r="E53">
        <v>3</v>
      </c>
      <c r="F53">
        <v>102</v>
      </c>
      <c r="G53">
        <v>7</v>
      </c>
      <c r="H53">
        <v>45</v>
      </c>
      <c r="I53">
        <v>2</v>
      </c>
      <c r="J53" t="s">
        <v>235</v>
      </c>
      <c r="K53" t="s">
        <v>593</v>
      </c>
      <c r="L53" t="s">
        <v>215</v>
      </c>
      <c r="M53" t="s">
        <v>593</v>
      </c>
      <c r="N53" t="s">
        <v>215</v>
      </c>
      <c r="O53" t="s">
        <v>601</v>
      </c>
      <c r="P53" t="s">
        <v>419</v>
      </c>
      <c r="Q53" t="s">
        <v>594</v>
      </c>
      <c r="R53" t="s">
        <v>602</v>
      </c>
      <c r="S53" t="s">
        <v>696</v>
      </c>
      <c r="T53" t="s">
        <v>235</v>
      </c>
      <c r="U53" t="s">
        <v>725</v>
      </c>
      <c r="V53" t="s">
        <v>729</v>
      </c>
      <c r="W53" t="s">
        <v>603</v>
      </c>
      <c r="X53" t="s">
        <v>246</v>
      </c>
      <c r="Y53" t="s">
        <v>2908</v>
      </c>
      <c r="Z53" t="s">
        <v>426</v>
      </c>
      <c r="AA53" t="s">
        <v>2909</v>
      </c>
      <c r="AB53" t="s">
        <v>606</v>
      </c>
      <c r="AC53" t="s">
        <v>607</v>
      </c>
      <c r="AD53" t="s">
        <v>608</v>
      </c>
      <c r="AE53" t="s">
        <v>609</v>
      </c>
      <c r="AF53" t="s">
        <v>610</v>
      </c>
      <c r="AG53" t="s">
        <v>611</v>
      </c>
      <c r="AH53" t="s">
        <v>676</v>
      </c>
      <c r="AI53" t="s">
        <v>677</v>
      </c>
      <c r="AJ53" t="s">
        <v>2942</v>
      </c>
      <c r="AK53" t="s">
        <v>2943</v>
      </c>
      <c r="AL53">
        <v>0</v>
      </c>
      <c r="AM53">
        <v>0</v>
      </c>
      <c r="AN53">
        <v>0</v>
      </c>
      <c r="AO53">
        <v>290615399</v>
      </c>
      <c r="AP53">
        <v>0</v>
      </c>
      <c r="AQ53" s="187">
        <v>290615399</v>
      </c>
      <c r="AR53" s="187">
        <v>0</v>
      </c>
      <c r="AS53" s="187">
        <v>0</v>
      </c>
      <c r="AT53" s="187">
        <v>0</v>
      </c>
      <c r="AU53" s="187">
        <v>0</v>
      </c>
      <c r="AV53" s="187">
        <v>290615399</v>
      </c>
      <c r="AW53">
        <f>+COUNTIF('[5]EJECUCIONGASTOS ARMONIZADO'!$R$3:$R$583,#REF!)</f>
        <v>0</v>
      </c>
      <c r="AY53" t="e">
        <f>+#REF!-[5]GASTOS!#REF!</f>
        <v>#REF!</v>
      </c>
    </row>
    <row r="54" spans="1:51" x14ac:dyDescent="0.25">
      <c r="A54">
        <v>14</v>
      </c>
      <c r="B54">
        <v>1</v>
      </c>
      <c r="C54">
        <v>3</v>
      </c>
      <c r="D54">
        <v>82</v>
      </c>
      <c r="E54">
        <v>3</v>
      </c>
      <c r="F54">
        <v>103</v>
      </c>
      <c r="G54">
        <v>80</v>
      </c>
      <c r="H54">
        <v>55</v>
      </c>
      <c r="I54">
        <v>2</v>
      </c>
      <c r="J54" t="s">
        <v>235</v>
      </c>
      <c r="K54" t="s">
        <v>593</v>
      </c>
      <c r="L54" t="s">
        <v>215</v>
      </c>
      <c r="M54" t="s">
        <v>593</v>
      </c>
      <c r="N54" t="s">
        <v>215</v>
      </c>
      <c r="O54" t="s">
        <v>601</v>
      </c>
      <c r="P54" t="s">
        <v>419</v>
      </c>
      <c r="Q54" t="s">
        <v>594</v>
      </c>
      <c r="R54" t="s">
        <v>602</v>
      </c>
      <c r="S54" t="s">
        <v>696</v>
      </c>
      <c r="T54" t="s">
        <v>235</v>
      </c>
      <c r="U54" t="s">
        <v>725</v>
      </c>
      <c r="V54" t="s">
        <v>729</v>
      </c>
      <c r="W54" t="s">
        <v>603</v>
      </c>
      <c r="X54" t="s">
        <v>246</v>
      </c>
      <c r="Y54" t="s">
        <v>2912</v>
      </c>
      <c r="Z54" t="s">
        <v>429</v>
      </c>
      <c r="AA54" t="s">
        <v>2913</v>
      </c>
      <c r="AB54" t="s">
        <v>646</v>
      </c>
      <c r="AC54" t="s">
        <v>647</v>
      </c>
      <c r="AD54" t="s">
        <v>648</v>
      </c>
      <c r="AE54" t="s">
        <v>609</v>
      </c>
      <c r="AF54" t="s">
        <v>610</v>
      </c>
      <c r="AG54" t="s">
        <v>611</v>
      </c>
      <c r="AH54" t="s">
        <v>649</v>
      </c>
      <c r="AI54" t="s">
        <v>650</v>
      </c>
      <c r="AJ54" t="s">
        <v>2944</v>
      </c>
      <c r="AK54" t="s">
        <v>2936</v>
      </c>
      <c r="AL54">
        <v>0</v>
      </c>
      <c r="AM54">
        <v>0</v>
      </c>
      <c r="AN54">
        <v>0</v>
      </c>
      <c r="AO54">
        <v>386668</v>
      </c>
      <c r="AP54">
        <v>0</v>
      </c>
      <c r="AQ54" s="187">
        <v>386668</v>
      </c>
      <c r="AR54" s="187">
        <v>0</v>
      </c>
      <c r="AS54" s="187">
        <v>0</v>
      </c>
      <c r="AT54" s="187">
        <v>0</v>
      </c>
      <c r="AU54" s="187">
        <v>0</v>
      </c>
      <c r="AV54" s="187">
        <v>386668</v>
      </c>
      <c r="AW54">
        <f>+COUNTIF('[5]EJECUCIONGASTOS ARMONIZADO'!$R$3:$R$583,#REF!)</f>
        <v>0</v>
      </c>
      <c r="AY54" t="e">
        <f>+#REF!-[5]GASTOS!#REF!</f>
        <v>#REF!</v>
      </c>
    </row>
    <row r="55" spans="1:51" x14ac:dyDescent="0.25">
      <c r="A55">
        <v>14</v>
      </c>
      <c r="B55">
        <v>1</v>
      </c>
      <c r="C55">
        <v>3</v>
      </c>
      <c r="D55">
        <v>82</v>
      </c>
      <c r="E55">
        <v>3</v>
      </c>
      <c r="F55">
        <v>106</v>
      </c>
      <c r="G55">
        <v>70</v>
      </c>
      <c r="H55">
        <v>50</v>
      </c>
      <c r="I55">
        <v>2</v>
      </c>
      <c r="J55" t="s">
        <v>235</v>
      </c>
      <c r="K55" t="s">
        <v>593</v>
      </c>
      <c r="L55" t="s">
        <v>215</v>
      </c>
      <c r="M55" t="s">
        <v>593</v>
      </c>
      <c r="N55" t="s">
        <v>215</v>
      </c>
      <c r="O55" t="s">
        <v>601</v>
      </c>
      <c r="P55" t="s">
        <v>419</v>
      </c>
      <c r="Q55" t="s">
        <v>594</v>
      </c>
      <c r="R55" t="s">
        <v>602</v>
      </c>
      <c r="S55" t="s">
        <v>696</v>
      </c>
      <c r="T55" t="s">
        <v>235</v>
      </c>
      <c r="U55" t="s">
        <v>725</v>
      </c>
      <c r="V55" t="s">
        <v>729</v>
      </c>
      <c r="W55" t="s">
        <v>603</v>
      </c>
      <c r="X55" t="s">
        <v>246</v>
      </c>
      <c r="Y55" t="s">
        <v>2925</v>
      </c>
      <c r="Z55" t="s">
        <v>438</v>
      </c>
      <c r="AA55" t="s">
        <v>2926</v>
      </c>
      <c r="AB55" t="s">
        <v>622</v>
      </c>
      <c r="AC55" t="s">
        <v>623</v>
      </c>
      <c r="AD55" t="s">
        <v>624</v>
      </c>
      <c r="AE55" t="s">
        <v>609</v>
      </c>
      <c r="AF55" t="s">
        <v>610</v>
      </c>
      <c r="AG55" t="s">
        <v>611</v>
      </c>
      <c r="AH55" t="s">
        <v>625</v>
      </c>
      <c r="AI55" t="s">
        <v>626</v>
      </c>
      <c r="AJ55" t="s">
        <v>2945</v>
      </c>
      <c r="AK55" t="s">
        <v>2946</v>
      </c>
      <c r="AL55">
        <v>0</v>
      </c>
      <c r="AM55">
        <v>0</v>
      </c>
      <c r="AN55">
        <v>0</v>
      </c>
      <c r="AO55">
        <v>1408790333</v>
      </c>
      <c r="AP55">
        <v>0</v>
      </c>
      <c r="AQ55" s="187">
        <v>1408790333</v>
      </c>
      <c r="AR55" s="187">
        <v>1408790333</v>
      </c>
      <c r="AS55" s="187">
        <v>1184827796</v>
      </c>
      <c r="AT55" s="187">
        <v>0</v>
      </c>
      <c r="AU55" s="187">
        <v>0</v>
      </c>
      <c r="AV55" s="187">
        <v>0</v>
      </c>
      <c r="AW55">
        <f>+COUNTIF('[5]EJECUCIONGASTOS ARMONIZADO'!$R$3:$R$583,#REF!)</f>
        <v>0</v>
      </c>
      <c r="AY55" t="e">
        <f>+#REF!-[5]GASTOS!#REF!</f>
        <v>#REF!</v>
      </c>
    </row>
    <row r="56" spans="1:51" x14ac:dyDescent="0.25">
      <c r="A56">
        <v>14</v>
      </c>
      <c r="B56">
        <v>1</v>
      </c>
      <c r="C56">
        <v>3</v>
      </c>
      <c r="D56">
        <v>82</v>
      </c>
      <c r="E56">
        <v>3</v>
      </c>
      <c r="F56">
        <v>106</v>
      </c>
      <c r="G56">
        <v>70</v>
      </c>
      <c r="H56">
        <v>51</v>
      </c>
      <c r="I56">
        <v>2</v>
      </c>
      <c r="J56" t="s">
        <v>235</v>
      </c>
      <c r="K56" t="s">
        <v>593</v>
      </c>
      <c r="L56" t="s">
        <v>215</v>
      </c>
      <c r="M56" t="s">
        <v>593</v>
      </c>
      <c r="N56" t="s">
        <v>215</v>
      </c>
      <c r="O56" t="s">
        <v>601</v>
      </c>
      <c r="P56" t="s">
        <v>419</v>
      </c>
      <c r="Q56" t="s">
        <v>594</v>
      </c>
      <c r="R56" t="s">
        <v>602</v>
      </c>
      <c r="S56" t="s">
        <v>696</v>
      </c>
      <c r="T56" t="s">
        <v>235</v>
      </c>
      <c r="U56" t="s">
        <v>725</v>
      </c>
      <c r="V56" t="s">
        <v>729</v>
      </c>
      <c r="W56" t="s">
        <v>603</v>
      </c>
      <c r="X56" t="s">
        <v>246</v>
      </c>
      <c r="Y56" t="s">
        <v>2925</v>
      </c>
      <c r="Z56" t="s">
        <v>438</v>
      </c>
      <c r="AA56" t="s">
        <v>2926</v>
      </c>
      <c r="AB56" t="s">
        <v>622</v>
      </c>
      <c r="AC56" t="s">
        <v>623</v>
      </c>
      <c r="AD56" t="s">
        <v>624</v>
      </c>
      <c r="AE56" t="s">
        <v>609</v>
      </c>
      <c r="AF56" t="s">
        <v>610</v>
      </c>
      <c r="AG56" t="s">
        <v>611</v>
      </c>
      <c r="AH56" t="s">
        <v>625</v>
      </c>
      <c r="AI56" t="s">
        <v>626</v>
      </c>
      <c r="AJ56" t="s">
        <v>2947</v>
      </c>
      <c r="AK56" t="s">
        <v>2948</v>
      </c>
      <c r="AL56">
        <v>0</v>
      </c>
      <c r="AM56">
        <v>0</v>
      </c>
      <c r="AN56">
        <v>0</v>
      </c>
      <c r="AO56">
        <v>3623653</v>
      </c>
      <c r="AP56">
        <v>0</v>
      </c>
      <c r="AQ56" s="187">
        <v>3623653</v>
      </c>
      <c r="AR56" s="187">
        <v>3623653</v>
      </c>
      <c r="AS56" s="187">
        <v>3623653</v>
      </c>
      <c r="AT56" s="187">
        <v>0</v>
      </c>
      <c r="AU56" s="187">
        <v>0</v>
      </c>
      <c r="AV56" s="187">
        <v>0</v>
      </c>
      <c r="AW56">
        <f>+COUNTIF('[5]EJECUCIONGASTOS ARMONIZADO'!$R$3:$R$583,#REF!)</f>
        <v>0</v>
      </c>
      <c r="AY56" t="e">
        <f>+#REF!-[5]GASTOS!#REF!</f>
        <v>#REF!</v>
      </c>
    </row>
    <row r="57" spans="1:51" x14ac:dyDescent="0.25">
      <c r="A57">
        <v>14</v>
      </c>
      <c r="B57">
        <v>1</v>
      </c>
      <c r="C57">
        <v>3</v>
      </c>
      <c r="D57">
        <v>82</v>
      </c>
      <c r="E57">
        <v>3</v>
      </c>
      <c r="F57">
        <v>106</v>
      </c>
      <c r="G57">
        <v>70</v>
      </c>
      <c r="H57">
        <v>52</v>
      </c>
      <c r="I57">
        <v>2</v>
      </c>
      <c r="J57" t="s">
        <v>235</v>
      </c>
      <c r="K57" t="s">
        <v>593</v>
      </c>
      <c r="L57" t="s">
        <v>215</v>
      </c>
      <c r="M57" t="s">
        <v>593</v>
      </c>
      <c r="N57" t="s">
        <v>215</v>
      </c>
      <c r="O57" t="s">
        <v>601</v>
      </c>
      <c r="P57" t="s">
        <v>419</v>
      </c>
      <c r="Q57" t="s">
        <v>594</v>
      </c>
      <c r="R57" t="s">
        <v>602</v>
      </c>
      <c r="S57" t="s">
        <v>696</v>
      </c>
      <c r="T57" t="s">
        <v>235</v>
      </c>
      <c r="U57" t="s">
        <v>725</v>
      </c>
      <c r="V57" t="s">
        <v>729</v>
      </c>
      <c r="W57" t="s">
        <v>603</v>
      </c>
      <c r="X57" t="s">
        <v>246</v>
      </c>
      <c r="Y57" t="s">
        <v>2925</v>
      </c>
      <c r="Z57" t="s">
        <v>438</v>
      </c>
      <c r="AA57" t="s">
        <v>2926</v>
      </c>
      <c r="AB57" t="s">
        <v>622</v>
      </c>
      <c r="AC57" t="s">
        <v>623</v>
      </c>
      <c r="AD57" t="s">
        <v>624</v>
      </c>
      <c r="AE57" t="s">
        <v>609</v>
      </c>
      <c r="AF57" t="s">
        <v>610</v>
      </c>
      <c r="AG57" t="s">
        <v>611</v>
      </c>
      <c r="AH57" t="s">
        <v>625</v>
      </c>
      <c r="AI57" t="s">
        <v>626</v>
      </c>
      <c r="AJ57" t="s">
        <v>2949</v>
      </c>
      <c r="AK57" t="s">
        <v>2950</v>
      </c>
      <c r="AL57">
        <v>0</v>
      </c>
      <c r="AM57">
        <v>0</v>
      </c>
      <c r="AN57">
        <v>0</v>
      </c>
      <c r="AO57">
        <v>8479081</v>
      </c>
      <c r="AP57">
        <v>0</v>
      </c>
      <c r="AQ57" s="187">
        <v>8479081</v>
      </c>
      <c r="AR57" s="187">
        <v>8479081</v>
      </c>
      <c r="AS57" s="187">
        <v>8479081</v>
      </c>
      <c r="AT57" s="187">
        <v>0</v>
      </c>
      <c r="AU57" s="187">
        <v>0</v>
      </c>
      <c r="AV57" s="187">
        <v>0</v>
      </c>
      <c r="AW57">
        <f>+COUNTIF('[5]EJECUCIONGASTOS ARMONIZADO'!$R$3:$R$583,#REF!)</f>
        <v>0</v>
      </c>
      <c r="AY57" t="e">
        <f>+#REF!-[5]GASTOS!#REF!</f>
        <v>#REF!</v>
      </c>
    </row>
    <row r="58" spans="1:51" x14ac:dyDescent="0.25">
      <c r="A58">
        <v>14</v>
      </c>
      <c r="B58">
        <v>1</v>
      </c>
      <c r="C58">
        <v>3</v>
      </c>
      <c r="D58">
        <v>82</v>
      </c>
      <c r="E58">
        <v>3</v>
      </c>
      <c r="F58">
        <v>5</v>
      </c>
      <c r="G58">
        <v>7</v>
      </c>
      <c r="H58">
        <v>0</v>
      </c>
      <c r="I58">
        <v>2</v>
      </c>
      <c r="J58" t="s">
        <v>235</v>
      </c>
      <c r="K58" t="s">
        <v>593</v>
      </c>
      <c r="L58" t="s">
        <v>215</v>
      </c>
      <c r="M58" t="s">
        <v>593</v>
      </c>
      <c r="N58" t="s">
        <v>215</v>
      </c>
      <c r="O58" t="s">
        <v>601</v>
      </c>
      <c r="P58" t="s">
        <v>419</v>
      </c>
      <c r="Q58" t="s">
        <v>594</v>
      </c>
      <c r="R58" t="s">
        <v>602</v>
      </c>
      <c r="S58" t="s">
        <v>696</v>
      </c>
      <c r="T58" t="s">
        <v>235</v>
      </c>
      <c r="U58" t="s">
        <v>725</v>
      </c>
      <c r="V58" t="s">
        <v>729</v>
      </c>
      <c r="W58" t="s">
        <v>603</v>
      </c>
      <c r="X58" t="s">
        <v>246</v>
      </c>
      <c r="Y58" t="s">
        <v>673</v>
      </c>
      <c r="Z58" t="s">
        <v>674</v>
      </c>
      <c r="AA58" t="s">
        <v>675</v>
      </c>
      <c r="AB58" t="s">
        <v>606</v>
      </c>
      <c r="AC58" t="s">
        <v>607</v>
      </c>
      <c r="AD58" t="s">
        <v>608</v>
      </c>
      <c r="AE58" t="s">
        <v>609</v>
      </c>
      <c r="AF58" t="s">
        <v>610</v>
      </c>
      <c r="AG58" t="s">
        <v>611</v>
      </c>
      <c r="AH58" t="s">
        <v>676</v>
      </c>
      <c r="AI58" t="s">
        <v>677</v>
      </c>
      <c r="AJ58" t="s">
        <v>2658</v>
      </c>
      <c r="AK58" t="s">
        <v>274</v>
      </c>
      <c r="AL58">
        <v>0</v>
      </c>
      <c r="AM58">
        <v>21439372</v>
      </c>
      <c r="AN58">
        <v>0</v>
      </c>
      <c r="AO58">
        <v>0</v>
      </c>
      <c r="AP58">
        <v>21439372</v>
      </c>
      <c r="AQ58" s="187">
        <v>0</v>
      </c>
      <c r="AR58" s="187">
        <v>0</v>
      </c>
      <c r="AS58" s="187">
        <v>0</v>
      </c>
      <c r="AT58" s="187">
        <v>0</v>
      </c>
      <c r="AU58" s="187">
        <v>0</v>
      </c>
      <c r="AV58" s="187">
        <v>0</v>
      </c>
      <c r="AW58">
        <f>+COUNTIF('[5]EJECUCIONGASTOS ARMONIZADO'!$R$3:$R$583,#REF!)</f>
        <v>0</v>
      </c>
      <c r="AY58" t="e">
        <f>+#REF!-[5]GASTOS!#REF!</f>
        <v>#REF!</v>
      </c>
    </row>
    <row r="59" spans="1:51" x14ac:dyDescent="0.25">
      <c r="A59">
        <v>14</v>
      </c>
      <c r="B59">
        <v>1</v>
      </c>
      <c r="C59">
        <v>3</v>
      </c>
      <c r="D59">
        <v>82</v>
      </c>
      <c r="E59">
        <v>3</v>
      </c>
      <c r="F59">
        <v>5</v>
      </c>
      <c r="G59">
        <v>7</v>
      </c>
      <c r="H59">
        <v>1</v>
      </c>
      <c r="I59">
        <v>2</v>
      </c>
      <c r="J59" t="s">
        <v>235</v>
      </c>
      <c r="K59" t="s">
        <v>593</v>
      </c>
      <c r="L59" t="s">
        <v>215</v>
      </c>
      <c r="M59" t="s">
        <v>593</v>
      </c>
      <c r="N59" t="s">
        <v>215</v>
      </c>
      <c r="O59" t="s">
        <v>601</v>
      </c>
      <c r="P59" t="s">
        <v>419</v>
      </c>
      <c r="Q59" t="s">
        <v>594</v>
      </c>
      <c r="R59" t="s">
        <v>602</v>
      </c>
      <c r="S59" t="s">
        <v>696</v>
      </c>
      <c r="T59" t="s">
        <v>235</v>
      </c>
      <c r="U59" t="s">
        <v>725</v>
      </c>
      <c r="V59" t="s">
        <v>729</v>
      </c>
      <c r="W59" t="s">
        <v>603</v>
      </c>
      <c r="X59" t="s">
        <v>246</v>
      </c>
      <c r="Y59" t="s">
        <v>673</v>
      </c>
      <c r="Z59" t="s">
        <v>674</v>
      </c>
      <c r="AA59" t="s">
        <v>675</v>
      </c>
      <c r="AB59" t="s">
        <v>606</v>
      </c>
      <c r="AC59" t="s">
        <v>607</v>
      </c>
      <c r="AD59" t="s">
        <v>608</v>
      </c>
      <c r="AE59" t="s">
        <v>609</v>
      </c>
      <c r="AF59" t="s">
        <v>610</v>
      </c>
      <c r="AG59" t="s">
        <v>611</v>
      </c>
      <c r="AH59" t="s">
        <v>676</v>
      </c>
      <c r="AI59" t="s">
        <v>677</v>
      </c>
      <c r="AJ59" t="s">
        <v>2672</v>
      </c>
      <c r="AK59" t="s">
        <v>270</v>
      </c>
      <c r="AL59">
        <v>0</v>
      </c>
      <c r="AM59">
        <v>290615399</v>
      </c>
      <c r="AN59">
        <v>0</v>
      </c>
      <c r="AO59">
        <v>0</v>
      </c>
      <c r="AP59">
        <v>290615399</v>
      </c>
      <c r="AQ59" s="187">
        <v>0</v>
      </c>
      <c r="AR59" s="187">
        <v>0</v>
      </c>
      <c r="AS59" s="187">
        <v>0</v>
      </c>
      <c r="AT59" s="187">
        <v>0</v>
      </c>
      <c r="AU59" s="187">
        <v>0</v>
      </c>
      <c r="AV59" s="187">
        <v>0</v>
      </c>
      <c r="AW59">
        <f>+COUNTIF('[5]EJECUCIONGASTOS ARMONIZADO'!$R$3:$R$583,#REF!)</f>
        <v>0</v>
      </c>
      <c r="AY59" t="e">
        <f>+#REF!-[5]GASTOS!#REF!</f>
        <v>#REF!</v>
      </c>
    </row>
    <row r="60" spans="1:51" x14ac:dyDescent="0.25">
      <c r="A60">
        <v>16</v>
      </c>
      <c r="B60">
        <v>1</v>
      </c>
      <c r="C60">
        <v>3</v>
      </c>
      <c r="D60">
        <v>11</v>
      </c>
      <c r="E60">
        <v>1</v>
      </c>
      <c r="F60">
        <v>4</v>
      </c>
      <c r="G60">
        <v>52</v>
      </c>
      <c r="H60">
        <v>0</v>
      </c>
      <c r="I60">
        <v>1</v>
      </c>
      <c r="J60" t="s">
        <v>597</v>
      </c>
      <c r="K60">
        <v>0</v>
      </c>
      <c r="L60" t="s">
        <v>597</v>
      </c>
      <c r="M60" t="s">
        <v>1504</v>
      </c>
      <c r="N60" t="s">
        <v>2557</v>
      </c>
      <c r="O60" t="s">
        <v>2558</v>
      </c>
      <c r="P60" t="s">
        <v>2559</v>
      </c>
      <c r="Q60" t="s">
        <v>594</v>
      </c>
      <c r="R60" t="s">
        <v>602</v>
      </c>
      <c r="S60" t="s">
        <v>596</v>
      </c>
      <c r="T60" t="s">
        <v>597</v>
      </c>
      <c r="U60" t="s">
        <v>595</v>
      </c>
      <c r="V60" t="s">
        <v>234</v>
      </c>
      <c r="W60" t="s">
        <v>797</v>
      </c>
      <c r="X60" t="s">
        <v>239</v>
      </c>
      <c r="Y60" t="s">
        <v>1350</v>
      </c>
      <c r="Z60" t="s">
        <v>1351</v>
      </c>
      <c r="AA60" t="s">
        <v>1728</v>
      </c>
      <c r="AB60" t="s">
        <v>1729</v>
      </c>
      <c r="AC60" t="s">
        <v>1730</v>
      </c>
      <c r="AD60" t="s">
        <v>1731</v>
      </c>
      <c r="AE60" t="s">
        <v>609</v>
      </c>
      <c r="AF60" t="s">
        <v>610</v>
      </c>
      <c r="AG60" t="s">
        <v>611</v>
      </c>
      <c r="AH60" t="s">
        <v>1732</v>
      </c>
      <c r="AI60" t="s">
        <v>1733</v>
      </c>
      <c r="AJ60" t="s">
        <v>2560</v>
      </c>
      <c r="AK60" t="s">
        <v>13</v>
      </c>
      <c r="AL60">
        <v>0</v>
      </c>
      <c r="AM60">
        <v>0</v>
      </c>
      <c r="AN60">
        <v>0</v>
      </c>
      <c r="AO60">
        <v>176800000</v>
      </c>
      <c r="AP60">
        <v>176800000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>
        <f>+COUNTIF('[5]EJECUCIONGASTOS ARMONIZADO'!$R$3:$R$583,#REF!)</f>
        <v>0</v>
      </c>
      <c r="AY60" t="e">
        <f>+#REF!-[5]GASTOS!#REF!</f>
        <v>#REF!</v>
      </c>
    </row>
    <row r="61" spans="1:51" x14ac:dyDescent="0.25">
      <c r="A61">
        <v>16</v>
      </c>
      <c r="B61">
        <v>1</v>
      </c>
      <c r="C61">
        <v>3</v>
      </c>
      <c r="D61">
        <v>11</v>
      </c>
      <c r="E61">
        <v>1</v>
      </c>
      <c r="F61">
        <v>4</v>
      </c>
      <c r="G61">
        <v>52</v>
      </c>
      <c r="H61">
        <v>1</v>
      </c>
      <c r="I61">
        <v>1</v>
      </c>
      <c r="J61" t="s">
        <v>597</v>
      </c>
      <c r="K61">
        <v>0</v>
      </c>
      <c r="L61" t="s">
        <v>597</v>
      </c>
      <c r="M61" t="s">
        <v>1504</v>
      </c>
      <c r="N61" t="s">
        <v>2557</v>
      </c>
      <c r="O61" t="s">
        <v>2558</v>
      </c>
      <c r="P61" t="s">
        <v>2559</v>
      </c>
      <c r="Q61" t="s">
        <v>594</v>
      </c>
      <c r="R61" t="s">
        <v>602</v>
      </c>
      <c r="S61" t="s">
        <v>596</v>
      </c>
      <c r="T61" t="s">
        <v>597</v>
      </c>
      <c r="U61" t="s">
        <v>595</v>
      </c>
      <c r="V61" t="s">
        <v>234</v>
      </c>
      <c r="W61" t="s">
        <v>797</v>
      </c>
      <c r="X61" t="s">
        <v>239</v>
      </c>
      <c r="Y61" t="s">
        <v>1350</v>
      </c>
      <c r="Z61" t="s">
        <v>1351</v>
      </c>
      <c r="AA61" t="s">
        <v>1728</v>
      </c>
      <c r="AB61" t="s">
        <v>1729</v>
      </c>
      <c r="AC61" t="s">
        <v>1730</v>
      </c>
      <c r="AD61" t="s">
        <v>1731</v>
      </c>
      <c r="AE61" t="s">
        <v>609</v>
      </c>
      <c r="AF61" t="s">
        <v>610</v>
      </c>
      <c r="AG61" t="s">
        <v>611</v>
      </c>
      <c r="AH61" t="s">
        <v>1737</v>
      </c>
      <c r="AI61" t="s">
        <v>1738</v>
      </c>
      <c r="AJ61" t="s">
        <v>2563</v>
      </c>
      <c r="AK61" t="s">
        <v>13</v>
      </c>
      <c r="AL61">
        <v>0</v>
      </c>
      <c r="AM61">
        <v>0</v>
      </c>
      <c r="AN61">
        <v>0</v>
      </c>
      <c r="AO61">
        <v>714821991</v>
      </c>
      <c r="AP61">
        <v>500000000</v>
      </c>
      <c r="AQ61" s="187">
        <v>214821991</v>
      </c>
      <c r="AR61" s="187">
        <v>214821991</v>
      </c>
      <c r="AS61" s="187">
        <v>214821991</v>
      </c>
      <c r="AT61" s="187">
        <v>0</v>
      </c>
      <c r="AU61" s="187">
        <v>0</v>
      </c>
      <c r="AV61" s="187">
        <v>0</v>
      </c>
      <c r="AW61">
        <f>+COUNTIF('[5]EJECUCIONGASTOS ARMONIZADO'!$R$3:$R$583,#REF!)</f>
        <v>0</v>
      </c>
      <c r="AY61" t="e">
        <f>+#REF!-[5]GASTOS!#REF!</f>
        <v>#REF!</v>
      </c>
    </row>
    <row r="62" spans="1:51" x14ac:dyDescent="0.25">
      <c r="A62">
        <v>16</v>
      </c>
      <c r="B62">
        <v>1</v>
      </c>
      <c r="C62">
        <v>3</v>
      </c>
      <c r="D62">
        <v>11</v>
      </c>
      <c r="E62">
        <v>1</v>
      </c>
      <c r="F62">
        <v>4</v>
      </c>
      <c r="G62">
        <v>52</v>
      </c>
      <c r="H62">
        <v>2</v>
      </c>
      <c r="I62">
        <v>1</v>
      </c>
      <c r="J62" t="s">
        <v>597</v>
      </c>
      <c r="K62">
        <v>0</v>
      </c>
      <c r="L62" t="s">
        <v>597</v>
      </c>
      <c r="M62" t="s">
        <v>1504</v>
      </c>
      <c r="N62" t="s">
        <v>2557</v>
      </c>
      <c r="O62" t="s">
        <v>2558</v>
      </c>
      <c r="P62" t="s">
        <v>2559</v>
      </c>
      <c r="Q62" t="s">
        <v>594</v>
      </c>
      <c r="R62" t="s">
        <v>602</v>
      </c>
      <c r="S62" t="s">
        <v>596</v>
      </c>
      <c r="T62" t="s">
        <v>597</v>
      </c>
      <c r="U62" t="s">
        <v>595</v>
      </c>
      <c r="V62" t="s">
        <v>234</v>
      </c>
      <c r="W62" t="s">
        <v>797</v>
      </c>
      <c r="X62" t="s">
        <v>239</v>
      </c>
      <c r="Y62" t="s">
        <v>1350</v>
      </c>
      <c r="Z62" t="s">
        <v>1351</v>
      </c>
      <c r="AA62" t="s">
        <v>1728</v>
      </c>
      <c r="AB62" t="s">
        <v>1729</v>
      </c>
      <c r="AC62" t="s">
        <v>1730</v>
      </c>
      <c r="AD62" t="s">
        <v>1731</v>
      </c>
      <c r="AE62" t="s">
        <v>609</v>
      </c>
      <c r="AF62" t="s">
        <v>610</v>
      </c>
      <c r="AG62" t="s">
        <v>611</v>
      </c>
      <c r="AH62" t="s">
        <v>1742</v>
      </c>
      <c r="AI62" t="s">
        <v>1743</v>
      </c>
      <c r="AJ62" t="s">
        <v>2566</v>
      </c>
      <c r="AK62" t="s">
        <v>13</v>
      </c>
      <c r="AL62">
        <v>0</v>
      </c>
      <c r="AM62">
        <v>0</v>
      </c>
      <c r="AN62">
        <v>0</v>
      </c>
      <c r="AO62">
        <v>579116565</v>
      </c>
      <c r="AP62">
        <v>579116565</v>
      </c>
      <c r="AQ62" s="187">
        <v>0</v>
      </c>
      <c r="AR62" s="187">
        <v>0</v>
      </c>
      <c r="AS62" s="187">
        <v>0</v>
      </c>
      <c r="AT62" s="187">
        <v>0</v>
      </c>
      <c r="AU62" s="187">
        <v>0</v>
      </c>
      <c r="AV62" s="187">
        <v>0</v>
      </c>
      <c r="AW62">
        <f>+COUNTIF('[5]EJECUCIONGASTOS ARMONIZADO'!$R$3:$R$583,#REF!)</f>
        <v>0</v>
      </c>
      <c r="AY62" t="e">
        <f>+#REF!-[5]GASTOS!#REF!</f>
        <v>#REF!</v>
      </c>
    </row>
    <row r="63" spans="1:51" x14ac:dyDescent="0.25">
      <c r="A63">
        <v>16</v>
      </c>
      <c r="B63">
        <v>1</v>
      </c>
      <c r="C63">
        <v>3</v>
      </c>
      <c r="D63">
        <v>11</v>
      </c>
      <c r="E63">
        <v>1</v>
      </c>
      <c r="F63">
        <v>4</v>
      </c>
      <c r="G63">
        <v>52</v>
      </c>
      <c r="H63">
        <v>4</v>
      </c>
      <c r="I63">
        <v>1</v>
      </c>
      <c r="J63" t="s">
        <v>597</v>
      </c>
      <c r="K63">
        <v>0</v>
      </c>
      <c r="L63" t="s">
        <v>597</v>
      </c>
      <c r="M63" t="s">
        <v>1504</v>
      </c>
      <c r="N63" t="s">
        <v>2557</v>
      </c>
      <c r="O63" t="s">
        <v>2558</v>
      </c>
      <c r="P63" t="s">
        <v>2559</v>
      </c>
      <c r="Q63" t="s">
        <v>594</v>
      </c>
      <c r="R63" t="s">
        <v>602</v>
      </c>
      <c r="S63" t="s">
        <v>596</v>
      </c>
      <c r="T63" t="s">
        <v>597</v>
      </c>
      <c r="U63" t="s">
        <v>595</v>
      </c>
      <c r="V63" t="s">
        <v>234</v>
      </c>
      <c r="W63" t="s">
        <v>797</v>
      </c>
      <c r="X63" t="s">
        <v>239</v>
      </c>
      <c r="Y63" t="s">
        <v>1350</v>
      </c>
      <c r="Z63" t="s">
        <v>1351</v>
      </c>
      <c r="AA63" t="s">
        <v>1728</v>
      </c>
      <c r="AB63" t="s">
        <v>1729</v>
      </c>
      <c r="AC63" t="s">
        <v>1730</v>
      </c>
      <c r="AD63" t="s">
        <v>1731</v>
      </c>
      <c r="AE63" t="s">
        <v>609</v>
      </c>
      <c r="AF63" t="s">
        <v>610</v>
      </c>
      <c r="AG63" t="s">
        <v>611</v>
      </c>
      <c r="AH63" t="s">
        <v>1747</v>
      </c>
      <c r="AI63" t="s">
        <v>1748</v>
      </c>
      <c r="AJ63" t="s">
        <v>2569</v>
      </c>
      <c r="AK63" t="s">
        <v>13</v>
      </c>
      <c r="AL63">
        <v>0</v>
      </c>
      <c r="AM63">
        <v>0</v>
      </c>
      <c r="AN63">
        <v>0</v>
      </c>
      <c r="AO63">
        <v>1240034601</v>
      </c>
      <c r="AP63">
        <v>1240034601</v>
      </c>
      <c r="AQ63" s="187">
        <v>0</v>
      </c>
      <c r="AR63" s="187">
        <v>0</v>
      </c>
      <c r="AS63" s="187">
        <v>0</v>
      </c>
      <c r="AT63" s="187">
        <v>0</v>
      </c>
      <c r="AU63" s="187">
        <v>0</v>
      </c>
      <c r="AV63" s="187">
        <v>0</v>
      </c>
      <c r="AW63">
        <f>+COUNTIF('[5]EJECUCIONGASTOS ARMONIZADO'!$R$3:$R$583,#REF!)</f>
        <v>0</v>
      </c>
      <c r="AY63" t="e">
        <f>+#REF!-[5]GASTOS!#REF!</f>
        <v>#REF!</v>
      </c>
    </row>
    <row r="64" spans="1:51" x14ac:dyDescent="0.25">
      <c r="A64">
        <v>16</v>
      </c>
      <c r="B64">
        <v>1</v>
      </c>
      <c r="C64">
        <v>3</v>
      </c>
      <c r="D64">
        <v>11</v>
      </c>
      <c r="E64">
        <v>1</v>
      </c>
      <c r="F64">
        <v>502</v>
      </c>
      <c r="G64">
        <v>52</v>
      </c>
      <c r="H64">
        <v>40</v>
      </c>
      <c r="I64">
        <v>1</v>
      </c>
      <c r="J64" t="s">
        <v>597</v>
      </c>
      <c r="K64">
        <v>0</v>
      </c>
      <c r="L64" t="s">
        <v>597</v>
      </c>
      <c r="M64" t="s">
        <v>1504</v>
      </c>
      <c r="N64" t="s">
        <v>2557</v>
      </c>
      <c r="O64" t="s">
        <v>2558</v>
      </c>
      <c r="P64" t="s">
        <v>2559</v>
      </c>
      <c r="Q64" t="s">
        <v>594</v>
      </c>
      <c r="R64" t="s">
        <v>602</v>
      </c>
      <c r="S64" t="s">
        <v>596</v>
      </c>
      <c r="T64" t="s">
        <v>597</v>
      </c>
      <c r="U64" t="s">
        <v>595</v>
      </c>
      <c r="V64" t="s">
        <v>234</v>
      </c>
      <c r="W64" t="s">
        <v>797</v>
      </c>
      <c r="X64" t="s">
        <v>239</v>
      </c>
      <c r="Y64" t="s">
        <v>2952</v>
      </c>
      <c r="Z64" t="s">
        <v>378</v>
      </c>
      <c r="AA64" t="s">
        <v>2953</v>
      </c>
      <c r="AB64" t="s">
        <v>1729</v>
      </c>
      <c r="AC64" t="s">
        <v>1730</v>
      </c>
      <c r="AD64" t="s">
        <v>1731</v>
      </c>
      <c r="AE64" t="s">
        <v>609</v>
      </c>
      <c r="AF64" t="s">
        <v>610</v>
      </c>
      <c r="AG64" t="s">
        <v>611</v>
      </c>
      <c r="AH64" t="s">
        <v>1742</v>
      </c>
      <c r="AI64" t="s">
        <v>1743</v>
      </c>
      <c r="AJ64" t="s">
        <v>2954</v>
      </c>
      <c r="AK64" t="s">
        <v>2955</v>
      </c>
      <c r="AL64">
        <v>0</v>
      </c>
      <c r="AM64">
        <v>0</v>
      </c>
      <c r="AN64">
        <v>0</v>
      </c>
      <c r="AO64">
        <v>285178009</v>
      </c>
      <c r="AP64">
        <v>285178009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>
        <f>+COUNTIF('[5]EJECUCIONGASTOS ARMONIZADO'!$R$3:$R$583,#REF!)</f>
        <v>0</v>
      </c>
      <c r="AY64" t="e">
        <f>+#REF!-[5]GASTOS!#REF!</f>
        <v>#REF!</v>
      </c>
    </row>
    <row r="65" spans="1:51" x14ac:dyDescent="0.25">
      <c r="A65">
        <v>16</v>
      </c>
      <c r="B65">
        <v>1</v>
      </c>
      <c r="C65">
        <v>3</v>
      </c>
      <c r="D65">
        <v>11</v>
      </c>
      <c r="E65">
        <v>1</v>
      </c>
      <c r="F65">
        <v>502</v>
      </c>
      <c r="G65">
        <v>52</v>
      </c>
      <c r="H65">
        <v>40</v>
      </c>
      <c r="I65">
        <v>1</v>
      </c>
      <c r="J65" t="s">
        <v>597</v>
      </c>
      <c r="K65">
        <v>0</v>
      </c>
      <c r="L65" t="s">
        <v>597</v>
      </c>
      <c r="M65" t="s">
        <v>1504</v>
      </c>
      <c r="N65" t="s">
        <v>2557</v>
      </c>
      <c r="O65" t="s">
        <v>2558</v>
      </c>
      <c r="P65" t="s">
        <v>2559</v>
      </c>
      <c r="Q65" t="s">
        <v>594</v>
      </c>
      <c r="R65" t="s">
        <v>602</v>
      </c>
      <c r="S65" t="s">
        <v>596</v>
      </c>
      <c r="T65" t="s">
        <v>597</v>
      </c>
      <c r="U65" t="s">
        <v>595</v>
      </c>
      <c r="V65" t="s">
        <v>234</v>
      </c>
      <c r="W65" t="s">
        <v>797</v>
      </c>
      <c r="X65" t="s">
        <v>239</v>
      </c>
      <c r="Y65" t="s">
        <v>2952</v>
      </c>
      <c r="Z65" t="s">
        <v>378</v>
      </c>
      <c r="AA65" t="s">
        <v>2953</v>
      </c>
      <c r="AB65" t="s">
        <v>1729</v>
      </c>
      <c r="AC65" t="s">
        <v>1730</v>
      </c>
      <c r="AD65" t="s">
        <v>1731</v>
      </c>
      <c r="AE65" t="s">
        <v>609</v>
      </c>
      <c r="AF65" t="s">
        <v>610</v>
      </c>
      <c r="AG65" t="s">
        <v>611</v>
      </c>
      <c r="AH65" t="s">
        <v>1747</v>
      </c>
      <c r="AI65" t="s">
        <v>1748</v>
      </c>
      <c r="AJ65" t="s">
        <v>4434</v>
      </c>
      <c r="AK65" t="s">
        <v>4435</v>
      </c>
      <c r="AL65">
        <v>0</v>
      </c>
      <c r="AM65">
        <v>0</v>
      </c>
      <c r="AN65">
        <v>0</v>
      </c>
      <c r="AO65">
        <v>10351057</v>
      </c>
      <c r="AP65">
        <v>0</v>
      </c>
      <c r="AQ65" s="187">
        <v>10351057</v>
      </c>
      <c r="AR65" s="187">
        <v>0</v>
      </c>
      <c r="AS65" s="187">
        <v>0</v>
      </c>
      <c r="AT65" s="187">
        <v>0</v>
      </c>
      <c r="AU65" s="187">
        <v>0</v>
      </c>
      <c r="AV65" s="187">
        <v>10351057</v>
      </c>
      <c r="AY65" t="e">
        <f>+#REF!-[5]GASTOS!#REF!</f>
        <v>#REF!</v>
      </c>
    </row>
    <row r="66" spans="1:51" x14ac:dyDescent="0.25">
      <c r="A66">
        <v>16</v>
      </c>
      <c r="B66">
        <v>1</v>
      </c>
      <c r="C66">
        <v>3</v>
      </c>
      <c r="D66">
        <v>11</v>
      </c>
      <c r="E66">
        <v>1</v>
      </c>
      <c r="F66">
        <v>502</v>
      </c>
      <c r="G66">
        <v>52</v>
      </c>
      <c r="H66">
        <v>40</v>
      </c>
      <c r="I66">
        <v>1</v>
      </c>
      <c r="J66" t="s">
        <v>597</v>
      </c>
      <c r="K66">
        <v>0</v>
      </c>
      <c r="L66" t="s">
        <v>597</v>
      </c>
      <c r="M66" t="s">
        <v>1504</v>
      </c>
      <c r="N66" t="s">
        <v>2557</v>
      </c>
      <c r="O66" t="s">
        <v>2558</v>
      </c>
      <c r="P66" t="s">
        <v>2559</v>
      </c>
      <c r="Q66" t="s">
        <v>594</v>
      </c>
      <c r="R66" t="s">
        <v>602</v>
      </c>
      <c r="S66" t="s">
        <v>596</v>
      </c>
      <c r="T66" t="s">
        <v>597</v>
      </c>
      <c r="U66" t="s">
        <v>595</v>
      </c>
      <c r="V66" t="s">
        <v>234</v>
      </c>
      <c r="W66" t="s">
        <v>797</v>
      </c>
      <c r="X66" t="s">
        <v>239</v>
      </c>
      <c r="Y66" t="s">
        <v>2952</v>
      </c>
      <c r="Z66" t="s">
        <v>378</v>
      </c>
      <c r="AA66" t="s">
        <v>2953</v>
      </c>
      <c r="AB66" t="s">
        <v>1729</v>
      </c>
      <c r="AC66" t="s">
        <v>1730</v>
      </c>
      <c r="AD66" t="s">
        <v>1731</v>
      </c>
      <c r="AE66" t="s">
        <v>609</v>
      </c>
      <c r="AF66" t="s">
        <v>610</v>
      </c>
      <c r="AG66" t="s">
        <v>611</v>
      </c>
      <c r="AH66" t="s">
        <v>1737</v>
      </c>
      <c r="AI66" t="s">
        <v>1738</v>
      </c>
      <c r="AJ66" t="s">
        <v>2956</v>
      </c>
      <c r="AK66" t="s">
        <v>2955</v>
      </c>
      <c r="AL66">
        <v>0</v>
      </c>
      <c r="AM66">
        <v>0</v>
      </c>
      <c r="AN66">
        <v>0</v>
      </c>
      <c r="AO66">
        <v>389463515</v>
      </c>
      <c r="AP66">
        <v>314821991</v>
      </c>
      <c r="AQ66" s="187">
        <v>74641524</v>
      </c>
      <c r="AR66" s="187">
        <v>0</v>
      </c>
      <c r="AS66" s="187">
        <v>0</v>
      </c>
      <c r="AT66" s="187">
        <v>0</v>
      </c>
      <c r="AU66" s="187">
        <v>0</v>
      </c>
      <c r="AV66" s="187">
        <v>74641524</v>
      </c>
      <c r="AW66">
        <f>+COUNTIF('[5]EJECUCIONGASTOS ARMONIZADO'!$R$3:$R$583,#REF!)</f>
        <v>0</v>
      </c>
      <c r="AY66" t="e">
        <f>+#REF!-[5]GASTOS!#REF!</f>
        <v>#REF!</v>
      </c>
    </row>
    <row r="67" spans="1:51" x14ac:dyDescent="0.25">
      <c r="A67">
        <v>16</v>
      </c>
      <c r="B67">
        <v>1</v>
      </c>
      <c r="C67">
        <v>3</v>
      </c>
      <c r="D67">
        <v>22</v>
      </c>
      <c r="E67">
        <v>1</v>
      </c>
      <c r="F67">
        <v>4</v>
      </c>
      <c r="G67">
        <v>52</v>
      </c>
      <c r="H67">
        <v>0</v>
      </c>
      <c r="I67">
        <v>2</v>
      </c>
      <c r="J67" t="s">
        <v>235</v>
      </c>
      <c r="K67" t="s">
        <v>1504</v>
      </c>
      <c r="L67" t="s">
        <v>2557</v>
      </c>
      <c r="M67" t="s">
        <v>1504</v>
      </c>
      <c r="N67" t="s">
        <v>2557</v>
      </c>
      <c r="O67" t="s">
        <v>2558</v>
      </c>
      <c r="P67" t="s">
        <v>2559</v>
      </c>
      <c r="Q67" t="s">
        <v>594</v>
      </c>
      <c r="R67" t="s">
        <v>602</v>
      </c>
      <c r="S67" t="s">
        <v>696</v>
      </c>
      <c r="T67" t="s">
        <v>235</v>
      </c>
      <c r="U67" t="s">
        <v>695</v>
      </c>
      <c r="V67" t="s">
        <v>235</v>
      </c>
      <c r="W67" t="s">
        <v>797</v>
      </c>
      <c r="X67" t="s">
        <v>239</v>
      </c>
      <c r="Y67" t="s">
        <v>1350</v>
      </c>
      <c r="Z67" t="s">
        <v>1351</v>
      </c>
      <c r="AA67" t="s">
        <v>1728</v>
      </c>
      <c r="AB67" t="s">
        <v>1729</v>
      </c>
      <c r="AC67" t="s">
        <v>1730</v>
      </c>
      <c r="AD67" t="s">
        <v>1731</v>
      </c>
      <c r="AE67" t="s">
        <v>609</v>
      </c>
      <c r="AF67" t="s">
        <v>610</v>
      </c>
      <c r="AG67" t="s">
        <v>611</v>
      </c>
      <c r="AH67" t="s">
        <v>1742</v>
      </c>
      <c r="AI67" t="s">
        <v>1743</v>
      </c>
      <c r="AJ67" t="s">
        <v>2838</v>
      </c>
      <c r="AK67" t="s">
        <v>14</v>
      </c>
      <c r="AL67">
        <v>0</v>
      </c>
      <c r="AM67">
        <v>470000000</v>
      </c>
      <c r="AN67">
        <v>0</v>
      </c>
      <c r="AO67">
        <v>0</v>
      </c>
      <c r="AP67">
        <v>178561603</v>
      </c>
      <c r="AQ67" s="187">
        <v>291438397</v>
      </c>
      <c r="AR67" s="187">
        <v>37038808</v>
      </c>
      <c r="AS67" s="187">
        <v>35641044</v>
      </c>
      <c r="AT67" s="187">
        <v>6654384</v>
      </c>
      <c r="AU67" s="187">
        <v>6654384</v>
      </c>
      <c r="AV67" s="187">
        <v>254399589</v>
      </c>
      <c r="AW67">
        <f>+COUNTIF('[5]EJECUCIONGASTOS ARMONIZADO'!$R$3:$R$583,#REF!)</f>
        <v>0</v>
      </c>
      <c r="AY67" t="e">
        <f>+#REF!-[5]GASTOS!#REF!</f>
        <v>#REF!</v>
      </c>
    </row>
    <row r="68" spans="1:51" x14ac:dyDescent="0.25">
      <c r="A68">
        <v>16</v>
      </c>
      <c r="B68">
        <v>1</v>
      </c>
      <c r="C68">
        <v>3</v>
      </c>
      <c r="D68">
        <v>22</v>
      </c>
      <c r="E68">
        <v>1</v>
      </c>
      <c r="F68">
        <v>4</v>
      </c>
      <c r="G68">
        <v>52</v>
      </c>
      <c r="H68">
        <v>0</v>
      </c>
      <c r="I68">
        <v>2</v>
      </c>
      <c r="J68" t="s">
        <v>235</v>
      </c>
      <c r="K68" t="s">
        <v>1504</v>
      </c>
      <c r="L68" t="s">
        <v>2557</v>
      </c>
      <c r="M68" t="s">
        <v>1504</v>
      </c>
      <c r="N68" t="s">
        <v>2557</v>
      </c>
      <c r="O68" t="s">
        <v>2558</v>
      </c>
      <c r="P68" t="s">
        <v>2559</v>
      </c>
      <c r="Q68" t="s">
        <v>594</v>
      </c>
      <c r="R68" t="s">
        <v>602</v>
      </c>
      <c r="S68" t="s">
        <v>696</v>
      </c>
      <c r="T68" t="s">
        <v>235</v>
      </c>
      <c r="U68" t="s">
        <v>695</v>
      </c>
      <c r="V68" t="s">
        <v>235</v>
      </c>
      <c r="W68" t="s">
        <v>797</v>
      </c>
      <c r="X68" t="s">
        <v>239</v>
      </c>
      <c r="Y68" t="s">
        <v>1350</v>
      </c>
      <c r="Z68" t="s">
        <v>1351</v>
      </c>
      <c r="AA68" t="s">
        <v>1728</v>
      </c>
      <c r="AB68" t="s">
        <v>1729</v>
      </c>
      <c r="AC68" t="s">
        <v>1730</v>
      </c>
      <c r="AD68" t="s">
        <v>1731</v>
      </c>
      <c r="AE68" t="s">
        <v>609</v>
      </c>
      <c r="AF68" t="s">
        <v>610</v>
      </c>
      <c r="AG68" t="s">
        <v>611</v>
      </c>
      <c r="AH68" t="s">
        <v>1747</v>
      </c>
      <c r="AI68" t="s">
        <v>1748</v>
      </c>
      <c r="AJ68" t="s">
        <v>2572</v>
      </c>
      <c r="AK68" t="s">
        <v>14</v>
      </c>
      <c r="AL68">
        <v>0</v>
      </c>
      <c r="AM68">
        <v>4105000000</v>
      </c>
      <c r="AN68">
        <v>0</v>
      </c>
      <c r="AO68">
        <v>1067897509</v>
      </c>
      <c r="AP68">
        <v>4152897509</v>
      </c>
      <c r="AQ68" s="187">
        <v>1020000000</v>
      </c>
      <c r="AR68" s="187">
        <v>1020000000</v>
      </c>
      <c r="AS68" s="187">
        <v>1020000000</v>
      </c>
      <c r="AT68" s="187">
        <v>20000000</v>
      </c>
      <c r="AU68" s="187">
        <v>20000000</v>
      </c>
      <c r="AV68" s="187">
        <v>0</v>
      </c>
      <c r="AW68">
        <f>+COUNTIF('[5]EJECUCIONGASTOS ARMONIZADO'!$R$3:$R$583,#REF!)</f>
        <v>0</v>
      </c>
      <c r="AY68" t="e">
        <f>+#REF!-[5]GASTOS!#REF!</f>
        <v>#REF!</v>
      </c>
    </row>
    <row r="69" spans="1:51" x14ac:dyDescent="0.25">
      <c r="A69">
        <v>16</v>
      </c>
      <c r="B69">
        <v>1</v>
      </c>
      <c r="C69">
        <v>3</v>
      </c>
      <c r="D69">
        <v>22</v>
      </c>
      <c r="E69">
        <v>1</v>
      </c>
      <c r="F69">
        <v>4</v>
      </c>
      <c r="G69">
        <v>52</v>
      </c>
      <c r="H69">
        <v>1</v>
      </c>
      <c r="I69">
        <v>2</v>
      </c>
      <c r="J69" t="s">
        <v>235</v>
      </c>
      <c r="K69" t="s">
        <v>1504</v>
      </c>
      <c r="L69" t="s">
        <v>2557</v>
      </c>
      <c r="M69" t="s">
        <v>1504</v>
      </c>
      <c r="N69" t="s">
        <v>2557</v>
      </c>
      <c r="O69" t="s">
        <v>2558</v>
      </c>
      <c r="P69" t="s">
        <v>2559</v>
      </c>
      <c r="Q69" t="s">
        <v>594</v>
      </c>
      <c r="R69" t="s">
        <v>602</v>
      </c>
      <c r="S69" t="s">
        <v>696</v>
      </c>
      <c r="T69" t="s">
        <v>235</v>
      </c>
      <c r="U69" t="s">
        <v>695</v>
      </c>
      <c r="V69" t="s">
        <v>235</v>
      </c>
      <c r="W69" t="s">
        <v>797</v>
      </c>
      <c r="X69" t="s">
        <v>239</v>
      </c>
      <c r="Y69" t="s">
        <v>1350</v>
      </c>
      <c r="Z69" t="s">
        <v>1351</v>
      </c>
      <c r="AA69" t="s">
        <v>1728</v>
      </c>
      <c r="AB69" t="s">
        <v>1729</v>
      </c>
      <c r="AC69" t="s">
        <v>1730</v>
      </c>
      <c r="AD69" t="s">
        <v>1731</v>
      </c>
      <c r="AE69" t="s">
        <v>609</v>
      </c>
      <c r="AF69" t="s">
        <v>610</v>
      </c>
      <c r="AG69" t="s">
        <v>611</v>
      </c>
      <c r="AH69" t="s">
        <v>1737</v>
      </c>
      <c r="AI69" t="s">
        <v>1738</v>
      </c>
      <c r="AJ69" t="s">
        <v>2575</v>
      </c>
      <c r="AK69" t="s">
        <v>14</v>
      </c>
      <c r="AL69">
        <v>0</v>
      </c>
      <c r="AM69">
        <v>0</v>
      </c>
      <c r="AN69">
        <v>0</v>
      </c>
      <c r="AO69">
        <v>438049000</v>
      </c>
      <c r="AP69">
        <v>366489000</v>
      </c>
      <c r="AQ69" s="187">
        <v>71560000</v>
      </c>
      <c r="AR69" s="187">
        <v>71560000</v>
      </c>
      <c r="AS69" s="187">
        <v>71560000</v>
      </c>
      <c r="AT69" s="187">
        <v>6060000</v>
      </c>
      <c r="AU69" s="187">
        <v>6060000</v>
      </c>
      <c r="AV69" s="187">
        <v>0</v>
      </c>
      <c r="AW69">
        <f>+COUNTIF('[5]EJECUCIONGASTOS ARMONIZADO'!$R$3:$R$583,#REF!)</f>
        <v>0</v>
      </c>
      <c r="AY69" t="e">
        <f>+#REF!-[5]GASTOS!#REF!</f>
        <v>#REF!</v>
      </c>
    </row>
    <row r="70" spans="1:51" x14ac:dyDescent="0.25">
      <c r="A70">
        <v>16</v>
      </c>
      <c r="B70">
        <v>1</v>
      </c>
      <c r="C70">
        <v>3</v>
      </c>
      <c r="D70">
        <v>22</v>
      </c>
      <c r="E70">
        <v>1</v>
      </c>
      <c r="F70">
        <v>4</v>
      </c>
      <c r="G70">
        <v>52</v>
      </c>
      <c r="H70">
        <v>2</v>
      </c>
      <c r="I70">
        <v>2</v>
      </c>
      <c r="J70" t="s">
        <v>235</v>
      </c>
      <c r="K70" t="s">
        <v>1504</v>
      </c>
      <c r="L70" t="s">
        <v>2557</v>
      </c>
      <c r="M70" t="s">
        <v>1504</v>
      </c>
      <c r="N70" t="s">
        <v>2557</v>
      </c>
      <c r="O70" t="s">
        <v>2558</v>
      </c>
      <c r="P70" t="s">
        <v>2559</v>
      </c>
      <c r="Q70" t="s">
        <v>594</v>
      </c>
      <c r="R70" t="s">
        <v>602</v>
      </c>
      <c r="S70" t="s">
        <v>696</v>
      </c>
      <c r="T70" t="s">
        <v>235</v>
      </c>
      <c r="U70" t="s">
        <v>695</v>
      </c>
      <c r="V70" t="s">
        <v>235</v>
      </c>
      <c r="W70" t="s">
        <v>797</v>
      </c>
      <c r="X70" t="s">
        <v>239</v>
      </c>
      <c r="Y70" t="s">
        <v>1350</v>
      </c>
      <c r="Z70" t="s">
        <v>1351</v>
      </c>
      <c r="AA70" t="s">
        <v>1728</v>
      </c>
      <c r="AB70" t="s">
        <v>1729</v>
      </c>
      <c r="AC70" t="s">
        <v>1730</v>
      </c>
      <c r="AD70" t="s">
        <v>1731</v>
      </c>
      <c r="AE70" t="s">
        <v>609</v>
      </c>
      <c r="AF70" t="s">
        <v>610</v>
      </c>
      <c r="AG70" t="s">
        <v>611</v>
      </c>
      <c r="AH70" t="s">
        <v>1737</v>
      </c>
      <c r="AI70" t="s">
        <v>1738</v>
      </c>
      <c r="AJ70" t="s">
        <v>2578</v>
      </c>
      <c r="AK70" t="s">
        <v>14</v>
      </c>
      <c r="AL70">
        <v>0</v>
      </c>
      <c r="AM70">
        <v>640141392</v>
      </c>
      <c r="AN70">
        <v>0</v>
      </c>
      <c r="AO70">
        <v>148679555</v>
      </c>
      <c r="AP70">
        <v>788820947</v>
      </c>
      <c r="AQ70" s="187">
        <v>0</v>
      </c>
      <c r="AR70" s="187">
        <v>0</v>
      </c>
      <c r="AS70" s="187">
        <v>0</v>
      </c>
      <c r="AT70" s="187">
        <v>0</v>
      </c>
      <c r="AU70" s="187">
        <v>0</v>
      </c>
      <c r="AV70" s="187">
        <v>0</v>
      </c>
      <c r="AW70">
        <f>+COUNTIF('[5]EJECUCIONGASTOS ARMONIZADO'!$R$3:$R$583,#REF!)</f>
        <v>0</v>
      </c>
      <c r="AY70" t="e">
        <f>+#REF!-[5]GASTOS!#REF!</f>
        <v>#REF!</v>
      </c>
    </row>
    <row r="71" spans="1:51" x14ac:dyDescent="0.25">
      <c r="A71">
        <v>16</v>
      </c>
      <c r="B71">
        <v>1</v>
      </c>
      <c r="C71">
        <v>3</v>
      </c>
      <c r="D71">
        <v>22</v>
      </c>
      <c r="E71">
        <v>1</v>
      </c>
      <c r="F71">
        <v>4</v>
      </c>
      <c r="G71">
        <v>52</v>
      </c>
      <c r="H71">
        <v>2</v>
      </c>
      <c r="I71">
        <v>2</v>
      </c>
      <c r="J71" t="s">
        <v>235</v>
      </c>
      <c r="K71" t="s">
        <v>1504</v>
      </c>
      <c r="L71" t="s">
        <v>2557</v>
      </c>
      <c r="M71" t="s">
        <v>1504</v>
      </c>
      <c r="N71" t="s">
        <v>2557</v>
      </c>
      <c r="O71" t="s">
        <v>2558</v>
      </c>
      <c r="P71" t="s">
        <v>2559</v>
      </c>
      <c r="Q71" t="s">
        <v>594</v>
      </c>
      <c r="R71" t="s">
        <v>602</v>
      </c>
      <c r="S71" t="s">
        <v>696</v>
      </c>
      <c r="T71" t="s">
        <v>235</v>
      </c>
      <c r="U71" t="s">
        <v>695</v>
      </c>
      <c r="V71" t="s">
        <v>235</v>
      </c>
      <c r="W71" t="s">
        <v>797</v>
      </c>
      <c r="X71" t="s">
        <v>239</v>
      </c>
      <c r="Y71" t="s">
        <v>1350</v>
      </c>
      <c r="Z71" t="s">
        <v>1351</v>
      </c>
      <c r="AA71" t="s">
        <v>1728</v>
      </c>
      <c r="AB71" t="s">
        <v>1729</v>
      </c>
      <c r="AC71" t="s">
        <v>1730</v>
      </c>
      <c r="AD71" t="s">
        <v>1731</v>
      </c>
      <c r="AE71" t="s">
        <v>609</v>
      </c>
      <c r="AF71" t="s">
        <v>610</v>
      </c>
      <c r="AG71" t="s">
        <v>611</v>
      </c>
      <c r="AH71" t="s">
        <v>1849</v>
      </c>
      <c r="AI71" t="s">
        <v>1850</v>
      </c>
      <c r="AJ71" t="s">
        <v>2605</v>
      </c>
      <c r="AK71" t="s">
        <v>14</v>
      </c>
      <c r="AL71">
        <v>0</v>
      </c>
      <c r="AM71">
        <v>0</v>
      </c>
      <c r="AN71">
        <v>0</v>
      </c>
      <c r="AO71">
        <v>0</v>
      </c>
      <c r="AP71">
        <v>0</v>
      </c>
      <c r="AQ71" s="187">
        <v>0</v>
      </c>
      <c r="AR71" s="187">
        <v>0</v>
      </c>
      <c r="AS71" s="187">
        <v>0</v>
      </c>
      <c r="AT71" s="187">
        <v>0</v>
      </c>
      <c r="AU71" s="187">
        <v>0</v>
      </c>
      <c r="AV71" s="187">
        <v>0</v>
      </c>
      <c r="AW71">
        <f>+COUNTIF('[5]EJECUCIONGASTOS ARMONIZADO'!$R$3:$R$583,#REF!)</f>
        <v>0</v>
      </c>
      <c r="AY71" t="e">
        <f>+#REF!-[5]GASTOS!#REF!</f>
        <v>#REF!</v>
      </c>
    </row>
    <row r="72" spans="1:51" x14ac:dyDescent="0.25">
      <c r="A72">
        <v>16</v>
      </c>
      <c r="B72">
        <v>1</v>
      </c>
      <c r="C72">
        <v>3</v>
      </c>
      <c r="D72">
        <v>22</v>
      </c>
      <c r="E72">
        <v>1</v>
      </c>
      <c r="F72">
        <v>4</v>
      </c>
      <c r="G72">
        <v>52</v>
      </c>
      <c r="H72">
        <v>3</v>
      </c>
      <c r="I72">
        <v>2</v>
      </c>
      <c r="J72" t="s">
        <v>235</v>
      </c>
      <c r="K72" t="s">
        <v>1504</v>
      </c>
      <c r="L72" t="s">
        <v>2557</v>
      </c>
      <c r="M72" t="s">
        <v>1504</v>
      </c>
      <c r="N72" t="s">
        <v>2557</v>
      </c>
      <c r="O72" t="s">
        <v>2558</v>
      </c>
      <c r="P72" t="s">
        <v>2559</v>
      </c>
      <c r="Q72" t="s">
        <v>594</v>
      </c>
      <c r="R72" t="s">
        <v>602</v>
      </c>
      <c r="S72" t="s">
        <v>696</v>
      </c>
      <c r="T72" t="s">
        <v>235</v>
      </c>
      <c r="U72" t="s">
        <v>695</v>
      </c>
      <c r="V72" t="s">
        <v>235</v>
      </c>
      <c r="W72" t="s">
        <v>797</v>
      </c>
      <c r="X72" t="s">
        <v>239</v>
      </c>
      <c r="Y72" t="s">
        <v>1350</v>
      </c>
      <c r="Z72" t="s">
        <v>1351</v>
      </c>
      <c r="AA72" t="s">
        <v>1728</v>
      </c>
      <c r="AB72" t="s">
        <v>1729</v>
      </c>
      <c r="AC72" t="s">
        <v>1730</v>
      </c>
      <c r="AD72" t="s">
        <v>1731</v>
      </c>
      <c r="AE72" t="s">
        <v>609</v>
      </c>
      <c r="AF72" t="s">
        <v>610</v>
      </c>
      <c r="AG72" t="s">
        <v>611</v>
      </c>
      <c r="AH72" t="s">
        <v>1849</v>
      </c>
      <c r="AI72" t="s">
        <v>1850</v>
      </c>
      <c r="AJ72" t="s">
        <v>2581</v>
      </c>
      <c r="AK72" t="s">
        <v>15</v>
      </c>
      <c r="AL72">
        <v>0</v>
      </c>
      <c r="AM72">
        <v>0</v>
      </c>
      <c r="AN72">
        <v>0</v>
      </c>
      <c r="AO72">
        <v>12000000</v>
      </c>
      <c r="AP72">
        <v>12000000</v>
      </c>
      <c r="AQ72" s="187">
        <v>0</v>
      </c>
      <c r="AR72" s="187">
        <v>0</v>
      </c>
      <c r="AS72" s="187">
        <v>0</v>
      </c>
      <c r="AT72" s="187">
        <v>0</v>
      </c>
      <c r="AU72" s="187">
        <v>0</v>
      </c>
      <c r="AV72" s="187">
        <v>0</v>
      </c>
      <c r="AW72">
        <f>+COUNTIF('[5]EJECUCIONGASTOS ARMONIZADO'!$R$3:$R$583,#REF!)</f>
        <v>0</v>
      </c>
      <c r="AY72" t="e">
        <f>+#REF!-[5]GASTOS!#REF!</f>
        <v>#REF!</v>
      </c>
    </row>
    <row r="73" spans="1:51" x14ac:dyDescent="0.25">
      <c r="A73">
        <v>16</v>
      </c>
      <c r="B73">
        <v>1</v>
      </c>
      <c r="C73">
        <v>3</v>
      </c>
      <c r="D73">
        <v>22</v>
      </c>
      <c r="E73">
        <v>1</v>
      </c>
      <c r="F73">
        <v>4</v>
      </c>
      <c r="G73">
        <v>52</v>
      </c>
      <c r="H73">
        <v>4</v>
      </c>
      <c r="I73">
        <v>2</v>
      </c>
      <c r="J73" t="s">
        <v>235</v>
      </c>
      <c r="K73" t="s">
        <v>1504</v>
      </c>
      <c r="L73" t="s">
        <v>2557</v>
      </c>
      <c r="M73" t="s">
        <v>1504</v>
      </c>
      <c r="N73" t="s">
        <v>2557</v>
      </c>
      <c r="O73" t="s">
        <v>2558</v>
      </c>
      <c r="P73" t="s">
        <v>2559</v>
      </c>
      <c r="Q73" t="s">
        <v>594</v>
      </c>
      <c r="R73" t="s">
        <v>602</v>
      </c>
      <c r="S73" t="s">
        <v>696</v>
      </c>
      <c r="T73" t="s">
        <v>235</v>
      </c>
      <c r="U73" t="s">
        <v>695</v>
      </c>
      <c r="V73" t="s">
        <v>235</v>
      </c>
      <c r="W73" t="s">
        <v>797</v>
      </c>
      <c r="X73" t="s">
        <v>239</v>
      </c>
      <c r="Y73" t="s">
        <v>1350</v>
      </c>
      <c r="Z73" t="s">
        <v>1351</v>
      </c>
      <c r="AA73" t="s">
        <v>1728</v>
      </c>
      <c r="AB73" t="s">
        <v>1729</v>
      </c>
      <c r="AC73" t="s">
        <v>1730</v>
      </c>
      <c r="AD73" t="s">
        <v>1731</v>
      </c>
      <c r="AE73" t="s">
        <v>609</v>
      </c>
      <c r="AF73" t="s">
        <v>610</v>
      </c>
      <c r="AG73" t="s">
        <v>611</v>
      </c>
      <c r="AH73" t="s">
        <v>1849</v>
      </c>
      <c r="AI73" t="s">
        <v>1850</v>
      </c>
      <c r="AJ73" t="s">
        <v>2584</v>
      </c>
      <c r="AK73" t="s">
        <v>16</v>
      </c>
      <c r="AL73">
        <v>0</v>
      </c>
      <c r="AM73">
        <v>0</v>
      </c>
      <c r="AN73">
        <v>0</v>
      </c>
      <c r="AO73">
        <v>1440000</v>
      </c>
      <c r="AP73">
        <v>1440000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>
        <f>+COUNTIF('[5]EJECUCIONGASTOS ARMONIZADO'!$R$3:$R$583,#REF!)</f>
        <v>0</v>
      </c>
      <c r="AY73" t="e">
        <f>+#REF!-[5]GASTOS!#REF!</f>
        <v>#REF!</v>
      </c>
    </row>
    <row r="74" spans="1:51" x14ac:dyDescent="0.25">
      <c r="A74">
        <v>16</v>
      </c>
      <c r="B74">
        <v>1</v>
      </c>
      <c r="C74">
        <v>3</v>
      </c>
      <c r="D74">
        <v>22</v>
      </c>
      <c r="E74">
        <v>1</v>
      </c>
      <c r="F74">
        <v>4</v>
      </c>
      <c r="G74">
        <v>52</v>
      </c>
      <c r="H74">
        <v>5</v>
      </c>
      <c r="I74">
        <v>2</v>
      </c>
      <c r="J74" t="s">
        <v>235</v>
      </c>
      <c r="K74" t="s">
        <v>1504</v>
      </c>
      <c r="L74" t="s">
        <v>2557</v>
      </c>
      <c r="M74" t="s">
        <v>1504</v>
      </c>
      <c r="N74" t="s">
        <v>2557</v>
      </c>
      <c r="O74" t="s">
        <v>2558</v>
      </c>
      <c r="P74" t="s">
        <v>2559</v>
      </c>
      <c r="Q74" t="s">
        <v>594</v>
      </c>
      <c r="R74" t="s">
        <v>602</v>
      </c>
      <c r="S74" t="s">
        <v>696</v>
      </c>
      <c r="T74" t="s">
        <v>235</v>
      </c>
      <c r="U74" t="s">
        <v>695</v>
      </c>
      <c r="V74" t="s">
        <v>235</v>
      </c>
      <c r="W74" t="s">
        <v>797</v>
      </c>
      <c r="X74" t="s">
        <v>239</v>
      </c>
      <c r="Y74" t="s">
        <v>1350</v>
      </c>
      <c r="Z74" t="s">
        <v>1351</v>
      </c>
      <c r="AA74" t="s">
        <v>1728</v>
      </c>
      <c r="AB74" t="s">
        <v>1729</v>
      </c>
      <c r="AC74" t="s">
        <v>1730</v>
      </c>
      <c r="AD74" t="s">
        <v>1731</v>
      </c>
      <c r="AE74" t="s">
        <v>609</v>
      </c>
      <c r="AF74" t="s">
        <v>610</v>
      </c>
      <c r="AG74" t="s">
        <v>611</v>
      </c>
      <c r="AH74" t="s">
        <v>1849</v>
      </c>
      <c r="AI74" t="s">
        <v>1850</v>
      </c>
      <c r="AJ74" t="s">
        <v>2587</v>
      </c>
      <c r="AK74" t="s">
        <v>17</v>
      </c>
      <c r="AL74">
        <v>0</v>
      </c>
      <c r="AM74">
        <v>0</v>
      </c>
      <c r="AN74">
        <v>0</v>
      </c>
      <c r="AO74">
        <v>250000000</v>
      </c>
      <c r="AP74">
        <v>250000000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>
        <f>+COUNTIF('[5]EJECUCIONGASTOS ARMONIZADO'!$R$3:$R$583,#REF!)</f>
        <v>0</v>
      </c>
      <c r="AY74" t="e">
        <f>+#REF!-[5]GASTOS!#REF!</f>
        <v>#REF!</v>
      </c>
    </row>
    <row r="75" spans="1:51" x14ac:dyDescent="0.25">
      <c r="A75">
        <v>16</v>
      </c>
      <c r="B75">
        <v>1</v>
      </c>
      <c r="C75">
        <v>3</v>
      </c>
      <c r="D75">
        <v>22</v>
      </c>
      <c r="E75">
        <v>1</v>
      </c>
      <c r="F75">
        <v>502</v>
      </c>
      <c r="G75">
        <v>52</v>
      </c>
      <c r="H75">
        <v>41</v>
      </c>
      <c r="I75">
        <v>2</v>
      </c>
      <c r="J75" t="s">
        <v>235</v>
      </c>
      <c r="K75" t="s">
        <v>1504</v>
      </c>
      <c r="L75" t="s">
        <v>2557</v>
      </c>
      <c r="M75" t="s">
        <v>1504</v>
      </c>
      <c r="N75" t="s">
        <v>2557</v>
      </c>
      <c r="O75" t="s">
        <v>2558</v>
      </c>
      <c r="P75" t="s">
        <v>2559</v>
      </c>
      <c r="Q75" t="s">
        <v>594</v>
      </c>
      <c r="R75" t="s">
        <v>602</v>
      </c>
      <c r="S75" t="s">
        <v>696</v>
      </c>
      <c r="T75" t="s">
        <v>235</v>
      </c>
      <c r="U75" t="s">
        <v>695</v>
      </c>
      <c r="V75" t="s">
        <v>235</v>
      </c>
      <c r="W75" t="s">
        <v>797</v>
      </c>
      <c r="X75" t="s">
        <v>239</v>
      </c>
      <c r="Y75" t="s">
        <v>2952</v>
      </c>
      <c r="Z75" t="s">
        <v>378</v>
      </c>
      <c r="AA75" t="s">
        <v>2953</v>
      </c>
      <c r="AB75" t="s">
        <v>1729</v>
      </c>
      <c r="AC75" t="s">
        <v>1730</v>
      </c>
      <c r="AD75" t="s">
        <v>1731</v>
      </c>
      <c r="AE75" t="s">
        <v>609</v>
      </c>
      <c r="AF75" t="s">
        <v>610</v>
      </c>
      <c r="AG75" t="s">
        <v>611</v>
      </c>
      <c r="AH75" t="s">
        <v>1742</v>
      </c>
      <c r="AI75" t="s">
        <v>1743</v>
      </c>
      <c r="AJ75" t="s">
        <v>3607</v>
      </c>
      <c r="AK75" t="s">
        <v>3608</v>
      </c>
      <c r="AL75">
        <v>0</v>
      </c>
      <c r="AM75">
        <v>0</v>
      </c>
      <c r="AN75">
        <v>0</v>
      </c>
      <c r="AO75">
        <v>607952333</v>
      </c>
      <c r="AP75">
        <v>0</v>
      </c>
      <c r="AQ75" s="187">
        <v>607952333</v>
      </c>
      <c r="AR75" s="187">
        <v>568539095</v>
      </c>
      <c r="AS75" s="187">
        <v>89871000</v>
      </c>
      <c r="AT75" s="187">
        <v>36465654</v>
      </c>
      <c r="AU75" s="187">
        <v>29713822</v>
      </c>
      <c r="AV75" s="187">
        <v>39413238</v>
      </c>
      <c r="AY75" t="e">
        <f>+#REF!-[5]GASTOS!#REF!</f>
        <v>#REF!</v>
      </c>
    </row>
    <row r="76" spans="1:51" x14ac:dyDescent="0.25">
      <c r="A76">
        <v>16</v>
      </c>
      <c r="B76">
        <v>1</v>
      </c>
      <c r="C76">
        <v>3</v>
      </c>
      <c r="D76">
        <v>22</v>
      </c>
      <c r="E76">
        <v>1</v>
      </c>
      <c r="F76">
        <v>502</v>
      </c>
      <c r="G76">
        <v>52</v>
      </c>
      <c r="H76">
        <v>41</v>
      </c>
      <c r="I76">
        <v>2</v>
      </c>
      <c r="J76" t="s">
        <v>235</v>
      </c>
      <c r="K76" t="s">
        <v>1504</v>
      </c>
      <c r="L76" t="s">
        <v>2557</v>
      </c>
      <c r="M76" t="s">
        <v>1504</v>
      </c>
      <c r="N76" t="s">
        <v>2557</v>
      </c>
      <c r="O76" t="s">
        <v>2558</v>
      </c>
      <c r="P76" t="s">
        <v>2559</v>
      </c>
      <c r="Q76" t="s">
        <v>594</v>
      </c>
      <c r="R76" t="s">
        <v>602</v>
      </c>
      <c r="S76" t="s">
        <v>696</v>
      </c>
      <c r="T76" t="s">
        <v>235</v>
      </c>
      <c r="U76" t="s">
        <v>695</v>
      </c>
      <c r="V76" t="s">
        <v>235</v>
      </c>
      <c r="W76" t="s">
        <v>797</v>
      </c>
      <c r="X76" t="s">
        <v>239</v>
      </c>
      <c r="Y76" t="s">
        <v>2952</v>
      </c>
      <c r="Z76" t="s">
        <v>378</v>
      </c>
      <c r="AA76" t="s">
        <v>2953</v>
      </c>
      <c r="AB76" t="s">
        <v>1729</v>
      </c>
      <c r="AC76" t="s">
        <v>1730</v>
      </c>
      <c r="AD76" t="s">
        <v>1731</v>
      </c>
      <c r="AE76" t="s">
        <v>609</v>
      </c>
      <c r="AF76" t="s">
        <v>610</v>
      </c>
      <c r="AG76" t="s">
        <v>611</v>
      </c>
      <c r="AH76" t="s">
        <v>1747</v>
      </c>
      <c r="AI76" t="s">
        <v>1748</v>
      </c>
      <c r="AJ76" t="s">
        <v>2957</v>
      </c>
      <c r="AK76" t="s">
        <v>2951</v>
      </c>
      <c r="AL76">
        <v>0</v>
      </c>
      <c r="AM76">
        <v>0</v>
      </c>
      <c r="AN76">
        <v>0</v>
      </c>
      <c r="AO76">
        <v>3415186833</v>
      </c>
      <c r="AP76">
        <v>0</v>
      </c>
      <c r="AQ76" s="187">
        <v>3415186833</v>
      </c>
      <c r="AR76" s="187">
        <v>1734750000</v>
      </c>
      <c r="AS76" s="187">
        <v>1727950000</v>
      </c>
      <c r="AT76" s="187">
        <v>494400000</v>
      </c>
      <c r="AU76" s="187">
        <v>469400000</v>
      </c>
      <c r="AV76" s="187">
        <v>1680436833</v>
      </c>
      <c r="AW76">
        <f>+COUNTIF('[5]EJECUCIONGASTOS ARMONIZADO'!$R$3:$R$583,#REF!)</f>
        <v>0</v>
      </c>
      <c r="AY76" t="e">
        <f>+#REF!-[5]GASTOS!#REF!</f>
        <v>#REF!</v>
      </c>
    </row>
    <row r="77" spans="1:51" x14ac:dyDescent="0.25">
      <c r="A77">
        <v>16</v>
      </c>
      <c r="B77">
        <v>1</v>
      </c>
      <c r="C77">
        <v>3</v>
      </c>
      <c r="D77">
        <v>22</v>
      </c>
      <c r="E77">
        <v>1</v>
      </c>
      <c r="F77">
        <v>502</v>
      </c>
      <c r="G77">
        <v>52</v>
      </c>
      <c r="H77">
        <v>41</v>
      </c>
      <c r="I77">
        <v>2</v>
      </c>
      <c r="J77" t="s">
        <v>235</v>
      </c>
      <c r="K77" t="s">
        <v>1504</v>
      </c>
      <c r="L77" t="s">
        <v>2557</v>
      </c>
      <c r="M77" t="s">
        <v>1504</v>
      </c>
      <c r="N77" t="s">
        <v>2557</v>
      </c>
      <c r="O77" t="s">
        <v>2558</v>
      </c>
      <c r="P77" t="s">
        <v>2559</v>
      </c>
      <c r="Q77" t="s">
        <v>594</v>
      </c>
      <c r="R77" t="s">
        <v>602</v>
      </c>
      <c r="S77" t="s">
        <v>696</v>
      </c>
      <c r="T77" t="s">
        <v>235</v>
      </c>
      <c r="U77" t="s">
        <v>695</v>
      </c>
      <c r="V77" t="s">
        <v>235</v>
      </c>
      <c r="W77" t="s">
        <v>797</v>
      </c>
      <c r="X77" t="s">
        <v>239</v>
      </c>
      <c r="Y77" t="s">
        <v>2952</v>
      </c>
      <c r="Z77" t="s">
        <v>378</v>
      </c>
      <c r="AA77" t="s">
        <v>2953</v>
      </c>
      <c r="AB77" t="s">
        <v>1729</v>
      </c>
      <c r="AC77" t="s">
        <v>1730</v>
      </c>
      <c r="AD77" t="s">
        <v>1731</v>
      </c>
      <c r="AE77" t="s">
        <v>609</v>
      </c>
      <c r="AF77" t="s">
        <v>610</v>
      </c>
      <c r="AG77" t="s">
        <v>611</v>
      </c>
      <c r="AH77" t="s">
        <v>1737</v>
      </c>
      <c r="AI77" t="s">
        <v>1738</v>
      </c>
      <c r="AJ77" t="s">
        <v>2958</v>
      </c>
      <c r="AK77" t="s">
        <v>2951</v>
      </c>
      <c r="AL77">
        <v>0</v>
      </c>
      <c r="AM77">
        <v>0</v>
      </c>
      <c r="AN77">
        <v>0</v>
      </c>
      <c r="AO77">
        <v>1713951884</v>
      </c>
      <c r="AP77">
        <v>250321991</v>
      </c>
      <c r="AQ77" s="187">
        <v>1463629893</v>
      </c>
      <c r="AR77" s="187">
        <v>1132735650</v>
      </c>
      <c r="AS77" s="187">
        <v>544678009</v>
      </c>
      <c r="AT77" s="187">
        <v>111906386</v>
      </c>
      <c r="AU77" s="187">
        <v>110918772</v>
      </c>
      <c r="AV77" s="187">
        <v>330894243</v>
      </c>
      <c r="AW77">
        <f>+COUNTIF('[5]EJECUCIONGASTOS ARMONIZADO'!$R$3:$R$583,#REF!)</f>
        <v>0</v>
      </c>
      <c r="AY77" t="e">
        <f>+#REF!-[5]GASTOS!#REF!</f>
        <v>#REF!</v>
      </c>
    </row>
    <row r="78" spans="1:51" x14ac:dyDescent="0.25">
      <c r="A78">
        <v>16</v>
      </c>
      <c r="B78">
        <v>1</v>
      </c>
      <c r="C78">
        <v>3</v>
      </c>
      <c r="D78">
        <v>22</v>
      </c>
      <c r="E78">
        <v>1</v>
      </c>
      <c r="F78">
        <v>502</v>
      </c>
      <c r="G78">
        <v>52</v>
      </c>
      <c r="H78">
        <v>41</v>
      </c>
      <c r="I78">
        <v>2</v>
      </c>
      <c r="J78" t="s">
        <v>235</v>
      </c>
      <c r="K78" t="s">
        <v>1504</v>
      </c>
      <c r="L78" t="s">
        <v>2557</v>
      </c>
      <c r="M78" t="s">
        <v>1504</v>
      </c>
      <c r="N78" t="s">
        <v>2557</v>
      </c>
      <c r="O78" t="s">
        <v>2558</v>
      </c>
      <c r="P78" t="s">
        <v>2559</v>
      </c>
      <c r="Q78" t="s">
        <v>594</v>
      </c>
      <c r="R78" t="s">
        <v>602</v>
      </c>
      <c r="S78" t="s">
        <v>696</v>
      </c>
      <c r="T78" t="s">
        <v>235</v>
      </c>
      <c r="U78" t="s">
        <v>695</v>
      </c>
      <c r="V78" t="s">
        <v>235</v>
      </c>
      <c r="W78" t="s">
        <v>797</v>
      </c>
      <c r="X78" t="s">
        <v>239</v>
      </c>
      <c r="Y78" t="s">
        <v>2952</v>
      </c>
      <c r="Z78" t="s">
        <v>378</v>
      </c>
      <c r="AA78" t="s">
        <v>2953</v>
      </c>
      <c r="AB78" t="s">
        <v>1729</v>
      </c>
      <c r="AC78" t="s">
        <v>1730</v>
      </c>
      <c r="AD78" t="s">
        <v>1731</v>
      </c>
      <c r="AE78" t="s">
        <v>609</v>
      </c>
      <c r="AF78" t="s">
        <v>610</v>
      </c>
      <c r="AG78" t="s">
        <v>611</v>
      </c>
      <c r="AH78" t="s">
        <v>1849</v>
      </c>
      <c r="AI78" t="s">
        <v>1850</v>
      </c>
      <c r="AJ78" t="s">
        <v>2959</v>
      </c>
      <c r="AK78" t="s">
        <v>2960</v>
      </c>
      <c r="AL78">
        <v>0</v>
      </c>
      <c r="AM78">
        <v>0</v>
      </c>
      <c r="AN78">
        <v>0</v>
      </c>
      <c r="AO78">
        <v>1440000</v>
      </c>
      <c r="AP78">
        <v>0</v>
      </c>
      <c r="AQ78" s="187">
        <v>1440000</v>
      </c>
      <c r="AR78" s="187">
        <v>0</v>
      </c>
      <c r="AS78" s="187">
        <v>0</v>
      </c>
      <c r="AT78" s="187">
        <v>0</v>
      </c>
      <c r="AU78" s="187">
        <v>0</v>
      </c>
      <c r="AV78" s="187">
        <v>1440000</v>
      </c>
      <c r="AW78">
        <f>+COUNTIF('[5]EJECUCIONGASTOS ARMONIZADO'!$R$3:$R$583,#REF!)</f>
        <v>0</v>
      </c>
      <c r="AY78" t="e">
        <f>+#REF!-[5]GASTOS!#REF!</f>
        <v>#REF!</v>
      </c>
    </row>
    <row r="79" spans="1:51" x14ac:dyDescent="0.25">
      <c r="A79">
        <v>16</v>
      </c>
      <c r="B79">
        <v>1</v>
      </c>
      <c r="C79">
        <v>3</v>
      </c>
      <c r="D79">
        <v>22</v>
      </c>
      <c r="E79">
        <v>1</v>
      </c>
      <c r="F79">
        <v>502</v>
      </c>
      <c r="G79">
        <v>52</v>
      </c>
      <c r="H79">
        <v>42</v>
      </c>
      <c r="I79">
        <v>2</v>
      </c>
      <c r="J79" t="s">
        <v>235</v>
      </c>
      <c r="K79" t="s">
        <v>1504</v>
      </c>
      <c r="L79" t="s">
        <v>2557</v>
      </c>
      <c r="M79" t="s">
        <v>1504</v>
      </c>
      <c r="N79" t="s">
        <v>2557</v>
      </c>
      <c r="O79" t="s">
        <v>2558</v>
      </c>
      <c r="P79" t="s">
        <v>2559</v>
      </c>
      <c r="Q79" t="s">
        <v>594</v>
      </c>
      <c r="R79" t="s">
        <v>602</v>
      </c>
      <c r="S79" t="s">
        <v>696</v>
      </c>
      <c r="T79" t="s">
        <v>235</v>
      </c>
      <c r="U79" t="s">
        <v>695</v>
      </c>
      <c r="V79" t="s">
        <v>235</v>
      </c>
      <c r="W79" t="s">
        <v>797</v>
      </c>
      <c r="X79" t="s">
        <v>239</v>
      </c>
      <c r="Y79" t="s">
        <v>2952</v>
      </c>
      <c r="Z79" t="s">
        <v>378</v>
      </c>
      <c r="AA79" t="s">
        <v>2953</v>
      </c>
      <c r="AB79" t="s">
        <v>1729</v>
      </c>
      <c r="AC79" t="s">
        <v>1730</v>
      </c>
      <c r="AD79" t="s">
        <v>1731</v>
      </c>
      <c r="AE79" t="s">
        <v>609</v>
      </c>
      <c r="AF79" t="s">
        <v>610</v>
      </c>
      <c r="AG79" t="s">
        <v>611</v>
      </c>
      <c r="AH79" t="s">
        <v>1747</v>
      </c>
      <c r="AI79" t="s">
        <v>1748</v>
      </c>
      <c r="AJ79" t="s">
        <v>2961</v>
      </c>
      <c r="AK79" t="s">
        <v>2951</v>
      </c>
      <c r="AL79">
        <v>0</v>
      </c>
      <c r="AM79">
        <v>0</v>
      </c>
      <c r="AN79">
        <v>0</v>
      </c>
      <c r="AO79">
        <v>12000000</v>
      </c>
      <c r="AP79">
        <v>0</v>
      </c>
      <c r="AQ79" s="187">
        <v>12000000</v>
      </c>
      <c r="AR79" s="187">
        <v>12000000</v>
      </c>
      <c r="AS79" s="187">
        <v>12000000</v>
      </c>
      <c r="AT79" s="187">
        <v>6000000</v>
      </c>
      <c r="AU79" s="187">
        <v>6000000</v>
      </c>
      <c r="AV79" s="187">
        <v>0</v>
      </c>
      <c r="AW79">
        <f>+COUNTIF('[5]EJECUCIONGASTOS ARMONIZADO'!$R$3:$R$583,#REF!)</f>
        <v>0</v>
      </c>
      <c r="AY79" t="e">
        <f>+#REF!-[5]GASTOS!#REF!</f>
        <v>#REF!</v>
      </c>
    </row>
    <row r="80" spans="1:51" x14ac:dyDescent="0.25">
      <c r="A80">
        <v>16</v>
      </c>
      <c r="B80">
        <v>1</v>
      </c>
      <c r="C80">
        <v>3</v>
      </c>
      <c r="D80">
        <v>22</v>
      </c>
      <c r="E80">
        <v>1</v>
      </c>
      <c r="F80">
        <v>502</v>
      </c>
      <c r="G80">
        <v>52</v>
      </c>
      <c r="H80">
        <v>42</v>
      </c>
      <c r="I80">
        <v>2</v>
      </c>
      <c r="J80" t="s">
        <v>235</v>
      </c>
      <c r="K80" t="s">
        <v>1504</v>
      </c>
      <c r="L80" t="s">
        <v>2557</v>
      </c>
      <c r="M80" t="s">
        <v>1504</v>
      </c>
      <c r="N80" t="s">
        <v>2557</v>
      </c>
      <c r="O80" t="s">
        <v>2558</v>
      </c>
      <c r="P80" t="s">
        <v>2559</v>
      </c>
      <c r="Q80" t="s">
        <v>594</v>
      </c>
      <c r="R80" t="s">
        <v>602</v>
      </c>
      <c r="S80" t="s">
        <v>696</v>
      </c>
      <c r="T80" t="s">
        <v>235</v>
      </c>
      <c r="U80" t="s">
        <v>695</v>
      </c>
      <c r="V80" t="s">
        <v>235</v>
      </c>
      <c r="W80" t="s">
        <v>797</v>
      </c>
      <c r="X80" t="s">
        <v>239</v>
      </c>
      <c r="Y80" t="s">
        <v>2952</v>
      </c>
      <c r="Z80" t="s">
        <v>378</v>
      </c>
      <c r="AA80" t="s">
        <v>2953</v>
      </c>
      <c r="AB80" t="s">
        <v>1729</v>
      </c>
      <c r="AC80" t="s">
        <v>1730</v>
      </c>
      <c r="AD80" t="s">
        <v>1731</v>
      </c>
      <c r="AE80" t="s">
        <v>609</v>
      </c>
      <c r="AF80" t="s">
        <v>610</v>
      </c>
      <c r="AG80" t="s">
        <v>611</v>
      </c>
      <c r="AH80" t="s">
        <v>1849</v>
      </c>
      <c r="AI80" t="s">
        <v>1850</v>
      </c>
      <c r="AJ80" t="s">
        <v>2962</v>
      </c>
      <c r="AK80" t="s">
        <v>2960</v>
      </c>
      <c r="AL80">
        <v>0</v>
      </c>
      <c r="AM80">
        <v>0</v>
      </c>
      <c r="AN80">
        <v>0</v>
      </c>
      <c r="AO80">
        <v>250000000</v>
      </c>
      <c r="AP80">
        <v>0</v>
      </c>
      <c r="AQ80" s="187">
        <v>250000000</v>
      </c>
      <c r="AR80" s="187">
        <v>0</v>
      </c>
      <c r="AS80" s="187">
        <v>0</v>
      </c>
      <c r="AT80" s="187">
        <v>0</v>
      </c>
      <c r="AU80" s="187">
        <v>0</v>
      </c>
      <c r="AV80" s="187">
        <v>250000000</v>
      </c>
      <c r="AW80">
        <f>+COUNTIF('[5]EJECUCIONGASTOS ARMONIZADO'!$R$3:$R$583,#REF!)</f>
        <v>0</v>
      </c>
      <c r="AY80" t="e">
        <f>+#REF!-[5]GASTOS!#REF!</f>
        <v>#REF!</v>
      </c>
    </row>
    <row r="81" spans="1:51" x14ac:dyDescent="0.25">
      <c r="A81">
        <v>16</v>
      </c>
      <c r="B81">
        <v>1</v>
      </c>
      <c r="C81">
        <v>3</v>
      </c>
      <c r="D81">
        <v>33</v>
      </c>
      <c r="E81">
        <v>1</v>
      </c>
      <c r="F81">
        <v>4</v>
      </c>
      <c r="G81">
        <v>52</v>
      </c>
      <c r="H81">
        <v>1</v>
      </c>
      <c r="I81">
        <v>3</v>
      </c>
      <c r="J81" t="s">
        <v>236</v>
      </c>
      <c r="K81" t="s">
        <v>1504</v>
      </c>
      <c r="L81" t="s">
        <v>2557</v>
      </c>
      <c r="M81" t="s">
        <v>1504</v>
      </c>
      <c r="N81" t="s">
        <v>2557</v>
      </c>
      <c r="O81" t="s">
        <v>2558</v>
      </c>
      <c r="P81" t="s">
        <v>2559</v>
      </c>
      <c r="Q81" t="s">
        <v>594</v>
      </c>
      <c r="R81" t="s">
        <v>602</v>
      </c>
      <c r="S81" t="s">
        <v>594</v>
      </c>
      <c r="T81" t="s">
        <v>236</v>
      </c>
      <c r="U81" t="s">
        <v>1180</v>
      </c>
      <c r="V81" t="s">
        <v>1181</v>
      </c>
      <c r="W81" t="s">
        <v>797</v>
      </c>
      <c r="X81" t="s">
        <v>239</v>
      </c>
      <c r="Y81" t="s">
        <v>1350</v>
      </c>
      <c r="Z81" t="s">
        <v>1351</v>
      </c>
      <c r="AA81" t="s">
        <v>1728</v>
      </c>
      <c r="AB81" t="s">
        <v>1729</v>
      </c>
      <c r="AC81" t="s">
        <v>1730</v>
      </c>
      <c r="AD81" t="s">
        <v>1731</v>
      </c>
      <c r="AE81" t="s">
        <v>609</v>
      </c>
      <c r="AF81" t="s">
        <v>610</v>
      </c>
      <c r="AG81" t="s">
        <v>611</v>
      </c>
      <c r="AH81" t="s">
        <v>1742</v>
      </c>
      <c r="AI81" t="s">
        <v>1743</v>
      </c>
      <c r="AJ81" t="s">
        <v>2590</v>
      </c>
      <c r="AK81" t="s">
        <v>18</v>
      </c>
      <c r="AL81">
        <v>0</v>
      </c>
      <c r="AM81">
        <v>0</v>
      </c>
      <c r="AN81">
        <v>0</v>
      </c>
      <c r="AO81">
        <v>107683200</v>
      </c>
      <c r="AP81">
        <v>107683200</v>
      </c>
      <c r="AQ81" s="187">
        <v>0</v>
      </c>
      <c r="AR81" s="187">
        <v>0</v>
      </c>
      <c r="AS81" s="187">
        <v>0</v>
      </c>
      <c r="AT81" s="187">
        <v>0</v>
      </c>
      <c r="AU81" s="187">
        <v>0</v>
      </c>
      <c r="AV81" s="187">
        <v>0</v>
      </c>
      <c r="AW81">
        <f>+COUNTIF('[5]EJECUCIONGASTOS ARMONIZADO'!$R$3:$R$583,#REF!)</f>
        <v>0</v>
      </c>
      <c r="AY81" t="e">
        <f>+#REF!-[5]GASTOS!#REF!</f>
        <v>#REF!</v>
      </c>
    </row>
    <row r="82" spans="1:51" x14ac:dyDescent="0.25">
      <c r="A82">
        <v>16</v>
      </c>
      <c r="B82">
        <v>1</v>
      </c>
      <c r="C82">
        <v>3</v>
      </c>
      <c r="D82">
        <v>33</v>
      </c>
      <c r="E82">
        <v>1</v>
      </c>
      <c r="F82">
        <v>4</v>
      </c>
      <c r="G82">
        <v>52</v>
      </c>
      <c r="H82">
        <v>2</v>
      </c>
      <c r="I82">
        <v>3</v>
      </c>
      <c r="J82" t="s">
        <v>236</v>
      </c>
      <c r="K82" t="s">
        <v>1504</v>
      </c>
      <c r="L82" t="s">
        <v>2557</v>
      </c>
      <c r="M82" t="s">
        <v>1504</v>
      </c>
      <c r="N82" t="s">
        <v>2557</v>
      </c>
      <c r="O82" t="s">
        <v>2558</v>
      </c>
      <c r="P82" t="s">
        <v>2559</v>
      </c>
      <c r="Q82" t="s">
        <v>594</v>
      </c>
      <c r="R82" t="s">
        <v>602</v>
      </c>
      <c r="S82" t="s">
        <v>594</v>
      </c>
      <c r="T82" t="s">
        <v>236</v>
      </c>
      <c r="U82" t="s">
        <v>1180</v>
      </c>
      <c r="V82" t="s">
        <v>1181</v>
      </c>
      <c r="W82" t="s">
        <v>797</v>
      </c>
      <c r="X82" t="s">
        <v>239</v>
      </c>
      <c r="Y82" t="s">
        <v>1350</v>
      </c>
      <c r="Z82" t="s">
        <v>1351</v>
      </c>
      <c r="AA82" t="s">
        <v>1728</v>
      </c>
      <c r="AB82" t="s">
        <v>1729</v>
      </c>
      <c r="AC82" t="s">
        <v>1730</v>
      </c>
      <c r="AD82" t="s">
        <v>1731</v>
      </c>
      <c r="AE82" t="s">
        <v>609</v>
      </c>
      <c r="AF82" t="s">
        <v>610</v>
      </c>
      <c r="AG82" t="s">
        <v>611</v>
      </c>
      <c r="AH82" t="s">
        <v>1737</v>
      </c>
      <c r="AI82" t="s">
        <v>1738</v>
      </c>
      <c r="AJ82" t="s">
        <v>2593</v>
      </c>
      <c r="AK82" t="s">
        <v>18</v>
      </c>
      <c r="AL82">
        <v>0</v>
      </c>
      <c r="AM82">
        <v>0</v>
      </c>
      <c r="AN82">
        <v>0</v>
      </c>
      <c r="AO82">
        <v>354587880</v>
      </c>
      <c r="AP82">
        <v>354587880</v>
      </c>
      <c r="AQ82" s="187">
        <v>0</v>
      </c>
      <c r="AR82" s="187">
        <v>0</v>
      </c>
      <c r="AS82" s="187">
        <v>0</v>
      </c>
      <c r="AT82" s="187">
        <v>0</v>
      </c>
      <c r="AU82" s="187">
        <v>0</v>
      </c>
      <c r="AV82" s="187">
        <v>0</v>
      </c>
      <c r="AW82">
        <f>+COUNTIF('[5]EJECUCIONGASTOS ARMONIZADO'!$R$3:$R$583,#REF!)</f>
        <v>0</v>
      </c>
      <c r="AY82" t="e">
        <f>+#REF!-[5]GASTOS!#REF!</f>
        <v>#REF!</v>
      </c>
    </row>
    <row r="83" spans="1:51" x14ac:dyDescent="0.25">
      <c r="A83">
        <v>16</v>
      </c>
      <c r="B83">
        <v>1</v>
      </c>
      <c r="C83">
        <v>3</v>
      </c>
      <c r="D83">
        <v>33</v>
      </c>
      <c r="E83">
        <v>1</v>
      </c>
      <c r="F83">
        <v>4</v>
      </c>
      <c r="G83">
        <v>52</v>
      </c>
      <c r="H83">
        <v>3</v>
      </c>
      <c r="I83">
        <v>3</v>
      </c>
      <c r="J83" t="s">
        <v>236</v>
      </c>
      <c r="K83" t="s">
        <v>1504</v>
      </c>
      <c r="L83" t="s">
        <v>2557</v>
      </c>
      <c r="M83" t="s">
        <v>1504</v>
      </c>
      <c r="N83" t="s">
        <v>2557</v>
      </c>
      <c r="O83" t="s">
        <v>2558</v>
      </c>
      <c r="P83" t="s">
        <v>2559</v>
      </c>
      <c r="Q83" t="s">
        <v>594</v>
      </c>
      <c r="R83" t="s">
        <v>602</v>
      </c>
      <c r="S83" t="s">
        <v>594</v>
      </c>
      <c r="T83" t="s">
        <v>236</v>
      </c>
      <c r="U83" t="s">
        <v>1180</v>
      </c>
      <c r="V83" t="s">
        <v>1181</v>
      </c>
      <c r="W83" t="s">
        <v>797</v>
      </c>
      <c r="X83" t="s">
        <v>239</v>
      </c>
      <c r="Y83" t="s">
        <v>1350</v>
      </c>
      <c r="Z83" t="s">
        <v>1351</v>
      </c>
      <c r="AA83" t="s">
        <v>1728</v>
      </c>
      <c r="AB83" t="s">
        <v>1729</v>
      </c>
      <c r="AC83" t="s">
        <v>1730</v>
      </c>
      <c r="AD83" t="s">
        <v>1731</v>
      </c>
      <c r="AE83" t="s">
        <v>609</v>
      </c>
      <c r="AF83" t="s">
        <v>610</v>
      </c>
      <c r="AG83" t="s">
        <v>611</v>
      </c>
      <c r="AH83" t="s">
        <v>1747</v>
      </c>
      <c r="AI83" t="s">
        <v>1748</v>
      </c>
      <c r="AJ83" t="s">
        <v>2596</v>
      </c>
      <c r="AK83" t="s">
        <v>18</v>
      </c>
      <c r="AL83">
        <v>0</v>
      </c>
      <c r="AM83">
        <v>0</v>
      </c>
      <c r="AN83">
        <v>0</v>
      </c>
      <c r="AO83">
        <v>524407885</v>
      </c>
      <c r="AP83">
        <v>454207885</v>
      </c>
      <c r="AQ83" s="187">
        <v>70200000</v>
      </c>
      <c r="AR83" s="187">
        <v>70200000</v>
      </c>
      <c r="AS83" s="187">
        <v>70200000</v>
      </c>
      <c r="AT83" s="187">
        <v>70200000</v>
      </c>
      <c r="AU83" s="187">
        <v>70200000</v>
      </c>
      <c r="AV83" s="187">
        <v>0</v>
      </c>
      <c r="AW83">
        <f>+COUNTIF('[5]EJECUCIONGASTOS ARMONIZADO'!$R$3:$R$583,#REF!)</f>
        <v>0</v>
      </c>
      <c r="AY83" t="e">
        <f>+#REF!-[5]GASTOS!#REF!</f>
        <v>#REF!</v>
      </c>
    </row>
    <row r="84" spans="1:51" x14ac:dyDescent="0.25">
      <c r="A84">
        <v>16</v>
      </c>
      <c r="B84">
        <v>1</v>
      </c>
      <c r="C84">
        <v>3</v>
      </c>
      <c r="D84">
        <v>33</v>
      </c>
      <c r="E84">
        <v>1</v>
      </c>
      <c r="F84">
        <v>502</v>
      </c>
      <c r="G84">
        <v>52</v>
      </c>
      <c r="H84">
        <v>43</v>
      </c>
      <c r="I84">
        <v>3</v>
      </c>
      <c r="J84" t="s">
        <v>236</v>
      </c>
      <c r="K84" t="s">
        <v>1504</v>
      </c>
      <c r="L84" t="s">
        <v>2557</v>
      </c>
      <c r="M84" t="s">
        <v>1504</v>
      </c>
      <c r="N84" t="s">
        <v>2557</v>
      </c>
      <c r="O84" t="s">
        <v>2558</v>
      </c>
      <c r="P84" t="s">
        <v>2559</v>
      </c>
      <c r="Q84" t="s">
        <v>594</v>
      </c>
      <c r="R84" t="s">
        <v>602</v>
      </c>
      <c r="S84" t="s">
        <v>594</v>
      </c>
      <c r="T84" t="s">
        <v>236</v>
      </c>
      <c r="U84" t="s">
        <v>1180</v>
      </c>
      <c r="V84" t="s">
        <v>1181</v>
      </c>
      <c r="W84" t="s">
        <v>797</v>
      </c>
      <c r="X84" t="s">
        <v>239</v>
      </c>
      <c r="Y84" t="s">
        <v>2952</v>
      </c>
      <c r="Z84" t="s">
        <v>378</v>
      </c>
      <c r="AA84" t="s">
        <v>2953</v>
      </c>
      <c r="AB84" t="s">
        <v>1729</v>
      </c>
      <c r="AC84" t="s">
        <v>1730</v>
      </c>
      <c r="AD84" t="s">
        <v>1731</v>
      </c>
      <c r="AE84" t="s">
        <v>609</v>
      </c>
      <c r="AF84" t="s">
        <v>610</v>
      </c>
      <c r="AG84" t="s">
        <v>611</v>
      </c>
      <c r="AH84" t="s">
        <v>1742</v>
      </c>
      <c r="AI84" t="s">
        <v>1743</v>
      </c>
      <c r="AJ84" t="s">
        <v>2963</v>
      </c>
      <c r="AK84" t="s">
        <v>2964</v>
      </c>
      <c r="AL84">
        <v>0</v>
      </c>
      <c r="AM84">
        <v>0</v>
      </c>
      <c r="AN84">
        <v>0</v>
      </c>
      <c r="AO84">
        <v>250000000</v>
      </c>
      <c r="AP84">
        <v>0</v>
      </c>
      <c r="AQ84" s="187">
        <v>250000000</v>
      </c>
      <c r="AR84" s="187">
        <v>250000000</v>
      </c>
      <c r="AS84" s="187">
        <v>244401627</v>
      </c>
      <c r="AT84" s="187">
        <v>124358505</v>
      </c>
      <c r="AU84" s="187">
        <v>110611145</v>
      </c>
      <c r="AV84" s="187">
        <v>0</v>
      </c>
      <c r="AW84">
        <f>+COUNTIF('[5]EJECUCIONGASTOS ARMONIZADO'!$R$3:$R$583,#REF!)</f>
        <v>0</v>
      </c>
      <c r="AY84" t="e">
        <f>+#REF!-[5]GASTOS!#REF!</f>
        <v>#REF!</v>
      </c>
    </row>
    <row r="85" spans="1:51" x14ac:dyDescent="0.25">
      <c r="A85">
        <v>16</v>
      </c>
      <c r="B85">
        <v>1</v>
      </c>
      <c r="C85">
        <v>3</v>
      </c>
      <c r="D85">
        <v>33</v>
      </c>
      <c r="E85">
        <v>1</v>
      </c>
      <c r="F85">
        <v>502</v>
      </c>
      <c r="G85">
        <v>52</v>
      </c>
      <c r="H85">
        <v>43</v>
      </c>
      <c r="I85">
        <v>3</v>
      </c>
      <c r="J85" t="s">
        <v>236</v>
      </c>
      <c r="K85" t="s">
        <v>1504</v>
      </c>
      <c r="L85" t="s">
        <v>2557</v>
      </c>
      <c r="M85" t="s">
        <v>1504</v>
      </c>
      <c r="N85" t="s">
        <v>2557</v>
      </c>
      <c r="O85" t="s">
        <v>2558</v>
      </c>
      <c r="P85" t="s">
        <v>2559</v>
      </c>
      <c r="Q85" t="s">
        <v>594</v>
      </c>
      <c r="R85" t="s">
        <v>602</v>
      </c>
      <c r="S85" t="s">
        <v>594</v>
      </c>
      <c r="T85" t="s">
        <v>236</v>
      </c>
      <c r="U85" t="s">
        <v>1180</v>
      </c>
      <c r="V85" t="s">
        <v>1181</v>
      </c>
      <c r="W85" t="s">
        <v>797</v>
      </c>
      <c r="X85" t="s">
        <v>239</v>
      </c>
      <c r="Y85" t="s">
        <v>2952</v>
      </c>
      <c r="Z85" t="s">
        <v>378</v>
      </c>
      <c r="AA85" t="s">
        <v>2953</v>
      </c>
      <c r="AB85" t="s">
        <v>1729</v>
      </c>
      <c r="AC85" t="s">
        <v>1730</v>
      </c>
      <c r="AD85" t="s">
        <v>1731</v>
      </c>
      <c r="AE85" t="s">
        <v>609</v>
      </c>
      <c r="AF85" t="s">
        <v>610</v>
      </c>
      <c r="AG85" t="s">
        <v>611</v>
      </c>
      <c r="AH85" t="s">
        <v>1747</v>
      </c>
      <c r="AI85" t="s">
        <v>1748</v>
      </c>
      <c r="AJ85" t="s">
        <v>2965</v>
      </c>
      <c r="AK85" t="s">
        <v>2964</v>
      </c>
      <c r="AL85">
        <v>0</v>
      </c>
      <c r="AM85">
        <v>0</v>
      </c>
      <c r="AN85">
        <v>0</v>
      </c>
      <c r="AO85">
        <v>368000000</v>
      </c>
      <c r="AP85">
        <v>0</v>
      </c>
      <c r="AQ85" s="187">
        <v>368000000</v>
      </c>
      <c r="AR85" s="187">
        <v>284788480</v>
      </c>
      <c r="AS85" s="187">
        <v>230489994</v>
      </c>
      <c r="AT85" s="187">
        <v>122893335</v>
      </c>
      <c r="AU85" s="187">
        <v>122893335</v>
      </c>
      <c r="AV85" s="187">
        <v>83211520</v>
      </c>
      <c r="AW85">
        <f>+COUNTIF('[5]EJECUCIONGASTOS ARMONIZADO'!$R$3:$R$583,#REF!)</f>
        <v>0</v>
      </c>
      <c r="AY85" t="e">
        <f>+#REF!-[5]GASTOS!#REF!</f>
        <v>#REF!</v>
      </c>
    </row>
    <row r="86" spans="1:51" x14ac:dyDescent="0.25">
      <c r="A86">
        <v>16</v>
      </c>
      <c r="B86">
        <v>1</v>
      </c>
      <c r="C86">
        <v>3</v>
      </c>
      <c r="D86">
        <v>33</v>
      </c>
      <c r="E86">
        <v>1</v>
      </c>
      <c r="F86">
        <v>502</v>
      </c>
      <c r="G86">
        <v>52</v>
      </c>
      <c r="H86">
        <v>43</v>
      </c>
      <c r="I86">
        <v>3</v>
      </c>
      <c r="J86" t="s">
        <v>236</v>
      </c>
      <c r="K86" t="s">
        <v>1504</v>
      </c>
      <c r="L86" t="s">
        <v>2557</v>
      </c>
      <c r="M86" t="s">
        <v>1504</v>
      </c>
      <c r="N86" t="s">
        <v>2557</v>
      </c>
      <c r="O86" t="s">
        <v>2558</v>
      </c>
      <c r="P86" t="s">
        <v>2559</v>
      </c>
      <c r="Q86" t="s">
        <v>594</v>
      </c>
      <c r="R86" t="s">
        <v>602</v>
      </c>
      <c r="S86" t="s">
        <v>594</v>
      </c>
      <c r="T86" t="s">
        <v>236</v>
      </c>
      <c r="U86" t="s">
        <v>1180</v>
      </c>
      <c r="V86" t="s">
        <v>1181</v>
      </c>
      <c r="W86" t="s">
        <v>797</v>
      </c>
      <c r="X86" t="s">
        <v>239</v>
      </c>
      <c r="Y86" t="s">
        <v>2952</v>
      </c>
      <c r="Z86" t="s">
        <v>378</v>
      </c>
      <c r="AA86" t="s">
        <v>2953</v>
      </c>
      <c r="AB86" t="s">
        <v>1729</v>
      </c>
      <c r="AC86" t="s">
        <v>1730</v>
      </c>
      <c r="AD86" t="s">
        <v>1731</v>
      </c>
      <c r="AE86" t="s">
        <v>609</v>
      </c>
      <c r="AF86" t="s">
        <v>610</v>
      </c>
      <c r="AG86" t="s">
        <v>611</v>
      </c>
      <c r="AH86" t="s">
        <v>1737</v>
      </c>
      <c r="AI86" t="s">
        <v>1738</v>
      </c>
      <c r="AJ86" t="s">
        <v>2966</v>
      </c>
      <c r="AK86" t="s">
        <v>2964</v>
      </c>
      <c r="AL86">
        <v>0</v>
      </c>
      <c r="AM86">
        <v>0</v>
      </c>
      <c r="AN86">
        <v>0</v>
      </c>
      <c r="AO86">
        <v>298478965</v>
      </c>
      <c r="AP86">
        <v>0</v>
      </c>
      <c r="AQ86" s="187">
        <v>298478965</v>
      </c>
      <c r="AR86" s="187">
        <v>30494933</v>
      </c>
      <c r="AS86" s="187">
        <v>30328000</v>
      </c>
      <c r="AT86" s="187">
        <v>14584534</v>
      </c>
      <c r="AU86" s="187">
        <v>12098534</v>
      </c>
      <c r="AV86" s="187">
        <v>267984032</v>
      </c>
      <c r="AW86">
        <f>+COUNTIF('[5]EJECUCIONGASTOS ARMONIZADO'!$R$3:$R$583,#REF!)</f>
        <v>0</v>
      </c>
      <c r="AY86" t="e">
        <f>+#REF!-[5]GASTOS!#REF!</f>
        <v>#REF!</v>
      </c>
    </row>
    <row r="87" spans="1:51" x14ac:dyDescent="0.25">
      <c r="A87">
        <v>16</v>
      </c>
      <c r="B87">
        <v>1</v>
      </c>
      <c r="C87">
        <v>3</v>
      </c>
      <c r="D87">
        <v>44</v>
      </c>
      <c r="E87">
        <v>1</v>
      </c>
      <c r="F87">
        <v>502</v>
      </c>
      <c r="G87">
        <v>52</v>
      </c>
      <c r="H87">
        <v>40</v>
      </c>
      <c r="I87">
        <v>4</v>
      </c>
      <c r="J87" t="s">
        <v>4491</v>
      </c>
      <c r="K87" t="s">
        <v>1504</v>
      </c>
      <c r="L87" t="s">
        <v>2557</v>
      </c>
      <c r="M87" t="s">
        <v>1504</v>
      </c>
      <c r="N87" t="s">
        <v>2557</v>
      </c>
      <c r="O87" t="s">
        <v>2558</v>
      </c>
      <c r="P87" t="s">
        <v>2559</v>
      </c>
      <c r="Q87" t="s">
        <v>594</v>
      </c>
      <c r="R87" t="s">
        <v>602</v>
      </c>
      <c r="S87" t="s">
        <v>4492</v>
      </c>
      <c r="T87" t="s">
        <v>4491</v>
      </c>
      <c r="U87" t="s">
        <v>3614</v>
      </c>
      <c r="V87" t="s">
        <v>4493</v>
      </c>
      <c r="W87" t="s">
        <v>797</v>
      </c>
      <c r="X87" t="s">
        <v>239</v>
      </c>
      <c r="Y87" t="s">
        <v>2952</v>
      </c>
      <c r="Z87" t="s">
        <v>378</v>
      </c>
      <c r="AA87" t="s">
        <v>2953</v>
      </c>
      <c r="AB87" t="s">
        <v>1729</v>
      </c>
      <c r="AC87" t="s">
        <v>1730</v>
      </c>
      <c r="AD87" t="s">
        <v>1731</v>
      </c>
      <c r="AE87" t="s">
        <v>609</v>
      </c>
      <c r="AF87" t="s">
        <v>610</v>
      </c>
      <c r="AG87" t="s">
        <v>611</v>
      </c>
      <c r="AH87" t="s">
        <v>1737</v>
      </c>
      <c r="AI87" t="s">
        <v>1738</v>
      </c>
      <c r="AJ87" t="s">
        <v>4496</v>
      </c>
      <c r="AK87" t="s">
        <v>4497</v>
      </c>
      <c r="AL87">
        <v>0</v>
      </c>
      <c r="AM87">
        <v>0</v>
      </c>
      <c r="AN87">
        <v>0</v>
      </c>
      <c r="AO87">
        <v>600000000</v>
      </c>
      <c r="AP87">
        <v>0</v>
      </c>
      <c r="AQ87" s="187">
        <v>600000000</v>
      </c>
      <c r="AR87" s="187">
        <v>600000000</v>
      </c>
      <c r="AS87" s="187">
        <v>600000000</v>
      </c>
      <c r="AT87" s="187">
        <v>600000000</v>
      </c>
      <c r="AU87" s="187">
        <v>600000000</v>
      </c>
      <c r="AV87" s="187">
        <v>0</v>
      </c>
    </row>
    <row r="88" spans="1:51" x14ac:dyDescent="0.25">
      <c r="A88">
        <v>16</v>
      </c>
      <c r="B88">
        <v>1</v>
      </c>
      <c r="C88">
        <v>3</v>
      </c>
      <c r="D88">
        <v>81</v>
      </c>
      <c r="E88">
        <v>1</v>
      </c>
      <c r="F88">
        <v>4</v>
      </c>
      <c r="G88">
        <v>52</v>
      </c>
      <c r="H88">
        <v>0</v>
      </c>
      <c r="I88">
        <v>1</v>
      </c>
      <c r="J88" t="s">
        <v>597</v>
      </c>
      <c r="K88">
        <v>0</v>
      </c>
      <c r="L88" t="s">
        <v>597</v>
      </c>
      <c r="M88" t="s">
        <v>1504</v>
      </c>
      <c r="N88" t="s">
        <v>2557</v>
      </c>
      <c r="O88" t="s">
        <v>2558</v>
      </c>
      <c r="P88" t="s">
        <v>2559</v>
      </c>
      <c r="Q88" t="s">
        <v>594</v>
      </c>
      <c r="R88" t="s">
        <v>602</v>
      </c>
      <c r="S88" t="s">
        <v>596</v>
      </c>
      <c r="T88" t="s">
        <v>597</v>
      </c>
      <c r="U88" t="s">
        <v>946</v>
      </c>
      <c r="V88" t="s">
        <v>950</v>
      </c>
      <c r="W88" t="s">
        <v>797</v>
      </c>
      <c r="X88" t="s">
        <v>239</v>
      </c>
      <c r="Y88" t="s">
        <v>1350</v>
      </c>
      <c r="Z88" t="s">
        <v>1351</v>
      </c>
      <c r="AA88" t="s">
        <v>1728</v>
      </c>
      <c r="AB88" t="s">
        <v>1729</v>
      </c>
      <c r="AC88" t="s">
        <v>1730</v>
      </c>
      <c r="AD88" t="s">
        <v>1731</v>
      </c>
      <c r="AE88" t="s">
        <v>609</v>
      </c>
      <c r="AF88" t="s">
        <v>610</v>
      </c>
      <c r="AG88" t="s">
        <v>611</v>
      </c>
      <c r="AH88" t="s">
        <v>1747</v>
      </c>
      <c r="AI88" t="s">
        <v>1748</v>
      </c>
      <c r="AJ88" t="s">
        <v>2599</v>
      </c>
      <c r="AK88" t="s">
        <v>13</v>
      </c>
      <c r="AL88">
        <v>0</v>
      </c>
      <c r="AM88">
        <v>0</v>
      </c>
      <c r="AN88">
        <v>0</v>
      </c>
      <c r="AO88">
        <v>3090000000</v>
      </c>
      <c r="AP88">
        <v>870000000</v>
      </c>
      <c r="AQ88" s="187">
        <v>2220000000</v>
      </c>
      <c r="AR88" s="187">
        <v>2220000000</v>
      </c>
      <c r="AS88" s="187">
        <v>2220000000</v>
      </c>
      <c r="AT88" s="187">
        <v>700064398</v>
      </c>
      <c r="AU88" s="187">
        <v>700064398</v>
      </c>
      <c r="AV88" s="187">
        <v>0</v>
      </c>
      <c r="AW88">
        <f>+COUNTIF('[5]EJECUCIONGASTOS ARMONIZADO'!$R$3:$R$583,#REF!)</f>
        <v>0</v>
      </c>
      <c r="AY88" t="e">
        <f>+#REF!-[5]GASTOS!#REF!</f>
        <v>#REF!</v>
      </c>
    </row>
    <row r="89" spans="1:51" x14ac:dyDescent="0.25">
      <c r="A89">
        <v>16</v>
      </c>
      <c r="B89">
        <v>1</v>
      </c>
      <c r="C89">
        <v>3</v>
      </c>
      <c r="D89">
        <v>82</v>
      </c>
      <c r="E89">
        <v>1</v>
      </c>
      <c r="F89">
        <v>4</v>
      </c>
      <c r="G89">
        <v>52</v>
      </c>
      <c r="H89">
        <v>1</v>
      </c>
      <c r="I89">
        <v>2</v>
      </c>
      <c r="J89" t="s">
        <v>235</v>
      </c>
      <c r="K89" t="s">
        <v>1504</v>
      </c>
      <c r="L89" t="s">
        <v>2557</v>
      </c>
      <c r="M89" t="s">
        <v>1504</v>
      </c>
      <c r="N89" t="s">
        <v>2557</v>
      </c>
      <c r="O89" t="s">
        <v>2558</v>
      </c>
      <c r="P89" t="s">
        <v>2559</v>
      </c>
      <c r="Q89" t="s">
        <v>594</v>
      </c>
      <c r="R89" t="s">
        <v>602</v>
      </c>
      <c r="S89" t="s">
        <v>696</v>
      </c>
      <c r="T89" t="s">
        <v>235</v>
      </c>
      <c r="U89" t="s">
        <v>725</v>
      </c>
      <c r="V89" t="s">
        <v>729</v>
      </c>
      <c r="W89" t="s">
        <v>797</v>
      </c>
      <c r="X89" t="s">
        <v>239</v>
      </c>
      <c r="Y89" t="s">
        <v>1350</v>
      </c>
      <c r="Z89" t="s">
        <v>1351</v>
      </c>
      <c r="AA89" t="s">
        <v>1728</v>
      </c>
      <c r="AB89" t="s">
        <v>1729</v>
      </c>
      <c r="AC89" t="s">
        <v>1730</v>
      </c>
      <c r="AD89" t="s">
        <v>1731</v>
      </c>
      <c r="AE89" t="s">
        <v>609</v>
      </c>
      <c r="AF89" t="s">
        <v>610</v>
      </c>
      <c r="AG89" t="s">
        <v>611</v>
      </c>
      <c r="AH89" t="s">
        <v>1737</v>
      </c>
      <c r="AI89" t="s">
        <v>1738</v>
      </c>
      <c r="AJ89" t="s">
        <v>2661</v>
      </c>
      <c r="AK89" t="s">
        <v>275</v>
      </c>
      <c r="AL89">
        <v>0</v>
      </c>
      <c r="AM89">
        <v>730776720</v>
      </c>
      <c r="AN89">
        <v>0</v>
      </c>
      <c r="AO89">
        <v>0</v>
      </c>
      <c r="AP89">
        <v>730776720</v>
      </c>
      <c r="AQ89" s="187">
        <v>0</v>
      </c>
      <c r="AR89" s="187">
        <v>0</v>
      </c>
      <c r="AS89" s="187">
        <v>0</v>
      </c>
      <c r="AT89" s="187">
        <v>0</v>
      </c>
      <c r="AU89" s="187">
        <v>0</v>
      </c>
      <c r="AV89" s="187">
        <v>0</v>
      </c>
      <c r="AW89">
        <f>+COUNTIF('[5]EJECUCIONGASTOS ARMONIZADO'!$R$3:$R$583,#REF!)</f>
        <v>0</v>
      </c>
      <c r="AY89" t="e">
        <f>+#REF!-[5]GASTOS!#REF!</f>
        <v>#REF!</v>
      </c>
    </row>
    <row r="90" spans="1:51" x14ac:dyDescent="0.25">
      <c r="A90">
        <v>16</v>
      </c>
      <c r="B90">
        <v>1</v>
      </c>
      <c r="C90">
        <v>3</v>
      </c>
      <c r="D90">
        <v>82</v>
      </c>
      <c r="E90">
        <v>1</v>
      </c>
      <c r="F90">
        <v>4</v>
      </c>
      <c r="G90">
        <v>52</v>
      </c>
      <c r="H90">
        <v>5</v>
      </c>
      <c r="I90">
        <v>2</v>
      </c>
      <c r="J90" t="s">
        <v>235</v>
      </c>
      <c r="K90" t="s">
        <v>1504</v>
      </c>
      <c r="L90" t="s">
        <v>2557</v>
      </c>
      <c r="M90" t="s">
        <v>1504</v>
      </c>
      <c r="N90" t="s">
        <v>2557</v>
      </c>
      <c r="O90" t="s">
        <v>2558</v>
      </c>
      <c r="P90" t="s">
        <v>2559</v>
      </c>
      <c r="Q90" t="s">
        <v>594</v>
      </c>
      <c r="R90" t="s">
        <v>602</v>
      </c>
      <c r="S90" t="s">
        <v>696</v>
      </c>
      <c r="T90" t="s">
        <v>235</v>
      </c>
      <c r="U90" t="s">
        <v>725</v>
      </c>
      <c r="V90" t="s">
        <v>729</v>
      </c>
      <c r="W90" t="s">
        <v>797</v>
      </c>
      <c r="X90" t="s">
        <v>239</v>
      </c>
      <c r="Y90" t="s">
        <v>1350</v>
      </c>
      <c r="Z90" t="s">
        <v>1351</v>
      </c>
      <c r="AA90" t="s">
        <v>1728</v>
      </c>
      <c r="AB90" t="s">
        <v>1729</v>
      </c>
      <c r="AC90" t="s">
        <v>1730</v>
      </c>
      <c r="AD90" t="s">
        <v>1731</v>
      </c>
      <c r="AE90" t="s">
        <v>609</v>
      </c>
      <c r="AF90" t="s">
        <v>610</v>
      </c>
      <c r="AG90" t="s">
        <v>611</v>
      </c>
      <c r="AH90" t="s">
        <v>1849</v>
      </c>
      <c r="AI90" t="s">
        <v>1850</v>
      </c>
      <c r="AJ90" t="s">
        <v>2665</v>
      </c>
      <c r="AK90" t="s">
        <v>17</v>
      </c>
      <c r="AL90">
        <v>0</v>
      </c>
      <c r="AM90">
        <v>486763766</v>
      </c>
      <c r="AN90">
        <v>0</v>
      </c>
      <c r="AO90">
        <v>0</v>
      </c>
      <c r="AP90">
        <v>486763766</v>
      </c>
      <c r="AQ90" s="187">
        <v>0</v>
      </c>
      <c r="AR90" s="187">
        <v>0</v>
      </c>
      <c r="AS90" s="187">
        <v>0</v>
      </c>
      <c r="AT90" s="187">
        <v>0</v>
      </c>
      <c r="AU90" s="187">
        <v>0</v>
      </c>
      <c r="AV90" s="187">
        <v>0</v>
      </c>
      <c r="AW90">
        <f>+COUNTIF('[5]EJECUCIONGASTOS ARMONIZADO'!$R$3:$R$583,#REF!)</f>
        <v>0</v>
      </c>
      <c r="AY90" t="e">
        <f>+#REF!-[5]GASTOS!#REF!</f>
        <v>#REF!</v>
      </c>
    </row>
    <row r="91" spans="1:51" x14ac:dyDescent="0.25">
      <c r="A91">
        <v>16</v>
      </c>
      <c r="B91">
        <v>1</v>
      </c>
      <c r="C91">
        <v>3</v>
      </c>
      <c r="D91">
        <v>82</v>
      </c>
      <c r="E91">
        <v>1</v>
      </c>
      <c r="F91">
        <v>502</v>
      </c>
      <c r="G91">
        <v>52</v>
      </c>
      <c r="H91">
        <v>41</v>
      </c>
      <c r="I91">
        <v>2</v>
      </c>
      <c r="J91" t="s">
        <v>235</v>
      </c>
      <c r="K91" t="s">
        <v>1504</v>
      </c>
      <c r="L91" t="s">
        <v>2557</v>
      </c>
      <c r="M91" t="s">
        <v>1504</v>
      </c>
      <c r="N91" t="s">
        <v>2557</v>
      </c>
      <c r="O91" t="s">
        <v>2558</v>
      </c>
      <c r="P91" t="s">
        <v>2559</v>
      </c>
      <c r="Q91" t="s">
        <v>594</v>
      </c>
      <c r="R91" t="s">
        <v>602</v>
      </c>
      <c r="S91" t="s">
        <v>696</v>
      </c>
      <c r="T91" t="s">
        <v>235</v>
      </c>
      <c r="U91" t="s">
        <v>725</v>
      </c>
      <c r="V91" t="s">
        <v>729</v>
      </c>
      <c r="W91" t="s">
        <v>797</v>
      </c>
      <c r="X91" t="s">
        <v>239</v>
      </c>
      <c r="Y91" t="s">
        <v>2952</v>
      </c>
      <c r="Z91" t="s">
        <v>378</v>
      </c>
      <c r="AA91" t="s">
        <v>2953</v>
      </c>
      <c r="AB91" t="s">
        <v>1729</v>
      </c>
      <c r="AC91" t="s">
        <v>1730</v>
      </c>
      <c r="AD91" t="s">
        <v>1731</v>
      </c>
      <c r="AE91" t="s">
        <v>609</v>
      </c>
      <c r="AF91" t="s">
        <v>610</v>
      </c>
      <c r="AG91" t="s">
        <v>611</v>
      </c>
      <c r="AH91" t="s">
        <v>1737</v>
      </c>
      <c r="AI91" t="s">
        <v>1738</v>
      </c>
      <c r="AJ91" t="s">
        <v>2967</v>
      </c>
      <c r="AK91" t="s">
        <v>2955</v>
      </c>
      <c r="AL91">
        <v>0</v>
      </c>
      <c r="AM91">
        <v>0</v>
      </c>
      <c r="AN91">
        <v>0</v>
      </c>
      <c r="AO91">
        <v>730776720</v>
      </c>
      <c r="AP91">
        <v>125844380</v>
      </c>
      <c r="AQ91" s="187">
        <v>604932340</v>
      </c>
      <c r="AR91" s="187">
        <v>262032267</v>
      </c>
      <c r="AS91" s="187">
        <v>227171275</v>
      </c>
      <c r="AT91" s="187">
        <v>90873915</v>
      </c>
      <c r="AU91" s="187">
        <v>85687075</v>
      </c>
      <c r="AV91" s="187">
        <v>342900073</v>
      </c>
      <c r="AW91">
        <f>+COUNTIF('[5]EJECUCIONGASTOS ARMONIZADO'!$R$3:$R$583,#REF!)</f>
        <v>0</v>
      </c>
      <c r="AY91" t="e">
        <f>+#REF!-[5]GASTOS!#REF!</f>
        <v>#REF!</v>
      </c>
    </row>
    <row r="92" spans="1:51" x14ac:dyDescent="0.25">
      <c r="A92">
        <v>16</v>
      </c>
      <c r="B92">
        <v>1</v>
      </c>
      <c r="C92">
        <v>3</v>
      </c>
      <c r="D92">
        <v>82</v>
      </c>
      <c r="E92">
        <v>1</v>
      </c>
      <c r="F92">
        <v>502</v>
      </c>
      <c r="G92">
        <v>52</v>
      </c>
      <c r="H92">
        <v>41</v>
      </c>
      <c r="I92">
        <v>2</v>
      </c>
      <c r="J92" t="s">
        <v>235</v>
      </c>
      <c r="K92" t="s">
        <v>1504</v>
      </c>
      <c r="L92" t="s">
        <v>2557</v>
      </c>
      <c r="M92" t="s">
        <v>1504</v>
      </c>
      <c r="N92" t="s">
        <v>2557</v>
      </c>
      <c r="O92" t="s">
        <v>2558</v>
      </c>
      <c r="P92" t="s">
        <v>2559</v>
      </c>
      <c r="Q92" t="s">
        <v>594</v>
      </c>
      <c r="R92" t="s">
        <v>602</v>
      </c>
      <c r="S92" t="s">
        <v>696</v>
      </c>
      <c r="T92" t="s">
        <v>235</v>
      </c>
      <c r="U92" t="s">
        <v>725</v>
      </c>
      <c r="V92" t="s">
        <v>729</v>
      </c>
      <c r="W92" t="s">
        <v>797</v>
      </c>
      <c r="X92" t="s">
        <v>239</v>
      </c>
      <c r="Y92" t="s">
        <v>2952</v>
      </c>
      <c r="Z92" t="s">
        <v>378</v>
      </c>
      <c r="AA92" t="s">
        <v>2953</v>
      </c>
      <c r="AB92" t="s">
        <v>1729</v>
      </c>
      <c r="AC92" t="s">
        <v>1730</v>
      </c>
      <c r="AD92" t="s">
        <v>1731</v>
      </c>
      <c r="AE92" t="s">
        <v>609</v>
      </c>
      <c r="AF92" t="s">
        <v>610</v>
      </c>
      <c r="AG92" t="s">
        <v>611</v>
      </c>
      <c r="AH92" t="s">
        <v>1849</v>
      </c>
      <c r="AI92" t="s">
        <v>1850</v>
      </c>
      <c r="AJ92" t="s">
        <v>2968</v>
      </c>
      <c r="AK92" t="s">
        <v>2960</v>
      </c>
      <c r="AL92">
        <v>0</v>
      </c>
      <c r="AM92">
        <v>0</v>
      </c>
      <c r="AN92">
        <v>0</v>
      </c>
      <c r="AO92">
        <v>486763766</v>
      </c>
      <c r="AP92">
        <v>0</v>
      </c>
      <c r="AQ92" s="187">
        <v>486763766</v>
      </c>
      <c r="AR92" s="187">
        <v>0</v>
      </c>
      <c r="AS92" s="187">
        <v>0</v>
      </c>
      <c r="AT92" s="187">
        <v>0</v>
      </c>
      <c r="AU92" s="187">
        <v>0</v>
      </c>
      <c r="AV92" s="187">
        <v>486763766</v>
      </c>
      <c r="AW92">
        <f>+COUNTIF('[5]EJECUCIONGASTOS ARMONIZADO'!$R$3:$R$583,#REF!)</f>
        <v>0</v>
      </c>
      <c r="AY92" t="e">
        <f>+#REF!-[5]GASTOS!#REF!</f>
        <v>#REF!</v>
      </c>
    </row>
    <row r="93" spans="1:51" x14ac:dyDescent="0.25">
      <c r="A93">
        <v>16</v>
      </c>
      <c r="B93">
        <v>1</v>
      </c>
      <c r="C93">
        <v>3</v>
      </c>
      <c r="D93">
        <v>82</v>
      </c>
      <c r="E93">
        <v>1</v>
      </c>
      <c r="F93">
        <v>502</v>
      </c>
      <c r="G93">
        <v>52</v>
      </c>
      <c r="H93">
        <v>42</v>
      </c>
      <c r="I93">
        <v>2</v>
      </c>
      <c r="J93" t="s">
        <v>235</v>
      </c>
      <c r="K93" t="s">
        <v>1504</v>
      </c>
      <c r="L93" t="s">
        <v>2557</v>
      </c>
      <c r="M93" t="s">
        <v>1504</v>
      </c>
      <c r="N93" t="s">
        <v>2557</v>
      </c>
      <c r="O93" t="s">
        <v>2558</v>
      </c>
      <c r="P93" t="s">
        <v>2559</v>
      </c>
      <c r="Q93" t="s">
        <v>594</v>
      </c>
      <c r="R93" t="s">
        <v>602</v>
      </c>
      <c r="S93" t="s">
        <v>696</v>
      </c>
      <c r="T93" t="s">
        <v>235</v>
      </c>
      <c r="U93" t="s">
        <v>725</v>
      </c>
      <c r="V93" t="s">
        <v>729</v>
      </c>
      <c r="W93" t="s">
        <v>797</v>
      </c>
      <c r="X93" t="s">
        <v>239</v>
      </c>
      <c r="Y93" t="s">
        <v>2952</v>
      </c>
      <c r="Z93" t="s">
        <v>378</v>
      </c>
      <c r="AA93" t="s">
        <v>2953</v>
      </c>
      <c r="AB93" t="s">
        <v>1729</v>
      </c>
      <c r="AC93" t="s">
        <v>1730</v>
      </c>
      <c r="AD93" t="s">
        <v>1731</v>
      </c>
      <c r="AE93" t="s">
        <v>609</v>
      </c>
      <c r="AF93" t="s">
        <v>610</v>
      </c>
      <c r="AG93" t="s">
        <v>611</v>
      </c>
      <c r="AH93" t="s">
        <v>1737</v>
      </c>
      <c r="AI93" t="s">
        <v>1738</v>
      </c>
      <c r="AJ93" t="s">
        <v>4498</v>
      </c>
      <c r="AK93" t="s">
        <v>4499</v>
      </c>
      <c r="AL93">
        <v>0</v>
      </c>
      <c r="AM93">
        <v>0</v>
      </c>
      <c r="AN93">
        <v>0</v>
      </c>
      <c r="AO93">
        <v>125844380</v>
      </c>
      <c r="AP93">
        <v>0</v>
      </c>
      <c r="AQ93" s="187">
        <v>125844380</v>
      </c>
      <c r="AR93" s="187">
        <v>125844380</v>
      </c>
      <c r="AS93" s="187">
        <v>0</v>
      </c>
      <c r="AT93" s="187">
        <v>0</v>
      </c>
      <c r="AU93" s="187">
        <v>0</v>
      </c>
      <c r="AV93" s="187">
        <v>0</v>
      </c>
    </row>
    <row r="94" spans="1:51" x14ac:dyDescent="0.25">
      <c r="A94">
        <v>16</v>
      </c>
      <c r="B94">
        <v>1</v>
      </c>
      <c r="C94">
        <v>3</v>
      </c>
      <c r="D94">
        <v>83</v>
      </c>
      <c r="E94">
        <v>1</v>
      </c>
      <c r="F94">
        <v>4</v>
      </c>
      <c r="G94">
        <v>52</v>
      </c>
      <c r="H94">
        <v>0</v>
      </c>
      <c r="I94">
        <v>3</v>
      </c>
      <c r="J94" t="s">
        <v>236</v>
      </c>
      <c r="K94" t="s">
        <v>1504</v>
      </c>
      <c r="L94" t="s">
        <v>2557</v>
      </c>
      <c r="M94" t="s">
        <v>1504</v>
      </c>
      <c r="N94" t="s">
        <v>2557</v>
      </c>
      <c r="O94" t="s">
        <v>2558</v>
      </c>
      <c r="P94" t="s">
        <v>2559</v>
      </c>
      <c r="Q94" t="s">
        <v>594</v>
      </c>
      <c r="R94" t="s">
        <v>602</v>
      </c>
      <c r="S94" t="s">
        <v>594</v>
      </c>
      <c r="T94" t="s">
        <v>236</v>
      </c>
      <c r="U94" t="s">
        <v>1380</v>
      </c>
      <c r="V94" t="s">
        <v>1384</v>
      </c>
      <c r="W94" t="s">
        <v>797</v>
      </c>
      <c r="X94" t="s">
        <v>239</v>
      </c>
      <c r="Y94" t="s">
        <v>1350</v>
      </c>
      <c r="Z94" t="s">
        <v>1351</v>
      </c>
      <c r="AA94" t="s">
        <v>1728</v>
      </c>
      <c r="AB94" t="s">
        <v>1729</v>
      </c>
      <c r="AC94" t="s">
        <v>1730</v>
      </c>
      <c r="AD94" t="s">
        <v>1731</v>
      </c>
      <c r="AE94" t="s">
        <v>609</v>
      </c>
      <c r="AF94" t="s">
        <v>610</v>
      </c>
      <c r="AG94" t="s">
        <v>611</v>
      </c>
      <c r="AH94" t="s">
        <v>1737</v>
      </c>
      <c r="AI94" t="s">
        <v>1738</v>
      </c>
      <c r="AJ94" t="s">
        <v>2602</v>
      </c>
      <c r="AK94" t="s">
        <v>19</v>
      </c>
      <c r="AL94">
        <v>0</v>
      </c>
      <c r="AM94">
        <v>0</v>
      </c>
      <c r="AN94">
        <v>0</v>
      </c>
      <c r="AO94">
        <v>274298424</v>
      </c>
      <c r="AP94">
        <v>274298424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>
        <f>+COUNTIF('[5]EJECUCIONGASTOS ARMONIZADO'!$R$3:$R$583,#REF!)</f>
        <v>0</v>
      </c>
      <c r="AY94" t="e">
        <f>+#REF!-[5]GASTOS!#REF!</f>
        <v>#REF!</v>
      </c>
    </row>
    <row r="95" spans="1:51" x14ac:dyDescent="0.25">
      <c r="A95">
        <v>16</v>
      </c>
      <c r="B95">
        <v>1</v>
      </c>
      <c r="C95">
        <v>3</v>
      </c>
      <c r="D95">
        <v>83</v>
      </c>
      <c r="E95">
        <v>1</v>
      </c>
      <c r="F95">
        <v>502</v>
      </c>
      <c r="G95">
        <v>52</v>
      </c>
      <c r="H95">
        <v>43</v>
      </c>
      <c r="I95">
        <v>3</v>
      </c>
      <c r="J95" t="s">
        <v>236</v>
      </c>
      <c r="K95" t="s">
        <v>1504</v>
      </c>
      <c r="L95" t="s">
        <v>2557</v>
      </c>
      <c r="M95" t="s">
        <v>1504</v>
      </c>
      <c r="N95" t="s">
        <v>2557</v>
      </c>
      <c r="O95" t="s">
        <v>2558</v>
      </c>
      <c r="P95" t="s">
        <v>2559</v>
      </c>
      <c r="Q95" t="s">
        <v>594</v>
      </c>
      <c r="R95" t="s">
        <v>602</v>
      </c>
      <c r="S95" t="s">
        <v>594</v>
      </c>
      <c r="T95" t="s">
        <v>236</v>
      </c>
      <c r="U95" t="s">
        <v>1380</v>
      </c>
      <c r="V95" t="s">
        <v>1384</v>
      </c>
      <c r="W95" t="s">
        <v>797</v>
      </c>
      <c r="X95" t="s">
        <v>239</v>
      </c>
      <c r="Y95" t="s">
        <v>2952</v>
      </c>
      <c r="Z95" t="s">
        <v>378</v>
      </c>
      <c r="AA95" t="s">
        <v>2953</v>
      </c>
      <c r="AB95" t="s">
        <v>1729</v>
      </c>
      <c r="AC95" t="s">
        <v>1730</v>
      </c>
      <c r="AD95" t="s">
        <v>1731</v>
      </c>
      <c r="AE95" t="s">
        <v>609</v>
      </c>
      <c r="AF95" t="s">
        <v>610</v>
      </c>
      <c r="AG95" t="s">
        <v>611</v>
      </c>
      <c r="AH95" t="s">
        <v>1737</v>
      </c>
      <c r="AI95" t="s">
        <v>1738</v>
      </c>
      <c r="AJ95" t="s">
        <v>2969</v>
      </c>
      <c r="AK95" t="s">
        <v>2964</v>
      </c>
      <c r="AL95">
        <v>0</v>
      </c>
      <c r="AM95">
        <v>0</v>
      </c>
      <c r="AN95">
        <v>0</v>
      </c>
      <c r="AO95">
        <v>274298424</v>
      </c>
      <c r="AP95">
        <v>0</v>
      </c>
      <c r="AQ95" s="187">
        <v>274298424</v>
      </c>
      <c r="AR95" s="187">
        <v>274298424</v>
      </c>
      <c r="AS95" s="187">
        <v>0</v>
      </c>
      <c r="AT95" s="187">
        <v>0</v>
      </c>
      <c r="AU95" s="187">
        <v>0</v>
      </c>
      <c r="AV95" s="187">
        <v>0</v>
      </c>
      <c r="AW95">
        <f>+COUNTIF('[5]EJECUCIONGASTOS ARMONIZADO'!$R$3:$R$583,#REF!)</f>
        <v>0</v>
      </c>
      <c r="AY95" t="e">
        <f>+#REF!-[5]GASTOS!#REF!</f>
        <v>#REF!</v>
      </c>
    </row>
    <row r="96" spans="1:51" x14ac:dyDescent="0.25">
      <c r="A96">
        <v>20</v>
      </c>
      <c r="B96">
        <v>1</v>
      </c>
      <c r="C96">
        <v>3</v>
      </c>
      <c r="D96">
        <v>11</v>
      </c>
      <c r="E96">
        <v>1</v>
      </c>
      <c r="F96">
        <v>302</v>
      </c>
      <c r="G96">
        <v>28</v>
      </c>
      <c r="H96">
        <v>40</v>
      </c>
      <c r="I96">
        <v>1</v>
      </c>
      <c r="J96" t="s">
        <v>597</v>
      </c>
      <c r="K96">
        <v>0</v>
      </c>
      <c r="L96" t="s">
        <v>597</v>
      </c>
      <c r="M96" t="s">
        <v>731</v>
      </c>
      <c r="N96" t="s">
        <v>216</v>
      </c>
      <c r="O96" t="s">
        <v>734</v>
      </c>
      <c r="P96" t="s">
        <v>216</v>
      </c>
      <c r="Q96" t="s">
        <v>594</v>
      </c>
      <c r="R96" t="s">
        <v>602</v>
      </c>
      <c r="S96" t="s">
        <v>596</v>
      </c>
      <c r="T96" t="s">
        <v>597</v>
      </c>
      <c r="U96" t="s">
        <v>595</v>
      </c>
      <c r="V96" t="s">
        <v>234</v>
      </c>
      <c r="W96" t="s">
        <v>797</v>
      </c>
      <c r="X96" t="s">
        <v>239</v>
      </c>
      <c r="Y96" t="s">
        <v>2970</v>
      </c>
      <c r="Z96" t="s">
        <v>347</v>
      </c>
      <c r="AA96" t="s">
        <v>2971</v>
      </c>
      <c r="AB96" t="s">
        <v>1001</v>
      </c>
      <c r="AC96" t="s">
        <v>1002</v>
      </c>
      <c r="AD96" t="s">
        <v>1003</v>
      </c>
      <c r="AE96" t="s">
        <v>609</v>
      </c>
      <c r="AF96" t="s">
        <v>610</v>
      </c>
      <c r="AG96" t="s">
        <v>611</v>
      </c>
      <c r="AH96" t="s">
        <v>1723</v>
      </c>
      <c r="AI96" t="s">
        <v>1724</v>
      </c>
      <c r="AJ96" t="s">
        <v>2972</v>
      </c>
      <c r="AK96" t="s">
        <v>2973</v>
      </c>
      <c r="AL96">
        <v>0</v>
      </c>
      <c r="AM96">
        <v>0</v>
      </c>
      <c r="AN96">
        <v>0</v>
      </c>
      <c r="AO96">
        <v>596230518.38999999</v>
      </c>
      <c r="AP96">
        <v>0</v>
      </c>
      <c r="AQ96" s="187">
        <v>596230518.38999999</v>
      </c>
      <c r="AR96" s="187">
        <v>350000000</v>
      </c>
      <c r="AS96" s="187">
        <v>92628097</v>
      </c>
      <c r="AT96" s="187">
        <v>0</v>
      </c>
      <c r="AU96" s="187">
        <v>0</v>
      </c>
      <c r="AV96" s="187">
        <v>246230518.38999999</v>
      </c>
      <c r="AW96">
        <f>+COUNTIF('[5]EJECUCIONGASTOS ARMONIZADO'!$R$3:$R$583,#REF!)</f>
        <v>0</v>
      </c>
      <c r="AY96" t="e">
        <f>+#REF!-[5]GASTOS!#REF!</f>
        <v>#REF!</v>
      </c>
    </row>
    <row r="97" spans="1:51" x14ac:dyDescent="0.25">
      <c r="A97">
        <v>20</v>
      </c>
      <c r="B97">
        <v>1</v>
      </c>
      <c r="C97">
        <v>3</v>
      </c>
      <c r="D97">
        <v>11</v>
      </c>
      <c r="E97">
        <v>1</v>
      </c>
      <c r="F97">
        <v>302</v>
      </c>
      <c r="G97">
        <v>28</v>
      </c>
      <c r="H97">
        <v>41</v>
      </c>
      <c r="I97">
        <v>1</v>
      </c>
      <c r="J97" t="s">
        <v>597</v>
      </c>
      <c r="K97">
        <v>0</v>
      </c>
      <c r="L97" t="s">
        <v>597</v>
      </c>
      <c r="M97" t="s">
        <v>731</v>
      </c>
      <c r="N97" t="s">
        <v>216</v>
      </c>
      <c r="O97" t="s">
        <v>734</v>
      </c>
      <c r="P97" t="s">
        <v>216</v>
      </c>
      <c r="Q97" t="s">
        <v>594</v>
      </c>
      <c r="R97" t="s">
        <v>602</v>
      </c>
      <c r="S97" t="s">
        <v>596</v>
      </c>
      <c r="T97" t="s">
        <v>597</v>
      </c>
      <c r="U97" t="s">
        <v>595</v>
      </c>
      <c r="V97" t="s">
        <v>234</v>
      </c>
      <c r="W97" t="s">
        <v>797</v>
      </c>
      <c r="X97" t="s">
        <v>239</v>
      </c>
      <c r="Y97" t="s">
        <v>2970</v>
      </c>
      <c r="Z97" t="s">
        <v>347</v>
      </c>
      <c r="AA97" t="s">
        <v>2971</v>
      </c>
      <c r="AB97" t="s">
        <v>1001</v>
      </c>
      <c r="AC97" t="s">
        <v>1002</v>
      </c>
      <c r="AD97" t="s">
        <v>1003</v>
      </c>
      <c r="AE97" t="s">
        <v>609</v>
      </c>
      <c r="AF97" t="s">
        <v>610</v>
      </c>
      <c r="AG97" t="s">
        <v>611</v>
      </c>
      <c r="AH97" t="s">
        <v>1004</v>
      </c>
      <c r="AI97" t="s">
        <v>1005</v>
      </c>
      <c r="AJ97" t="s">
        <v>2974</v>
      </c>
      <c r="AK97" t="s">
        <v>2975</v>
      </c>
      <c r="AL97">
        <v>0</v>
      </c>
      <c r="AM97">
        <v>0</v>
      </c>
      <c r="AN97">
        <v>0</v>
      </c>
      <c r="AO97">
        <v>250000000</v>
      </c>
      <c r="AP97">
        <v>0</v>
      </c>
      <c r="AQ97" s="187">
        <v>250000000</v>
      </c>
      <c r="AR97" s="187">
        <v>50000000</v>
      </c>
      <c r="AS97" s="187">
        <v>50000000</v>
      </c>
      <c r="AT97" s="187">
        <v>0</v>
      </c>
      <c r="AU97" s="187">
        <v>0</v>
      </c>
      <c r="AV97" s="187">
        <v>200000000</v>
      </c>
      <c r="AW97">
        <f>+COUNTIF('[5]EJECUCIONGASTOS ARMONIZADO'!$R$3:$R$583,#REF!)</f>
        <v>0</v>
      </c>
      <c r="AY97" t="e">
        <f>+#REF!-[5]GASTOS!#REF!</f>
        <v>#REF!</v>
      </c>
    </row>
    <row r="98" spans="1:51" x14ac:dyDescent="0.25">
      <c r="A98">
        <v>20</v>
      </c>
      <c r="B98">
        <v>1</v>
      </c>
      <c r="C98">
        <v>3</v>
      </c>
      <c r="D98">
        <v>11</v>
      </c>
      <c r="E98">
        <v>1</v>
      </c>
      <c r="F98">
        <v>302</v>
      </c>
      <c r="G98">
        <v>28</v>
      </c>
      <c r="H98">
        <v>42</v>
      </c>
      <c r="I98">
        <v>1</v>
      </c>
      <c r="J98" t="s">
        <v>597</v>
      </c>
      <c r="K98">
        <v>0</v>
      </c>
      <c r="L98" t="s">
        <v>597</v>
      </c>
      <c r="M98" t="s">
        <v>731</v>
      </c>
      <c r="N98" t="s">
        <v>216</v>
      </c>
      <c r="O98" t="s">
        <v>734</v>
      </c>
      <c r="P98" t="s">
        <v>216</v>
      </c>
      <c r="Q98" t="s">
        <v>594</v>
      </c>
      <c r="R98" t="s">
        <v>602</v>
      </c>
      <c r="S98" t="s">
        <v>596</v>
      </c>
      <c r="T98" t="s">
        <v>597</v>
      </c>
      <c r="U98" t="s">
        <v>595</v>
      </c>
      <c r="V98" t="s">
        <v>234</v>
      </c>
      <c r="W98" t="s">
        <v>797</v>
      </c>
      <c r="X98" t="s">
        <v>239</v>
      </c>
      <c r="Y98" t="s">
        <v>2970</v>
      </c>
      <c r="Z98" t="s">
        <v>347</v>
      </c>
      <c r="AA98" t="s">
        <v>2971</v>
      </c>
      <c r="AB98" t="s">
        <v>1001</v>
      </c>
      <c r="AC98" t="s">
        <v>1002</v>
      </c>
      <c r="AD98" t="s">
        <v>1003</v>
      </c>
      <c r="AE98" t="s">
        <v>609</v>
      </c>
      <c r="AF98" t="s">
        <v>610</v>
      </c>
      <c r="AG98" t="s">
        <v>611</v>
      </c>
      <c r="AH98" t="s">
        <v>1780</v>
      </c>
      <c r="AI98" t="s">
        <v>1781</v>
      </c>
      <c r="AJ98" t="s">
        <v>2976</v>
      </c>
      <c r="AK98" t="s">
        <v>2977</v>
      </c>
      <c r="AL98">
        <v>0</v>
      </c>
      <c r="AM98">
        <v>0</v>
      </c>
      <c r="AN98">
        <v>0</v>
      </c>
      <c r="AO98">
        <v>1011983000</v>
      </c>
      <c r="AP98">
        <v>0</v>
      </c>
      <c r="AQ98" s="187">
        <v>1011983000</v>
      </c>
      <c r="AR98" s="187">
        <v>750000000</v>
      </c>
      <c r="AS98" s="187">
        <v>291648570</v>
      </c>
      <c r="AT98" s="187">
        <v>9149432</v>
      </c>
      <c r="AU98" s="187">
        <v>4574716</v>
      </c>
      <c r="AV98" s="187">
        <v>261983000</v>
      </c>
      <c r="AW98">
        <f>+COUNTIF('[5]EJECUCIONGASTOS ARMONIZADO'!$R$3:$R$583,#REF!)</f>
        <v>0</v>
      </c>
      <c r="AY98" t="e">
        <f>+#REF!-[5]GASTOS!#REF!</f>
        <v>#REF!</v>
      </c>
    </row>
    <row r="99" spans="1:51" x14ac:dyDescent="0.25">
      <c r="A99">
        <v>20</v>
      </c>
      <c r="B99">
        <v>1</v>
      </c>
      <c r="C99">
        <v>3</v>
      </c>
      <c r="D99">
        <v>11</v>
      </c>
      <c r="E99">
        <v>1</v>
      </c>
      <c r="F99">
        <v>302</v>
      </c>
      <c r="G99">
        <v>28</v>
      </c>
      <c r="H99">
        <v>43</v>
      </c>
      <c r="I99">
        <v>1</v>
      </c>
      <c r="J99" t="s">
        <v>597</v>
      </c>
      <c r="K99">
        <v>0</v>
      </c>
      <c r="L99" t="s">
        <v>597</v>
      </c>
      <c r="M99" t="s">
        <v>731</v>
      </c>
      <c r="N99" t="s">
        <v>216</v>
      </c>
      <c r="O99" t="s">
        <v>734</v>
      </c>
      <c r="P99" t="s">
        <v>216</v>
      </c>
      <c r="Q99" t="s">
        <v>594</v>
      </c>
      <c r="R99" t="s">
        <v>602</v>
      </c>
      <c r="S99" t="s">
        <v>596</v>
      </c>
      <c r="T99" t="s">
        <v>597</v>
      </c>
      <c r="U99" t="s">
        <v>595</v>
      </c>
      <c r="V99" t="s">
        <v>234</v>
      </c>
      <c r="W99" t="s">
        <v>797</v>
      </c>
      <c r="X99" t="s">
        <v>239</v>
      </c>
      <c r="Y99" t="s">
        <v>2970</v>
      </c>
      <c r="Z99" t="s">
        <v>347</v>
      </c>
      <c r="AA99" t="s">
        <v>2971</v>
      </c>
      <c r="AB99" t="s">
        <v>1001</v>
      </c>
      <c r="AC99" t="s">
        <v>1002</v>
      </c>
      <c r="AD99" t="s">
        <v>1003</v>
      </c>
      <c r="AE99" t="s">
        <v>609</v>
      </c>
      <c r="AF99" t="s">
        <v>610</v>
      </c>
      <c r="AG99" t="s">
        <v>611</v>
      </c>
      <c r="AH99" t="s">
        <v>1785</v>
      </c>
      <c r="AI99" t="s">
        <v>1786</v>
      </c>
      <c r="AJ99" t="s">
        <v>2978</v>
      </c>
      <c r="AK99" t="s">
        <v>2977</v>
      </c>
      <c r="AL99">
        <v>0</v>
      </c>
      <c r="AM99">
        <v>0</v>
      </c>
      <c r="AN99">
        <v>0</v>
      </c>
      <c r="AO99">
        <v>160000000</v>
      </c>
      <c r="AP99">
        <v>0</v>
      </c>
      <c r="AQ99" s="187">
        <v>160000000</v>
      </c>
      <c r="AR99" s="187">
        <v>0</v>
      </c>
      <c r="AS99" s="187">
        <v>0</v>
      </c>
      <c r="AT99" s="187">
        <v>0</v>
      </c>
      <c r="AU99" s="187">
        <v>0</v>
      </c>
      <c r="AV99" s="187">
        <v>160000000</v>
      </c>
      <c r="AW99">
        <f>+COUNTIF('[5]EJECUCIONGASTOS ARMONIZADO'!$R$3:$R$583,#REF!)</f>
        <v>0</v>
      </c>
      <c r="AY99" t="e">
        <f>+#REF!-[5]GASTOS!#REF!</f>
        <v>#REF!</v>
      </c>
    </row>
    <row r="100" spans="1:51" x14ac:dyDescent="0.25">
      <c r="A100">
        <v>20</v>
      </c>
      <c r="B100">
        <v>1</v>
      </c>
      <c r="C100">
        <v>3</v>
      </c>
      <c r="D100">
        <v>11</v>
      </c>
      <c r="E100">
        <v>1</v>
      </c>
      <c r="F100">
        <v>303</v>
      </c>
      <c r="G100">
        <v>27</v>
      </c>
      <c r="H100">
        <v>40</v>
      </c>
      <c r="I100">
        <v>1</v>
      </c>
      <c r="J100" t="s">
        <v>597</v>
      </c>
      <c r="K100">
        <v>0</v>
      </c>
      <c r="L100" t="s">
        <v>597</v>
      </c>
      <c r="M100" t="s">
        <v>731</v>
      </c>
      <c r="N100" t="s">
        <v>216</v>
      </c>
      <c r="O100" t="s">
        <v>734</v>
      </c>
      <c r="P100" t="s">
        <v>216</v>
      </c>
      <c r="Q100" t="s">
        <v>594</v>
      </c>
      <c r="R100" t="s">
        <v>602</v>
      </c>
      <c r="S100" t="s">
        <v>596</v>
      </c>
      <c r="T100" t="s">
        <v>597</v>
      </c>
      <c r="U100" t="s">
        <v>595</v>
      </c>
      <c r="V100" t="s">
        <v>234</v>
      </c>
      <c r="W100" t="s">
        <v>797</v>
      </c>
      <c r="X100" t="s">
        <v>239</v>
      </c>
      <c r="Y100" t="s">
        <v>2979</v>
      </c>
      <c r="Z100" t="s">
        <v>350</v>
      </c>
      <c r="AA100" t="s">
        <v>2980</v>
      </c>
      <c r="AB100" t="s">
        <v>1753</v>
      </c>
      <c r="AC100" t="s">
        <v>1754</v>
      </c>
      <c r="AD100" t="s">
        <v>1755</v>
      </c>
      <c r="AE100" t="s">
        <v>609</v>
      </c>
      <c r="AF100" t="s">
        <v>610</v>
      </c>
      <c r="AG100" t="s">
        <v>611</v>
      </c>
      <c r="AH100" t="s">
        <v>1769</v>
      </c>
      <c r="AI100" t="s">
        <v>1770</v>
      </c>
      <c r="AJ100" t="s">
        <v>2981</v>
      </c>
      <c r="AK100" t="s">
        <v>2982</v>
      </c>
      <c r="AL100">
        <v>0</v>
      </c>
      <c r="AM100">
        <v>0</v>
      </c>
      <c r="AN100">
        <v>0</v>
      </c>
      <c r="AO100">
        <v>150000000</v>
      </c>
      <c r="AP100">
        <v>0</v>
      </c>
      <c r="AQ100" s="187">
        <v>150000000</v>
      </c>
      <c r="AR100" s="187">
        <v>100000000</v>
      </c>
      <c r="AS100" s="187">
        <v>0</v>
      </c>
      <c r="AT100" s="187">
        <v>0</v>
      </c>
      <c r="AU100" s="187">
        <v>0</v>
      </c>
      <c r="AV100" s="187">
        <v>50000000</v>
      </c>
      <c r="AW100">
        <f>+COUNTIF('[5]EJECUCIONGASTOS ARMONIZADO'!$R$3:$R$583,#REF!)</f>
        <v>0</v>
      </c>
      <c r="AY100" t="e">
        <f>+#REF!-[5]GASTOS!#REF!</f>
        <v>#REF!</v>
      </c>
    </row>
    <row r="101" spans="1:51" x14ac:dyDescent="0.25">
      <c r="A101">
        <v>20</v>
      </c>
      <c r="B101">
        <v>1</v>
      </c>
      <c r="C101">
        <v>3</v>
      </c>
      <c r="D101">
        <v>11</v>
      </c>
      <c r="E101">
        <v>1</v>
      </c>
      <c r="F101">
        <v>303</v>
      </c>
      <c r="G101">
        <v>27</v>
      </c>
      <c r="H101">
        <v>40</v>
      </c>
      <c r="I101">
        <v>1</v>
      </c>
      <c r="J101" t="s">
        <v>597</v>
      </c>
      <c r="K101">
        <v>0</v>
      </c>
      <c r="L101" t="s">
        <v>597</v>
      </c>
      <c r="M101" t="s">
        <v>731</v>
      </c>
      <c r="N101" t="s">
        <v>216</v>
      </c>
      <c r="O101" t="s">
        <v>734</v>
      </c>
      <c r="P101" t="s">
        <v>216</v>
      </c>
      <c r="Q101" t="s">
        <v>594</v>
      </c>
      <c r="R101" t="s">
        <v>602</v>
      </c>
      <c r="S101" t="s">
        <v>596</v>
      </c>
      <c r="T101" t="s">
        <v>597</v>
      </c>
      <c r="U101" t="s">
        <v>595</v>
      </c>
      <c r="V101" t="s">
        <v>234</v>
      </c>
      <c r="W101" t="s">
        <v>797</v>
      </c>
      <c r="X101" t="s">
        <v>239</v>
      </c>
      <c r="Y101" t="s">
        <v>2979</v>
      </c>
      <c r="Z101" t="s">
        <v>350</v>
      </c>
      <c r="AA101" t="s">
        <v>2980</v>
      </c>
      <c r="AB101" t="s">
        <v>1753</v>
      </c>
      <c r="AC101" t="s">
        <v>1754</v>
      </c>
      <c r="AD101" t="s">
        <v>1755</v>
      </c>
      <c r="AE101" t="s">
        <v>609</v>
      </c>
      <c r="AF101" t="s">
        <v>610</v>
      </c>
      <c r="AG101" t="s">
        <v>611</v>
      </c>
      <c r="AH101" t="s">
        <v>1764</v>
      </c>
      <c r="AI101" t="s">
        <v>1765</v>
      </c>
      <c r="AJ101" t="s">
        <v>2983</v>
      </c>
      <c r="AK101" t="s">
        <v>2984</v>
      </c>
      <c r="AL101">
        <v>0</v>
      </c>
      <c r="AM101">
        <v>0</v>
      </c>
      <c r="AN101">
        <v>0</v>
      </c>
      <c r="AO101">
        <v>783431687</v>
      </c>
      <c r="AP101">
        <v>0</v>
      </c>
      <c r="AQ101" s="187">
        <v>783431687</v>
      </c>
      <c r="AR101" s="187">
        <v>539367768</v>
      </c>
      <c r="AS101" s="187">
        <v>159044960</v>
      </c>
      <c r="AT101" s="187">
        <v>10348300</v>
      </c>
      <c r="AU101" s="187">
        <v>9088300</v>
      </c>
      <c r="AV101" s="187">
        <v>244063919</v>
      </c>
      <c r="AW101">
        <f>+COUNTIF('[5]EJECUCIONGASTOS ARMONIZADO'!$R$3:$R$583,#REF!)</f>
        <v>0</v>
      </c>
      <c r="AY101" t="e">
        <f>+#REF!-[5]GASTOS!#REF!</f>
        <v>#REF!</v>
      </c>
    </row>
    <row r="102" spans="1:51" x14ac:dyDescent="0.25">
      <c r="A102">
        <v>20</v>
      </c>
      <c r="B102">
        <v>1</v>
      </c>
      <c r="C102">
        <v>3</v>
      </c>
      <c r="D102">
        <v>11</v>
      </c>
      <c r="E102">
        <v>4</v>
      </c>
      <c r="F102">
        <v>202</v>
      </c>
      <c r="G102">
        <v>10</v>
      </c>
      <c r="H102">
        <v>40</v>
      </c>
      <c r="I102">
        <v>1</v>
      </c>
      <c r="J102" t="s">
        <v>597</v>
      </c>
      <c r="K102">
        <v>0</v>
      </c>
      <c r="L102" t="s">
        <v>597</v>
      </c>
      <c r="M102" t="s">
        <v>731</v>
      </c>
      <c r="N102" t="s">
        <v>216</v>
      </c>
      <c r="O102" t="s">
        <v>734</v>
      </c>
      <c r="P102" t="s">
        <v>216</v>
      </c>
      <c r="Q102" t="s">
        <v>594</v>
      </c>
      <c r="R102" t="s">
        <v>602</v>
      </c>
      <c r="S102" t="s">
        <v>596</v>
      </c>
      <c r="T102" t="s">
        <v>597</v>
      </c>
      <c r="U102" t="s">
        <v>595</v>
      </c>
      <c r="V102" t="s">
        <v>234</v>
      </c>
      <c r="W102" t="s">
        <v>877</v>
      </c>
      <c r="X102" t="s">
        <v>252</v>
      </c>
      <c r="Y102" t="s">
        <v>2985</v>
      </c>
      <c r="Z102" t="s">
        <v>484</v>
      </c>
      <c r="AA102" t="s">
        <v>2986</v>
      </c>
      <c r="AB102" t="s">
        <v>738</v>
      </c>
      <c r="AC102" t="s">
        <v>739</v>
      </c>
      <c r="AD102" t="s">
        <v>740</v>
      </c>
      <c r="AE102" t="s">
        <v>609</v>
      </c>
      <c r="AF102" t="s">
        <v>610</v>
      </c>
      <c r="AG102" t="s">
        <v>611</v>
      </c>
      <c r="AH102" t="s">
        <v>741</v>
      </c>
      <c r="AI102" t="s">
        <v>742</v>
      </c>
      <c r="AJ102" t="s">
        <v>2987</v>
      </c>
      <c r="AK102" t="s">
        <v>2988</v>
      </c>
      <c r="AL102">
        <v>0</v>
      </c>
      <c r="AM102">
        <v>0</v>
      </c>
      <c r="AN102">
        <v>0</v>
      </c>
      <c r="AO102">
        <v>132215000</v>
      </c>
      <c r="AP102">
        <v>0</v>
      </c>
      <c r="AQ102" s="187">
        <v>132215000</v>
      </c>
      <c r="AR102" s="187">
        <v>125998679</v>
      </c>
      <c r="AS102" s="187">
        <v>97648682</v>
      </c>
      <c r="AT102" s="187">
        <v>38531929</v>
      </c>
      <c r="AU102" s="187">
        <v>35839409</v>
      </c>
      <c r="AV102" s="187">
        <v>6216321</v>
      </c>
      <c r="AW102">
        <f>+COUNTIF('[5]EJECUCIONGASTOS ARMONIZADO'!$R$3:$R$583,#REF!)</f>
        <v>0</v>
      </c>
      <c r="AY102" t="e">
        <f>+#REF!-[5]GASTOS!#REF!</f>
        <v>#REF!</v>
      </c>
    </row>
    <row r="103" spans="1:51" x14ac:dyDescent="0.25">
      <c r="A103">
        <v>20</v>
      </c>
      <c r="B103">
        <v>1</v>
      </c>
      <c r="C103">
        <v>3</v>
      </c>
      <c r="D103">
        <v>11</v>
      </c>
      <c r="E103">
        <v>4</v>
      </c>
      <c r="F103">
        <v>202</v>
      </c>
      <c r="G103">
        <v>10</v>
      </c>
      <c r="H103">
        <v>40</v>
      </c>
      <c r="I103">
        <v>1</v>
      </c>
      <c r="J103" t="s">
        <v>597</v>
      </c>
      <c r="K103">
        <v>0</v>
      </c>
      <c r="L103" t="s">
        <v>597</v>
      </c>
      <c r="M103" t="s">
        <v>731</v>
      </c>
      <c r="N103" t="s">
        <v>216</v>
      </c>
      <c r="O103" t="s">
        <v>734</v>
      </c>
      <c r="P103" t="s">
        <v>216</v>
      </c>
      <c r="Q103" t="s">
        <v>594</v>
      </c>
      <c r="R103" t="s">
        <v>602</v>
      </c>
      <c r="S103" t="s">
        <v>596</v>
      </c>
      <c r="T103" t="s">
        <v>597</v>
      </c>
      <c r="U103" t="s">
        <v>595</v>
      </c>
      <c r="V103" t="s">
        <v>234</v>
      </c>
      <c r="W103" t="s">
        <v>877</v>
      </c>
      <c r="X103" t="s">
        <v>252</v>
      </c>
      <c r="Y103" t="s">
        <v>2985</v>
      </c>
      <c r="Z103" t="s">
        <v>484</v>
      </c>
      <c r="AA103" t="s">
        <v>2986</v>
      </c>
      <c r="AB103" t="s">
        <v>738</v>
      </c>
      <c r="AC103" t="s">
        <v>739</v>
      </c>
      <c r="AD103" t="s">
        <v>740</v>
      </c>
      <c r="AE103" t="s">
        <v>609</v>
      </c>
      <c r="AF103" t="s">
        <v>610</v>
      </c>
      <c r="AG103" t="s">
        <v>611</v>
      </c>
      <c r="AH103" t="s">
        <v>746</v>
      </c>
      <c r="AI103" t="s">
        <v>747</v>
      </c>
      <c r="AJ103" t="s">
        <v>2989</v>
      </c>
      <c r="AK103" t="s">
        <v>2990</v>
      </c>
      <c r="AL103">
        <v>0</v>
      </c>
      <c r="AM103">
        <v>0</v>
      </c>
      <c r="AN103">
        <v>0</v>
      </c>
      <c r="AO103">
        <v>53935000</v>
      </c>
      <c r="AP103">
        <v>0</v>
      </c>
      <c r="AQ103" s="187">
        <v>53935000</v>
      </c>
      <c r="AR103" s="187">
        <v>0</v>
      </c>
      <c r="AS103" s="187">
        <v>0</v>
      </c>
      <c r="AT103" s="187">
        <v>0</v>
      </c>
      <c r="AU103" s="187">
        <v>0</v>
      </c>
      <c r="AV103" s="187">
        <v>53935000</v>
      </c>
      <c r="AW103">
        <f>+COUNTIF('[5]EJECUCIONGASTOS ARMONIZADO'!$R$3:$R$583,#REF!)</f>
        <v>0</v>
      </c>
      <c r="AY103" t="e">
        <f>+#REF!-[5]GASTOS!#REF!</f>
        <v>#REF!</v>
      </c>
    </row>
    <row r="104" spans="1:51" x14ac:dyDescent="0.25">
      <c r="A104">
        <v>20</v>
      </c>
      <c r="B104">
        <v>1</v>
      </c>
      <c r="C104">
        <v>3</v>
      </c>
      <c r="D104">
        <v>11</v>
      </c>
      <c r="E104">
        <v>5</v>
      </c>
      <c r="F104">
        <v>1</v>
      </c>
      <c r="G104">
        <v>10</v>
      </c>
      <c r="H104">
        <v>0</v>
      </c>
      <c r="I104">
        <v>1</v>
      </c>
      <c r="J104" t="s">
        <v>597</v>
      </c>
      <c r="K104">
        <v>0</v>
      </c>
      <c r="L104" t="s">
        <v>597</v>
      </c>
      <c r="M104" t="s">
        <v>731</v>
      </c>
      <c r="N104" t="s">
        <v>216</v>
      </c>
      <c r="O104" t="s">
        <v>734</v>
      </c>
      <c r="P104" t="s">
        <v>216</v>
      </c>
      <c r="Q104" t="s">
        <v>594</v>
      </c>
      <c r="R104" t="s">
        <v>602</v>
      </c>
      <c r="S104" t="s">
        <v>596</v>
      </c>
      <c r="T104" t="s">
        <v>597</v>
      </c>
      <c r="U104" t="s">
        <v>595</v>
      </c>
      <c r="V104" t="s">
        <v>234</v>
      </c>
      <c r="W104" t="s">
        <v>735</v>
      </c>
      <c r="X104" t="s">
        <v>254</v>
      </c>
      <c r="Y104" t="s">
        <v>736</v>
      </c>
      <c r="Z104" t="s">
        <v>255</v>
      </c>
      <c r="AA104" t="s">
        <v>737</v>
      </c>
      <c r="AB104" t="s">
        <v>738</v>
      </c>
      <c r="AC104" t="s">
        <v>739</v>
      </c>
      <c r="AD104" t="s">
        <v>740</v>
      </c>
      <c r="AE104" t="s">
        <v>609</v>
      </c>
      <c r="AF104" t="s">
        <v>610</v>
      </c>
      <c r="AG104" t="s">
        <v>611</v>
      </c>
      <c r="AH104" t="s">
        <v>741</v>
      </c>
      <c r="AI104" t="s">
        <v>742</v>
      </c>
      <c r="AJ104" t="s">
        <v>743</v>
      </c>
      <c r="AK104" t="s">
        <v>20</v>
      </c>
      <c r="AL104">
        <v>946065000</v>
      </c>
      <c r="AM104">
        <v>0</v>
      </c>
      <c r="AN104">
        <v>0</v>
      </c>
      <c r="AO104">
        <v>0</v>
      </c>
      <c r="AP104">
        <v>132215000</v>
      </c>
      <c r="AQ104" s="187">
        <v>813850000</v>
      </c>
      <c r="AR104" s="187">
        <v>790450000</v>
      </c>
      <c r="AS104" s="187">
        <v>790450000</v>
      </c>
      <c r="AT104" s="187">
        <v>539666666</v>
      </c>
      <c r="AU104" s="187">
        <v>524666666</v>
      </c>
      <c r="AV104" s="187">
        <v>23400000</v>
      </c>
      <c r="AW104">
        <f>+COUNTIF('[5]EJECUCIONGASTOS ARMONIZADO'!$R$3:$R$583,#REF!)</f>
        <v>0</v>
      </c>
      <c r="AY104" t="e">
        <f>+#REF!-[5]GASTOS!#REF!</f>
        <v>#REF!</v>
      </c>
    </row>
    <row r="105" spans="1:51" x14ac:dyDescent="0.25">
      <c r="A105">
        <v>20</v>
      </c>
      <c r="B105">
        <v>1</v>
      </c>
      <c r="C105">
        <v>3</v>
      </c>
      <c r="D105">
        <v>11</v>
      </c>
      <c r="E105">
        <v>5</v>
      </c>
      <c r="F105">
        <v>1</v>
      </c>
      <c r="G105">
        <v>10</v>
      </c>
      <c r="H105">
        <v>1</v>
      </c>
      <c r="I105">
        <v>1</v>
      </c>
      <c r="J105" t="s">
        <v>597</v>
      </c>
      <c r="K105">
        <v>0</v>
      </c>
      <c r="L105" t="s">
        <v>597</v>
      </c>
      <c r="M105" t="s">
        <v>731</v>
      </c>
      <c r="N105" t="s">
        <v>216</v>
      </c>
      <c r="O105" t="s">
        <v>734</v>
      </c>
      <c r="P105" t="s">
        <v>216</v>
      </c>
      <c r="Q105" t="s">
        <v>594</v>
      </c>
      <c r="R105" t="s">
        <v>602</v>
      </c>
      <c r="S105" t="s">
        <v>596</v>
      </c>
      <c r="T105" t="s">
        <v>597</v>
      </c>
      <c r="U105" t="s">
        <v>595</v>
      </c>
      <c r="V105" t="s">
        <v>234</v>
      </c>
      <c r="W105" t="s">
        <v>735</v>
      </c>
      <c r="X105" t="s">
        <v>254</v>
      </c>
      <c r="Y105" t="s">
        <v>736</v>
      </c>
      <c r="Z105" t="s">
        <v>255</v>
      </c>
      <c r="AA105" t="s">
        <v>737</v>
      </c>
      <c r="AB105" t="s">
        <v>738</v>
      </c>
      <c r="AC105" t="s">
        <v>739</v>
      </c>
      <c r="AD105" t="s">
        <v>740</v>
      </c>
      <c r="AE105" t="s">
        <v>609</v>
      </c>
      <c r="AF105" t="s">
        <v>610</v>
      </c>
      <c r="AG105" t="s">
        <v>611</v>
      </c>
      <c r="AH105" t="s">
        <v>746</v>
      </c>
      <c r="AI105" t="s">
        <v>747</v>
      </c>
      <c r="AJ105" t="s">
        <v>748</v>
      </c>
      <c r="AK105" t="s">
        <v>20</v>
      </c>
      <c r="AL105">
        <v>53935000</v>
      </c>
      <c r="AM105">
        <v>0</v>
      </c>
      <c r="AN105">
        <v>0</v>
      </c>
      <c r="AO105">
        <v>0</v>
      </c>
      <c r="AP105">
        <v>53935000</v>
      </c>
      <c r="AQ105" s="187">
        <v>0</v>
      </c>
      <c r="AR105" s="187">
        <v>0</v>
      </c>
      <c r="AS105" s="187">
        <v>0</v>
      </c>
      <c r="AT105" s="187">
        <v>0</v>
      </c>
      <c r="AU105" s="187">
        <v>0</v>
      </c>
      <c r="AV105" s="187">
        <v>0</v>
      </c>
      <c r="AW105">
        <f>+COUNTIF('[5]EJECUCIONGASTOS ARMONIZADO'!$R$3:$R$583,#REF!)</f>
        <v>0</v>
      </c>
      <c r="AY105" t="e">
        <f>+#REF!-[5]GASTOS!#REF!</f>
        <v>#REF!</v>
      </c>
    </row>
    <row r="106" spans="1:51" x14ac:dyDescent="0.25">
      <c r="A106">
        <v>20</v>
      </c>
      <c r="B106">
        <v>1</v>
      </c>
      <c r="C106">
        <v>3</v>
      </c>
      <c r="D106">
        <v>22</v>
      </c>
      <c r="E106">
        <v>1</v>
      </c>
      <c r="F106">
        <v>303</v>
      </c>
      <c r="G106">
        <v>27</v>
      </c>
      <c r="H106">
        <v>40</v>
      </c>
      <c r="I106">
        <v>2</v>
      </c>
      <c r="J106" t="s">
        <v>235</v>
      </c>
      <c r="K106" t="s">
        <v>731</v>
      </c>
      <c r="L106" t="s">
        <v>216</v>
      </c>
      <c r="M106" t="s">
        <v>731</v>
      </c>
      <c r="N106" t="s">
        <v>216</v>
      </c>
      <c r="O106" t="s">
        <v>734</v>
      </c>
      <c r="P106" t="s">
        <v>216</v>
      </c>
      <c r="Q106" t="s">
        <v>594</v>
      </c>
      <c r="R106" t="s">
        <v>602</v>
      </c>
      <c r="S106" t="s">
        <v>696</v>
      </c>
      <c r="T106" t="s">
        <v>235</v>
      </c>
      <c r="U106" t="s">
        <v>695</v>
      </c>
      <c r="V106" t="s">
        <v>235</v>
      </c>
      <c r="W106" t="s">
        <v>797</v>
      </c>
      <c r="X106" t="s">
        <v>239</v>
      </c>
      <c r="Y106" t="s">
        <v>2979</v>
      </c>
      <c r="Z106" t="s">
        <v>350</v>
      </c>
      <c r="AA106" t="s">
        <v>2980</v>
      </c>
      <c r="AB106" t="s">
        <v>1753</v>
      </c>
      <c r="AC106" t="s">
        <v>1754</v>
      </c>
      <c r="AD106" t="s">
        <v>1755</v>
      </c>
      <c r="AE106" t="s">
        <v>609</v>
      </c>
      <c r="AF106" t="s">
        <v>610</v>
      </c>
      <c r="AG106" t="s">
        <v>611</v>
      </c>
      <c r="AH106" t="s">
        <v>1764</v>
      </c>
      <c r="AI106" t="s">
        <v>1765</v>
      </c>
      <c r="AJ106" t="s">
        <v>2991</v>
      </c>
      <c r="AK106" t="s">
        <v>2992</v>
      </c>
      <c r="AL106">
        <v>0</v>
      </c>
      <c r="AM106">
        <v>0</v>
      </c>
      <c r="AN106">
        <v>0</v>
      </c>
      <c r="AO106">
        <v>46334227</v>
      </c>
      <c r="AP106">
        <v>0</v>
      </c>
      <c r="AQ106" s="187">
        <v>46334227</v>
      </c>
      <c r="AR106" s="187">
        <v>27500000</v>
      </c>
      <c r="AS106" s="187">
        <v>27500000</v>
      </c>
      <c r="AT106" s="187">
        <v>0</v>
      </c>
      <c r="AU106" s="187">
        <v>0</v>
      </c>
      <c r="AV106" s="187">
        <v>18834227</v>
      </c>
      <c r="AW106">
        <f>+COUNTIF('[5]EJECUCIONGASTOS ARMONIZADO'!$R$3:$R$583,#REF!)</f>
        <v>0</v>
      </c>
      <c r="AY106" t="e">
        <f>+#REF!-[5]GASTOS!#REF!</f>
        <v>#REF!</v>
      </c>
    </row>
    <row r="107" spans="1:51" x14ac:dyDescent="0.25">
      <c r="A107">
        <v>20</v>
      </c>
      <c r="B107">
        <v>1</v>
      </c>
      <c r="C107">
        <v>3</v>
      </c>
      <c r="D107">
        <v>22</v>
      </c>
      <c r="E107">
        <v>1</v>
      </c>
      <c r="F107">
        <v>303</v>
      </c>
      <c r="G107">
        <v>27</v>
      </c>
      <c r="H107">
        <v>41</v>
      </c>
      <c r="I107">
        <v>2</v>
      </c>
      <c r="J107" t="s">
        <v>235</v>
      </c>
      <c r="K107" t="s">
        <v>731</v>
      </c>
      <c r="L107" t="s">
        <v>216</v>
      </c>
      <c r="M107" t="s">
        <v>731</v>
      </c>
      <c r="N107" t="s">
        <v>216</v>
      </c>
      <c r="O107" t="s">
        <v>734</v>
      </c>
      <c r="P107" t="s">
        <v>216</v>
      </c>
      <c r="Q107" t="s">
        <v>594</v>
      </c>
      <c r="R107" t="s">
        <v>602</v>
      </c>
      <c r="S107" t="s">
        <v>696</v>
      </c>
      <c r="T107" t="s">
        <v>235</v>
      </c>
      <c r="U107" t="s">
        <v>695</v>
      </c>
      <c r="V107" t="s">
        <v>235</v>
      </c>
      <c r="W107" t="s">
        <v>797</v>
      </c>
      <c r="X107" t="s">
        <v>239</v>
      </c>
      <c r="Y107" t="s">
        <v>2979</v>
      </c>
      <c r="Z107" t="s">
        <v>350</v>
      </c>
      <c r="AA107" t="s">
        <v>2980</v>
      </c>
      <c r="AB107" t="s">
        <v>1753</v>
      </c>
      <c r="AC107" t="s">
        <v>1754</v>
      </c>
      <c r="AD107" t="s">
        <v>1755</v>
      </c>
      <c r="AE107" t="s">
        <v>609</v>
      </c>
      <c r="AF107" t="s">
        <v>610</v>
      </c>
      <c r="AG107" t="s">
        <v>611</v>
      </c>
      <c r="AH107" t="s">
        <v>1764</v>
      </c>
      <c r="AI107" t="s">
        <v>1765</v>
      </c>
      <c r="AJ107" t="s">
        <v>2993</v>
      </c>
      <c r="AK107" t="s">
        <v>2992</v>
      </c>
      <c r="AL107">
        <v>0</v>
      </c>
      <c r="AM107">
        <v>0</v>
      </c>
      <c r="AN107">
        <v>0</v>
      </c>
      <c r="AO107">
        <v>100000</v>
      </c>
      <c r="AP107">
        <v>0</v>
      </c>
      <c r="AQ107" s="187">
        <v>100000</v>
      </c>
      <c r="AR107" s="187">
        <v>0</v>
      </c>
      <c r="AS107" s="187">
        <v>0</v>
      </c>
      <c r="AT107" s="187">
        <v>0</v>
      </c>
      <c r="AU107" s="187">
        <v>0</v>
      </c>
      <c r="AV107" s="187">
        <v>100000</v>
      </c>
      <c r="AW107">
        <f>+COUNTIF('[5]EJECUCIONGASTOS ARMONIZADO'!$R$3:$R$583,#REF!)</f>
        <v>0</v>
      </c>
      <c r="AY107" t="e">
        <f>+#REF!-[5]GASTOS!#REF!</f>
        <v>#REF!</v>
      </c>
    </row>
    <row r="108" spans="1:51" x14ac:dyDescent="0.25">
      <c r="A108">
        <v>21</v>
      </c>
      <c r="B108">
        <v>1</v>
      </c>
      <c r="C108">
        <v>3</v>
      </c>
      <c r="D108">
        <v>11</v>
      </c>
      <c r="E108">
        <v>4</v>
      </c>
      <c r="F108">
        <v>204</v>
      </c>
      <c r="G108">
        <v>3</v>
      </c>
      <c r="H108">
        <v>40</v>
      </c>
      <c r="I108">
        <v>1</v>
      </c>
      <c r="J108" t="s">
        <v>597</v>
      </c>
      <c r="K108">
        <v>0</v>
      </c>
      <c r="L108" t="s">
        <v>597</v>
      </c>
      <c r="M108" t="s">
        <v>749</v>
      </c>
      <c r="N108" t="s">
        <v>217</v>
      </c>
      <c r="O108" t="s">
        <v>752</v>
      </c>
      <c r="P108" t="s">
        <v>753</v>
      </c>
      <c r="Q108" t="s">
        <v>594</v>
      </c>
      <c r="R108" t="s">
        <v>602</v>
      </c>
      <c r="S108" t="s">
        <v>596</v>
      </c>
      <c r="T108" t="s">
        <v>597</v>
      </c>
      <c r="U108" t="s">
        <v>595</v>
      </c>
      <c r="V108" t="s">
        <v>234</v>
      </c>
      <c r="W108" t="s">
        <v>877</v>
      </c>
      <c r="X108" t="s">
        <v>252</v>
      </c>
      <c r="Y108" t="s">
        <v>2994</v>
      </c>
      <c r="Z108" t="s">
        <v>490</v>
      </c>
      <c r="AA108" t="s">
        <v>2995</v>
      </c>
      <c r="AB108" t="s">
        <v>755</v>
      </c>
      <c r="AC108" t="s">
        <v>756</v>
      </c>
      <c r="AD108" t="s">
        <v>757</v>
      </c>
      <c r="AE108" t="s">
        <v>609</v>
      </c>
      <c r="AF108" t="s">
        <v>610</v>
      </c>
      <c r="AG108" t="s">
        <v>611</v>
      </c>
      <c r="AH108" t="s">
        <v>758</v>
      </c>
      <c r="AI108" t="s">
        <v>759</v>
      </c>
      <c r="AJ108" t="s">
        <v>2996</v>
      </c>
      <c r="AK108" t="s">
        <v>21</v>
      </c>
      <c r="AL108">
        <v>0</v>
      </c>
      <c r="AM108">
        <v>0</v>
      </c>
      <c r="AN108">
        <v>0</v>
      </c>
      <c r="AO108">
        <v>352317453</v>
      </c>
      <c r="AP108">
        <v>0</v>
      </c>
      <c r="AQ108" s="187">
        <v>352317453</v>
      </c>
      <c r="AR108" s="187">
        <v>287000000</v>
      </c>
      <c r="AS108" s="187">
        <v>25000000</v>
      </c>
      <c r="AT108" s="187">
        <v>0</v>
      </c>
      <c r="AU108" s="187">
        <v>0</v>
      </c>
      <c r="AV108" s="187">
        <v>65317453</v>
      </c>
      <c r="AW108">
        <f>+COUNTIF('[5]EJECUCIONGASTOS ARMONIZADO'!$R$3:$R$583,#REF!)</f>
        <v>0</v>
      </c>
      <c r="AY108" t="e">
        <f>+#REF!-[5]GASTOS!#REF!</f>
        <v>#REF!</v>
      </c>
    </row>
    <row r="109" spans="1:51" x14ac:dyDescent="0.25">
      <c r="A109">
        <v>21</v>
      </c>
      <c r="B109">
        <v>1</v>
      </c>
      <c r="C109">
        <v>3</v>
      </c>
      <c r="D109">
        <v>11</v>
      </c>
      <c r="E109">
        <v>4</v>
      </c>
      <c r="F109">
        <v>204</v>
      </c>
      <c r="G109">
        <v>3</v>
      </c>
      <c r="H109">
        <v>41</v>
      </c>
      <c r="I109">
        <v>1</v>
      </c>
      <c r="J109" t="s">
        <v>597</v>
      </c>
      <c r="K109">
        <v>0</v>
      </c>
      <c r="L109" t="s">
        <v>597</v>
      </c>
      <c r="M109" t="s">
        <v>749</v>
      </c>
      <c r="N109" t="s">
        <v>217</v>
      </c>
      <c r="O109" t="s">
        <v>752</v>
      </c>
      <c r="P109" t="s">
        <v>753</v>
      </c>
      <c r="Q109" t="s">
        <v>594</v>
      </c>
      <c r="R109" t="s">
        <v>602</v>
      </c>
      <c r="S109" t="s">
        <v>596</v>
      </c>
      <c r="T109" t="s">
        <v>597</v>
      </c>
      <c r="U109" t="s">
        <v>595</v>
      </c>
      <c r="V109" t="s">
        <v>234</v>
      </c>
      <c r="W109" t="s">
        <v>877</v>
      </c>
      <c r="X109" t="s">
        <v>252</v>
      </c>
      <c r="Y109" t="s">
        <v>2994</v>
      </c>
      <c r="Z109" t="s">
        <v>490</v>
      </c>
      <c r="AA109" t="s">
        <v>2995</v>
      </c>
      <c r="AB109" t="s">
        <v>755</v>
      </c>
      <c r="AC109" t="s">
        <v>756</v>
      </c>
      <c r="AD109" t="s">
        <v>757</v>
      </c>
      <c r="AE109" t="s">
        <v>609</v>
      </c>
      <c r="AF109" t="s">
        <v>610</v>
      </c>
      <c r="AG109" t="s">
        <v>611</v>
      </c>
      <c r="AH109" t="s">
        <v>758</v>
      </c>
      <c r="AI109" t="s">
        <v>759</v>
      </c>
      <c r="AJ109" t="s">
        <v>2997</v>
      </c>
      <c r="AK109" t="s">
        <v>21</v>
      </c>
      <c r="AL109">
        <v>0</v>
      </c>
      <c r="AM109">
        <v>0</v>
      </c>
      <c r="AN109">
        <v>0</v>
      </c>
      <c r="AO109">
        <v>152032740</v>
      </c>
      <c r="AP109">
        <v>0</v>
      </c>
      <c r="AQ109" s="187">
        <v>152032740</v>
      </c>
      <c r="AR109" s="187">
        <v>150000000</v>
      </c>
      <c r="AS109" s="187">
        <v>0</v>
      </c>
      <c r="AT109" s="187">
        <v>0</v>
      </c>
      <c r="AU109" s="187">
        <v>0</v>
      </c>
      <c r="AV109" s="187">
        <v>2032740</v>
      </c>
      <c r="AW109">
        <f>+COUNTIF('[5]EJECUCIONGASTOS ARMONIZADO'!$R$3:$R$583,#REF!)</f>
        <v>0</v>
      </c>
      <c r="AY109" t="e">
        <f>+#REF!-[5]GASTOS!#REF!</f>
        <v>#REF!</v>
      </c>
    </row>
    <row r="110" spans="1:51" x14ac:dyDescent="0.25">
      <c r="A110">
        <v>21</v>
      </c>
      <c r="B110">
        <v>1</v>
      </c>
      <c r="C110">
        <v>3</v>
      </c>
      <c r="D110">
        <v>11</v>
      </c>
      <c r="E110">
        <v>4</v>
      </c>
      <c r="F110">
        <v>204</v>
      </c>
      <c r="G110">
        <v>3</v>
      </c>
      <c r="H110">
        <v>42</v>
      </c>
      <c r="I110">
        <v>1</v>
      </c>
      <c r="J110" t="s">
        <v>597</v>
      </c>
      <c r="K110">
        <v>0</v>
      </c>
      <c r="L110" t="s">
        <v>597</v>
      </c>
      <c r="M110" t="s">
        <v>749</v>
      </c>
      <c r="N110" t="s">
        <v>217</v>
      </c>
      <c r="O110" t="s">
        <v>752</v>
      </c>
      <c r="P110" t="s">
        <v>753</v>
      </c>
      <c r="Q110" t="s">
        <v>594</v>
      </c>
      <c r="R110" t="s">
        <v>602</v>
      </c>
      <c r="S110" t="s">
        <v>596</v>
      </c>
      <c r="T110" t="s">
        <v>597</v>
      </c>
      <c r="U110" t="s">
        <v>595</v>
      </c>
      <c r="V110" t="s">
        <v>234</v>
      </c>
      <c r="W110" t="s">
        <v>877</v>
      </c>
      <c r="X110" t="s">
        <v>252</v>
      </c>
      <c r="Y110" t="s">
        <v>2994</v>
      </c>
      <c r="Z110" t="s">
        <v>490</v>
      </c>
      <c r="AA110" t="s">
        <v>2995</v>
      </c>
      <c r="AB110" t="s">
        <v>755</v>
      </c>
      <c r="AC110" t="s">
        <v>756</v>
      </c>
      <c r="AD110" t="s">
        <v>757</v>
      </c>
      <c r="AE110" t="s">
        <v>609</v>
      </c>
      <c r="AF110" t="s">
        <v>610</v>
      </c>
      <c r="AG110" t="s">
        <v>611</v>
      </c>
      <c r="AH110" t="s">
        <v>763</v>
      </c>
      <c r="AI110" t="s">
        <v>764</v>
      </c>
      <c r="AJ110" t="s">
        <v>2998</v>
      </c>
      <c r="AK110" t="s">
        <v>21</v>
      </c>
      <c r="AL110">
        <v>0</v>
      </c>
      <c r="AM110">
        <v>0</v>
      </c>
      <c r="AN110">
        <v>0</v>
      </c>
      <c r="AO110">
        <v>62000000</v>
      </c>
      <c r="AP110">
        <v>0</v>
      </c>
      <c r="AQ110" s="187">
        <v>62000000</v>
      </c>
      <c r="AR110" s="187">
        <v>61153500</v>
      </c>
      <c r="AS110" s="187">
        <v>61153500</v>
      </c>
      <c r="AT110" s="187">
        <v>0</v>
      </c>
      <c r="AU110" s="187">
        <v>0</v>
      </c>
      <c r="AV110" s="187">
        <v>846500</v>
      </c>
      <c r="AW110">
        <f>+COUNTIF('[5]EJECUCIONGASTOS ARMONIZADO'!$R$3:$R$583,#REF!)</f>
        <v>0</v>
      </c>
      <c r="AY110" t="e">
        <f>+#REF!-[5]GASTOS!#REF!</f>
        <v>#REF!</v>
      </c>
    </row>
    <row r="111" spans="1:51" x14ac:dyDescent="0.25">
      <c r="A111">
        <v>21</v>
      </c>
      <c r="B111">
        <v>1</v>
      </c>
      <c r="C111">
        <v>3</v>
      </c>
      <c r="D111">
        <v>11</v>
      </c>
      <c r="E111">
        <v>5</v>
      </c>
      <c r="F111">
        <v>1</v>
      </c>
      <c r="G111">
        <v>3</v>
      </c>
      <c r="H111">
        <v>0</v>
      </c>
      <c r="I111">
        <v>1</v>
      </c>
      <c r="J111" t="s">
        <v>597</v>
      </c>
      <c r="K111">
        <v>0</v>
      </c>
      <c r="L111" t="s">
        <v>597</v>
      </c>
      <c r="M111" t="s">
        <v>749</v>
      </c>
      <c r="N111" t="s">
        <v>217</v>
      </c>
      <c r="O111" t="s">
        <v>752</v>
      </c>
      <c r="P111" t="s">
        <v>753</v>
      </c>
      <c r="Q111" t="s">
        <v>594</v>
      </c>
      <c r="R111" t="s">
        <v>602</v>
      </c>
      <c r="S111" t="s">
        <v>596</v>
      </c>
      <c r="T111" t="s">
        <v>597</v>
      </c>
      <c r="U111" t="s">
        <v>595</v>
      </c>
      <c r="V111" t="s">
        <v>234</v>
      </c>
      <c r="W111" t="s">
        <v>735</v>
      </c>
      <c r="X111" t="s">
        <v>254</v>
      </c>
      <c r="Y111" t="s">
        <v>736</v>
      </c>
      <c r="Z111" t="s">
        <v>255</v>
      </c>
      <c r="AA111" t="s">
        <v>754</v>
      </c>
      <c r="AB111" t="s">
        <v>755</v>
      </c>
      <c r="AC111" t="s">
        <v>756</v>
      </c>
      <c r="AD111" t="s">
        <v>757</v>
      </c>
      <c r="AE111" t="s">
        <v>609</v>
      </c>
      <c r="AF111" t="s">
        <v>610</v>
      </c>
      <c r="AG111" t="s">
        <v>611</v>
      </c>
      <c r="AH111" t="s">
        <v>758</v>
      </c>
      <c r="AI111" t="s">
        <v>759</v>
      </c>
      <c r="AJ111" t="s">
        <v>760</v>
      </c>
      <c r="AK111" t="s">
        <v>21</v>
      </c>
      <c r="AL111">
        <v>1138000000</v>
      </c>
      <c r="AM111">
        <v>0</v>
      </c>
      <c r="AN111">
        <v>0</v>
      </c>
      <c r="AO111">
        <v>0</v>
      </c>
      <c r="AP111">
        <v>504350193</v>
      </c>
      <c r="AQ111" s="187">
        <v>633649807</v>
      </c>
      <c r="AR111" s="187">
        <v>617310014</v>
      </c>
      <c r="AS111" s="187">
        <v>617310014</v>
      </c>
      <c r="AT111" s="187">
        <v>584796781</v>
      </c>
      <c r="AU111" s="187">
        <v>584796781</v>
      </c>
      <c r="AV111" s="187">
        <v>16339793</v>
      </c>
      <c r="AW111">
        <f>+COUNTIF('[5]EJECUCIONGASTOS ARMONIZADO'!$R$3:$R$583,#REF!)</f>
        <v>0</v>
      </c>
      <c r="AY111" t="e">
        <f>+#REF!-[5]GASTOS!#REF!</f>
        <v>#REF!</v>
      </c>
    </row>
    <row r="112" spans="1:51" x14ac:dyDescent="0.25">
      <c r="A112">
        <v>21</v>
      </c>
      <c r="B112">
        <v>1</v>
      </c>
      <c r="C112">
        <v>3</v>
      </c>
      <c r="D112">
        <v>11</v>
      </c>
      <c r="E112">
        <v>5</v>
      </c>
      <c r="F112">
        <v>1</v>
      </c>
      <c r="G112">
        <v>3</v>
      </c>
      <c r="H112">
        <v>1</v>
      </c>
      <c r="I112">
        <v>1</v>
      </c>
      <c r="J112" t="s">
        <v>597</v>
      </c>
      <c r="K112">
        <v>0</v>
      </c>
      <c r="L112" t="s">
        <v>597</v>
      </c>
      <c r="M112" t="s">
        <v>749</v>
      </c>
      <c r="N112" t="s">
        <v>217</v>
      </c>
      <c r="O112" t="s">
        <v>752</v>
      </c>
      <c r="P112" t="s">
        <v>753</v>
      </c>
      <c r="Q112" t="s">
        <v>594</v>
      </c>
      <c r="R112" t="s">
        <v>602</v>
      </c>
      <c r="S112" t="s">
        <v>596</v>
      </c>
      <c r="T112" t="s">
        <v>597</v>
      </c>
      <c r="U112" t="s">
        <v>595</v>
      </c>
      <c r="V112" t="s">
        <v>234</v>
      </c>
      <c r="W112" t="s">
        <v>735</v>
      </c>
      <c r="X112" t="s">
        <v>254</v>
      </c>
      <c r="Y112" t="s">
        <v>736</v>
      </c>
      <c r="Z112" t="s">
        <v>255</v>
      </c>
      <c r="AA112" t="s">
        <v>754</v>
      </c>
      <c r="AB112" t="s">
        <v>755</v>
      </c>
      <c r="AC112" t="s">
        <v>756</v>
      </c>
      <c r="AD112" t="s">
        <v>757</v>
      </c>
      <c r="AE112" t="s">
        <v>609</v>
      </c>
      <c r="AF112" t="s">
        <v>610</v>
      </c>
      <c r="AG112" t="s">
        <v>611</v>
      </c>
      <c r="AH112" t="s">
        <v>763</v>
      </c>
      <c r="AI112" t="s">
        <v>764</v>
      </c>
      <c r="AJ112" t="s">
        <v>765</v>
      </c>
      <c r="AK112" t="s">
        <v>21</v>
      </c>
      <c r="AL112">
        <v>62000000</v>
      </c>
      <c r="AM112">
        <v>0</v>
      </c>
      <c r="AN112">
        <v>0</v>
      </c>
      <c r="AO112">
        <v>0</v>
      </c>
      <c r="AP112">
        <v>62000000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>
        <f>+COUNTIF('[5]EJECUCIONGASTOS ARMONIZADO'!$R$3:$R$583,#REF!)</f>
        <v>0</v>
      </c>
      <c r="AY112" t="e">
        <f>+#REF!-[5]GASTOS!#REF!</f>
        <v>#REF!</v>
      </c>
    </row>
    <row r="113" spans="1:51" x14ac:dyDescent="0.25">
      <c r="A113">
        <v>21</v>
      </c>
      <c r="B113">
        <v>1</v>
      </c>
      <c r="C113">
        <v>3</v>
      </c>
      <c r="D113">
        <v>82</v>
      </c>
      <c r="E113">
        <v>4</v>
      </c>
      <c r="F113">
        <v>203</v>
      </c>
      <c r="G113">
        <v>5</v>
      </c>
      <c r="H113">
        <v>45</v>
      </c>
      <c r="I113">
        <v>2</v>
      </c>
      <c r="J113" t="s">
        <v>235</v>
      </c>
      <c r="K113" t="s">
        <v>749</v>
      </c>
      <c r="L113" t="s">
        <v>217</v>
      </c>
      <c r="M113" t="s">
        <v>749</v>
      </c>
      <c r="N113" t="s">
        <v>217</v>
      </c>
      <c r="O113" t="s">
        <v>752</v>
      </c>
      <c r="P113" t="s">
        <v>753</v>
      </c>
      <c r="Q113" t="s">
        <v>594</v>
      </c>
      <c r="R113" t="s">
        <v>602</v>
      </c>
      <c r="S113" t="s">
        <v>696</v>
      </c>
      <c r="T113" t="s">
        <v>235</v>
      </c>
      <c r="U113" t="s">
        <v>725</v>
      </c>
      <c r="V113" t="s">
        <v>729</v>
      </c>
      <c r="W113" t="s">
        <v>877</v>
      </c>
      <c r="X113" t="s">
        <v>252</v>
      </c>
      <c r="Y113" t="s">
        <v>2999</v>
      </c>
      <c r="Z113" t="s">
        <v>487</v>
      </c>
      <c r="AA113" t="s">
        <v>3000</v>
      </c>
      <c r="AB113" t="s">
        <v>771</v>
      </c>
      <c r="AC113" t="s">
        <v>772</v>
      </c>
      <c r="AD113" t="s">
        <v>773</v>
      </c>
      <c r="AE113" t="s">
        <v>609</v>
      </c>
      <c r="AF113" t="s">
        <v>610</v>
      </c>
      <c r="AG113" t="s">
        <v>611</v>
      </c>
      <c r="AH113" t="s">
        <v>774</v>
      </c>
      <c r="AI113" t="s">
        <v>775</v>
      </c>
      <c r="AJ113" t="s">
        <v>3001</v>
      </c>
      <c r="AK113" t="s">
        <v>276</v>
      </c>
      <c r="AL113">
        <v>0</v>
      </c>
      <c r="AM113">
        <v>0</v>
      </c>
      <c r="AN113">
        <v>0</v>
      </c>
      <c r="AO113">
        <v>309264</v>
      </c>
      <c r="AP113">
        <v>0</v>
      </c>
      <c r="AQ113" s="187">
        <v>309264</v>
      </c>
      <c r="AR113" s="187">
        <v>0</v>
      </c>
      <c r="AS113" s="187">
        <v>0</v>
      </c>
      <c r="AT113" s="187">
        <v>0</v>
      </c>
      <c r="AU113" s="187">
        <v>0</v>
      </c>
      <c r="AV113" s="187">
        <v>309264</v>
      </c>
      <c r="AW113">
        <f>+COUNTIF('[5]EJECUCIONGASTOS ARMONIZADO'!$R$3:$R$583,#REF!)</f>
        <v>0</v>
      </c>
      <c r="AY113" t="e">
        <f>+#REF!-[5]GASTOS!#REF!</f>
        <v>#REF!</v>
      </c>
    </row>
    <row r="114" spans="1:51" x14ac:dyDescent="0.25">
      <c r="A114">
        <v>21</v>
      </c>
      <c r="B114">
        <v>1</v>
      </c>
      <c r="C114">
        <v>3</v>
      </c>
      <c r="D114">
        <v>82</v>
      </c>
      <c r="E114">
        <v>4</v>
      </c>
      <c r="F114">
        <v>203</v>
      </c>
      <c r="G114">
        <v>5</v>
      </c>
      <c r="H114">
        <v>46</v>
      </c>
      <c r="I114">
        <v>2</v>
      </c>
      <c r="J114" t="s">
        <v>235</v>
      </c>
      <c r="K114" t="s">
        <v>749</v>
      </c>
      <c r="L114" t="s">
        <v>217</v>
      </c>
      <c r="M114" t="s">
        <v>749</v>
      </c>
      <c r="N114" t="s">
        <v>217</v>
      </c>
      <c r="O114" t="s">
        <v>752</v>
      </c>
      <c r="P114" t="s">
        <v>753</v>
      </c>
      <c r="Q114" t="s">
        <v>594</v>
      </c>
      <c r="R114" t="s">
        <v>602</v>
      </c>
      <c r="S114" t="s">
        <v>696</v>
      </c>
      <c r="T114" t="s">
        <v>235</v>
      </c>
      <c r="U114" t="s">
        <v>725</v>
      </c>
      <c r="V114" t="s">
        <v>729</v>
      </c>
      <c r="W114" t="s">
        <v>877</v>
      </c>
      <c r="X114" t="s">
        <v>252</v>
      </c>
      <c r="Y114" t="s">
        <v>2999</v>
      </c>
      <c r="Z114" t="s">
        <v>487</v>
      </c>
      <c r="AA114" t="s">
        <v>3000</v>
      </c>
      <c r="AB114" t="s">
        <v>771</v>
      </c>
      <c r="AC114" t="s">
        <v>772</v>
      </c>
      <c r="AD114" t="s">
        <v>773</v>
      </c>
      <c r="AE114" t="s">
        <v>609</v>
      </c>
      <c r="AF114" t="s">
        <v>610</v>
      </c>
      <c r="AG114" t="s">
        <v>611</v>
      </c>
      <c r="AH114" t="s">
        <v>774</v>
      </c>
      <c r="AI114" t="s">
        <v>775</v>
      </c>
      <c r="AJ114" t="s">
        <v>3002</v>
      </c>
      <c r="AK114" t="s">
        <v>276</v>
      </c>
      <c r="AL114">
        <v>0</v>
      </c>
      <c r="AM114">
        <v>0</v>
      </c>
      <c r="AN114">
        <v>0</v>
      </c>
      <c r="AO114">
        <v>25988483</v>
      </c>
      <c r="AP114">
        <v>0</v>
      </c>
      <c r="AQ114" s="187">
        <v>25988483</v>
      </c>
      <c r="AR114" s="187">
        <v>0</v>
      </c>
      <c r="AS114" s="187">
        <v>0</v>
      </c>
      <c r="AT114" s="187">
        <v>0</v>
      </c>
      <c r="AU114" s="187">
        <v>0</v>
      </c>
      <c r="AV114" s="187">
        <v>25988483</v>
      </c>
      <c r="AW114">
        <f>+COUNTIF('[5]EJECUCIONGASTOS ARMONIZADO'!$R$3:$R$583,#REF!)</f>
        <v>0</v>
      </c>
      <c r="AY114" t="e">
        <f>+#REF!-[5]GASTOS!#REF!</f>
        <v>#REF!</v>
      </c>
    </row>
    <row r="115" spans="1:51" x14ac:dyDescent="0.25">
      <c r="A115">
        <v>21</v>
      </c>
      <c r="B115">
        <v>1</v>
      </c>
      <c r="C115">
        <v>3</v>
      </c>
      <c r="D115">
        <v>82</v>
      </c>
      <c r="E115">
        <v>5</v>
      </c>
      <c r="F115">
        <v>1</v>
      </c>
      <c r="G115">
        <v>5</v>
      </c>
      <c r="H115">
        <v>1</v>
      </c>
      <c r="I115">
        <v>2</v>
      </c>
      <c r="J115" t="s">
        <v>235</v>
      </c>
      <c r="K115" t="s">
        <v>749</v>
      </c>
      <c r="L115" t="s">
        <v>217</v>
      </c>
      <c r="M115" t="s">
        <v>749</v>
      </c>
      <c r="N115" t="s">
        <v>217</v>
      </c>
      <c r="O115" t="s">
        <v>752</v>
      </c>
      <c r="P115" t="s">
        <v>753</v>
      </c>
      <c r="Q115" t="s">
        <v>594</v>
      </c>
      <c r="R115" t="s">
        <v>602</v>
      </c>
      <c r="S115" t="s">
        <v>696</v>
      </c>
      <c r="T115" t="s">
        <v>235</v>
      </c>
      <c r="U115" t="s">
        <v>725</v>
      </c>
      <c r="V115" t="s">
        <v>729</v>
      </c>
      <c r="W115" t="s">
        <v>735</v>
      </c>
      <c r="X115" t="s">
        <v>254</v>
      </c>
      <c r="Y115" t="s">
        <v>736</v>
      </c>
      <c r="Z115" t="s">
        <v>255</v>
      </c>
      <c r="AA115" t="s">
        <v>770</v>
      </c>
      <c r="AB115" t="s">
        <v>771</v>
      </c>
      <c r="AC115" t="s">
        <v>772</v>
      </c>
      <c r="AD115" t="s">
        <v>773</v>
      </c>
      <c r="AE115" t="s">
        <v>609</v>
      </c>
      <c r="AF115" t="s">
        <v>610</v>
      </c>
      <c r="AG115" t="s">
        <v>611</v>
      </c>
      <c r="AH115" t="s">
        <v>774</v>
      </c>
      <c r="AI115" t="s">
        <v>775</v>
      </c>
      <c r="AJ115" t="s">
        <v>2675</v>
      </c>
      <c r="AK115" t="s">
        <v>276</v>
      </c>
      <c r="AL115">
        <v>0</v>
      </c>
      <c r="AM115">
        <v>309264</v>
      </c>
      <c r="AN115">
        <v>0</v>
      </c>
      <c r="AO115">
        <v>0</v>
      </c>
      <c r="AP115">
        <v>309264</v>
      </c>
      <c r="AQ115" s="187">
        <v>0</v>
      </c>
      <c r="AR115" s="187">
        <v>0</v>
      </c>
      <c r="AS115" s="187">
        <v>0</v>
      </c>
      <c r="AT115" s="187">
        <v>0</v>
      </c>
      <c r="AU115" s="187">
        <v>0</v>
      </c>
      <c r="AV115" s="187">
        <v>0</v>
      </c>
      <c r="AW115">
        <f>+COUNTIF('[5]EJECUCIONGASTOS ARMONIZADO'!$R$3:$R$583,#REF!)</f>
        <v>0</v>
      </c>
      <c r="AY115" t="e">
        <f>+#REF!-[5]GASTOS!#REF!</f>
        <v>#REF!</v>
      </c>
    </row>
    <row r="116" spans="1:51" x14ac:dyDescent="0.25">
      <c r="A116">
        <v>21</v>
      </c>
      <c r="B116">
        <v>1</v>
      </c>
      <c r="C116">
        <v>3</v>
      </c>
      <c r="D116">
        <v>82</v>
      </c>
      <c r="E116">
        <v>5</v>
      </c>
      <c r="F116">
        <v>1</v>
      </c>
      <c r="G116">
        <v>5</v>
      </c>
      <c r="H116">
        <v>2</v>
      </c>
      <c r="I116">
        <v>2</v>
      </c>
      <c r="J116" t="s">
        <v>235</v>
      </c>
      <c r="K116" t="s">
        <v>749</v>
      </c>
      <c r="L116" t="s">
        <v>217</v>
      </c>
      <c r="M116" t="s">
        <v>749</v>
      </c>
      <c r="N116" t="s">
        <v>217</v>
      </c>
      <c r="O116" t="s">
        <v>752</v>
      </c>
      <c r="P116" t="s">
        <v>753</v>
      </c>
      <c r="Q116" t="s">
        <v>594</v>
      </c>
      <c r="R116" t="s">
        <v>602</v>
      </c>
      <c r="S116" t="s">
        <v>696</v>
      </c>
      <c r="T116" t="s">
        <v>235</v>
      </c>
      <c r="U116" t="s">
        <v>725</v>
      </c>
      <c r="V116" t="s">
        <v>729</v>
      </c>
      <c r="W116" t="s">
        <v>735</v>
      </c>
      <c r="X116" t="s">
        <v>254</v>
      </c>
      <c r="Y116" t="s">
        <v>736</v>
      </c>
      <c r="Z116" t="s">
        <v>255</v>
      </c>
      <c r="AA116" t="s">
        <v>770</v>
      </c>
      <c r="AB116" t="s">
        <v>771</v>
      </c>
      <c r="AC116" t="s">
        <v>772</v>
      </c>
      <c r="AD116" t="s">
        <v>773</v>
      </c>
      <c r="AE116" t="s">
        <v>609</v>
      </c>
      <c r="AF116" t="s">
        <v>610</v>
      </c>
      <c r="AG116" t="s">
        <v>611</v>
      </c>
      <c r="AH116" t="s">
        <v>774</v>
      </c>
      <c r="AI116" t="s">
        <v>775</v>
      </c>
      <c r="AJ116" t="s">
        <v>2679</v>
      </c>
      <c r="AK116" t="s">
        <v>277</v>
      </c>
      <c r="AL116">
        <v>0</v>
      </c>
      <c r="AM116">
        <v>25988483</v>
      </c>
      <c r="AN116">
        <v>0</v>
      </c>
      <c r="AO116">
        <v>0</v>
      </c>
      <c r="AP116">
        <v>25988483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>
        <f>+COUNTIF('[5]EJECUCIONGASTOS ARMONIZADO'!$R$3:$R$583,#REF!)</f>
        <v>0</v>
      </c>
      <c r="AY116" t="e">
        <f>+#REF!-[5]GASTOS!#REF!</f>
        <v>#REF!</v>
      </c>
    </row>
    <row r="117" spans="1:51" x14ac:dyDescent="0.25">
      <c r="A117">
        <v>21</v>
      </c>
      <c r="B117">
        <v>4</v>
      </c>
      <c r="C117">
        <v>3</v>
      </c>
      <c r="D117">
        <v>11</v>
      </c>
      <c r="E117">
        <v>4</v>
      </c>
      <c r="F117">
        <v>203</v>
      </c>
      <c r="G117">
        <v>5</v>
      </c>
      <c r="H117">
        <v>41</v>
      </c>
      <c r="I117">
        <v>1</v>
      </c>
      <c r="J117" t="s">
        <v>597</v>
      </c>
      <c r="K117">
        <v>0</v>
      </c>
      <c r="L117" t="s">
        <v>597</v>
      </c>
      <c r="M117" t="s">
        <v>749</v>
      </c>
      <c r="N117" t="s">
        <v>217</v>
      </c>
      <c r="O117" t="s">
        <v>768</v>
      </c>
      <c r="P117" t="s">
        <v>769</v>
      </c>
      <c r="Q117" t="s">
        <v>594</v>
      </c>
      <c r="R117" t="s">
        <v>602</v>
      </c>
      <c r="S117" t="s">
        <v>596</v>
      </c>
      <c r="T117" t="s">
        <v>597</v>
      </c>
      <c r="U117" t="s">
        <v>595</v>
      </c>
      <c r="V117" t="s">
        <v>234</v>
      </c>
      <c r="W117" t="s">
        <v>877</v>
      </c>
      <c r="X117" t="s">
        <v>252</v>
      </c>
      <c r="Y117" t="s">
        <v>2999</v>
      </c>
      <c r="Z117" t="s">
        <v>487</v>
      </c>
      <c r="AA117" t="s">
        <v>3000</v>
      </c>
      <c r="AB117" t="s">
        <v>771</v>
      </c>
      <c r="AC117" t="s">
        <v>772</v>
      </c>
      <c r="AD117" t="s">
        <v>773</v>
      </c>
      <c r="AE117" t="s">
        <v>609</v>
      </c>
      <c r="AF117" t="s">
        <v>610</v>
      </c>
      <c r="AG117" t="s">
        <v>611</v>
      </c>
      <c r="AH117" t="s">
        <v>763</v>
      </c>
      <c r="AI117" t="s">
        <v>764</v>
      </c>
      <c r="AJ117" t="s">
        <v>3003</v>
      </c>
      <c r="AK117" t="s">
        <v>3004</v>
      </c>
      <c r="AL117">
        <v>0</v>
      </c>
      <c r="AM117">
        <v>0</v>
      </c>
      <c r="AN117">
        <v>0</v>
      </c>
      <c r="AO117">
        <v>10000000</v>
      </c>
      <c r="AP117">
        <v>0</v>
      </c>
      <c r="AQ117" s="187">
        <v>10000000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10000000</v>
      </c>
      <c r="AW117">
        <f>+COUNTIF('[5]EJECUCIONGASTOS ARMONIZADO'!$R$3:$R$583,#REF!)</f>
        <v>0</v>
      </c>
      <c r="AY117" t="e">
        <f>+#REF!-[5]GASTOS!#REF!</f>
        <v>#REF!</v>
      </c>
    </row>
    <row r="118" spans="1:51" x14ac:dyDescent="0.25">
      <c r="A118">
        <v>21</v>
      </c>
      <c r="B118">
        <v>4</v>
      </c>
      <c r="C118">
        <v>3</v>
      </c>
      <c r="D118">
        <v>11</v>
      </c>
      <c r="E118">
        <v>5</v>
      </c>
      <c r="F118">
        <v>1</v>
      </c>
      <c r="G118">
        <v>5</v>
      </c>
      <c r="H118">
        <v>0</v>
      </c>
      <c r="I118">
        <v>1</v>
      </c>
      <c r="J118" t="s">
        <v>597</v>
      </c>
      <c r="K118">
        <v>0</v>
      </c>
      <c r="L118" t="s">
        <v>597</v>
      </c>
      <c r="M118" t="s">
        <v>749</v>
      </c>
      <c r="N118" t="s">
        <v>217</v>
      </c>
      <c r="O118" t="s">
        <v>768</v>
      </c>
      <c r="P118" t="s">
        <v>769</v>
      </c>
      <c r="Q118" t="s">
        <v>594</v>
      </c>
      <c r="R118" t="s">
        <v>602</v>
      </c>
      <c r="S118" t="s">
        <v>596</v>
      </c>
      <c r="T118" t="s">
        <v>597</v>
      </c>
      <c r="U118" t="s">
        <v>595</v>
      </c>
      <c r="V118" t="s">
        <v>234</v>
      </c>
      <c r="W118" t="s">
        <v>735</v>
      </c>
      <c r="X118" t="s">
        <v>254</v>
      </c>
      <c r="Y118" t="s">
        <v>736</v>
      </c>
      <c r="Z118" t="s">
        <v>255</v>
      </c>
      <c r="AA118" t="s">
        <v>770</v>
      </c>
      <c r="AB118" t="s">
        <v>771</v>
      </c>
      <c r="AC118" t="s">
        <v>772</v>
      </c>
      <c r="AD118" t="s">
        <v>773</v>
      </c>
      <c r="AE118" t="s">
        <v>609</v>
      </c>
      <c r="AF118" t="s">
        <v>610</v>
      </c>
      <c r="AG118" t="s">
        <v>611</v>
      </c>
      <c r="AH118" t="s">
        <v>774</v>
      </c>
      <c r="AI118" t="s">
        <v>775</v>
      </c>
      <c r="AJ118" t="s">
        <v>776</v>
      </c>
      <c r="AK118" t="s">
        <v>22</v>
      </c>
      <c r="AL118">
        <v>370000000</v>
      </c>
      <c r="AM118">
        <v>0</v>
      </c>
      <c r="AN118">
        <v>0</v>
      </c>
      <c r="AO118">
        <v>90000000</v>
      </c>
      <c r="AP118">
        <v>0</v>
      </c>
      <c r="AQ118" s="187">
        <v>460000000</v>
      </c>
      <c r="AR118" s="187">
        <v>460000000</v>
      </c>
      <c r="AS118" s="187">
        <v>460000000</v>
      </c>
      <c r="AT118" s="187">
        <v>261631996.80000001</v>
      </c>
      <c r="AU118" s="187">
        <v>234996707.78</v>
      </c>
      <c r="AV118" s="187">
        <v>0</v>
      </c>
      <c r="AW118">
        <f>+COUNTIF('[5]EJECUCIONGASTOS ARMONIZADO'!$R$3:$R$583,#REF!)</f>
        <v>0</v>
      </c>
      <c r="AY118" t="e">
        <f>+#REF!-[5]GASTOS!#REF!</f>
        <v>#REF!</v>
      </c>
    </row>
    <row r="119" spans="1:51" x14ac:dyDescent="0.25">
      <c r="A119">
        <v>21</v>
      </c>
      <c r="B119">
        <v>4</v>
      </c>
      <c r="C119">
        <v>3</v>
      </c>
      <c r="D119">
        <v>11</v>
      </c>
      <c r="E119">
        <v>5</v>
      </c>
      <c r="F119">
        <v>1</v>
      </c>
      <c r="G119">
        <v>5</v>
      </c>
      <c r="H119">
        <v>1</v>
      </c>
      <c r="I119">
        <v>1</v>
      </c>
      <c r="J119" t="s">
        <v>597</v>
      </c>
      <c r="K119">
        <v>0</v>
      </c>
      <c r="L119" t="s">
        <v>597</v>
      </c>
      <c r="M119" t="s">
        <v>749</v>
      </c>
      <c r="N119" t="s">
        <v>217</v>
      </c>
      <c r="O119" t="s">
        <v>768</v>
      </c>
      <c r="P119" t="s">
        <v>769</v>
      </c>
      <c r="Q119" t="s">
        <v>594</v>
      </c>
      <c r="R119" t="s">
        <v>602</v>
      </c>
      <c r="S119" t="s">
        <v>596</v>
      </c>
      <c r="T119" t="s">
        <v>597</v>
      </c>
      <c r="U119" t="s">
        <v>595</v>
      </c>
      <c r="V119" t="s">
        <v>234</v>
      </c>
      <c r="W119" t="s">
        <v>735</v>
      </c>
      <c r="X119" t="s">
        <v>254</v>
      </c>
      <c r="Y119" t="s">
        <v>736</v>
      </c>
      <c r="Z119" t="s">
        <v>255</v>
      </c>
      <c r="AA119" t="s">
        <v>770</v>
      </c>
      <c r="AB119" t="s">
        <v>771</v>
      </c>
      <c r="AC119" t="s">
        <v>772</v>
      </c>
      <c r="AD119" t="s">
        <v>773</v>
      </c>
      <c r="AE119" t="s">
        <v>609</v>
      </c>
      <c r="AF119" t="s">
        <v>610</v>
      </c>
      <c r="AG119" t="s">
        <v>611</v>
      </c>
      <c r="AH119" t="s">
        <v>763</v>
      </c>
      <c r="AI119" t="s">
        <v>764</v>
      </c>
      <c r="AJ119" t="s">
        <v>779</v>
      </c>
      <c r="AK119" t="s">
        <v>22</v>
      </c>
      <c r="AL119">
        <v>100000000</v>
      </c>
      <c r="AM119">
        <v>0</v>
      </c>
      <c r="AN119">
        <v>0</v>
      </c>
      <c r="AO119">
        <v>0</v>
      </c>
      <c r="AP119">
        <v>10000000</v>
      </c>
      <c r="AQ119" s="187">
        <v>90000000</v>
      </c>
      <c r="AR119" s="187">
        <v>90000000</v>
      </c>
      <c r="AS119" s="187">
        <v>90000000</v>
      </c>
      <c r="AT119" s="187">
        <v>23123100</v>
      </c>
      <c r="AU119" s="187">
        <v>23123100</v>
      </c>
      <c r="AV119" s="187">
        <v>0</v>
      </c>
      <c r="AW119">
        <f>+COUNTIF('[5]EJECUCIONGASTOS ARMONIZADO'!$R$3:$R$583,#REF!)</f>
        <v>0</v>
      </c>
      <c r="AY119" t="e">
        <f>+#REF!-[5]GASTOS!#REF!</f>
        <v>#REF!</v>
      </c>
    </row>
    <row r="120" spans="1:51" x14ac:dyDescent="0.25">
      <c r="A120">
        <v>21</v>
      </c>
      <c r="B120">
        <v>5</v>
      </c>
      <c r="C120">
        <v>3</v>
      </c>
      <c r="D120">
        <v>11</v>
      </c>
      <c r="E120">
        <v>4</v>
      </c>
      <c r="F120">
        <v>203</v>
      </c>
      <c r="G120">
        <v>5</v>
      </c>
      <c r="H120">
        <v>42</v>
      </c>
      <c r="I120">
        <v>1</v>
      </c>
      <c r="J120" t="s">
        <v>597</v>
      </c>
      <c r="K120">
        <v>0</v>
      </c>
      <c r="L120" t="s">
        <v>597</v>
      </c>
      <c r="M120" t="s">
        <v>749</v>
      </c>
      <c r="N120" t="s">
        <v>217</v>
      </c>
      <c r="O120" t="s">
        <v>782</v>
      </c>
      <c r="P120" t="s">
        <v>783</v>
      </c>
      <c r="Q120" t="s">
        <v>594</v>
      </c>
      <c r="R120" t="s">
        <v>602</v>
      </c>
      <c r="S120" t="s">
        <v>596</v>
      </c>
      <c r="T120" t="s">
        <v>597</v>
      </c>
      <c r="U120" t="s">
        <v>595</v>
      </c>
      <c r="V120" t="s">
        <v>234</v>
      </c>
      <c r="W120" t="s">
        <v>877</v>
      </c>
      <c r="X120" t="s">
        <v>252</v>
      </c>
      <c r="Y120" t="s">
        <v>2999</v>
      </c>
      <c r="Z120" t="s">
        <v>487</v>
      </c>
      <c r="AA120" t="s">
        <v>3000</v>
      </c>
      <c r="AB120" t="s">
        <v>771</v>
      </c>
      <c r="AC120" t="s">
        <v>772</v>
      </c>
      <c r="AD120" t="s">
        <v>773</v>
      </c>
      <c r="AE120" t="s">
        <v>609</v>
      </c>
      <c r="AF120" t="s">
        <v>610</v>
      </c>
      <c r="AG120" t="s">
        <v>611</v>
      </c>
      <c r="AH120" t="s">
        <v>774</v>
      </c>
      <c r="AI120" t="s">
        <v>775</v>
      </c>
      <c r="AJ120" t="s">
        <v>3005</v>
      </c>
      <c r="AK120" t="s">
        <v>3006</v>
      </c>
      <c r="AL120">
        <v>0</v>
      </c>
      <c r="AM120">
        <v>0</v>
      </c>
      <c r="AN120">
        <v>0</v>
      </c>
      <c r="AO120">
        <v>98864000</v>
      </c>
      <c r="AP120">
        <v>0</v>
      </c>
      <c r="AQ120" s="187">
        <v>98864000</v>
      </c>
      <c r="AR120" s="187">
        <v>0</v>
      </c>
      <c r="AS120" s="187">
        <v>0</v>
      </c>
      <c r="AT120" s="187">
        <v>0</v>
      </c>
      <c r="AU120" s="187">
        <v>0</v>
      </c>
      <c r="AV120" s="187">
        <v>98864000</v>
      </c>
      <c r="AW120">
        <f>+COUNTIF('[5]EJECUCIONGASTOS ARMONIZADO'!$R$3:$R$583,#REF!)</f>
        <v>0</v>
      </c>
      <c r="AY120" t="e">
        <f>+#REF!-[5]GASTOS!#REF!</f>
        <v>#REF!</v>
      </c>
    </row>
    <row r="121" spans="1:51" x14ac:dyDescent="0.25">
      <c r="A121">
        <v>21</v>
      </c>
      <c r="B121">
        <v>5</v>
      </c>
      <c r="C121">
        <v>3</v>
      </c>
      <c r="D121">
        <v>11</v>
      </c>
      <c r="E121">
        <v>5</v>
      </c>
      <c r="F121">
        <v>1</v>
      </c>
      <c r="G121">
        <v>5</v>
      </c>
      <c r="H121">
        <v>0</v>
      </c>
      <c r="I121">
        <v>1</v>
      </c>
      <c r="J121" t="s">
        <v>597</v>
      </c>
      <c r="K121">
        <v>0</v>
      </c>
      <c r="L121" t="s">
        <v>597</v>
      </c>
      <c r="M121" t="s">
        <v>749</v>
      </c>
      <c r="N121" t="s">
        <v>217</v>
      </c>
      <c r="O121" t="s">
        <v>782</v>
      </c>
      <c r="P121" t="s">
        <v>783</v>
      </c>
      <c r="Q121" t="s">
        <v>594</v>
      </c>
      <c r="R121" t="s">
        <v>602</v>
      </c>
      <c r="S121" t="s">
        <v>596</v>
      </c>
      <c r="T121" t="s">
        <v>597</v>
      </c>
      <c r="U121" t="s">
        <v>595</v>
      </c>
      <c r="V121" t="s">
        <v>234</v>
      </c>
      <c r="W121" t="s">
        <v>735</v>
      </c>
      <c r="X121" t="s">
        <v>254</v>
      </c>
      <c r="Y121" t="s">
        <v>736</v>
      </c>
      <c r="Z121" t="s">
        <v>255</v>
      </c>
      <c r="AA121" t="s">
        <v>770</v>
      </c>
      <c r="AB121" t="s">
        <v>771</v>
      </c>
      <c r="AC121" t="s">
        <v>772</v>
      </c>
      <c r="AD121" t="s">
        <v>773</v>
      </c>
      <c r="AE121" t="s">
        <v>609</v>
      </c>
      <c r="AF121" t="s">
        <v>610</v>
      </c>
      <c r="AG121" t="s">
        <v>611</v>
      </c>
      <c r="AH121" t="s">
        <v>774</v>
      </c>
      <c r="AI121" t="s">
        <v>775</v>
      </c>
      <c r="AJ121" t="s">
        <v>784</v>
      </c>
      <c r="AK121" t="s">
        <v>22</v>
      </c>
      <c r="AL121">
        <v>260000000</v>
      </c>
      <c r="AM121">
        <v>0</v>
      </c>
      <c r="AN121">
        <v>0</v>
      </c>
      <c r="AO121">
        <v>0</v>
      </c>
      <c r="AP121">
        <v>98864000</v>
      </c>
      <c r="AQ121" s="187">
        <v>161136000</v>
      </c>
      <c r="AR121" s="187">
        <v>45950000</v>
      </c>
      <c r="AS121" s="187">
        <v>45950000</v>
      </c>
      <c r="AT121" s="187">
        <v>18055000</v>
      </c>
      <c r="AU121" s="187">
        <v>18055000</v>
      </c>
      <c r="AV121" s="187">
        <v>115186000</v>
      </c>
      <c r="AW121">
        <f>+COUNTIF('[5]EJECUCIONGASTOS ARMONIZADO'!$R$3:$R$583,#REF!)</f>
        <v>0</v>
      </c>
      <c r="AY121" t="e">
        <f>+#REF!-[5]GASTOS!#REF!</f>
        <v>#REF!</v>
      </c>
    </row>
    <row r="122" spans="1:51" x14ac:dyDescent="0.25">
      <c r="A122">
        <v>21</v>
      </c>
      <c r="B122">
        <v>5</v>
      </c>
      <c r="C122">
        <v>3</v>
      </c>
      <c r="D122">
        <v>22</v>
      </c>
      <c r="E122">
        <v>4</v>
      </c>
      <c r="F122">
        <v>203</v>
      </c>
      <c r="G122">
        <v>5</v>
      </c>
      <c r="H122">
        <v>43</v>
      </c>
      <c r="I122">
        <v>2</v>
      </c>
      <c r="J122" t="s">
        <v>235</v>
      </c>
      <c r="K122" t="s">
        <v>749</v>
      </c>
      <c r="L122" t="s">
        <v>217</v>
      </c>
      <c r="M122" t="s">
        <v>749</v>
      </c>
      <c r="N122" t="s">
        <v>217</v>
      </c>
      <c r="O122" t="s">
        <v>782</v>
      </c>
      <c r="P122" t="s">
        <v>783</v>
      </c>
      <c r="Q122" t="s">
        <v>594</v>
      </c>
      <c r="R122" t="s">
        <v>602</v>
      </c>
      <c r="S122" t="s">
        <v>696</v>
      </c>
      <c r="T122" t="s">
        <v>235</v>
      </c>
      <c r="U122" t="s">
        <v>695</v>
      </c>
      <c r="V122" t="s">
        <v>235</v>
      </c>
      <c r="W122" t="s">
        <v>877</v>
      </c>
      <c r="X122" t="s">
        <v>252</v>
      </c>
      <c r="Y122" t="s">
        <v>2999</v>
      </c>
      <c r="Z122" t="s">
        <v>487</v>
      </c>
      <c r="AA122" t="s">
        <v>3000</v>
      </c>
      <c r="AB122" t="s">
        <v>771</v>
      </c>
      <c r="AC122" t="s">
        <v>772</v>
      </c>
      <c r="AD122" t="s">
        <v>773</v>
      </c>
      <c r="AE122" t="s">
        <v>609</v>
      </c>
      <c r="AF122" t="s">
        <v>610</v>
      </c>
      <c r="AG122" t="s">
        <v>611</v>
      </c>
      <c r="AH122" t="s">
        <v>774</v>
      </c>
      <c r="AI122" t="s">
        <v>775</v>
      </c>
      <c r="AJ122" t="s">
        <v>3007</v>
      </c>
      <c r="AK122" t="s">
        <v>23</v>
      </c>
      <c r="AL122">
        <v>0</v>
      </c>
      <c r="AM122">
        <v>0</v>
      </c>
      <c r="AN122">
        <v>0</v>
      </c>
      <c r="AO122">
        <v>2819734</v>
      </c>
      <c r="AP122">
        <v>0</v>
      </c>
      <c r="AQ122" s="187">
        <v>2819734</v>
      </c>
      <c r="AR122" s="187">
        <v>0</v>
      </c>
      <c r="AS122" s="187">
        <v>0</v>
      </c>
      <c r="AT122" s="187">
        <v>0</v>
      </c>
      <c r="AU122" s="187">
        <v>0</v>
      </c>
      <c r="AV122" s="187">
        <v>2819734</v>
      </c>
      <c r="AW122">
        <f>+COUNTIF('[5]EJECUCIONGASTOS ARMONIZADO'!$R$3:$R$583,#REF!)</f>
        <v>0</v>
      </c>
      <c r="AY122" t="e">
        <f>+#REF!-[5]GASTOS!#REF!</f>
        <v>#REF!</v>
      </c>
    </row>
    <row r="123" spans="1:51" x14ac:dyDescent="0.25">
      <c r="A123">
        <v>21</v>
      </c>
      <c r="B123">
        <v>5</v>
      </c>
      <c r="C123">
        <v>3</v>
      </c>
      <c r="D123">
        <v>22</v>
      </c>
      <c r="E123">
        <v>4</v>
      </c>
      <c r="F123">
        <v>203</v>
      </c>
      <c r="G123">
        <v>5</v>
      </c>
      <c r="H123">
        <v>44</v>
      </c>
      <c r="I123">
        <v>2</v>
      </c>
      <c r="J123" t="s">
        <v>235</v>
      </c>
      <c r="K123" t="s">
        <v>749</v>
      </c>
      <c r="L123" t="s">
        <v>217</v>
      </c>
      <c r="M123" t="s">
        <v>749</v>
      </c>
      <c r="N123" t="s">
        <v>217</v>
      </c>
      <c r="O123" t="s">
        <v>782</v>
      </c>
      <c r="P123" t="s">
        <v>783</v>
      </c>
      <c r="Q123" t="s">
        <v>594</v>
      </c>
      <c r="R123" t="s">
        <v>602</v>
      </c>
      <c r="S123" t="s">
        <v>696</v>
      </c>
      <c r="T123" t="s">
        <v>235</v>
      </c>
      <c r="U123" t="s">
        <v>695</v>
      </c>
      <c r="V123" t="s">
        <v>235</v>
      </c>
      <c r="W123" t="s">
        <v>877</v>
      </c>
      <c r="X123" t="s">
        <v>252</v>
      </c>
      <c r="Y123" t="s">
        <v>2999</v>
      </c>
      <c r="Z123" t="s">
        <v>487</v>
      </c>
      <c r="AA123" t="s">
        <v>3000</v>
      </c>
      <c r="AB123" t="s">
        <v>771</v>
      </c>
      <c r="AC123" t="s">
        <v>772</v>
      </c>
      <c r="AD123" t="s">
        <v>773</v>
      </c>
      <c r="AE123" t="s">
        <v>609</v>
      </c>
      <c r="AF123" t="s">
        <v>610</v>
      </c>
      <c r="AG123" t="s">
        <v>611</v>
      </c>
      <c r="AH123" t="s">
        <v>774</v>
      </c>
      <c r="AI123" t="s">
        <v>775</v>
      </c>
      <c r="AJ123" t="s">
        <v>3008</v>
      </c>
      <c r="AK123" t="s">
        <v>3009</v>
      </c>
      <c r="AL123">
        <v>0</v>
      </c>
      <c r="AM123">
        <v>0</v>
      </c>
      <c r="AN123">
        <v>0</v>
      </c>
      <c r="AO123">
        <v>320717580</v>
      </c>
      <c r="AP123">
        <v>0</v>
      </c>
      <c r="AQ123" s="187">
        <v>320717580</v>
      </c>
      <c r="AR123" s="187">
        <v>200080000</v>
      </c>
      <c r="AS123" s="187">
        <v>169898697.97999999</v>
      </c>
      <c r="AT123" s="187">
        <v>31224446.98</v>
      </c>
      <c r="AU123" s="187">
        <v>30112946.98</v>
      </c>
      <c r="AV123" s="187">
        <v>120637580</v>
      </c>
      <c r="AW123">
        <f>+COUNTIF('[5]EJECUCIONGASTOS ARMONIZADO'!$R$3:$R$583,#REF!)</f>
        <v>0</v>
      </c>
      <c r="AY123" t="e">
        <f>+#REF!-[5]GASTOS!#REF!</f>
        <v>#REF!</v>
      </c>
    </row>
    <row r="124" spans="1:51" x14ac:dyDescent="0.25">
      <c r="A124">
        <v>21</v>
      </c>
      <c r="B124">
        <v>5</v>
      </c>
      <c r="C124">
        <v>3</v>
      </c>
      <c r="D124">
        <v>22</v>
      </c>
      <c r="E124">
        <v>5</v>
      </c>
      <c r="F124">
        <v>1</v>
      </c>
      <c r="G124">
        <v>5</v>
      </c>
      <c r="H124">
        <v>1</v>
      </c>
      <c r="I124">
        <v>2</v>
      </c>
      <c r="J124" t="s">
        <v>235</v>
      </c>
      <c r="K124" t="s">
        <v>749</v>
      </c>
      <c r="L124" t="s">
        <v>217</v>
      </c>
      <c r="M124" t="s">
        <v>749</v>
      </c>
      <c r="N124" t="s">
        <v>217</v>
      </c>
      <c r="O124" t="s">
        <v>782</v>
      </c>
      <c r="P124" t="s">
        <v>783</v>
      </c>
      <c r="Q124" t="s">
        <v>594</v>
      </c>
      <c r="R124" t="s">
        <v>602</v>
      </c>
      <c r="S124" t="s">
        <v>696</v>
      </c>
      <c r="T124" t="s">
        <v>235</v>
      </c>
      <c r="U124" t="s">
        <v>695</v>
      </c>
      <c r="V124" t="s">
        <v>235</v>
      </c>
      <c r="W124" t="s">
        <v>735</v>
      </c>
      <c r="X124" t="s">
        <v>254</v>
      </c>
      <c r="Y124" t="s">
        <v>736</v>
      </c>
      <c r="Z124" t="s">
        <v>255</v>
      </c>
      <c r="AA124" t="s">
        <v>770</v>
      </c>
      <c r="AB124" t="s">
        <v>771</v>
      </c>
      <c r="AC124" t="s">
        <v>772</v>
      </c>
      <c r="AD124" t="s">
        <v>773</v>
      </c>
      <c r="AE124" t="s">
        <v>609</v>
      </c>
      <c r="AF124" t="s">
        <v>610</v>
      </c>
      <c r="AG124" t="s">
        <v>611</v>
      </c>
      <c r="AH124" t="s">
        <v>774</v>
      </c>
      <c r="AI124" t="s">
        <v>775</v>
      </c>
      <c r="AJ124" t="s">
        <v>788</v>
      </c>
      <c r="AK124" t="s">
        <v>23</v>
      </c>
      <c r="AL124">
        <v>2819734</v>
      </c>
      <c r="AM124">
        <v>0</v>
      </c>
      <c r="AN124">
        <v>0</v>
      </c>
      <c r="AO124">
        <v>0</v>
      </c>
      <c r="AP124">
        <v>2819734</v>
      </c>
      <c r="AQ124" s="187">
        <v>0</v>
      </c>
      <c r="AR124" s="187">
        <v>0</v>
      </c>
      <c r="AS124" s="187">
        <v>0</v>
      </c>
      <c r="AT124" s="187">
        <v>0</v>
      </c>
      <c r="AU124" s="187">
        <v>0</v>
      </c>
      <c r="AV124" s="187">
        <v>0</v>
      </c>
      <c r="AW124">
        <f>+COUNTIF('[5]EJECUCIONGASTOS ARMONIZADO'!$R$3:$R$583,#REF!)</f>
        <v>0</v>
      </c>
      <c r="AY124" t="e">
        <f>+#REF!-[5]GASTOS!#REF!</f>
        <v>#REF!</v>
      </c>
    </row>
    <row r="125" spans="1:51" x14ac:dyDescent="0.25">
      <c r="A125">
        <v>21</v>
      </c>
      <c r="B125">
        <v>5</v>
      </c>
      <c r="C125">
        <v>3</v>
      </c>
      <c r="D125">
        <v>22</v>
      </c>
      <c r="E125">
        <v>5</v>
      </c>
      <c r="F125">
        <v>1</v>
      </c>
      <c r="G125">
        <v>5</v>
      </c>
      <c r="H125">
        <v>2</v>
      </c>
      <c r="I125">
        <v>2</v>
      </c>
      <c r="J125" t="s">
        <v>235</v>
      </c>
      <c r="K125" t="s">
        <v>749</v>
      </c>
      <c r="L125" t="s">
        <v>217</v>
      </c>
      <c r="M125" t="s">
        <v>749</v>
      </c>
      <c r="N125" t="s">
        <v>217</v>
      </c>
      <c r="O125" t="s">
        <v>782</v>
      </c>
      <c r="P125" t="s">
        <v>783</v>
      </c>
      <c r="Q125" t="s">
        <v>594</v>
      </c>
      <c r="R125" t="s">
        <v>602</v>
      </c>
      <c r="S125" t="s">
        <v>696</v>
      </c>
      <c r="T125" t="s">
        <v>235</v>
      </c>
      <c r="U125" t="s">
        <v>695</v>
      </c>
      <c r="V125" t="s">
        <v>235</v>
      </c>
      <c r="W125" t="s">
        <v>735</v>
      </c>
      <c r="X125" t="s">
        <v>254</v>
      </c>
      <c r="Y125" t="s">
        <v>736</v>
      </c>
      <c r="Z125" t="s">
        <v>255</v>
      </c>
      <c r="AA125" t="s">
        <v>770</v>
      </c>
      <c r="AB125" t="s">
        <v>771</v>
      </c>
      <c r="AC125" t="s">
        <v>772</v>
      </c>
      <c r="AD125" t="s">
        <v>773</v>
      </c>
      <c r="AE125" t="s">
        <v>609</v>
      </c>
      <c r="AF125" t="s">
        <v>610</v>
      </c>
      <c r="AG125" t="s">
        <v>611</v>
      </c>
      <c r="AH125" t="s">
        <v>774</v>
      </c>
      <c r="AI125" t="s">
        <v>775</v>
      </c>
      <c r="AJ125" t="s">
        <v>792</v>
      </c>
      <c r="AK125" t="s">
        <v>24</v>
      </c>
      <c r="AL125">
        <v>66955790</v>
      </c>
      <c r="AM125">
        <v>254713790</v>
      </c>
      <c r="AN125">
        <v>0</v>
      </c>
      <c r="AO125">
        <v>0</v>
      </c>
      <c r="AP125">
        <v>320717580</v>
      </c>
      <c r="AQ125" s="187">
        <v>952000</v>
      </c>
      <c r="AR125" s="187">
        <v>952000</v>
      </c>
      <c r="AS125" s="187">
        <v>952000</v>
      </c>
      <c r="AT125" s="187">
        <v>952000</v>
      </c>
      <c r="AU125" s="187">
        <v>952000</v>
      </c>
      <c r="AV125" s="187">
        <v>0</v>
      </c>
      <c r="AW125">
        <f>+COUNTIF('[5]EJECUCIONGASTOS ARMONIZADO'!$R$3:$R$583,#REF!)</f>
        <v>0</v>
      </c>
      <c r="AY125" t="e">
        <f>+#REF!-[5]GASTOS!#REF!</f>
        <v>#REF!</v>
      </c>
    </row>
    <row r="126" spans="1:51" x14ac:dyDescent="0.25">
      <c r="A126">
        <v>22</v>
      </c>
      <c r="B126">
        <v>1</v>
      </c>
      <c r="C126">
        <v>3</v>
      </c>
      <c r="D126">
        <v>11</v>
      </c>
      <c r="E126">
        <v>1</v>
      </c>
      <c r="F126">
        <v>7</v>
      </c>
      <c r="G126">
        <v>68</v>
      </c>
      <c r="H126">
        <v>0</v>
      </c>
      <c r="I126">
        <v>1</v>
      </c>
      <c r="J126" t="s">
        <v>597</v>
      </c>
      <c r="K126">
        <v>0</v>
      </c>
      <c r="L126" t="s">
        <v>597</v>
      </c>
      <c r="M126" t="s">
        <v>695</v>
      </c>
      <c r="N126" t="s">
        <v>218</v>
      </c>
      <c r="O126" t="s">
        <v>795</v>
      </c>
      <c r="P126" t="s">
        <v>796</v>
      </c>
      <c r="Q126" t="s">
        <v>594</v>
      </c>
      <c r="R126" t="s">
        <v>602</v>
      </c>
      <c r="S126" t="s">
        <v>596</v>
      </c>
      <c r="T126" t="s">
        <v>597</v>
      </c>
      <c r="U126" t="s">
        <v>595</v>
      </c>
      <c r="V126" t="s">
        <v>234</v>
      </c>
      <c r="W126" t="s">
        <v>797</v>
      </c>
      <c r="X126" t="s">
        <v>239</v>
      </c>
      <c r="Y126" t="s">
        <v>798</v>
      </c>
      <c r="Z126" t="s">
        <v>243</v>
      </c>
      <c r="AA126" t="s">
        <v>799</v>
      </c>
      <c r="AB126" t="s">
        <v>800</v>
      </c>
      <c r="AC126" t="s">
        <v>801</v>
      </c>
      <c r="AD126" t="s">
        <v>802</v>
      </c>
      <c r="AE126" t="s">
        <v>609</v>
      </c>
      <c r="AF126" t="s">
        <v>610</v>
      </c>
      <c r="AG126" t="s">
        <v>611</v>
      </c>
      <c r="AH126" t="s">
        <v>803</v>
      </c>
      <c r="AI126" t="s">
        <v>804</v>
      </c>
      <c r="AJ126" t="s">
        <v>805</v>
      </c>
      <c r="AK126" t="s">
        <v>25</v>
      </c>
      <c r="AL126">
        <v>415000000</v>
      </c>
      <c r="AM126">
        <v>0</v>
      </c>
      <c r="AN126">
        <v>0</v>
      </c>
      <c r="AO126">
        <v>0</v>
      </c>
      <c r="AP126">
        <v>237516934</v>
      </c>
      <c r="AQ126" s="187">
        <v>177483066</v>
      </c>
      <c r="AR126" s="187">
        <v>177483066</v>
      </c>
      <c r="AS126" s="187">
        <v>175243066</v>
      </c>
      <c r="AT126" s="187">
        <v>114027451</v>
      </c>
      <c r="AU126" s="187">
        <v>111058531</v>
      </c>
      <c r="AV126" s="187">
        <v>0</v>
      </c>
      <c r="AW126">
        <f>+COUNTIF('[5]EJECUCIONGASTOS ARMONIZADO'!$R$3:$R$583,#REF!)</f>
        <v>0</v>
      </c>
      <c r="AY126" t="e">
        <f>+#REF!-[5]GASTOS!#REF!</f>
        <v>#REF!</v>
      </c>
    </row>
    <row r="127" spans="1:51" x14ac:dyDescent="0.25">
      <c r="A127">
        <v>22</v>
      </c>
      <c r="B127">
        <v>1</v>
      </c>
      <c r="C127">
        <v>3</v>
      </c>
      <c r="D127">
        <v>11</v>
      </c>
      <c r="E127">
        <v>3</v>
      </c>
      <c r="F127">
        <v>1</v>
      </c>
      <c r="G127">
        <v>12</v>
      </c>
      <c r="H127">
        <v>0</v>
      </c>
      <c r="I127">
        <v>1</v>
      </c>
      <c r="J127" t="s">
        <v>597</v>
      </c>
      <c r="K127">
        <v>0</v>
      </c>
      <c r="L127" t="s">
        <v>597</v>
      </c>
      <c r="M127" t="s">
        <v>695</v>
      </c>
      <c r="N127" t="s">
        <v>218</v>
      </c>
      <c r="O127" t="s">
        <v>795</v>
      </c>
      <c r="P127" t="s">
        <v>796</v>
      </c>
      <c r="Q127" t="s">
        <v>594</v>
      </c>
      <c r="R127" t="s">
        <v>602</v>
      </c>
      <c r="S127" t="s">
        <v>596</v>
      </c>
      <c r="T127" t="s">
        <v>597</v>
      </c>
      <c r="U127" t="s">
        <v>595</v>
      </c>
      <c r="V127" t="s">
        <v>234</v>
      </c>
      <c r="W127" t="s">
        <v>603</v>
      </c>
      <c r="X127" t="s">
        <v>246</v>
      </c>
      <c r="Y127" t="s">
        <v>604</v>
      </c>
      <c r="Z127" t="s">
        <v>247</v>
      </c>
      <c r="AA127" t="s">
        <v>808</v>
      </c>
      <c r="AB127" t="s">
        <v>809</v>
      </c>
      <c r="AC127" t="s">
        <v>810</v>
      </c>
      <c r="AD127" t="s">
        <v>811</v>
      </c>
      <c r="AE127" t="s">
        <v>609</v>
      </c>
      <c r="AF127" t="s">
        <v>610</v>
      </c>
      <c r="AG127" t="s">
        <v>611</v>
      </c>
      <c r="AH127" t="s">
        <v>812</v>
      </c>
      <c r="AI127" t="s">
        <v>813</v>
      </c>
      <c r="AJ127" t="s">
        <v>814</v>
      </c>
      <c r="AK127" t="s">
        <v>26</v>
      </c>
      <c r="AL127">
        <v>3109686350</v>
      </c>
      <c r="AM127">
        <v>0</v>
      </c>
      <c r="AN127">
        <v>0</v>
      </c>
      <c r="AO127">
        <v>7359699489</v>
      </c>
      <c r="AP127">
        <v>10013139558</v>
      </c>
      <c r="AQ127" s="187">
        <v>456246281</v>
      </c>
      <c r="AR127" s="187">
        <v>456246281</v>
      </c>
      <c r="AS127" s="187">
        <v>456246281</v>
      </c>
      <c r="AT127" s="187">
        <v>456246281</v>
      </c>
      <c r="AU127" s="187">
        <v>456246281</v>
      </c>
      <c r="AV127" s="187">
        <v>0</v>
      </c>
      <c r="AW127">
        <f>+COUNTIF('[5]EJECUCIONGASTOS ARMONIZADO'!$R$3:$R$583,#REF!)</f>
        <v>0</v>
      </c>
      <c r="AY127" t="e">
        <f>+#REF!-[5]GASTOS!#REF!</f>
        <v>#REF!</v>
      </c>
    </row>
    <row r="128" spans="1:51" x14ac:dyDescent="0.25">
      <c r="A128">
        <v>22</v>
      </c>
      <c r="B128">
        <v>1</v>
      </c>
      <c r="C128">
        <v>3</v>
      </c>
      <c r="D128">
        <v>11</v>
      </c>
      <c r="E128">
        <v>4</v>
      </c>
      <c r="F128">
        <v>101</v>
      </c>
      <c r="G128">
        <v>11</v>
      </c>
      <c r="H128">
        <v>40</v>
      </c>
      <c r="I128">
        <v>1</v>
      </c>
      <c r="J128" t="s">
        <v>597</v>
      </c>
      <c r="K128">
        <v>0</v>
      </c>
      <c r="L128" t="s">
        <v>597</v>
      </c>
      <c r="M128" t="s">
        <v>695</v>
      </c>
      <c r="N128" t="s">
        <v>218</v>
      </c>
      <c r="O128" t="s">
        <v>795</v>
      </c>
      <c r="P128" t="s">
        <v>796</v>
      </c>
      <c r="Q128" t="s">
        <v>594</v>
      </c>
      <c r="R128" t="s">
        <v>602</v>
      </c>
      <c r="S128" t="s">
        <v>596</v>
      </c>
      <c r="T128" t="s">
        <v>597</v>
      </c>
      <c r="U128" t="s">
        <v>595</v>
      </c>
      <c r="V128" t="s">
        <v>234</v>
      </c>
      <c r="W128" t="s">
        <v>877</v>
      </c>
      <c r="X128" t="s">
        <v>252</v>
      </c>
      <c r="Y128" t="s">
        <v>3010</v>
      </c>
      <c r="Z128" t="s">
        <v>476</v>
      </c>
      <c r="AA128" t="s">
        <v>3011</v>
      </c>
      <c r="AB128" t="s">
        <v>818</v>
      </c>
      <c r="AC128" t="s">
        <v>819</v>
      </c>
      <c r="AD128" t="s">
        <v>820</v>
      </c>
      <c r="AE128" t="s">
        <v>609</v>
      </c>
      <c r="AF128" t="s">
        <v>610</v>
      </c>
      <c r="AG128" t="s">
        <v>611</v>
      </c>
      <c r="AH128" t="s">
        <v>635</v>
      </c>
      <c r="AI128" t="s">
        <v>636</v>
      </c>
      <c r="AJ128" t="s">
        <v>3012</v>
      </c>
      <c r="AK128" t="s">
        <v>3013</v>
      </c>
      <c r="AL128">
        <v>0</v>
      </c>
      <c r="AM128">
        <v>0</v>
      </c>
      <c r="AN128">
        <v>0</v>
      </c>
      <c r="AO128">
        <v>344722845</v>
      </c>
      <c r="AP128">
        <v>0</v>
      </c>
      <c r="AQ128" s="187">
        <v>344722845</v>
      </c>
      <c r="AR128" s="187">
        <v>0</v>
      </c>
      <c r="AS128" s="187">
        <v>0</v>
      </c>
      <c r="AT128" s="187">
        <v>0</v>
      </c>
      <c r="AU128" s="187">
        <v>0</v>
      </c>
      <c r="AV128" s="187">
        <v>344722845</v>
      </c>
      <c r="AW128">
        <f>+COUNTIF('[5]EJECUCIONGASTOS ARMONIZADO'!$R$3:$R$583,#REF!)</f>
        <v>0</v>
      </c>
      <c r="AY128" t="e">
        <f>+#REF!-[5]GASTOS!#REF!</f>
        <v>#REF!</v>
      </c>
    </row>
    <row r="129" spans="1:51" x14ac:dyDescent="0.25">
      <c r="A129">
        <v>22</v>
      </c>
      <c r="B129">
        <v>1</v>
      </c>
      <c r="C129">
        <v>3</v>
      </c>
      <c r="D129">
        <v>11</v>
      </c>
      <c r="E129">
        <v>4</v>
      </c>
      <c r="F129">
        <v>101</v>
      </c>
      <c r="G129">
        <v>12</v>
      </c>
      <c r="H129">
        <v>40</v>
      </c>
      <c r="I129">
        <v>1</v>
      </c>
      <c r="J129" t="s">
        <v>597</v>
      </c>
      <c r="K129">
        <v>0</v>
      </c>
      <c r="L129" t="s">
        <v>597</v>
      </c>
      <c r="M129" t="s">
        <v>695</v>
      </c>
      <c r="N129" t="s">
        <v>218</v>
      </c>
      <c r="O129" t="s">
        <v>795</v>
      </c>
      <c r="P129" t="s">
        <v>796</v>
      </c>
      <c r="Q129" t="s">
        <v>594</v>
      </c>
      <c r="R129" t="s">
        <v>602</v>
      </c>
      <c r="S129" t="s">
        <v>596</v>
      </c>
      <c r="T129" t="s">
        <v>597</v>
      </c>
      <c r="U129" t="s">
        <v>595</v>
      </c>
      <c r="V129" t="s">
        <v>234</v>
      </c>
      <c r="W129" t="s">
        <v>877</v>
      </c>
      <c r="X129" t="s">
        <v>252</v>
      </c>
      <c r="Y129" t="s">
        <v>3010</v>
      </c>
      <c r="Z129" t="s">
        <v>476</v>
      </c>
      <c r="AA129" t="s">
        <v>3014</v>
      </c>
      <c r="AB129" t="s">
        <v>809</v>
      </c>
      <c r="AC129" t="s">
        <v>810</v>
      </c>
      <c r="AD129" t="s">
        <v>811</v>
      </c>
      <c r="AE129" t="s">
        <v>609</v>
      </c>
      <c r="AF129" t="s">
        <v>610</v>
      </c>
      <c r="AG129" t="s">
        <v>611</v>
      </c>
      <c r="AH129" t="s">
        <v>812</v>
      </c>
      <c r="AI129" t="s">
        <v>813</v>
      </c>
      <c r="AJ129" t="s">
        <v>3015</v>
      </c>
      <c r="AK129" t="s">
        <v>3016</v>
      </c>
      <c r="AL129">
        <v>0</v>
      </c>
      <c r="AM129">
        <v>0</v>
      </c>
      <c r="AN129">
        <v>0</v>
      </c>
      <c r="AO129">
        <v>9332674245</v>
      </c>
      <c r="AP129">
        <v>0</v>
      </c>
      <c r="AQ129" s="187">
        <v>9332674245</v>
      </c>
      <c r="AR129" s="187">
        <v>2757082759</v>
      </c>
      <c r="AS129" s="187">
        <v>1313997703</v>
      </c>
      <c r="AT129" s="187">
        <v>159391762</v>
      </c>
      <c r="AU129" s="187">
        <v>149191762</v>
      </c>
      <c r="AV129" s="187">
        <v>6575591486</v>
      </c>
      <c r="AW129">
        <f>+COUNTIF('[5]EJECUCIONGASTOS ARMONIZADO'!$R$3:$R$583,#REF!)</f>
        <v>0</v>
      </c>
      <c r="AY129" t="e">
        <f>+#REF!-[5]GASTOS!#REF!</f>
        <v>#REF!</v>
      </c>
    </row>
    <row r="130" spans="1:51" x14ac:dyDescent="0.25">
      <c r="A130">
        <v>22</v>
      </c>
      <c r="B130">
        <v>1</v>
      </c>
      <c r="C130">
        <v>3</v>
      </c>
      <c r="D130">
        <v>11</v>
      </c>
      <c r="E130">
        <v>4</v>
      </c>
      <c r="F130">
        <v>101</v>
      </c>
      <c r="G130">
        <v>13</v>
      </c>
      <c r="H130">
        <v>40</v>
      </c>
      <c r="I130">
        <v>1</v>
      </c>
      <c r="J130" t="s">
        <v>597</v>
      </c>
      <c r="K130">
        <v>0</v>
      </c>
      <c r="L130" t="s">
        <v>597</v>
      </c>
      <c r="M130" t="s">
        <v>695</v>
      </c>
      <c r="N130" t="s">
        <v>218</v>
      </c>
      <c r="O130" t="s">
        <v>795</v>
      </c>
      <c r="P130" t="s">
        <v>796</v>
      </c>
      <c r="Q130" t="s">
        <v>594</v>
      </c>
      <c r="R130" t="s">
        <v>602</v>
      </c>
      <c r="S130" t="s">
        <v>596</v>
      </c>
      <c r="T130" t="s">
        <v>597</v>
      </c>
      <c r="U130" t="s">
        <v>595</v>
      </c>
      <c r="V130" t="s">
        <v>234</v>
      </c>
      <c r="W130" t="s">
        <v>877</v>
      </c>
      <c r="X130" t="s">
        <v>252</v>
      </c>
      <c r="Y130" t="s">
        <v>3010</v>
      </c>
      <c r="Z130" t="s">
        <v>476</v>
      </c>
      <c r="AA130" t="s">
        <v>3017</v>
      </c>
      <c r="AB130" t="s">
        <v>825</v>
      </c>
      <c r="AC130" t="s">
        <v>826</v>
      </c>
      <c r="AD130" t="s">
        <v>827</v>
      </c>
      <c r="AE130" t="s">
        <v>609</v>
      </c>
      <c r="AF130" t="s">
        <v>610</v>
      </c>
      <c r="AG130" t="s">
        <v>611</v>
      </c>
      <c r="AH130" t="s">
        <v>828</v>
      </c>
      <c r="AI130" t="s">
        <v>829</v>
      </c>
      <c r="AJ130" t="s">
        <v>3018</v>
      </c>
      <c r="AK130" t="s">
        <v>3019</v>
      </c>
      <c r="AL130">
        <v>0</v>
      </c>
      <c r="AM130">
        <v>0</v>
      </c>
      <c r="AN130">
        <v>0</v>
      </c>
      <c r="AO130">
        <v>195000000</v>
      </c>
      <c r="AP130">
        <v>0</v>
      </c>
      <c r="AQ130" s="187">
        <v>195000000</v>
      </c>
      <c r="AR130" s="187">
        <v>0</v>
      </c>
      <c r="AS130" s="187">
        <v>0</v>
      </c>
      <c r="AT130" s="187">
        <v>0</v>
      </c>
      <c r="AU130" s="187">
        <v>0</v>
      </c>
      <c r="AV130" s="187">
        <v>195000000</v>
      </c>
      <c r="AW130">
        <f>+COUNTIF('[5]EJECUCIONGASTOS ARMONIZADO'!$R$3:$R$583,#REF!)</f>
        <v>0</v>
      </c>
      <c r="AY130" t="e">
        <f>+#REF!-[5]GASTOS!#REF!</f>
        <v>#REF!</v>
      </c>
    </row>
    <row r="131" spans="1:51" x14ac:dyDescent="0.25">
      <c r="A131">
        <v>22</v>
      </c>
      <c r="B131">
        <v>1</v>
      </c>
      <c r="C131">
        <v>3</v>
      </c>
      <c r="D131">
        <v>11</v>
      </c>
      <c r="E131">
        <v>4</v>
      </c>
      <c r="F131">
        <v>101</v>
      </c>
      <c r="G131">
        <v>13</v>
      </c>
      <c r="H131">
        <v>40</v>
      </c>
      <c r="I131">
        <v>1</v>
      </c>
      <c r="J131" t="s">
        <v>597</v>
      </c>
      <c r="K131">
        <v>0</v>
      </c>
      <c r="L131" t="s">
        <v>597</v>
      </c>
      <c r="M131" t="s">
        <v>695</v>
      </c>
      <c r="N131" t="s">
        <v>218</v>
      </c>
      <c r="O131" t="s">
        <v>795</v>
      </c>
      <c r="P131" t="s">
        <v>796</v>
      </c>
      <c r="Q131" t="s">
        <v>594</v>
      </c>
      <c r="R131" t="s">
        <v>602</v>
      </c>
      <c r="S131" t="s">
        <v>596</v>
      </c>
      <c r="T131" t="s">
        <v>597</v>
      </c>
      <c r="U131" t="s">
        <v>595</v>
      </c>
      <c r="V131" t="s">
        <v>234</v>
      </c>
      <c r="W131" t="s">
        <v>877</v>
      </c>
      <c r="X131" t="s">
        <v>252</v>
      </c>
      <c r="Y131" t="s">
        <v>3010</v>
      </c>
      <c r="Z131" t="s">
        <v>476</v>
      </c>
      <c r="AA131" t="s">
        <v>3017</v>
      </c>
      <c r="AB131" t="s">
        <v>825</v>
      </c>
      <c r="AC131" t="s">
        <v>826</v>
      </c>
      <c r="AD131" t="s">
        <v>827</v>
      </c>
      <c r="AE131" t="s">
        <v>609</v>
      </c>
      <c r="AF131" t="s">
        <v>610</v>
      </c>
      <c r="AG131" t="s">
        <v>611</v>
      </c>
      <c r="AH131" t="s">
        <v>838</v>
      </c>
      <c r="AI131" t="s">
        <v>839</v>
      </c>
      <c r="AJ131" t="s">
        <v>3020</v>
      </c>
      <c r="AK131" t="s">
        <v>3021</v>
      </c>
      <c r="AL131">
        <v>0</v>
      </c>
      <c r="AM131">
        <v>0</v>
      </c>
      <c r="AN131">
        <v>0</v>
      </c>
      <c r="AO131">
        <v>598000000</v>
      </c>
      <c r="AP131">
        <v>0</v>
      </c>
      <c r="AQ131" s="187">
        <v>598000000</v>
      </c>
      <c r="AR131" s="187">
        <v>217367197</v>
      </c>
      <c r="AS131" s="187">
        <v>77690050</v>
      </c>
      <c r="AT131" s="187">
        <v>64467197</v>
      </c>
      <c r="AU131" s="187">
        <v>59467197</v>
      </c>
      <c r="AV131" s="187">
        <v>380632803</v>
      </c>
      <c r="AW131">
        <f>+COUNTIF('[5]EJECUCIONGASTOS ARMONIZADO'!$R$3:$R$583,#REF!)</f>
        <v>0</v>
      </c>
      <c r="AY131" t="e">
        <f>+#REF!-[5]GASTOS!#REF!</f>
        <v>#REF!</v>
      </c>
    </row>
    <row r="132" spans="1:51" x14ac:dyDescent="0.25">
      <c r="A132">
        <v>22</v>
      </c>
      <c r="B132">
        <v>1</v>
      </c>
      <c r="C132">
        <v>3</v>
      </c>
      <c r="D132">
        <v>11</v>
      </c>
      <c r="E132">
        <v>4</v>
      </c>
      <c r="F132">
        <v>101</v>
      </c>
      <c r="G132">
        <v>13</v>
      </c>
      <c r="H132">
        <v>40</v>
      </c>
      <c r="I132">
        <v>1</v>
      </c>
      <c r="J132" t="s">
        <v>597</v>
      </c>
      <c r="K132">
        <v>0</v>
      </c>
      <c r="L132" t="s">
        <v>597</v>
      </c>
      <c r="M132" t="s">
        <v>695</v>
      </c>
      <c r="N132" t="s">
        <v>218</v>
      </c>
      <c r="O132" t="s">
        <v>795</v>
      </c>
      <c r="P132" t="s">
        <v>796</v>
      </c>
      <c r="Q132" t="s">
        <v>594</v>
      </c>
      <c r="R132" t="s">
        <v>602</v>
      </c>
      <c r="S132" t="s">
        <v>596</v>
      </c>
      <c r="T132" t="s">
        <v>597</v>
      </c>
      <c r="U132" t="s">
        <v>595</v>
      </c>
      <c r="V132" t="s">
        <v>234</v>
      </c>
      <c r="W132" t="s">
        <v>877</v>
      </c>
      <c r="X132" t="s">
        <v>252</v>
      </c>
      <c r="Y132" t="s">
        <v>3010</v>
      </c>
      <c r="Z132" t="s">
        <v>476</v>
      </c>
      <c r="AA132" t="s">
        <v>3017</v>
      </c>
      <c r="AB132" t="s">
        <v>825</v>
      </c>
      <c r="AC132" t="s">
        <v>826</v>
      </c>
      <c r="AD132" t="s">
        <v>827</v>
      </c>
      <c r="AE132" t="s">
        <v>609</v>
      </c>
      <c r="AF132" t="s">
        <v>610</v>
      </c>
      <c r="AG132" t="s">
        <v>611</v>
      </c>
      <c r="AH132" t="s">
        <v>833</v>
      </c>
      <c r="AI132" t="s">
        <v>834</v>
      </c>
      <c r="AJ132" t="s">
        <v>3022</v>
      </c>
      <c r="AK132" t="s">
        <v>3023</v>
      </c>
      <c r="AL132">
        <v>0</v>
      </c>
      <c r="AM132">
        <v>0</v>
      </c>
      <c r="AN132">
        <v>0</v>
      </c>
      <c r="AO132">
        <v>476404263</v>
      </c>
      <c r="AP132">
        <v>0</v>
      </c>
      <c r="AQ132" s="187">
        <v>476404263</v>
      </c>
      <c r="AR132" s="187">
        <v>318140000</v>
      </c>
      <c r="AS132" s="187">
        <v>259713333</v>
      </c>
      <c r="AT132" s="187">
        <v>81620000</v>
      </c>
      <c r="AU132" s="187">
        <v>68220000</v>
      </c>
      <c r="AV132" s="187">
        <v>158264263</v>
      </c>
      <c r="AW132">
        <f>+COUNTIF('[5]EJECUCIONGASTOS ARMONIZADO'!$R$3:$R$583,#REF!)</f>
        <v>0</v>
      </c>
      <c r="AY132" t="e">
        <f>+#REF!-[5]GASTOS!#REF!</f>
        <v>#REF!</v>
      </c>
    </row>
    <row r="133" spans="1:51" x14ac:dyDescent="0.25">
      <c r="A133">
        <v>22</v>
      </c>
      <c r="B133">
        <v>1</v>
      </c>
      <c r="C133">
        <v>3</v>
      </c>
      <c r="D133">
        <v>11</v>
      </c>
      <c r="E133">
        <v>4</v>
      </c>
      <c r="F133">
        <v>101</v>
      </c>
      <c r="G133">
        <v>13</v>
      </c>
      <c r="H133">
        <v>40</v>
      </c>
      <c r="I133">
        <v>1</v>
      </c>
      <c r="J133" t="s">
        <v>597</v>
      </c>
      <c r="K133">
        <v>0</v>
      </c>
      <c r="L133" t="s">
        <v>597</v>
      </c>
      <c r="M133" t="s">
        <v>695</v>
      </c>
      <c r="N133" t="s">
        <v>218</v>
      </c>
      <c r="O133" t="s">
        <v>795</v>
      </c>
      <c r="P133" t="s">
        <v>796</v>
      </c>
      <c r="Q133" t="s">
        <v>594</v>
      </c>
      <c r="R133" t="s">
        <v>602</v>
      </c>
      <c r="S133" t="s">
        <v>596</v>
      </c>
      <c r="T133" t="s">
        <v>597</v>
      </c>
      <c r="U133" t="s">
        <v>595</v>
      </c>
      <c r="V133" t="s">
        <v>234</v>
      </c>
      <c r="W133" t="s">
        <v>877</v>
      </c>
      <c r="X133" t="s">
        <v>252</v>
      </c>
      <c r="Y133" t="s">
        <v>3010</v>
      </c>
      <c r="Z133" t="s">
        <v>476</v>
      </c>
      <c r="AA133" t="s">
        <v>3017</v>
      </c>
      <c r="AB133" t="s">
        <v>825</v>
      </c>
      <c r="AC133" t="s">
        <v>826</v>
      </c>
      <c r="AD133" t="s">
        <v>827</v>
      </c>
      <c r="AE133" t="s">
        <v>609</v>
      </c>
      <c r="AF133" t="s">
        <v>610</v>
      </c>
      <c r="AG133" t="s">
        <v>611</v>
      </c>
      <c r="AH133" t="s">
        <v>3024</v>
      </c>
      <c r="AI133" t="s">
        <v>3025</v>
      </c>
      <c r="AJ133" t="s">
        <v>3026</v>
      </c>
      <c r="AK133" t="s">
        <v>3027</v>
      </c>
      <c r="AL133">
        <v>0</v>
      </c>
      <c r="AM133">
        <v>0</v>
      </c>
      <c r="AN133">
        <v>0</v>
      </c>
      <c r="AO133">
        <v>600000000</v>
      </c>
      <c r="AP133">
        <v>0</v>
      </c>
      <c r="AQ133" s="187">
        <v>600000000</v>
      </c>
      <c r="AR133" s="187">
        <v>0</v>
      </c>
      <c r="AS133" s="187">
        <v>0</v>
      </c>
      <c r="AT133" s="187">
        <v>0</v>
      </c>
      <c r="AU133" s="187">
        <v>0</v>
      </c>
      <c r="AV133" s="187">
        <v>600000000</v>
      </c>
      <c r="AW133">
        <f>+COUNTIF('[5]EJECUCIONGASTOS ARMONIZADO'!$R$3:$R$583,#REF!)</f>
        <v>0</v>
      </c>
      <c r="AY133" t="e">
        <f>+#REF!-[5]GASTOS!#REF!</f>
        <v>#REF!</v>
      </c>
    </row>
    <row r="134" spans="1:51" x14ac:dyDescent="0.25">
      <c r="A134">
        <v>22</v>
      </c>
      <c r="B134">
        <v>1</v>
      </c>
      <c r="C134">
        <v>3</v>
      </c>
      <c r="D134">
        <v>11</v>
      </c>
      <c r="E134">
        <v>4</v>
      </c>
      <c r="F134">
        <v>101</v>
      </c>
      <c r="G134">
        <v>13</v>
      </c>
      <c r="H134">
        <v>40</v>
      </c>
      <c r="I134">
        <v>1</v>
      </c>
      <c r="J134" t="s">
        <v>597</v>
      </c>
      <c r="K134">
        <v>0</v>
      </c>
      <c r="L134" t="s">
        <v>597</v>
      </c>
      <c r="M134" t="s">
        <v>695</v>
      </c>
      <c r="N134" t="s">
        <v>218</v>
      </c>
      <c r="O134" t="s">
        <v>795</v>
      </c>
      <c r="P134" t="s">
        <v>796</v>
      </c>
      <c r="Q134" t="s">
        <v>594</v>
      </c>
      <c r="R134" t="s">
        <v>602</v>
      </c>
      <c r="S134" t="s">
        <v>596</v>
      </c>
      <c r="T134" t="s">
        <v>597</v>
      </c>
      <c r="U134" t="s">
        <v>595</v>
      </c>
      <c r="V134" t="s">
        <v>234</v>
      </c>
      <c r="W134" t="s">
        <v>877</v>
      </c>
      <c r="X134" t="s">
        <v>252</v>
      </c>
      <c r="Y134" t="s">
        <v>3010</v>
      </c>
      <c r="Z134" t="s">
        <v>476</v>
      </c>
      <c r="AA134" t="s">
        <v>3017</v>
      </c>
      <c r="AB134" t="s">
        <v>825</v>
      </c>
      <c r="AC134" t="s">
        <v>826</v>
      </c>
      <c r="AD134" t="s">
        <v>827</v>
      </c>
      <c r="AE134" t="s">
        <v>609</v>
      </c>
      <c r="AF134" t="s">
        <v>610</v>
      </c>
      <c r="AG134" t="s">
        <v>611</v>
      </c>
      <c r="AH134" t="s">
        <v>843</v>
      </c>
      <c r="AI134" t="s">
        <v>844</v>
      </c>
      <c r="AJ134" t="s">
        <v>3028</v>
      </c>
      <c r="AK134" t="s">
        <v>3019</v>
      </c>
      <c r="AL134">
        <v>0</v>
      </c>
      <c r="AM134">
        <v>0</v>
      </c>
      <c r="AN134">
        <v>0</v>
      </c>
      <c r="AO134">
        <v>1361778</v>
      </c>
      <c r="AP134">
        <v>0</v>
      </c>
      <c r="AQ134" s="187">
        <v>1361778</v>
      </c>
      <c r="AR134" s="187">
        <v>0</v>
      </c>
      <c r="AS134" s="187">
        <v>0</v>
      </c>
      <c r="AT134" s="187">
        <v>0</v>
      </c>
      <c r="AU134" s="187">
        <v>0</v>
      </c>
      <c r="AV134" s="187">
        <v>1361778</v>
      </c>
      <c r="AW134">
        <f>+COUNTIF('[5]EJECUCIONGASTOS ARMONIZADO'!$R$3:$R$583,#REF!)</f>
        <v>0</v>
      </c>
      <c r="AY134" t="e">
        <f>+#REF!-[5]GASTOS!#REF!</f>
        <v>#REF!</v>
      </c>
    </row>
    <row r="135" spans="1:51" x14ac:dyDescent="0.25">
      <c r="A135">
        <v>22</v>
      </c>
      <c r="B135">
        <v>1</v>
      </c>
      <c r="C135">
        <v>3</v>
      </c>
      <c r="D135">
        <v>11</v>
      </c>
      <c r="E135">
        <v>4</v>
      </c>
      <c r="F135">
        <v>101</v>
      </c>
      <c r="G135">
        <v>13</v>
      </c>
      <c r="H135">
        <v>44</v>
      </c>
      <c r="I135">
        <v>1</v>
      </c>
      <c r="J135" t="s">
        <v>597</v>
      </c>
      <c r="K135">
        <v>0</v>
      </c>
      <c r="L135" t="s">
        <v>597</v>
      </c>
      <c r="M135" t="s">
        <v>695</v>
      </c>
      <c r="N135" t="s">
        <v>218</v>
      </c>
      <c r="O135" t="s">
        <v>795</v>
      </c>
      <c r="P135" t="s">
        <v>796</v>
      </c>
      <c r="Q135" t="s">
        <v>594</v>
      </c>
      <c r="R135" t="s">
        <v>602</v>
      </c>
      <c r="S135" t="s">
        <v>596</v>
      </c>
      <c r="T135" t="s">
        <v>597</v>
      </c>
      <c r="U135" t="s">
        <v>595</v>
      </c>
      <c r="V135" t="s">
        <v>234</v>
      </c>
      <c r="W135" t="s">
        <v>877</v>
      </c>
      <c r="X135" t="s">
        <v>252</v>
      </c>
      <c r="Y135" t="s">
        <v>3010</v>
      </c>
      <c r="Z135" t="s">
        <v>476</v>
      </c>
      <c r="AA135" t="s">
        <v>3017</v>
      </c>
      <c r="AB135" t="s">
        <v>825</v>
      </c>
      <c r="AC135" t="s">
        <v>826</v>
      </c>
      <c r="AD135" t="s">
        <v>827</v>
      </c>
      <c r="AE135" t="s">
        <v>609</v>
      </c>
      <c r="AF135" t="s">
        <v>610</v>
      </c>
      <c r="AG135" t="s">
        <v>611</v>
      </c>
      <c r="AH135" t="s">
        <v>843</v>
      </c>
      <c r="AI135" t="s">
        <v>844</v>
      </c>
      <c r="AJ135" t="s">
        <v>3029</v>
      </c>
      <c r="AK135" t="s">
        <v>3019</v>
      </c>
      <c r="AL135">
        <v>0</v>
      </c>
      <c r="AM135">
        <v>0</v>
      </c>
      <c r="AN135">
        <v>0</v>
      </c>
      <c r="AO135">
        <v>133935805</v>
      </c>
      <c r="AP135">
        <v>0</v>
      </c>
      <c r="AQ135" s="187">
        <v>133935805</v>
      </c>
      <c r="AR135" s="187">
        <v>0</v>
      </c>
      <c r="AS135" s="187">
        <v>0</v>
      </c>
      <c r="AT135" s="187">
        <v>0</v>
      </c>
      <c r="AU135" s="187">
        <v>0</v>
      </c>
      <c r="AV135" s="187">
        <v>133935805</v>
      </c>
      <c r="AW135">
        <f>+COUNTIF('[5]EJECUCIONGASTOS ARMONIZADO'!$R$3:$R$583,#REF!)</f>
        <v>0</v>
      </c>
      <c r="AY135" t="e">
        <f>+#REF!-[5]GASTOS!#REF!</f>
        <v>#REF!</v>
      </c>
    </row>
    <row r="136" spans="1:51" x14ac:dyDescent="0.25">
      <c r="A136">
        <v>22</v>
      </c>
      <c r="B136">
        <v>1</v>
      </c>
      <c r="C136">
        <v>3</v>
      </c>
      <c r="D136">
        <v>11</v>
      </c>
      <c r="E136">
        <v>4</v>
      </c>
      <c r="F136">
        <v>101</v>
      </c>
      <c r="G136">
        <v>68</v>
      </c>
      <c r="H136">
        <v>40</v>
      </c>
      <c r="I136">
        <v>1</v>
      </c>
      <c r="J136" t="s">
        <v>597</v>
      </c>
      <c r="K136">
        <v>0</v>
      </c>
      <c r="L136" t="s">
        <v>597</v>
      </c>
      <c r="M136" t="s">
        <v>695</v>
      </c>
      <c r="N136" t="s">
        <v>218</v>
      </c>
      <c r="O136" t="s">
        <v>795</v>
      </c>
      <c r="P136" t="s">
        <v>796</v>
      </c>
      <c r="Q136" t="s">
        <v>594</v>
      </c>
      <c r="R136" t="s">
        <v>602</v>
      </c>
      <c r="S136" t="s">
        <v>596</v>
      </c>
      <c r="T136" t="s">
        <v>597</v>
      </c>
      <c r="U136" t="s">
        <v>595</v>
      </c>
      <c r="V136" t="s">
        <v>234</v>
      </c>
      <c r="W136" t="s">
        <v>877</v>
      </c>
      <c r="X136" t="s">
        <v>252</v>
      </c>
      <c r="Y136" t="s">
        <v>3010</v>
      </c>
      <c r="Z136" t="s">
        <v>476</v>
      </c>
      <c r="AA136" t="s">
        <v>3030</v>
      </c>
      <c r="AB136" t="s">
        <v>800</v>
      </c>
      <c r="AC136" t="s">
        <v>801</v>
      </c>
      <c r="AD136" t="s">
        <v>802</v>
      </c>
      <c r="AE136" t="s">
        <v>609</v>
      </c>
      <c r="AF136" t="s">
        <v>610</v>
      </c>
      <c r="AG136" t="s">
        <v>611</v>
      </c>
      <c r="AH136" t="s">
        <v>803</v>
      </c>
      <c r="AI136" t="s">
        <v>804</v>
      </c>
      <c r="AJ136" t="s">
        <v>3031</v>
      </c>
      <c r="AK136" t="s">
        <v>3032</v>
      </c>
      <c r="AL136">
        <v>0</v>
      </c>
      <c r="AM136">
        <v>0</v>
      </c>
      <c r="AN136">
        <v>0</v>
      </c>
      <c r="AO136">
        <v>237516934</v>
      </c>
      <c r="AP136">
        <v>0</v>
      </c>
      <c r="AQ136" s="187">
        <v>237516934</v>
      </c>
      <c r="AR136" s="187">
        <v>69580000</v>
      </c>
      <c r="AS136" s="187">
        <v>60180000</v>
      </c>
      <c r="AT136" s="187">
        <v>13040000</v>
      </c>
      <c r="AU136" s="187">
        <v>13040000</v>
      </c>
      <c r="AV136" s="187">
        <v>167936934</v>
      </c>
      <c r="AW136">
        <f>+COUNTIF('[5]EJECUCIONGASTOS ARMONIZADO'!$R$3:$R$583,#REF!)</f>
        <v>0</v>
      </c>
      <c r="AY136" t="e">
        <f>+#REF!-[5]GASTOS!#REF!</f>
        <v>#REF!</v>
      </c>
    </row>
    <row r="137" spans="1:51" x14ac:dyDescent="0.25">
      <c r="A137">
        <v>22</v>
      </c>
      <c r="B137">
        <v>1</v>
      </c>
      <c r="C137">
        <v>3</v>
      </c>
      <c r="D137">
        <v>11</v>
      </c>
      <c r="E137">
        <v>4</v>
      </c>
      <c r="F137">
        <v>202</v>
      </c>
      <c r="G137">
        <v>13</v>
      </c>
      <c r="H137">
        <v>40</v>
      </c>
      <c r="I137">
        <v>1</v>
      </c>
      <c r="J137" t="s">
        <v>597</v>
      </c>
      <c r="K137">
        <v>0</v>
      </c>
      <c r="L137" t="s">
        <v>597</v>
      </c>
      <c r="M137" t="s">
        <v>695</v>
      </c>
      <c r="N137" t="s">
        <v>218</v>
      </c>
      <c r="O137" t="s">
        <v>795</v>
      </c>
      <c r="P137" t="s">
        <v>796</v>
      </c>
      <c r="Q137" t="s">
        <v>594</v>
      </c>
      <c r="R137" t="s">
        <v>602</v>
      </c>
      <c r="S137" t="s">
        <v>596</v>
      </c>
      <c r="T137" t="s">
        <v>597</v>
      </c>
      <c r="U137" t="s">
        <v>595</v>
      </c>
      <c r="V137" t="s">
        <v>234</v>
      </c>
      <c r="W137" t="s">
        <v>877</v>
      </c>
      <c r="X137" t="s">
        <v>252</v>
      </c>
      <c r="Y137" t="s">
        <v>2985</v>
      </c>
      <c r="Z137" t="s">
        <v>484</v>
      </c>
      <c r="AA137" t="s">
        <v>3523</v>
      </c>
      <c r="AB137" t="s">
        <v>825</v>
      </c>
      <c r="AC137" t="s">
        <v>826</v>
      </c>
      <c r="AD137" t="s">
        <v>827</v>
      </c>
      <c r="AE137" t="s">
        <v>609</v>
      </c>
      <c r="AF137" t="s">
        <v>610</v>
      </c>
      <c r="AG137" t="s">
        <v>611</v>
      </c>
      <c r="AH137" t="s">
        <v>833</v>
      </c>
      <c r="AI137" t="s">
        <v>834</v>
      </c>
      <c r="AJ137" t="s">
        <v>3524</v>
      </c>
      <c r="AK137" t="s">
        <v>3023</v>
      </c>
      <c r="AL137">
        <v>0</v>
      </c>
      <c r="AM137">
        <v>0</v>
      </c>
      <c r="AN137">
        <v>0</v>
      </c>
      <c r="AO137">
        <v>7000000</v>
      </c>
      <c r="AP137">
        <v>0</v>
      </c>
      <c r="AQ137" s="187">
        <v>7000000</v>
      </c>
      <c r="AR137" s="187">
        <v>0</v>
      </c>
      <c r="AS137" s="187">
        <v>0</v>
      </c>
      <c r="AT137" s="187">
        <v>0</v>
      </c>
      <c r="AU137" s="187">
        <v>0</v>
      </c>
      <c r="AV137" s="187">
        <v>7000000</v>
      </c>
      <c r="AW137">
        <f>+COUNTIF('[5]EJECUCIONGASTOS ARMONIZADO'!$R$3:$R$583,#REF!)</f>
        <v>0</v>
      </c>
      <c r="AY137" t="e">
        <f>+#REF!-[5]GASTOS!#REF!</f>
        <v>#REF!</v>
      </c>
    </row>
    <row r="138" spans="1:51" x14ac:dyDescent="0.25">
      <c r="A138">
        <v>22</v>
      </c>
      <c r="B138">
        <v>1</v>
      </c>
      <c r="C138">
        <v>3</v>
      </c>
      <c r="D138">
        <v>11</v>
      </c>
      <c r="E138">
        <v>5</v>
      </c>
      <c r="F138">
        <v>1</v>
      </c>
      <c r="G138">
        <v>11</v>
      </c>
      <c r="H138">
        <v>0</v>
      </c>
      <c r="I138">
        <v>1</v>
      </c>
      <c r="J138" t="s">
        <v>597</v>
      </c>
      <c r="K138">
        <v>0</v>
      </c>
      <c r="L138" t="s">
        <v>597</v>
      </c>
      <c r="M138" t="s">
        <v>695</v>
      </c>
      <c r="N138" t="s">
        <v>218</v>
      </c>
      <c r="O138" t="s">
        <v>795</v>
      </c>
      <c r="P138" t="s">
        <v>796</v>
      </c>
      <c r="Q138" t="s">
        <v>594</v>
      </c>
      <c r="R138" t="s">
        <v>602</v>
      </c>
      <c r="S138" t="s">
        <v>596</v>
      </c>
      <c r="T138" t="s">
        <v>597</v>
      </c>
      <c r="U138" t="s">
        <v>595</v>
      </c>
      <c r="V138" t="s">
        <v>234</v>
      </c>
      <c r="W138" t="s">
        <v>735</v>
      </c>
      <c r="X138" t="s">
        <v>254</v>
      </c>
      <c r="Y138" t="s">
        <v>736</v>
      </c>
      <c r="Z138" t="s">
        <v>255</v>
      </c>
      <c r="AA138" t="s">
        <v>817</v>
      </c>
      <c r="AB138" t="s">
        <v>818</v>
      </c>
      <c r="AC138" t="s">
        <v>819</v>
      </c>
      <c r="AD138" t="s">
        <v>820</v>
      </c>
      <c r="AE138" t="s">
        <v>609</v>
      </c>
      <c r="AF138" t="s">
        <v>610</v>
      </c>
      <c r="AG138" t="s">
        <v>611</v>
      </c>
      <c r="AH138" t="s">
        <v>635</v>
      </c>
      <c r="AI138" t="s">
        <v>636</v>
      </c>
      <c r="AJ138" t="s">
        <v>821</v>
      </c>
      <c r="AK138" t="s">
        <v>27</v>
      </c>
      <c r="AL138">
        <v>1300000000</v>
      </c>
      <c r="AM138">
        <v>0</v>
      </c>
      <c r="AN138">
        <v>0</v>
      </c>
      <c r="AO138">
        <v>0</v>
      </c>
      <c r="AP138">
        <v>1089722845</v>
      </c>
      <c r="AQ138" s="187">
        <v>210277155</v>
      </c>
      <c r="AR138" s="187">
        <v>210277155</v>
      </c>
      <c r="AS138" s="187">
        <v>210277155</v>
      </c>
      <c r="AT138" s="187">
        <v>116111832</v>
      </c>
      <c r="AU138" s="187">
        <v>113550872</v>
      </c>
      <c r="AV138" s="187">
        <v>0</v>
      </c>
      <c r="AW138">
        <f>+COUNTIF('[5]EJECUCIONGASTOS ARMONIZADO'!$R$3:$R$583,#REF!)</f>
        <v>0</v>
      </c>
      <c r="AY138" t="e">
        <f>+#REF!-[5]GASTOS!#REF!</f>
        <v>#REF!</v>
      </c>
    </row>
    <row r="139" spans="1:51" x14ac:dyDescent="0.25">
      <c r="A139">
        <v>22</v>
      </c>
      <c r="B139">
        <v>1</v>
      </c>
      <c r="C139">
        <v>3</v>
      </c>
      <c r="D139">
        <v>11</v>
      </c>
      <c r="E139">
        <v>5</v>
      </c>
      <c r="F139">
        <v>1</v>
      </c>
      <c r="G139">
        <v>11</v>
      </c>
      <c r="H139">
        <v>1</v>
      </c>
      <c r="I139">
        <v>1</v>
      </c>
      <c r="J139" t="s">
        <v>597</v>
      </c>
      <c r="K139">
        <v>0</v>
      </c>
      <c r="L139" t="s">
        <v>597</v>
      </c>
      <c r="M139" t="s">
        <v>695</v>
      </c>
      <c r="N139" t="s">
        <v>218</v>
      </c>
      <c r="O139" t="s">
        <v>795</v>
      </c>
      <c r="P139" t="s">
        <v>796</v>
      </c>
      <c r="Q139" t="s">
        <v>594</v>
      </c>
      <c r="R139" t="s">
        <v>602</v>
      </c>
      <c r="S139" t="s">
        <v>596</v>
      </c>
      <c r="T139" t="s">
        <v>597</v>
      </c>
      <c r="U139" t="s">
        <v>595</v>
      </c>
      <c r="V139" t="s">
        <v>234</v>
      </c>
      <c r="W139" t="s">
        <v>735</v>
      </c>
      <c r="X139" t="s">
        <v>254</v>
      </c>
      <c r="Y139" t="s">
        <v>736</v>
      </c>
      <c r="Z139" t="s">
        <v>255</v>
      </c>
      <c r="AA139" t="s">
        <v>817</v>
      </c>
      <c r="AB139" t="s">
        <v>818</v>
      </c>
      <c r="AC139" t="s">
        <v>819</v>
      </c>
      <c r="AD139" t="s">
        <v>820</v>
      </c>
      <c r="AE139" t="s">
        <v>609</v>
      </c>
      <c r="AF139" t="s">
        <v>610</v>
      </c>
      <c r="AG139" t="s">
        <v>611</v>
      </c>
      <c r="AH139" t="s">
        <v>635</v>
      </c>
      <c r="AI139" t="s">
        <v>636</v>
      </c>
      <c r="AJ139" t="s">
        <v>2874</v>
      </c>
      <c r="AK139" t="s">
        <v>27</v>
      </c>
      <c r="AL139">
        <v>0</v>
      </c>
      <c r="AM139">
        <v>0</v>
      </c>
      <c r="AN139">
        <v>0</v>
      </c>
      <c r="AO139">
        <v>200000000</v>
      </c>
      <c r="AP139">
        <v>200000000</v>
      </c>
      <c r="AQ139" s="187">
        <v>0</v>
      </c>
      <c r="AR139" s="187">
        <v>0</v>
      </c>
      <c r="AS139" s="187">
        <v>0</v>
      </c>
      <c r="AT139" s="187">
        <v>0</v>
      </c>
      <c r="AU139" s="187">
        <v>0</v>
      </c>
      <c r="AV139" s="187">
        <v>0</v>
      </c>
      <c r="AW139">
        <f>+COUNTIF('[5]EJECUCIONGASTOS ARMONIZADO'!$R$3:$R$583,#REF!)</f>
        <v>0</v>
      </c>
      <c r="AY139" t="e">
        <f>+#REF!-[5]GASTOS!#REF!</f>
        <v>#REF!</v>
      </c>
    </row>
    <row r="140" spans="1:51" x14ac:dyDescent="0.25">
      <c r="A140">
        <v>22</v>
      </c>
      <c r="B140">
        <v>1</v>
      </c>
      <c r="C140">
        <v>3</v>
      </c>
      <c r="D140">
        <v>11</v>
      </c>
      <c r="E140">
        <v>5</v>
      </c>
      <c r="F140">
        <v>1</v>
      </c>
      <c r="G140">
        <v>13</v>
      </c>
      <c r="H140">
        <v>0</v>
      </c>
      <c r="I140">
        <v>1</v>
      </c>
      <c r="J140" t="s">
        <v>597</v>
      </c>
      <c r="K140">
        <v>0</v>
      </c>
      <c r="L140" t="s">
        <v>597</v>
      </c>
      <c r="M140" t="s">
        <v>695</v>
      </c>
      <c r="N140" t="s">
        <v>218</v>
      </c>
      <c r="O140" t="s">
        <v>795</v>
      </c>
      <c r="P140" t="s">
        <v>796</v>
      </c>
      <c r="Q140" t="s">
        <v>594</v>
      </c>
      <c r="R140" t="s">
        <v>602</v>
      </c>
      <c r="S140" t="s">
        <v>596</v>
      </c>
      <c r="T140" t="s">
        <v>597</v>
      </c>
      <c r="U140" t="s">
        <v>595</v>
      </c>
      <c r="V140" t="s">
        <v>234</v>
      </c>
      <c r="W140" t="s">
        <v>735</v>
      </c>
      <c r="X140" t="s">
        <v>254</v>
      </c>
      <c r="Y140" t="s">
        <v>736</v>
      </c>
      <c r="Z140" t="s">
        <v>255</v>
      </c>
      <c r="AA140" t="s">
        <v>824</v>
      </c>
      <c r="AB140" t="s">
        <v>825</v>
      </c>
      <c r="AC140" t="s">
        <v>826</v>
      </c>
      <c r="AD140" t="s">
        <v>827</v>
      </c>
      <c r="AE140" t="s">
        <v>609</v>
      </c>
      <c r="AF140" t="s">
        <v>610</v>
      </c>
      <c r="AG140" t="s">
        <v>611</v>
      </c>
      <c r="AH140" t="s">
        <v>828</v>
      </c>
      <c r="AI140" t="s">
        <v>829</v>
      </c>
      <c r="AJ140" t="s">
        <v>830</v>
      </c>
      <c r="AK140" t="s">
        <v>28</v>
      </c>
      <c r="AL140">
        <v>65000000</v>
      </c>
      <c r="AM140">
        <v>0</v>
      </c>
      <c r="AN140">
        <v>0</v>
      </c>
      <c r="AO140">
        <v>960000000</v>
      </c>
      <c r="AP140">
        <v>7000000</v>
      </c>
      <c r="AQ140" s="187">
        <v>1018000000</v>
      </c>
      <c r="AR140" s="187">
        <v>1018000000</v>
      </c>
      <c r="AS140" s="187">
        <v>1018000000</v>
      </c>
      <c r="AT140" s="187">
        <v>405383066</v>
      </c>
      <c r="AU140" s="187">
        <v>405383066</v>
      </c>
      <c r="AV140" s="187">
        <v>0</v>
      </c>
      <c r="AW140">
        <f>+COUNTIF('[5]EJECUCIONGASTOS ARMONIZADO'!$R$3:$R$583,#REF!)</f>
        <v>0</v>
      </c>
      <c r="AY140" t="e">
        <f>+#REF!-[5]GASTOS!#REF!</f>
        <v>#REF!</v>
      </c>
    </row>
    <row r="141" spans="1:51" x14ac:dyDescent="0.25">
      <c r="A141">
        <v>22</v>
      </c>
      <c r="B141">
        <v>1</v>
      </c>
      <c r="C141">
        <v>3</v>
      </c>
      <c r="D141">
        <v>11</v>
      </c>
      <c r="E141">
        <v>5</v>
      </c>
      <c r="F141">
        <v>1</v>
      </c>
      <c r="G141">
        <v>13</v>
      </c>
      <c r="H141">
        <v>1</v>
      </c>
      <c r="I141">
        <v>1</v>
      </c>
      <c r="J141" t="s">
        <v>597</v>
      </c>
      <c r="K141">
        <v>0</v>
      </c>
      <c r="L141" t="s">
        <v>597</v>
      </c>
      <c r="M141" t="s">
        <v>695</v>
      </c>
      <c r="N141" t="s">
        <v>218</v>
      </c>
      <c r="O141" t="s">
        <v>795</v>
      </c>
      <c r="P141" t="s">
        <v>796</v>
      </c>
      <c r="Q141" t="s">
        <v>594</v>
      </c>
      <c r="R141" t="s">
        <v>602</v>
      </c>
      <c r="S141" t="s">
        <v>596</v>
      </c>
      <c r="T141" t="s">
        <v>597</v>
      </c>
      <c r="U141" t="s">
        <v>595</v>
      </c>
      <c r="V141" t="s">
        <v>234</v>
      </c>
      <c r="W141" t="s">
        <v>735</v>
      </c>
      <c r="X141" t="s">
        <v>254</v>
      </c>
      <c r="Y141" t="s">
        <v>736</v>
      </c>
      <c r="Z141" t="s">
        <v>255</v>
      </c>
      <c r="AA141" t="s">
        <v>824</v>
      </c>
      <c r="AB141" t="s">
        <v>825</v>
      </c>
      <c r="AC141" t="s">
        <v>826</v>
      </c>
      <c r="AD141" t="s">
        <v>827</v>
      </c>
      <c r="AE141" t="s">
        <v>609</v>
      </c>
      <c r="AF141" t="s">
        <v>610</v>
      </c>
      <c r="AG141" t="s">
        <v>611</v>
      </c>
      <c r="AH141" t="s">
        <v>833</v>
      </c>
      <c r="AI141" t="s">
        <v>834</v>
      </c>
      <c r="AJ141" t="s">
        <v>835</v>
      </c>
      <c r="AK141" t="s">
        <v>28</v>
      </c>
      <c r="AL141">
        <v>408000000</v>
      </c>
      <c r="AM141">
        <v>0</v>
      </c>
      <c r="AN141">
        <v>0</v>
      </c>
      <c r="AO141">
        <v>1553440068</v>
      </c>
      <c r="AP141">
        <v>1558340068</v>
      </c>
      <c r="AQ141" s="187">
        <v>403100000</v>
      </c>
      <c r="AR141" s="187">
        <v>403100000</v>
      </c>
      <c r="AS141" s="187">
        <v>403100000</v>
      </c>
      <c r="AT141" s="187">
        <v>224866666</v>
      </c>
      <c r="AU141" s="187">
        <v>218866666</v>
      </c>
      <c r="AV141" s="187">
        <v>0</v>
      </c>
      <c r="AW141">
        <f>+COUNTIF('[5]EJECUCIONGASTOS ARMONIZADO'!$R$3:$R$583,#REF!)</f>
        <v>0</v>
      </c>
      <c r="AY141" t="e">
        <f>+#REF!-[5]GASTOS!#REF!</f>
        <v>#REF!</v>
      </c>
    </row>
    <row r="142" spans="1:51" x14ac:dyDescent="0.25">
      <c r="A142">
        <v>22</v>
      </c>
      <c r="B142">
        <v>1</v>
      </c>
      <c r="C142">
        <v>3</v>
      </c>
      <c r="D142">
        <v>11</v>
      </c>
      <c r="E142">
        <v>5</v>
      </c>
      <c r="F142">
        <v>1</v>
      </c>
      <c r="G142">
        <v>13</v>
      </c>
      <c r="H142">
        <v>2</v>
      </c>
      <c r="I142">
        <v>1</v>
      </c>
      <c r="J142" t="s">
        <v>597</v>
      </c>
      <c r="K142">
        <v>0</v>
      </c>
      <c r="L142" t="s">
        <v>597</v>
      </c>
      <c r="M142" t="s">
        <v>695</v>
      </c>
      <c r="N142" t="s">
        <v>218</v>
      </c>
      <c r="O142" t="s">
        <v>795</v>
      </c>
      <c r="P142" t="s">
        <v>796</v>
      </c>
      <c r="Q142" t="s">
        <v>594</v>
      </c>
      <c r="R142" t="s">
        <v>602</v>
      </c>
      <c r="S142" t="s">
        <v>596</v>
      </c>
      <c r="T142" t="s">
        <v>597</v>
      </c>
      <c r="U142" t="s">
        <v>595</v>
      </c>
      <c r="V142" t="s">
        <v>234</v>
      </c>
      <c r="W142" t="s">
        <v>735</v>
      </c>
      <c r="X142" t="s">
        <v>254</v>
      </c>
      <c r="Y142" t="s">
        <v>736</v>
      </c>
      <c r="Z142" t="s">
        <v>255</v>
      </c>
      <c r="AA142" t="s">
        <v>824</v>
      </c>
      <c r="AB142" t="s">
        <v>825</v>
      </c>
      <c r="AC142" t="s">
        <v>826</v>
      </c>
      <c r="AD142" t="s">
        <v>827</v>
      </c>
      <c r="AE142" t="s">
        <v>609</v>
      </c>
      <c r="AF142" t="s">
        <v>610</v>
      </c>
      <c r="AG142" t="s">
        <v>611</v>
      </c>
      <c r="AH142" t="s">
        <v>838</v>
      </c>
      <c r="AI142" t="s">
        <v>839</v>
      </c>
      <c r="AJ142" t="s">
        <v>840</v>
      </c>
      <c r="AK142" t="s">
        <v>28</v>
      </c>
      <c r="AL142">
        <v>145000000</v>
      </c>
      <c r="AM142">
        <v>0</v>
      </c>
      <c r="AN142">
        <v>0</v>
      </c>
      <c r="AO142">
        <v>400000000</v>
      </c>
      <c r="AP142">
        <v>460000000</v>
      </c>
      <c r="AQ142" s="187">
        <v>85000000</v>
      </c>
      <c r="AR142" s="187">
        <v>85000000</v>
      </c>
      <c r="AS142" s="187">
        <v>85000000</v>
      </c>
      <c r="AT142" s="187">
        <v>25000000</v>
      </c>
      <c r="AU142" s="187">
        <v>25000000</v>
      </c>
      <c r="AV142" s="187">
        <v>0</v>
      </c>
      <c r="AW142">
        <f>+COUNTIF('[5]EJECUCIONGASTOS ARMONIZADO'!$R$3:$R$583,#REF!)</f>
        <v>0</v>
      </c>
      <c r="AY142" t="e">
        <f>+#REF!-[5]GASTOS!#REF!</f>
        <v>#REF!</v>
      </c>
    </row>
    <row r="143" spans="1:51" x14ac:dyDescent="0.25">
      <c r="A143">
        <v>22</v>
      </c>
      <c r="B143">
        <v>1</v>
      </c>
      <c r="C143">
        <v>3</v>
      </c>
      <c r="D143">
        <v>11</v>
      </c>
      <c r="E143">
        <v>5</v>
      </c>
      <c r="F143">
        <v>1</v>
      </c>
      <c r="G143">
        <v>13</v>
      </c>
      <c r="H143">
        <v>3</v>
      </c>
      <c r="I143">
        <v>1</v>
      </c>
      <c r="J143" t="s">
        <v>597</v>
      </c>
      <c r="K143">
        <v>0</v>
      </c>
      <c r="L143" t="s">
        <v>597</v>
      </c>
      <c r="M143" t="s">
        <v>695</v>
      </c>
      <c r="N143" t="s">
        <v>218</v>
      </c>
      <c r="O143" t="s">
        <v>795</v>
      </c>
      <c r="P143" t="s">
        <v>796</v>
      </c>
      <c r="Q143" t="s">
        <v>594</v>
      </c>
      <c r="R143" t="s">
        <v>602</v>
      </c>
      <c r="S143" t="s">
        <v>596</v>
      </c>
      <c r="T143" t="s">
        <v>597</v>
      </c>
      <c r="U143" t="s">
        <v>595</v>
      </c>
      <c r="V143" t="s">
        <v>234</v>
      </c>
      <c r="W143" t="s">
        <v>735</v>
      </c>
      <c r="X143" t="s">
        <v>254</v>
      </c>
      <c r="Y143" t="s">
        <v>736</v>
      </c>
      <c r="Z143" t="s">
        <v>255</v>
      </c>
      <c r="AA143" t="s">
        <v>824</v>
      </c>
      <c r="AB143" t="s">
        <v>825</v>
      </c>
      <c r="AC143" t="s">
        <v>826</v>
      </c>
      <c r="AD143" t="s">
        <v>827</v>
      </c>
      <c r="AE143" t="s">
        <v>609</v>
      </c>
      <c r="AF143" t="s">
        <v>610</v>
      </c>
      <c r="AG143" t="s">
        <v>611</v>
      </c>
      <c r="AH143" t="s">
        <v>843</v>
      </c>
      <c r="AI143" t="s">
        <v>844</v>
      </c>
      <c r="AJ143" t="s">
        <v>845</v>
      </c>
      <c r="AK143" t="s">
        <v>28</v>
      </c>
      <c r="AL143">
        <v>227094619</v>
      </c>
      <c r="AM143">
        <v>0</v>
      </c>
      <c r="AN143">
        <v>0</v>
      </c>
      <c r="AO143">
        <v>0</v>
      </c>
      <c r="AP143">
        <v>0</v>
      </c>
      <c r="AQ143" s="187">
        <v>227094619</v>
      </c>
      <c r="AR143" s="187">
        <v>227094619</v>
      </c>
      <c r="AS143" s="187">
        <v>227094619</v>
      </c>
      <c r="AT143" s="187">
        <v>0</v>
      </c>
      <c r="AU143" s="187">
        <v>0</v>
      </c>
      <c r="AV143" s="187">
        <v>0</v>
      </c>
      <c r="AW143">
        <f>+COUNTIF('[5]EJECUCIONGASTOS ARMONIZADO'!$R$3:$R$583,#REF!)</f>
        <v>0</v>
      </c>
      <c r="AY143" t="e">
        <f>+#REF!-[5]GASTOS!#REF!</f>
        <v>#REF!</v>
      </c>
    </row>
    <row r="144" spans="1:51" x14ac:dyDescent="0.25">
      <c r="A144">
        <v>22</v>
      </c>
      <c r="B144">
        <v>1</v>
      </c>
      <c r="C144">
        <v>3</v>
      </c>
      <c r="D144">
        <v>11</v>
      </c>
      <c r="E144">
        <v>5</v>
      </c>
      <c r="F144">
        <v>1</v>
      </c>
      <c r="G144">
        <v>69</v>
      </c>
      <c r="H144">
        <v>0</v>
      </c>
      <c r="I144">
        <v>1</v>
      </c>
      <c r="J144" t="s">
        <v>597</v>
      </c>
      <c r="K144">
        <v>0</v>
      </c>
      <c r="L144" t="s">
        <v>597</v>
      </c>
      <c r="M144" t="s">
        <v>695</v>
      </c>
      <c r="N144" t="s">
        <v>218</v>
      </c>
      <c r="O144" t="s">
        <v>795</v>
      </c>
      <c r="P144" t="s">
        <v>796</v>
      </c>
      <c r="Q144" t="s">
        <v>594</v>
      </c>
      <c r="R144" t="s">
        <v>602</v>
      </c>
      <c r="S144" t="s">
        <v>596</v>
      </c>
      <c r="T144" t="s">
        <v>597</v>
      </c>
      <c r="U144" t="s">
        <v>595</v>
      </c>
      <c r="V144" t="s">
        <v>234</v>
      </c>
      <c r="W144" t="s">
        <v>735</v>
      </c>
      <c r="X144" t="s">
        <v>254</v>
      </c>
      <c r="Y144" t="s">
        <v>736</v>
      </c>
      <c r="Z144" t="s">
        <v>255</v>
      </c>
      <c r="AA144" t="s">
        <v>848</v>
      </c>
      <c r="AB144" t="s">
        <v>849</v>
      </c>
      <c r="AC144" t="s">
        <v>850</v>
      </c>
      <c r="AD144" t="s">
        <v>851</v>
      </c>
      <c r="AE144" t="s">
        <v>609</v>
      </c>
      <c r="AF144" t="s">
        <v>610</v>
      </c>
      <c r="AG144" t="s">
        <v>611</v>
      </c>
      <c r="AH144" t="s">
        <v>852</v>
      </c>
      <c r="AI144" t="s">
        <v>853</v>
      </c>
      <c r="AJ144" t="s">
        <v>854</v>
      </c>
      <c r="AK144" t="s">
        <v>29</v>
      </c>
      <c r="AL144">
        <v>12000000</v>
      </c>
      <c r="AM144">
        <v>0</v>
      </c>
      <c r="AN144">
        <v>0</v>
      </c>
      <c r="AO144">
        <v>0</v>
      </c>
      <c r="AP144">
        <v>0</v>
      </c>
      <c r="AQ144" s="187">
        <v>12000000</v>
      </c>
      <c r="AR144" s="187">
        <v>12000000</v>
      </c>
      <c r="AS144" s="187">
        <v>12000000</v>
      </c>
      <c r="AT144" s="187">
        <v>12000000</v>
      </c>
      <c r="AU144" s="187">
        <v>12000000</v>
      </c>
      <c r="AV144" s="187">
        <v>0</v>
      </c>
      <c r="AW144">
        <f>+COUNTIF('[5]EJECUCIONGASTOS ARMONIZADO'!$R$3:$R$583,#REF!)</f>
        <v>0</v>
      </c>
      <c r="AY144" t="e">
        <f>+#REF!-[5]GASTOS!#REF!</f>
        <v>#REF!</v>
      </c>
    </row>
    <row r="145" spans="1:51" x14ac:dyDescent="0.25">
      <c r="A145">
        <v>22</v>
      </c>
      <c r="B145">
        <v>1</v>
      </c>
      <c r="C145">
        <v>3</v>
      </c>
      <c r="D145">
        <v>22</v>
      </c>
      <c r="E145">
        <v>4</v>
      </c>
      <c r="F145">
        <v>101</v>
      </c>
      <c r="G145">
        <v>13</v>
      </c>
      <c r="H145">
        <v>40</v>
      </c>
      <c r="I145">
        <v>2</v>
      </c>
      <c r="J145" t="s">
        <v>235</v>
      </c>
      <c r="K145" t="s">
        <v>695</v>
      </c>
      <c r="L145" t="s">
        <v>218</v>
      </c>
      <c r="M145" t="s">
        <v>695</v>
      </c>
      <c r="N145" t="s">
        <v>218</v>
      </c>
      <c r="O145" t="s">
        <v>795</v>
      </c>
      <c r="P145" t="s">
        <v>796</v>
      </c>
      <c r="Q145" t="s">
        <v>594</v>
      </c>
      <c r="R145" t="s">
        <v>602</v>
      </c>
      <c r="S145" t="s">
        <v>696</v>
      </c>
      <c r="T145" t="s">
        <v>235</v>
      </c>
      <c r="U145" t="s">
        <v>695</v>
      </c>
      <c r="V145" t="s">
        <v>235</v>
      </c>
      <c r="W145" t="s">
        <v>877</v>
      </c>
      <c r="X145" t="s">
        <v>252</v>
      </c>
      <c r="Y145" t="s">
        <v>3010</v>
      </c>
      <c r="Z145" t="s">
        <v>476</v>
      </c>
      <c r="AA145" t="s">
        <v>3017</v>
      </c>
      <c r="AB145" t="s">
        <v>825</v>
      </c>
      <c r="AC145" t="s">
        <v>826</v>
      </c>
      <c r="AD145" t="s">
        <v>827</v>
      </c>
      <c r="AE145" t="s">
        <v>609</v>
      </c>
      <c r="AF145" t="s">
        <v>610</v>
      </c>
      <c r="AG145" t="s">
        <v>611</v>
      </c>
      <c r="AH145" t="s">
        <v>833</v>
      </c>
      <c r="AI145" t="s">
        <v>834</v>
      </c>
      <c r="AJ145" t="s">
        <v>3033</v>
      </c>
      <c r="AK145" t="s">
        <v>3023</v>
      </c>
      <c r="AL145">
        <v>0</v>
      </c>
      <c r="AM145">
        <v>0</v>
      </c>
      <c r="AN145">
        <v>0</v>
      </c>
      <c r="AO145">
        <v>53589071</v>
      </c>
      <c r="AP145">
        <v>0</v>
      </c>
      <c r="AQ145" s="187">
        <v>53589071</v>
      </c>
      <c r="AR145" s="187">
        <v>0</v>
      </c>
      <c r="AS145" s="187">
        <v>0</v>
      </c>
      <c r="AT145" s="187">
        <v>0</v>
      </c>
      <c r="AU145" s="187">
        <v>0</v>
      </c>
      <c r="AV145" s="187">
        <v>53589071</v>
      </c>
      <c r="AW145">
        <f>+COUNTIF('[5]EJECUCIONGASTOS ARMONIZADO'!$R$3:$R$583,#REF!)</f>
        <v>0</v>
      </c>
      <c r="AY145" t="e">
        <f>+#REF!-[5]GASTOS!#REF!</f>
        <v>#REF!</v>
      </c>
    </row>
    <row r="146" spans="1:51" x14ac:dyDescent="0.25">
      <c r="A146">
        <v>22</v>
      </c>
      <c r="B146">
        <v>1</v>
      </c>
      <c r="C146">
        <v>3</v>
      </c>
      <c r="D146">
        <v>22</v>
      </c>
      <c r="E146">
        <v>4</v>
      </c>
      <c r="F146">
        <v>101</v>
      </c>
      <c r="G146">
        <v>69</v>
      </c>
      <c r="H146">
        <v>40</v>
      </c>
      <c r="I146">
        <v>2</v>
      </c>
      <c r="J146" t="s">
        <v>235</v>
      </c>
      <c r="K146" t="s">
        <v>695</v>
      </c>
      <c r="L146" t="s">
        <v>218</v>
      </c>
      <c r="M146" t="s">
        <v>695</v>
      </c>
      <c r="N146" t="s">
        <v>218</v>
      </c>
      <c r="O146" t="s">
        <v>795</v>
      </c>
      <c r="P146" t="s">
        <v>796</v>
      </c>
      <c r="Q146" t="s">
        <v>594</v>
      </c>
      <c r="R146" t="s">
        <v>602</v>
      </c>
      <c r="S146" t="s">
        <v>696</v>
      </c>
      <c r="T146" t="s">
        <v>235</v>
      </c>
      <c r="U146" t="s">
        <v>695</v>
      </c>
      <c r="V146" t="s">
        <v>235</v>
      </c>
      <c r="W146" t="s">
        <v>877</v>
      </c>
      <c r="X146" t="s">
        <v>252</v>
      </c>
      <c r="Y146" t="s">
        <v>3010</v>
      </c>
      <c r="Z146" t="s">
        <v>476</v>
      </c>
      <c r="AA146" t="s">
        <v>3034</v>
      </c>
      <c r="AB146" t="s">
        <v>849</v>
      </c>
      <c r="AC146" t="s">
        <v>850</v>
      </c>
      <c r="AD146" t="s">
        <v>851</v>
      </c>
      <c r="AE146" t="s">
        <v>609</v>
      </c>
      <c r="AF146" t="s">
        <v>610</v>
      </c>
      <c r="AG146" t="s">
        <v>611</v>
      </c>
      <c r="AH146" t="s">
        <v>865</v>
      </c>
      <c r="AI146" t="s">
        <v>866</v>
      </c>
      <c r="AJ146" t="s">
        <v>3035</v>
      </c>
      <c r="AK146" t="s">
        <v>3036</v>
      </c>
      <c r="AL146">
        <v>0</v>
      </c>
      <c r="AM146">
        <v>0</v>
      </c>
      <c r="AN146">
        <v>0</v>
      </c>
      <c r="AO146">
        <v>83355062</v>
      </c>
      <c r="AP146">
        <v>0</v>
      </c>
      <c r="AQ146" s="187">
        <v>83355062</v>
      </c>
      <c r="AR146" s="187">
        <v>0</v>
      </c>
      <c r="AS146" s="187">
        <v>0</v>
      </c>
      <c r="AT146" s="187">
        <v>0</v>
      </c>
      <c r="AU146" s="187">
        <v>0</v>
      </c>
      <c r="AV146" s="187">
        <v>83355062</v>
      </c>
      <c r="AW146">
        <f>+COUNTIF('[5]EJECUCIONGASTOS ARMONIZADO'!$R$3:$R$583,#REF!)</f>
        <v>0</v>
      </c>
      <c r="AY146" t="e">
        <f>+#REF!-[5]GASTOS!#REF!</f>
        <v>#REF!</v>
      </c>
    </row>
    <row r="147" spans="1:51" x14ac:dyDescent="0.25">
      <c r="A147">
        <v>22</v>
      </c>
      <c r="B147">
        <v>1</v>
      </c>
      <c r="C147">
        <v>3</v>
      </c>
      <c r="D147">
        <v>22</v>
      </c>
      <c r="E147">
        <v>5</v>
      </c>
      <c r="F147">
        <v>1</v>
      </c>
      <c r="G147">
        <v>13</v>
      </c>
      <c r="H147">
        <v>0</v>
      </c>
      <c r="I147">
        <v>2</v>
      </c>
      <c r="J147" t="s">
        <v>235</v>
      </c>
      <c r="K147" t="s">
        <v>695</v>
      </c>
      <c r="L147" t="s">
        <v>218</v>
      </c>
      <c r="M147" t="s">
        <v>695</v>
      </c>
      <c r="N147" t="s">
        <v>218</v>
      </c>
      <c r="O147" t="s">
        <v>795</v>
      </c>
      <c r="P147" t="s">
        <v>796</v>
      </c>
      <c r="Q147" t="s">
        <v>594</v>
      </c>
      <c r="R147" t="s">
        <v>602</v>
      </c>
      <c r="S147" t="s">
        <v>696</v>
      </c>
      <c r="T147" t="s">
        <v>235</v>
      </c>
      <c r="U147" t="s">
        <v>695</v>
      </c>
      <c r="V147" t="s">
        <v>235</v>
      </c>
      <c r="W147" t="s">
        <v>735</v>
      </c>
      <c r="X147" t="s">
        <v>254</v>
      </c>
      <c r="Y147" t="s">
        <v>736</v>
      </c>
      <c r="Z147" t="s">
        <v>255</v>
      </c>
      <c r="AA147" t="s">
        <v>824</v>
      </c>
      <c r="AB147" t="s">
        <v>825</v>
      </c>
      <c r="AC147" t="s">
        <v>826</v>
      </c>
      <c r="AD147" t="s">
        <v>827</v>
      </c>
      <c r="AE147" t="s">
        <v>609</v>
      </c>
      <c r="AF147" t="s">
        <v>610</v>
      </c>
      <c r="AG147" t="s">
        <v>611</v>
      </c>
      <c r="AH147" t="s">
        <v>833</v>
      </c>
      <c r="AI147" t="s">
        <v>834</v>
      </c>
      <c r="AJ147" t="s">
        <v>858</v>
      </c>
      <c r="AK147" t="s">
        <v>30</v>
      </c>
      <c r="AL147">
        <v>289495737</v>
      </c>
      <c r="AM147">
        <v>0</v>
      </c>
      <c r="AN147">
        <v>0</v>
      </c>
      <c r="AO147">
        <v>0</v>
      </c>
      <c r="AP147">
        <v>53589071</v>
      </c>
      <c r="AQ147" s="187">
        <v>235906666</v>
      </c>
      <c r="AR147" s="187">
        <v>235891946</v>
      </c>
      <c r="AS147" s="187">
        <v>235891946</v>
      </c>
      <c r="AT147" s="187">
        <v>138491946</v>
      </c>
      <c r="AU147" s="187">
        <v>138491946</v>
      </c>
      <c r="AV147" s="187">
        <v>14720</v>
      </c>
      <c r="AW147">
        <f>+COUNTIF('[5]EJECUCIONGASTOS ARMONIZADO'!$R$3:$R$583,#REF!)</f>
        <v>0</v>
      </c>
      <c r="AY147" t="e">
        <f>+#REF!-[5]GASTOS!#REF!</f>
        <v>#REF!</v>
      </c>
    </row>
    <row r="148" spans="1:51" x14ac:dyDescent="0.25">
      <c r="A148">
        <v>22</v>
      </c>
      <c r="B148">
        <v>1</v>
      </c>
      <c r="C148">
        <v>3</v>
      </c>
      <c r="D148">
        <v>22</v>
      </c>
      <c r="E148">
        <v>5</v>
      </c>
      <c r="F148">
        <v>1</v>
      </c>
      <c r="G148">
        <v>69</v>
      </c>
      <c r="H148">
        <v>0</v>
      </c>
      <c r="I148">
        <v>2</v>
      </c>
      <c r="J148" t="s">
        <v>235</v>
      </c>
      <c r="K148" t="s">
        <v>695</v>
      </c>
      <c r="L148" t="s">
        <v>218</v>
      </c>
      <c r="M148" t="s">
        <v>695</v>
      </c>
      <c r="N148" t="s">
        <v>218</v>
      </c>
      <c r="O148" t="s">
        <v>795</v>
      </c>
      <c r="P148" t="s">
        <v>796</v>
      </c>
      <c r="Q148" t="s">
        <v>594</v>
      </c>
      <c r="R148" t="s">
        <v>602</v>
      </c>
      <c r="S148" t="s">
        <v>696</v>
      </c>
      <c r="T148" t="s">
        <v>235</v>
      </c>
      <c r="U148" t="s">
        <v>695</v>
      </c>
      <c r="V148" t="s">
        <v>235</v>
      </c>
      <c r="W148" t="s">
        <v>735</v>
      </c>
      <c r="X148" t="s">
        <v>254</v>
      </c>
      <c r="Y148" t="s">
        <v>736</v>
      </c>
      <c r="Z148" t="s">
        <v>255</v>
      </c>
      <c r="AA148" t="s">
        <v>848</v>
      </c>
      <c r="AB148" t="s">
        <v>849</v>
      </c>
      <c r="AC148" t="s">
        <v>850</v>
      </c>
      <c r="AD148" t="s">
        <v>851</v>
      </c>
      <c r="AE148" t="s">
        <v>609</v>
      </c>
      <c r="AF148" t="s">
        <v>610</v>
      </c>
      <c r="AG148" t="s">
        <v>611</v>
      </c>
      <c r="AH148" t="s">
        <v>852</v>
      </c>
      <c r="AI148" t="s">
        <v>853</v>
      </c>
      <c r="AJ148" t="s">
        <v>862</v>
      </c>
      <c r="AK148" t="s">
        <v>29</v>
      </c>
      <c r="AL148">
        <v>58600000</v>
      </c>
      <c r="AM148">
        <v>0</v>
      </c>
      <c r="AN148">
        <v>0</v>
      </c>
      <c r="AO148">
        <v>0</v>
      </c>
      <c r="AP148">
        <v>24355062</v>
      </c>
      <c r="AQ148" s="187">
        <v>34244938</v>
      </c>
      <c r="AR148" s="187">
        <v>34244938</v>
      </c>
      <c r="AS148" s="187">
        <v>34244938</v>
      </c>
      <c r="AT148" s="187">
        <v>20578510</v>
      </c>
      <c r="AU148" s="187">
        <v>20578510</v>
      </c>
      <c r="AV148" s="187">
        <v>0</v>
      </c>
      <c r="AW148">
        <f>+COUNTIF('[5]EJECUCIONGASTOS ARMONIZADO'!$R$3:$R$583,#REF!)</f>
        <v>0</v>
      </c>
      <c r="AY148" t="e">
        <f>+#REF!-[5]GASTOS!#REF!</f>
        <v>#REF!</v>
      </c>
    </row>
    <row r="149" spans="1:51" x14ac:dyDescent="0.25">
      <c r="A149">
        <v>22</v>
      </c>
      <c r="B149">
        <v>1</v>
      </c>
      <c r="C149">
        <v>3</v>
      </c>
      <c r="D149">
        <v>22</v>
      </c>
      <c r="E149">
        <v>5</v>
      </c>
      <c r="F149">
        <v>1</v>
      </c>
      <c r="G149">
        <v>69</v>
      </c>
      <c r="H149">
        <v>1</v>
      </c>
      <c r="I149">
        <v>2</v>
      </c>
      <c r="J149" t="s">
        <v>235</v>
      </c>
      <c r="K149" t="s">
        <v>695</v>
      </c>
      <c r="L149" t="s">
        <v>218</v>
      </c>
      <c r="M149" t="s">
        <v>695</v>
      </c>
      <c r="N149" t="s">
        <v>218</v>
      </c>
      <c r="O149" t="s">
        <v>795</v>
      </c>
      <c r="P149" t="s">
        <v>796</v>
      </c>
      <c r="Q149" t="s">
        <v>594</v>
      </c>
      <c r="R149" t="s">
        <v>602</v>
      </c>
      <c r="S149" t="s">
        <v>696</v>
      </c>
      <c r="T149" t="s">
        <v>235</v>
      </c>
      <c r="U149" t="s">
        <v>695</v>
      </c>
      <c r="V149" t="s">
        <v>235</v>
      </c>
      <c r="W149" t="s">
        <v>735</v>
      </c>
      <c r="X149" t="s">
        <v>254</v>
      </c>
      <c r="Y149" t="s">
        <v>736</v>
      </c>
      <c r="Z149" t="s">
        <v>255</v>
      </c>
      <c r="AA149" t="s">
        <v>848</v>
      </c>
      <c r="AB149" t="s">
        <v>849</v>
      </c>
      <c r="AC149" t="s">
        <v>850</v>
      </c>
      <c r="AD149" t="s">
        <v>851</v>
      </c>
      <c r="AE149" t="s">
        <v>609</v>
      </c>
      <c r="AF149" t="s">
        <v>610</v>
      </c>
      <c r="AG149" t="s">
        <v>611</v>
      </c>
      <c r="AH149" t="s">
        <v>865</v>
      </c>
      <c r="AI149" t="s">
        <v>866</v>
      </c>
      <c r="AJ149" t="s">
        <v>867</v>
      </c>
      <c r="AK149" t="s">
        <v>31</v>
      </c>
      <c r="AL149">
        <v>73400000</v>
      </c>
      <c r="AM149">
        <v>0</v>
      </c>
      <c r="AN149">
        <v>0</v>
      </c>
      <c r="AO149">
        <v>0</v>
      </c>
      <c r="AP149">
        <v>59000000</v>
      </c>
      <c r="AQ149" s="187">
        <v>14400000</v>
      </c>
      <c r="AR149" s="187">
        <v>14400000</v>
      </c>
      <c r="AS149" s="187">
        <v>14400000</v>
      </c>
      <c r="AT149" s="187">
        <v>9600000</v>
      </c>
      <c r="AU149" s="187">
        <v>9600000</v>
      </c>
      <c r="AV149" s="187">
        <v>0</v>
      </c>
      <c r="AW149">
        <f>+COUNTIF('[5]EJECUCIONGASTOS ARMONIZADO'!$R$3:$R$583,#REF!)</f>
        <v>0</v>
      </c>
      <c r="AY149" t="e">
        <f>+#REF!-[5]GASTOS!#REF!</f>
        <v>#REF!</v>
      </c>
    </row>
    <row r="150" spans="1:51" x14ac:dyDescent="0.25">
      <c r="A150">
        <v>22</v>
      </c>
      <c r="B150">
        <v>1</v>
      </c>
      <c r="C150">
        <v>3</v>
      </c>
      <c r="D150">
        <v>22</v>
      </c>
      <c r="E150">
        <v>5</v>
      </c>
      <c r="F150">
        <v>1</v>
      </c>
      <c r="G150">
        <v>69</v>
      </c>
      <c r="H150">
        <v>2</v>
      </c>
      <c r="I150">
        <v>2</v>
      </c>
      <c r="J150" t="s">
        <v>235</v>
      </c>
      <c r="K150" t="s">
        <v>695</v>
      </c>
      <c r="L150" t="s">
        <v>218</v>
      </c>
      <c r="M150" t="s">
        <v>695</v>
      </c>
      <c r="N150" t="s">
        <v>218</v>
      </c>
      <c r="O150" t="s">
        <v>795</v>
      </c>
      <c r="P150" t="s">
        <v>796</v>
      </c>
      <c r="Q150" t="s">
        <v>594</v>
      </c>
      <c r="R150" t="s">
        <v>602</v>
      </c>
      <c r="S150" t="s">
        <v>696</v>
      </c>
      <c r="T150" t="s">
        <v>235</v>
      </c>
      <c r="U150" t="s">
        <v>695</v>
      </c>
      <c r="V150" t="s">
        <v>235</v>
      </c>
      <c r="W150" t="s">
        <v>735</v>
      </c>
      <c r="X150" t="s">
        <v>254</v>
      </c>
      <c r="Y150" t="s">
        <v>736</v>
      </c>
      <c r="Z150" t="s">
        <v>255</v>
      </c>
      <c r="AA150" t="s">
        <v>848</v>
      </c>
      <c r="AB150" t="s">
        <v>849</v>
      </c>
      <c r="AC150" t="s">
        <v>850</v>
      </c>
      <c r="AD150" t="s">
        <v>851</v>
      </c>
      <c r="AE150" t="s">
        <v>609</v>
      </c>
      <c r="AF150" t="s">
        <v>610</v>
      </c>
      <c r="AG150" t="s">
        <v>611</v>
      </c>
      <c r="AH150" t="s">
        <v>865</v>
      </c>
      <c r="AI150" t="s">
        <v>866</v>
      </c>
      <c r="AJ150" t="s">
        <v>871</v>
      </c>
      <c r="AK150" t="s">
        <v>32</v>
      </c>
      <c r="AL150">
        <v>4000000</v>
      </c>
      <c r="AM150">
        <v>0</v>
      </c>
      <c r="AN150">
        <v>0</v>
      </c>
      <c r="AO150">
        <v>0</v>
      </c>
      <c r="AP150">
        <v>0</v>
      </c>
      <c r="AQ150" s="187">
        <v>4000000</v>
      </c>
      <c r="AR150" s="187">
        <v>4000000</v>
      </c>
      <c r="AS150" s="187">
        <v>4000000</v>
      </c>
      <c r="AT150" s="187">
        <v>0</v>
      </c>
      <c r="AU150" s="187">
        <v>0</v>
      </c>
      <c r="AV150" s="187">
        <v>0</v>
      </c>
      <c r="AW150">
        <f>+COUNTIF('[5]EJECUCIONGASTOS ARMONIZADO'!$R$3:$R$583,#REF!)</f>
        <v>0</v>
      </c>
      <c r="AY150" t="e">
        <f>+#REF!-[5]GASTOS!#REF!</f>
        <v>#REF!</v>
      </c>
    </row>
    <row r="151" spans="1:51" x14ac:dyDescent="0.25">
      <c r="A151">
        <v>22</v>
      </c>
      <c r="B151">
        <v>1</v>
      </c>
      <c r="C151">
        <v>3</v>
      </c>
      <c r="D151">
        <v>81</v>
      </c>
      <c r="E151">
        <v>4</v>
      </c>
      <c r="F151">
        <v>101</v>
      </c>
      <c r="G151">
        <v>11</v>
      </c>
      <c r="H151">
        <v>40</v>
      </c>
      <c r="I151">
        <v>1</v>
      </c>
      <c r="J151" t="s">
        <v>597</v>
      </c>
      <c r="K151">
        <v>0</v>
      </c>
      <c r="L151" t="s">
        <v>597</v>
      </c>
      <c r="M151" t="s">
        <v>695</v>
      </c>
      <c r="N151" t="s">
        <v>218</v>
      </c>
      <c r="O151" t="s">
        <v>795</v>
      </c>
      <c r="P151" t="s">
        <v>796</v>
      </c>
      <c r="Q151" t="s">
        <v>594</v>
      </c>
      <c r="R151" t="s">
        <v>602</v>
      </c>
      <c r="S151" t="s">
        <v>596</v>
      </c>
      <c r="T151" t="s">
        <v>597</v>
      </c>
      <c r="U151" t="s">
        <v>946</v>
      </c>
      <c r="V151" t="s">
        <v>950</v>
      </c>
      <c r="W151" t="s">
        <v>877</v>
      </c>
      <c r="X151" t="s">
        <v>252</v>
      </c>
      <c r="Y151" t="s">
        <v>3010</v>
      </c>
      <c r="Z151" t="s">
        <v>476</v>
      </c>
      <c r="AA151" t="s">
        <v>3011</v>
      </c>
      <c r="AB151" t="s">
        <v>818</v>
      </c>
      <c r="AC151" t="s">
        <v>819</v>
      </c>
      <c r="AD151" t="s">
        <v>820</v>
      </c>
      <c r="AE151" t="s">
        <v>609</v>
      </c>
      <c r="AF151" t="s">
        <v>610</v>
      </c>
      <c r="AG151" t="s">
        <v>611</v>
      </c>
      <c r="AH151" t="s">
        <v>635</v>
      </c>
      <c r="AI151" t="s">
        <v>636</v>
      </c>
      <c r="AJ151" t="s">
        <v>3037</v>
      </c>
      <c r="AK151" t="s">
        <v>3013</v>
      </c>
      <c r="AL151">
        <v>0</v>
      </c>
      <c r="AM151">
        <v>0</v>
      </c>
      <c r="AN151">
        <v>0</v>
      </c>
      <c r="AO151">
        <v>500000000</v>
      </c>
      <c r="AP151">
        <v>0</v>
      </c>
      <c r="AQ151" s="187">
        <v>500000000</v>
      </c>
      <c r="AR151" s="187">
        <v>412000000</v>
      </c>
      <c r="AS151" s="187">
        <v>181940171</v>
      </c>
      <c r="AT151" s="187">
        <v>15133333</v>
      </c>
      <c r="AU151" s="187">
        <v>13800000</v>
      </c>
      <c r="AV151" s="187">
        <v>88000000</v>
      </c>
      <c r="AW151">
        <f>+COUNTIF('[5]EJECUCIONGASTOS ARMONIZADO'!$R$3:$R$583,#REF!)</f>
        <v>0</v>
      </c>
      <c r="AY151" t="e">
        <f>+#REF!-[5]GASTOS!#REF!</f>
        <v>#REF!</v>
      </c>
    </row>
    <row r="152" spans="1:51" x14ac:dyDescent="0.25">
      <c r="A152">
        <v>22</v>
      </c>
      <c r="B152">
        <v>1</v>
      </c>
      <c r="C152">
        <v>3</v>
      </c>
      <c r="D152">
        <v>81</v>
      </c>
      <c r="E152">
        <v>5</v>
      </c>
      <c r="F152">
        <v>1</v>
      </c>
      <c r="G152">
        <v>11</v>
      </c>
      <c r="H152">
        <v>1</v>
      </c>
      <c r="I152">
        <v>1</v>
      </c>
      <c r="J152" t="s">
        <v>597</v>
      </c>
      <c r="K152">
        <v>0</v>
      </c>
      <c r="L152" t="s">
        <v>597</v>
      </c>
      <c r="M152" t="s">
        <v>695</v>
      </c>
      <c r="N152" t="s">
        <v>218</v>
      </c>
      <c r="O152" t="s">
        <v>795</v>
      </c>
      <c r="P152" t="s">
        <v>796</v>
      </c>
      <c r="Q152" t="s">
        <v>594</v>
      </c>
      <c r="R152" t="s">
        <v>602</v>
      </c>
      <c r="S152" t="s">
        <v>596</v>
      </c>
      <c r="T152" t="s">
        <v>597</v>
      </c>
      <c r="U152" t="s">
        <v>946</v>
      </c>
      <c r="V152" t="s">
        <v>950</v>
      </c>
      <c r="W152" t="s">
        <v>735</v>
      </c>
      <c r="X152" t="s">
        <v>254</v>
      </c>
      <c r="Y152" t="s">
        <v>736</v>
      </c>
      <c r="Z152" t="s">
        <v>255</v>
      </c>
      <c r="AA152" t="s">
        <v>817</v>
      </c>
      <c r="AB152" t="s">
        <v>818</v>
      </c>
      <c r="AC152" t="s">
        <v>819</v>
      </c>
      <c r="AD152" t="s">
        <v>820</v>
      </c>
      <c r="AE152" t="s">
        <v>609</v>
      </c>
      <c r="AF152" t="s">
        <v>610</v>
      </c>
      <c r="AG152" t="s">
        <v>611</v>
      </c>
      <c r="AH152" t="s">
        <v>635</v>
      </c>
      <c r="AI152" t="s">
        <v>636</v>
      </c>
      <c r="AJ152" t="s">
        <v>2877</v>
      </c>
      <c r="AK152" t="s">
        <v>27</v>
      </c>
      <c r="AL152">
        <v>0</v>
      </c>
      <c r="AM152">
        <v>0</v>
      </c>
      <c r="AN152">
        <v>0</v>
      </c>
      <c r="AO152">
        <v>500000000</v>
      </c>
      <c r="AP152">
        <v>500000000</v>
      </c>
      <c r="AQ152" s="187">
        <v>0</v>
      </c>
      <c r="AR152" s="187">
        <v>0</v>
      </c>
      <c r="AS152" s="187">
        <v>0</v>
      </c>
      <c r="AT152" s="187">
        <v>0</v>
      </c>
      <c r="AU152" s="187">
        <v>0</v>
      </c>
      <c r="AV152" s="187">
        <v>0</v>
      </c>
      <c r="AW152">
        <f>+COUNTIF('[5]EJECUCIONGASTOS ARMONIZADO'!$R$3:$R$583,#REF!)</f>
        <v>0</v>
      </c>
      <c r="AY152" t="e">
        <f>+#REF!-[5]GASTOS!#REF!</f>
        <v>#REF!</v>
      </c>
    </row>
    <row r="153" spans="1:51" x14ac:dyDescent="0.25">
      <c r="A153">
        <v>22</v>
      </c>
      <c r="B153">
        <v>1</v>
      </c>
      <c r="C153">
        <v>3</v>
      </c>
      <c r="D153">
        <v>82</v>
      </c>
      <c r="E153">
        <v>4</v>
      </c>
      <c r="F153">
        <v>101</v>
      </c>
      <c r="G153">
        <v>13</v>
      </c>
      <c r="H153">
        <v>40</v>
      </c>
      <c r="I153">
        <v>2</v>
      </c>
      <c r="J153" t="s">
        <v>235</v>
      </c>
      <c r="K153" t="s">
        <v>695</v>
      </c>
      <c r="L153" t="s">
        <v>218</v>
      </c>
      <c r="M153" t="s">
        <v>695</v>
      </c>
      <c r="N153" t="s">
        <v>218</v>
      </c>
      <c r="O153" t="s">
        <v>795</v>
      </c>
      <c r="P153" t="s">
        <v>796</v>
      </c>
      <c r="Q153" t="s">
        <v>594</v>
      </c>
      <c r="R153" t="s">
        <v>602</v>
      </c>
      <c r="S153" t="s">
        <v>696</v>
      </c>
      <c r="T153" t="s">
        <v>235</v>
      </c>
      <c r="U153" t="s">
        <v>725</v>
      </c>
      <c r="V153" t="s">
        <v>729</v>
      </c>
      <c r="W153" t="s">
        <v>877</v>
      </c>
      <c r="X153" t="s">
        <v>252</v>
      </c>
      <c r="Y153" t="s">
        <v>3010</v>
      </c>
      <c r="Z153" t="s">
        <v>476</v>
      </c>
      <c r="AA153" t="s">
        <v>3017</v>
      </c>
      <c r="AB153" t="s">
        <v>825</v>
      </c>
      <c r="AC153" t="s">
        <v>826</v>
      </c>
      <c r="AD153" t="s">
        <v>827</v>
      </c>
      <c r="AE153" t="s">
        <v>609</v>
      </c>
      <c r="AF153" t="s">
        <v>610</v>
      </c>
      <c r="AG153" t="s">
        <v>611</v>
      </c>
      <c r="AH153" t="s">
        <v>828</v>
      </c>
      <c r="AI153" t="s">
        <v>829</v>
      </c>
      <c r="AJ153" t="s">
        <v>3038</v>
      </c>
      <c r="AK153" t="s">
        <v>3019</v>
      </c>
      <c r="AL153">
        <v>0</v>
      </c>
      <c r="AM153">
        <v>0</v>
      </c>
      <c r="AN153">
        <v>0</v>
      </c>
      <c r="AO153">
        <v>32155595</v>
      </c>
      <c r="AP153">
        <v>0</v>
      </c>
      <c r="AQ153" s="187">
        <v>32155595</v>
      </c>
      <c r="AR153" s="187">
        <v>0</v>
      </c>
      <c r="AS153" s="187">
        <v>0</v>
      </c>
      <c r="AT153" s="187">
        <v>0</v>
      </c>
      <c r="AU153" s="187">
        <v>0</v>
      </c>
      <c r="AV153" s="187">
        <v>32155595</v>
      </c>
      <c r="AW153">
        <f>+COUNTIF('[5]EJECUCIONGASTOS ARMONIZADO'!$R$3:$R$583,#REF!)</f>
        <v>0</v>
      </c>
      <c r="AY153" t="e">
        <f>+#REF!-[5]GASTOS!#REF!</f>
        <v>#REF!</v>
      </c>
    </row>
    <row r="154" spans="1:51" x14ac:dyDescent="0.25">
      <c r="A154">
        <v>22</v>
      </c>
      <c r="B154">
        <v>1</v>
      </c>
      <c r="C154">
        <v>3</v>
      </c>
      <c r="D154">
        <v>82</v>
      </c>
      <c r="E154">
        <v>4</v>
      </c>
      <c r="F154">
        <v>101</v>
      </c>
      <c r="G154">
        <v>13</v>
      </c>
      <c r="H154">
        <v>40</v>
      </c>
      <c r="I154">
        <v>2</v>
      </c>
      <c r="J154" t="s">
        <v>235</v>
      </c>
      <c r="K154" t="s">
        <v>695</v>
      </c>
      <c r="L154" t="s">
        <v>218</v>
      </c>
      <c r="M154" t="s">
        <v>695</v>
      </c>
      <c r="N154" t="s">
        <v>218</v>
      </c>
      <c r="O154" t="s">
        <v>795</v>
      </c>
      <c r="P154" t="s">
        <v>796</v>
      </c>
      <c r="Q154" t="s">
        <v>594</v>
      </c>
      <c r="R154" t="s">
        <v>602</v>
      </c>
      <c r="S154" t="s">
        <v>696</v>
      </c>
      <c r="T154" t="s">
        <v>235</v>
      </c>
      <c r="U154" t="s">
        <v>725</v>
      </c>
      <c r="V154" t="s">
        <v>729</v>
      </c>
      <c r="W154" t="s">
        <v>877</v>
      </c>
      <c r="X154" t="s">
        <v>252</v>
      </c>
      <c r="Y154" t="s">
        <v>3010</v>
      </c>
      <c r="Z154" t="s">
        <v>476</v>
      </c>
      <c r="AA154" t="s">
        <v>3017</v>
      </c>
      <c r="AB154" t="s">
        <v>825</v>
      </c>
      <c r="AC154" t="s">
        <v>826</v>
      </c>
      <c r="AD154" t="s">
        <v>827</v>
      </c>
      <c r="AE154" t="s">
        <v>609</v>
      </c>
      <c r="AF154" t="s">
        <v>610</v>
      </c>
      <c r="AG154" t="s">
        <v>611</v>
      </c>
      <c r="AH154" t="s">
        <v>838</v>
      </c>
      <c r="AI154" t="s">
        <v>839</v>
      </c>
      <c r="AJ154" t="s">
        <v>3039</v>
      </c>
      <c r="AK154" t="s">
        <v>3021</v>
      </c>
      <c r="AL154">
        <v>0</v>
      </c>
      <c r="AM154">
        <v>0</v>
      </c>
      <c r="AN154">
        <v>0</v>
      </c>
      <c r="AO154">
        <v>27600000</v>
      </c>
      <c r="AP154">
        <v>0</v>
      </c>
      <c r="AQ154" s="187">
        <v>27600000</v>
      </c>
      <c r="AR154" s="187">
        <v>27600000</v>
      </c>
      <c r="AS154" s="187">
        <v>0</v>
      </c>
      <c r="AT154" s="187">
        <v>0</v>
      </c>
      <c r="AU154" s="187">
        <v>0</v>
      </c>
      <c r="AV154" s="187">
        <v>0</v>
      </c>
      <c r="AW154">
        <f>+COUNTIF('[5]EJECUCIONGASTOS ARMONIZADO'!$R$3:$R$583,#REF!)</f>
        <v>0</v>
      </c>
      <c r="AY154" t="e">
        <f>+#REF!-[5]GASTOS!#REF!</f>
        <v>#REF!</v>
      </c>
    </row>
    <row r="155" spans="1:51" x14ac:dyDescent="0.25">
      <c r="A155">
        <v>22</v>
      </c>
      <c r="B155">
        <v>1</v>
      </c>
      <c r="C155">
        <v>3</v>
      </c>
      <c r="D155">
        <v>82</v>
      </c>
      <c r="E155">
        <v>4</v>
      </c>
      <c r="F155">
        <v>101</v>
      </c>
      <c r="G155">
        <v>13</v>
      </c>
      <c r="H155">
        <v>40</v>
      </c>
      <c r="I155">
        <v>2</v>
      </c>
      <c r="J155" t="s">
        <v>235</v>
      </c>
      <c r="K155" t="s">
        <v>695</v>
      </c>
      <c r="L155" t="s">
        <v>218</v>
      </c>
      <c r="M155" t="s">
        <v>695</v>
      </c>
      <c r="N155" t="s">
        <v>218</v>
      </c>
      <c r="O155" t="s">
        <v>795</v>
      </c>
      <c r="P155" t="s">
        <v>796</v>
      </c>
      <c r="Q155" t="s">
        <v>594</v>
      </c>
      <c r="R155" t="s">
        <v>602</v>
      </c>
      <c r="S155" t="s">
        <v>696</v>
      </c>
      <c r="T155" t="s">
        <v>235</v>
      </c>
      <c r="U155" t="s">
        <v>725</v>
      </c>
      <c r="V155" t="s">
        <v>729</v>
      </c>
      <c r="W155" t="s">
        <v>877</v>
      </c>
      <c r="X155" t="s">
        <v>252</v>
      </c>
      <c r="Y155" t="s">
        <v>3010</v>
      </c>
      <c r="Z155" t="s">
        <v>476</v>
      </c>
      <c r="AA155" t="s">
        <v>3017</v>
      </c>
      <c r="AB155" t="s">
        <v>825</v>
      </c>
      <c r="AC155" t="s">
        <v>826</v>
      </c>
      <c r="AD155" t="s">
        <v>827</v>
      </c>
      <c r="AE155" t="s">
        <v>609</v>
      </c>
      <c r="AF155" t="s">
        <v>610</v>
      </c>
      <c r="AG155" t="s">
        <v>611</v>
      </c>
      <c r="AH155" t="s">
        <v>833</v>
      </c>
      <c r="AI155" t="s">
        <v>834</v>
      </c>
      <c r="AJ155" t="s">
        <v>3040</v>
      </c>
      <c r="AK155" t="s">
        <v>3023</v>
      </c>
      <c r="AL155">
        <v>0</v>
      </c>
      <c r="AM155">
        <v>0</v>
      </c>
      <c r="AN155">
        <v>0</v>
      </c>
      <c r="AO155">
        <v>172000000</v>
      </c>
      <c r="AP155">
        <v>0</v>
      </c>
      <c r="AQ155" s="187">
        <v>172000000</v>
      </c>
      <c r="AR155" s="187">
        <v>172000000</v>
      </c>
      <c r="AS155" s="187">
        <v>144980000</v>
      </c>
      <c r="AT155" s="187">
        <v>65540000</v>
      </c>
      <c r="AU155" s="187">
        <v>65540000</v>
      </c>
      <c r="AV155" s="187">
        <v>0</v>
      </c>
      <c r="AW155">
        <f>+COUNTIF('[5]EJECUCIONGASTOS ARMONIZADO'!$R$3:$R$583,#REF!)</f>
        <v>0</v>
      </c>
      <c r="AY155" t="e">
        <f>+#REF!-[5]GASTOS!#REF!</f>
        <v>#REF!</v>
      </c>
    </row>
    <row r="156" spans="1:51" x14ac:dyDescent="0.25">
      <c r="A156">
        <v>22</v>
      </c>
      <c r="B156">
        <v>1</v>
      </c>
      <c r="C156">
        <v>3</v>
      </c>
      <c r="D156">
        <v>82</v>
      </c>
      <c r="E156">
        <v>4</v>
      </c>
      <c r="F156">
        <v>101</v>
      </c>
      <c r="G156">
        <v>69</v>
      </c>
      <c r="H156">
        <v>40</v>
      </c>
      <c r="I156">
        <v>2</v>
      </c>
      <c r="J156" t="s">
        <v>235</v>
      </c>
      <c r="K156" t="s">
        <v>695</v>
      </c>
      <c r="L156" t="s">
        <v>218</v>
      </c>
      <c r="M156" t="s">
        <v>695</v>
      </c>
      <c r="N156" t="s">
        <v>218</v>
      </c>
      <c r="O156" t="s">
        <v>795</v>
      </c>
      <c r="P156" t="s">
        <v>796</v>
      </c>
      <c r="Q156" t="s">
        <v>594</v>
      </c>
      <c r="R156" t="s">
        <v>602</v>
      </c>
      <c r="S156" t="s">
        <v>696</v>
      </c>
      <c r="T156" t="s">
        <v>235</v>
      </c>
      <c r="U156" t="s">
        <v>725</v>
      </c>
      <c r="V156" t="s">
        <v>729</v>
      </c>
      <c r="W156" t="s">
        <v>877</v>
      </c>
      <c r="X156" t="s">
        <v>252</v>
      </c>
      <c r="Y156" t="s">
        <v>3010</v>
      </c>
      <c r="Z156" t="s">
        <v>476</v>
      </c>
      <c r="AA156" t="s">
        <v>3034</v>
      </c>
      <c r="AB156" t="s">
        <v>849</v>
      </c>
      <c r="AC156" t="s">
        <v>850</v>
      </c>
      <c r="AD156" t="s">
        <v>851</v>
      </c>
      <c r="AE156" t="s">
        <v>609</v>
      </c>
      <c r="AF156" t="s">
        <v>610</v>
      </c>
      <c r="AG156" t="s">
        <v>611</v>
      </c>
      <c r="AH156" t="s">
        <v>852</v>
      </c>
      <c r="AI156" t="s">
        <v>853</v>
      </c>
      <c r="AJ156" t="s">
        <v>3041</v>
      </c>
      <c r="AK156" t="s">
        <v>3036</v>
      </c>
      <c r="AL156">
        <v>0</v>
      </c>
      <c r="AM156">
        <v>0</v>
      </c>
      <c r="AN156">
        <v>0</v>
      </c>
      <c r="AO156">
        <v>63889554</v>
      </c>
      <c r="AP156">
        <v>0</v>
      </c>
      <c r="AQ156" s="187">
        <v>63889554</v>
      </c>
      <c r="AR156" s="187">
        <v>0</v>
      </c>
      <c r="AS156" s="187">
        <v>0</v>
      </c>
      <c r="AT156" s="187">
        <v>0</v>
      </c>
      <c r="AU156" s="187">
        <v>0</v>
      </c>
      <c r="AV156" s="187">
        <v>63889554</v>
      </c>
      <c r="AW156">
        <f>+COUNTIF('[5]EJECUCIONGASTOS ARMONIZADO'!$R$3:$R$583,#REF!)</f>
        <v>0</v>
      </c>
      <c r="AY156" t="e">
        <f>+#REF!-[5]GASTOS!#REF!</f>
        <v>#REF!</v>
      </c>
    </row>
    <row r="157" spans="1:51" x14ac:dyDescent="0.25">
      <c r="A157">
        <v>22</v>
      </c>
      <c r="B157">
        <v>1</v>
      </c>
      <c r="C157">
        <v>3</v>
      </c>
      <c r="D157">
        <v>82</v>
      </c>
      <c r="E157">
        <v>5</v>
      </c>
      <c r="F157">
        <v>1</v>
      </c>
      <c r="G157">
        <v>13</v>
      </c>
      <c r="H157">
        <v>0</v>
      </c>
      <c r="I157">
        <v>2</v>
      </c>
      <c r="J157" t="s">
        <v>235</v>
      </c>
      <c r="K157" t="s">
        <v>695</v>
      </c>
      <c r="L157" t="s">
        <v>218</v>
      </c>
      <c r="M157" t="s">
        <v>695</v>
      </c>
      <c r="N157" t="s">
        <v>218</v>
      </c>
      <c r="O157" t="s">
        <v>795</v>
      </c>
      <c r="P157" t="s">
        <v>796</v>
      </c>
      <c r="Q157" t="s">
        <v>594</v>
      </c>
      <c r="R157" t="s">
        <v>602</v>
      </c>
      <c r="S157" t="s">
        <v>696</v>
      </c>
      <c r="T157" t="s">
        <v>235</v>
      </c>
      <c r="U157" t="s">
        <v>725</v>
      </c>
      <c r="V157" t="s">
        <v>729</v>
      </c>
      <c r="W157" t="s">
        <v>735</v>
      </c>
      <c r="X157" t="s">
        <v>254</v>
      </c>
      <c r="Y157" t="s">
        <v>736</v>
      </c>
      <c r="Z157" t="s">
        <v>255</v>
      </c>
      <c r="AA157" t="s">
        <v>824</v>
      </c>
      <c r="AB157" t="s">
        <v>825</v>
      </c>
      <c r="AC157" t="s">
        <v>826</v>
      </c>
      <c r="AD157" t="s">
        <v>827</v>
      </c>
      <c r="AE157" t="s">
        <v>609</v>
      </c>
      <c r="AF157" t="s">
        <v>610</v>
      </c>
      <c r="AG157" t="s">
        <v>611</v>
      </c>
      <c r="AH157" t="s">
        <v>833</v>
      </c>
      <c r="AI157" t="s">
        <v>834</v>
      </c>
      <c r="AJ157" t="s">
        <v>2686</v>
      </c>
      <c r="AK157" t="s">
        <v>278</v>
      </c>
      <c r="AL157">
        <v>0</v>
      </c>
      <c r="AM157">
        <v>59755595</v>
      </c>
      <c r="AN157">
        <v>0</v>
      </c>
      <c r="AO157">
        <v>0</v>
      </c>
      <c r="AP157">
        <v>59755595</v>
      </c>
      <c r="AQ157" s="187">
        <v>0</v>
      </c>
      <c r="AR157" s="187">
        <v>0</v>
      </c>
      <c r="AS157" s="187">
        <v>0</v>
      </c>
      <c r="AT157" s="187">
        <v>0</v>
      </c>
      <c r="AU157" s="187">
        <v>0</v>
      </c>
      <c r="AV157" s="187">
        <v>0</v>
      </c>
      <c r="AW157">
        <f>+COUNTIF('[5]EJECUCIONGASTOS ARMONIZADO'!$R$3:$R$583,#REF!)</f>
        <v>0</v>
      </c>
      <c r="AY157" t="e">
        <f>+#REF!-[5]GASTOS!#REF!</f>
        <v>#REF!</v>
      </c>
    </row>
    <row r="158" spans="1:51" x14ac:dyDescent="0.25">
      <c r="A158">
        <v>22</v>
      </c>
      <c r="B158">
        <v>1</v>
      </c>
      <c r="C158">
        <v>3</v>
      </c>
      <c r="D158">
        <v>82</v>
      </c>
      <c r="E158">
        <v>5</v>
      </c>
      <c r="F158">
        <v>1</v>
      </c>
      <c r="G158">
        <v>13</v>
      </c>
      <c r="H158">
        <v>0</v>
      </c>
      <c r="I158">
        <v>2</v>
      </c>
      <c r="J158" t="s">
        <v>235</v>
      </c>
      <c r="K158" t="s">
        <v>695</v>
      </c>
      <c r="L158" t="s">
        <v>218</v>
      </c>
      <c r="M158" t="s">
        <v>695</v>
      </c>
      <c r="N158" t="s">
        <v>218</v>
      </c>
      <c r="O158" t="s">
        <v>795</v>
      </c>
      <c r="P158" t="s">
        <v>796</v>
      </c>
      <c r="Q158" t="s">
        <v>594</v>
      </c>
      <c r="R158" t="s">
        <v>602</v>
      </c>
      <c r="S158" t="s">
        <v>696</v>
      </c>
      <c r="T158" t="s">
        <v>235</v>
      </c>
      <c r="U158" t="s">
        <v>725</v>
      </c>
      <c r="V158" t="s">
        <v>729</v>
      </c>
      <c r="W158" t="s">
        <v>735</v>
      </c>
      <c r="X158" t="s">
        <v>254</v>
      </c>
      <c r="Y158" t="s">
        <v>736</v>
      </c>
      <c r="Z158" t="s">
        <v>255</v>
      </c>
      <c r="AA158" t="s">
        <v>824</v>
      </c>
      <c r="AB158" t="s">
        <v>825</v>
      </c>
      <c r="AC158" t="s">
        <v>826</v>
      </c>
      <c r="AD158" t="s">
        <v>827</v>
      </c>
      <c r="AE158" t="s">
        <v>609</v>
      </c>
      <c r="AF158" t="s">
        <v>610</v>
      </c>
      <c r="AG158" t="s">
        <v>611</v>
      </c>
      <c r="AH158" t="s">
        <v>843</v>
      </c>
      <c r="AI158" t="s">
        <v>844</v>
      </c>
      <c r="AJ158" t="s">
        <v>2683</v>
      </c>
      <c r="AK158" t="s">
        <v>278</v>
      </c>
      <c r="AL158">
        <v>0</v>
      </c>
      <c r="AM158">
        <v>172000000</v>
      </c>
      <c r="AN158">
        <v>0</v>
      </c>
      <c r="AO158">
        <v>0</v>
      </c>
      <c r="AP158">
        <v>172000000</v>
      </c>
      <c r="AQ158" s="187">
        <v>0</v>
      </c>
      <c r="AR158" s="187">
        <v>0</v>
      </c>
      <c r="AS158" s="187">
        <v>0</v>
      </c>
      <c r="AT158" s="187">
        <v>0</v>
      </c>
      <c r="AU158" s="187">
        <v>0</v>
      </c>
      <c r="AV158" s="187">
        <v>0</v>
      </c>
      <c r="AW158">
        <f>+COUNTIF('[5]EJECUCIONGASTOS ARMONIZADO'!$R$3:$R$583,#REF!)</f>
        <v>0</v>
      </c>
      <c r="AY158" t="e">
        <f>+#REF!-[5]GASTOS!#REF!</f>
        <v>#REF!</v>
      </c>
    </row>
    <row r="159" spans="1:51" x14ac:dyDescent="0.25">
      <c r="A159">
        <v>22</v>
      </c>
      <c r="B159">
        <v>1</v>
      </c>
      <c r="C159">
        <v>3</v>
      </c>
      <c r="D159">
        <v>82</v>
      </c>
      <c r="E159">
        <v>5</v>
      </c>
      <c r="F159">
        <v>1</v>
      </c>
      <c r="G159">
        <v>69</v>
      </c>
      <c r="H159">
        <v>0</v>
      </c>
      <c r="I159">
        <v>2</v>
      </c>
      <c r="J159" t="s">
        <v>235</v>
      </c>
      <c r="K159" t="s">
        <v>695</v>
      </c>
      <c r="L159" t="s">
        <v>218</v>
      </c>
      <c r="M159" t="s">
        <v>695</v>
      </c>
      <c r="N159" t="s">
        <v>218</v>
      </c>
      <c r="O159" t="s">
        <v>795</v>
      </c>
      <c r="P159" t="s">
        <v>796</v>
      </c>
      <c r="Q159" t="s">
        <v>594</v>
      </c>
      <c r="R159" t="s">
        <v>602</v>
      </c>
      <c r="S159" t="s">
        <v>696</v>
      </c>
      <c r="T159" t="s">
        <v>235</v>
      </c>
      <c r="U159" t="s">
        <v>725</v>
      </c>
      <c r="V159" t="s">
        <v>729</v>
      </c>
      <c r="W159" t="s">
        <v>735</v>
      </c>
      <c r="X159" t="s">
        <v>254</v>
      </c>
      <c r="Y159" t="s">
        <v>736</v>
      </c>
      <c r="Z159" t="s">
        <v>255</v>
      </c>
      <c r="AA159" t="s">
        <v>848</v>
      </c>
      <c r="AB159" t="s">
        <v>849</v>
      </c>
      <c r="AC159" t="s">
        <v>850</v>
      </c>
      <c r="AD159" t="s">
        <v>851</v>
      </c>
      <c r="AE159" t="s">
        <v>609</v>
      </c>
      <c r="AF159" t="s">
        <v>610</v>
      </c>
      <c r="AG159" t="s">
        <v>611</v>
      </c>
      <c r="AH159" t="s">
        <v>852</v>
      </c>
      <c r="AI159" t="s">
        <v>853</v>
      </c>
      <c r="AJ159" t="s">
        <v>2690</v>
      </c>
      <c r="AK159" t="s">
        <v>29</v>
      </c>
      <c r="AL159">
        <v>0</v>
      </c>
      <c r="AM159">
        <v>63889554</v>
      </c>
      <c r="AN159">
        <v>0</v>
      </c>
      <c r="AO159">
        <v>0</v>
      </c>
      <c r="AP159">
        <v>63889554</v>
      </c>
      <c r="AQ159" s="187">
        <v>0</v>
      </c>
      <c r="AR159" s="187">
        <v>0</v>
      </c>
      <c r="AS159" s="187">
        <v>0</v>
      </c>
      <c r="AT159" s="187">
        <v>0</v>
      </c>
      <c r="AU159" s="187">
        <v>0</v>
      </c>
      <c r="AV159" s="187">
        <v>0</v>
      </c>
      <c r="AW159">
        <f>+COUNTIF('[5]EJECUCIONGASTOS ARMONIZADO'!$R$3:$R$583,#REF!)</f>
        <v>0</v>
      </c>
      <c r="AY159" t="e">
        <f>+#REF!-[5]GASTOS!#REF!</f>
        <v>#REF!</v>
      </c>
    </row>
    <row r="160" spans="1:51" x14ac:dyDescent="0.25">
      <c r="A160">
        <v>23</v>
      </c>
      <c r="B160">
        <v>1</v>
      </c>
      <c r="C160">
        <v>3</v>
      </c>
      <c r="D160">
        <v>11</v>
      </c>
      <c r="E160">
        <v>3</v>
      </c>
      <c r="F160">
        <v>201</v>
      </c>
      <c r="G160">
        <v>76</v>
      </c>
      <c r="H160">
        <v>40</v>
      </c>
      <c r="I160">
        <v>1</v>
      </c>
      <c r="J160" t="s">
        <v>597</v>
      </c>
      <c r="K160">
        <v>0</v>
      </c>
      <c r="L160" t="s">
        <v>597</v>
      </c>
      <c r="M160" t="s">
        <v>872</v>
      </c>
      <c r="N160" t="s">
        <v>258</v>
      </c>
      <c r="O160" t="s">
        <v>875</v>
      </c>
      <c r="P160" t="s">
        <v>876</v>
      </c>
      <c r="Q160" t="s">
        <v>594</v>
      </c>
      <c r="R160" t="s">
        <v>602</v>
      </c>
      <c r="S160" t="s">
        <v>596</v>
      </c>
      <c r="T160" t="s">
        <v>597</v>
      </c>
      <c r="U160" t="s">
        <v>595</v>
      </c>
      <c r="V160" t="s">
        <v>234</v>
      </c>
      <c r="W160" t="s">
        <v>603</v>
      </c>
      <c r="X160" t="s">
        <v>246</v>
      </c>
      <c r="Y160" t="s">
        <v>3042</v>
      </c>
      <c r="Z160" t="s">
        <v>443</v>
      </c>
      <c r="AA160" t="s">
        <v>3043</v>
      </c>
      <c r="AB160" t="s">
        <v>880</v>
      </c>
      <c r="AC160" t="s">
        <v>881</v>
      </c>
      <c r="AD160" t="s">
        <v>882</v>
      </c>
      <c r="AE160" t="s">
        <v>609</v>
      </c>
      <c r="AF160" t="s">
        <v>610</v>
      </c>
      <c r="AG160" t="s">
        <v>611</v>
      </c>
      <c r="AH160" t="s">
        <v>883</v>
      </c>
      <c r="AI160" t="s">
        <v>884</v>
      </c>
      <c r="AJ160" t="s">
        <v>3044</v>
      </c>
      <c r="AK160" t="s">
        <v>33</v>
      </c>
      <c r="AL160">
        <v>0</v>
      </c>
      <c r="AM160">
        <v>0</v>
      </c>
      <c r="AN160">
        <v>0</v>
      </c>
      <c r="AO160">
        <v>614500000</v>
      </c>
      <c r="AP160">
        <v>0</v>
      </c>
      <c r="AQ160" s="187">
        <v>614500000</v>
      </c>
      <c r="AR160" s="187">
        <v>609130344</v>
      </c>
      <c r="AS160" s="187">
        <v>190000000</v>
      </c>
      <c r="AT160" s="187">
        <v>31006920</v>
      </c>
      <c r="AU160" s="187">
        <v>31006920</v>
      </c>
      <c r="AV160" s="187">
        <v>5369656</v>
      </c>
      <c r="AW160">
        <f>+COUNTIF('[5]EJECUCIONGASTOS ARMONIZADO'!$R$3:$R$583,#REF!)</f>
        <v>0</v>
      </c>
      <c r="AY160" t="e">
        <f>+#REF!-[5]GASTOS!#REF!</f>
        <v>#REF!</v>
      </c>
    </row>
    <row r="161" spans="1:51" x14ac:dyDescent="0.25">
      <c r="A161">
        <v>23</v>
      </c>
      <c r="B161">
        <v>1</v>
      </c>
      <c r="C161">
        <v>3</v>
      </c>
      <c r="D161">
        <v>11</v>
      </c>
      <c r="E161">
        <v>3</v>
      </c>
      <c r="F161">
        <v>201</v>
      </c>
      <c r="G161">
        <v>76</v>
      </c>
      <c r="H161">
        <v>40</v>
      </c>
      <c r="I161">
        <v>1</v>
      </c>
      <c r="J161" t="s">
        <v>597</v>
      </c>
      <c r="K161">
        <v>0</v>
      </c>
      <c r="L161" t="s">
        <v>597</v>
      </c>
      <c r="M161" t="s">
        <v>872</v>
      </c>
      <c r="N161" t="s">
        <v>258</v>
      </c>
      <c r="O161" t="s">
        <v>875</v>
      </c>
      <c r="P161" t="s">
        <v>876</v>
      </c>
      <c r="Q161" t="s">
        <v>594</v>
      </c>
      <c r="R161" t="s">
        <v>602</v>
      </c>
      <c r="S161" t="s">
        <v>596</v>
      </c>
      <c r="T161" t="s">
        <v>597</v>
      </c>
      <c r="U161" t="s">
        <v>595</v>
      </c>
      <c r="V161" t="s">
        <v>234</v>
      </c>
      <c r="W161" t="s">
        <v>603</v>
      </c>
      <c r="X161" t="s">
        <v>246</v>
      </c>
      <c r="Y161" t="s">
        <v>3042</v>
      </c>
      <c r="Z161" t="s">
        <v>443</v>
      </c>
      <c r="AA161" t="s">
        <v>3043</v>
      </c>
      <c r="AB161" t="s">
        <v>880</v>
      </c>
      <c r="AC161" t="s">
        <v>881</v>
      </c>
      <c r="AD161" t="s">
        <v>882</v>
      </c>
      <c r="AE161" t="s">
        <v>609</v>
      </c>
      <c r="AF161" t="s">
        <v>610</v>
      </c>
      <c r="AG161" t="s">
        <v>611</v>
      </c>
      <c r="AH161" t="s">
        <v>931</v>
      </c>
      <c r="AI161" t="s">
        <v>932</v>
      </c>
      <c r="AJ161" t="s">
        <v>3045</v>
      </c>
      <c r="AK161" t="s">
        <v>33</v>
      </c>
      <c r="AL161">
        <v>0</v>
      </c>
      <c r="AM161">
        <v>0</v>
      </c>
      <c r="AN161">
        <v>0</v>
      </c>
      <c r="AO161">
        <v>15000000</v>
      </c>
      <c r="AP161">
        <v>0</v>
      </c>
      <c r="AQ161" s="187">
        <v>15000000</v>
      </c>
      <c r="AR161" s="187">
        <v>0</v>
      </c>
      <c r="AS161" s="187">
        <v>0</v>
      </c>
      <c r="AT161" s="187">
        <v>0</v>
      </c>
      <c r="AU161" s="187">
        <v>0</v>
      </c>
      <c r="AV161" s="187">
        <v>15000000</v>
      </c>
      <c r="AW161">
        <f>+COUNTIF('[5]EJECUCIONGASTOS ARMONIZADO'!$R$3:$R$583,#REF!)</f>
        <v>0</v>
      </c>
      <c r="AY161" t="e">
        <f>+#REF!-[5]GASTOS!#REF!</f>
        <v>#REF!</v>
      </c>
    </row>
    <row r="162" spans="1:51" x14ac:dyDescent="0.25">
      <c r="A162">
        <v>23</v>
      </c>
      <c r="B162">
        <v>1</v>
      </c>
      <c r="C162">
        <v>3</v>
      </c>
      <c r="D162">
        <v>11</v>
      </c>
      <c r="E162">
        <v>3</v>
      </c>
      <c r="F162">
        <v>201</v>
      </c>
      <c r="G162">
        <v>76</v>
      </c>
      <c r="H162">
        <v>40</v>
      </c>
      <c r="I162">
        <v>1</v>
      </c>
      <c r="J162" t="s">
        <v>597</v>
      </c>
      <c r="K162">
        <v>0</v>
      </c>
      <c r="L162" t="s">
        <v>597</v>
      </c>
      <c r="M162" t="s">
        <v>872</v>
      </c>
      <c r="N162" t="s">
        <v>258</v>
      </c>
      <c r="O162" t="s">
        <v>875</v>
      </c>
      <c r="P162" t="s">
        <v>876</v>
      </c>
      <c r="Q162" t="s">
        <v>594</v>
      </c>
      <c r="R162" t="s">
        <v>602</v>
      </c>
      <c r="S162" t="s">
        <v>596</v>
      </c>
      <c r="T162" t="s">
        <v>597</v>
      </c>
      <c r="U162" t="s">
        <v>595</v>
      </c>
      <c r="V162" t="s">
        <v>234</v>
      </c>
      <c r="W162" t="s">
        <v>603</v>
      </c>
      <c r="X162" t="s">
        <v>246</v>
      </c>
      <c r="Y162" t="s">
        <v>3042</v>
      </c>
      <c r="Z162" t="s">
        <v>443</v>
      </c>
      <c r="AA162" t="s">
        <v>3043</v>
      </c>
      <c r="AB162" t="s">
        <v>880</v>
      </c>
      <c r="AC162" t="s">
        <v>881</v>
      </c>
      <c r="AD162" t="s">
        <v>882</v>
      </c>
      <c r="AE162" t="s">
        <v>609</v>
      </c>
      <c r="AF162" t="s">
        <v>610</v>
      </c>
      <c r="AG162" t="s">
        <v>611</v>
      </c>
      <c r="AH162" t="s">
        <v>888</v>
      </c>
      <c r="AI162" t="s">
        <v>889</v>
      </c>
      <c r="AJ162" t="s">
        <v>3046</v>
      </c>
      <c r="AK162" t="s">
        <v>33</v>
      </c>
      <c r="AL162">
        <v>0</v>
      </c>
      <c r="AM162">
        <v>0</v>
      </c>
      <c r="AN162">
        <v>0</v>
      </c>
      <c r="AO162">
        <v>879675275</v>
      </c>
      <c r="AP162">
        <v>130000000</v>
      </c>
      <c r="AQ162" s="187">
        <v>749675275</v>
      </c>
      <c r="AR162" s="187">
        <v>211575275</v>
      </c>
      <c r="AS162" s="187">
        <v>13050000</v>
      </c>
      <c r="AT162" s="187">
        <v>0</v>
      </c>
      <c r="AU162" s="187">
        <v>0</v>
      </c>
      <c r="AV162" s="187">
        <v>538100000</v>
      </c>
      <c r="AW162">
        <f>+COUNTIF('[5]EJECUCIONGASTOS ARMONIZADO'!$R$3:$R$583,#REF!)</f>
        <v>0</v>
      </c>
      <c r="AY162" t="e">
        <f>+#REF!-[5]GASTOS!#REF!</f>
        <v>#REF!</v>
      </c>
    </row>
    <row r="163" spans="1:51" x14ac:dyDescent="0.25">
      <c r="A163">
        <v>23</v>
      </c>
      <c r="B163">
        <v>1</v>
      </c>
      <c r="C163">
        <v>3</v>
      </c>
      <c r="D163">
        <v>11</v>
      </c>
      <c r="E163">
        <v>4</v>
      </c>
      <c r="F163">
        <v>1</v>
      </c>
      <c r="G163">
        <v>76</v>
      </c>
      <c r="H163">
        <v>0</v>
      </c>
      <c r="I163">
        <v>1</v>
      </c>
      <c r="J163" t="s">
        <v>597</v>
      </c>
      <c r="K163">
        <v>0</v>
      </c>
      <c r="L163" t="s">
        <v>597</v>
      </c>
      <c r="M163" t="s">
        <v>872</v>
      </c>
      <c r="N163" t="s">
        <v>258</v>
      </c>
      <c r="O163" t="s">
        <v>875</v>
      </c>
      <c r="P163" t="s">
        <v>876</v>
      </c>
      <c r="Q163" t="s">
        <v>594</v>
      </c>
      <c r="R163" t="s">
        <v>602</v>
      </c>
      <c r="S163" t="s">
        <v>596</v>
      </c>
      <c r="T163" t="s">
        <v>597</v>
      </c>
      <c r="U163" t="s">
        <v>595</v>
      </c>
      <c r="V163" t="s">
        <v>234</v>
      </c>
      <c r="W163" t="s">
        <v>877</v>
      </c>
      <c r="X163" t="s">
        <v>252</v>
      </c>
      <c r="Y163" t="s">
        <v>878</v>
      </c>
      <c r="Z163" t="s">
        <v>253</v>
      </c>
      <c r="AA163" t="s">
        <v>879</v>
      </c>
      <c r="AB163" t="s">
        <v>880</v>
      </c>
      <c r="AC163" t="s">
        <v>881</v>
      </c>
      <c r="AD163" t="s">
        <v>882</v>
      </c>
      <c r="AE163" t="s">
        <v>609</v>
      </c>
      <c r="AF163" t="s">
        <v>610</v>
      </c>
      <c r="AG163" t="s">
        <v>611</v>
      </c>
      <c r="AH163" t="s">
        <v>883</v>
      </c>
      <c r="AI163" t="s">
        <v>884</v>
      </c>
      <c r="AJ163" t="s">
        <v>885</v>
      </c>
      <c r="AK163" t="s">
        <v>33</v>
      </c>
      <c r="AL163">
        <v>300000000</v>
      </c>
      <c r="AM163">
        <v>0</v>
      </c>
      <c r="AN163">
        <v>0</v>
      </c>
      <c r="AO163">
        <v>0</v>
      </c>
      <c r="AP163">
        <v>133500000</v>
      </c>
      <c r="AQ163" s="187">
        <v>166500000</v>
      </c>
      <c r="AR163" s="187">
        <v>166500000</v>
      </c>
      <c r="AS163" s="187">
        <v>166500000</v>
      </c>
      <c r="AT163" s="187">
        <v>166436088</v>
      </c>
      <c r="AU163" s="187">
        <v>166436088</v>
      </c>
      <c r="AV163" s="187">
        <v>0</v>
      </c>
      <c r="AW163">
        <f>+COUNTIF('[5]EJECUCIONGASTOS ARMONIZADO'!$R$3:$R$583,#REF!)</f>
        <v>0</v>
      </c>
      <c r="AY163" t="e">
        <f>+#REF!-[5]GASTOS!#REF!</f>
        <v>#REF!</v>
      </c>
    </row>
    <row r="164" spans="1:51" x14ac:dyDescent="0.25">
      <c r="A164">
        <v>23</v>
      </c>
      <c r="B164">
        <v>1</v>
      </c>
      <c r="C164">
        <v>3</v>
      </c>
      <c r="D164">
        <v>11</v>
      </c>
      <c r="E164">
        <v>4</v>
      </c>
      <c r="F164">
        <v>1</v>
      </c>
      <c r="G164">
        <v>76</v>
      </c>
      <c r="H164">
        <v>1</v>
      </c>
      <c r="I164">
        <v>1</v>
      </c>
      <c r="J164" t="s">
        <v>597</v>
      </c>
      <c r="K164">
        <v>0</v>
      </c>
      <c r="L164" t="s">
        <v>597</v>
      </c>
      <c r="M164" t="s">
        <v>872</v>
      </c>
      <c r="N164" t="s">
        <v>258</v>
      </c>
      <c r="O164" t="s">
        <v>875</v>
      </c>
      <c r="P164" t="s">
        <v>876</v>
      </c>
      <c r="Q164" t="s">
        <v>594</v>
      </c>
      <c r="R164" t="s">
        <v>602</v>
      </c>
      <c r="S164" t="s">
        <v>596</v>
      </c>
      <c r="T164" t="s">
        <v>597</v>
      </c>
      <c r="U164" t="s">
        <v>595</v>
      </c>
      <c r="V164" t="s">
        <v>234</v>
      </c>
      <c r="W164" t="s">
        <v>877</v>
      </c>
      <c r="X164" t="s">
        <v>252</v>
      </c>
      <c r="Y164" t="s">
        <v>878</v>
      </c>
      <c r="Z164" t="s">
        <v>253</v>
      </c>
      <c r="AA164" t="s">
        <v>879</v>
      </c>
      <c r="AB164" t="s">
        <v>880</v>
      </c>
      <c r="AC164" t="s">
        <v>881</v>
      </c>
      <c r="AD164" t="s">
        <v>882</v>
      </c>
      <c r="AE164" t="s">
        <v>609</v>
      </c>
      <c r="AF164" t="s">
        <v>610</v>
      </c>
      <c r="AG164" t="s">
        <v>611</v>
      </c>
      <c r="AH164" t="s">
        <v>888</v>
      </c>
      <c r="AI164" t="s">
        <v>889</v>
      </c>
      <c r="AJ164" t="s">
        <v>890</v>
      </c>
      <c r="AK164" t="s">
        <v>33</v>
      </c>
      <c r="AL164">
        <v>1463000000</v>
      </c>
      <c r="AM164">
        <v>0</v>
      </c>
      <c r="AN164">
        <v>0</v>
      </c>
      <c r="AO164">
        <v>0</v>
      </c>
      <c r="AP164">
        <v>1463000000</v>
      </c>
      <c r="AQ164" s="187">
        <v>0</v>
      </c>
      <c r="AR164" s="187">
        <v>0</v>
      </c>
      <c r="AS164" s="187">
        <v>0</v>
      </c>
      <c r="AT164" s="187">
        <v>0</v>
      </c>
      <c r="AU164" s="187">
        <v>0</v>
      </c>
      <c r="AV164" s="187">
        <v>0</v>
      </c>
      <c r="AW164">
        <f>+COUNTIF('[5]EJECUCIONGASTOS ARMONIZADO'!$R$3:$R$583,#REF!)</f>
        <v>0</v>
      </c>
      <c r="AY164" t="e">
        <f>+#REF!-[5]GASTOS!#REF!</f>
        <v>#REF!</v>
      </c>
    </row>
    <row r="165" spans="1:51" x14ac:dyDescent="0.25">
      <c r="A165">
        <v>23</v>
      </c>
      <c r="B165">
        <v>1</v>
      </c>
      <c r="C165">
        <v>3</v>
      </c>
      <c r="D165">
        <v>11</v>
      </c>
      <c r="E165">
        <v>4</v>
      </c>
      <c r="F165">
        <v>2</v>
      </c>
      <c r="G165">
        <v>76</v>
      </c>
      <c r="H165">
        <v>0</v>
      </c>
      <c r="I165">
        <v>1</v>
      </c>
      <c r="J165" t="s">
        <v>597</v>
      </c>
      <c r="K165">
        <v>0</v>
      </c>
      <c r="L165" t="s">
        <v>597</v>
      </c>
      <c r="M165" t="s">
        <v>872</v>
      </c>
      <c r="N165" t="s">
        <v>258</v>
      </c>
      <c r="O165" t="s">
        <v>875</v>
      </c>
      <c r="P165" t="s">
        <v>876</v>
      </c>
      <c r="Q165" t="s">
        <v>594</v>
      </c>
      <c r="R165" t="s">
        <v>602</v>
      </c>
      <c r="S165" t="s">
        <v>596</v>
      </c>
      <c r="T165" t="s">
        <v>597</v>
      </c>
      <c r="U165" t="s">
        <v>595</v>
      </c>
      <c r="V165" t="s">
        <v>234</v>
      </c>
      <c r="W165" t="s">
        <v>877</v>
      </c>
      <c r="X165" t="s">
        <v>252</v>
      </c>
      <c r="Y165" t="s">
        <v>893</v>
      </c>
      <c r="Z165" t="s">
        <v>894</v>
      </c>
      <c r="AA165" t="s">
        <v>895</v>
      </c>
      <c r="AB165" t="s">
        <v>880</v>
      </c>
      <c r="AC165" t="s">
        <v>881</v>
      </c>
      <c r="AD165" t="s">
        <v>882</v>
      </c>
      <c r="AE165" t="s">
        <v>609</v>
      </c>
      <c r="AF165" t="s">
        <v>610</v>
      </c>
      <c r="AG165" t="s">
        <v>611</v>
      </c>
      <c r="AH165" t="s">
        <v>883</v>
      </c>
      <c r="AI165" t="s">
        <v>884</v>
      </c>
      <c r="AJ165" t="s">
        <v>896</v>
      </c>
      <c r="AK165" t="s">
        <v>33</v>
      </c>
      <c r="AL165">
        <v>740000000</v>
      </c>
      <c r="AM165">
        <v>0</v>
      </c>
      <c r="AN165">
        <v>0</v>
      </c>
      <c r="AO165">
        <v>190269000</v>
      </c>
      <c r="AP165">
        <v>630269000</v>
      </c>
      <c r="AQ165" s="187">
        <v>300000000</v>
      </c>
      <c r="AR165" s="187">
        <v>300000000</v>
      </c>
      <c r="AS165" s="187">
        <v>300000000</v>
      </c>
      <c r="AT165" s="187">
        <v>139669218</v>
      </c>
      <c r="AU165" s="187">
        <v>88869295</v>
      </c>
      <c r="AV165" s="187">
        <v>0</v>
      </c>
      <c r="AW165">
        <f>+COUNTIF('[5]EJECUCIONGASTOS ARMONIZADO'!$R$3:$R$583,#REF!)</f>
        <v>0</v>
      </c>
      <c r="AY165" t="e">
        <f>+#REF!-[5]GASTOS!#REF!</f>
        <v>#REF!</v>
      </c>
    </row>
    <row r="166" spans="1:51" x14ac:dyDescent="0.25">
      <c r="A166">
        <v>23</v>
      </c>
      <c r="B166">
        <v>1</v>
      </c>
      <c r="C166">
        <v>3</v>
      </c>
      <c r="D166">
        <v>11</v>
      </c>
      <c r="E166">
        <v>4</v>
      </c>
      <c r="F166">
        <v>2</v>
      </c>
      <c r="G166">
        <v>76</v>
      </c>
      <c r="H166">
        <v>0</v>
      </c>
      <c r="I166">
        <v>1</v>
      </c>
      <c r="J166" t="s">
        <v>597</v>
      </c>
      <c r="K166">
        <v>0</v>
      </c>
      <c r="L166" t="s">
        <v>597</v>
      </c>
      <c r="M166" t="s">
        <v>872</v>
      </c>
      <c r="N166" t="s">
        <v>258</v>
      </c>
      <c r="O166" t="s">
        <v>875</v>
      </c>
      <c r="P166" t="s">
        <v>876</v>
      </c>
      <c r="Q166" t="s">
        <v>594</v>
      </c>
      <c r="R166" t="s">
        <v>602</v>
      </c>
      <c r="S166" t="s">
        <v>596</v>
      </c>
      <c r="T166" t="s">
        <v>597</v>
      </c>
      <c r="U166" t="s">
        <v>595</v>
      </c>
      <c r="V166" t="s">
        <v>234</v>
      </c>
      <c r="W166" t="s">
        <v>877</v>
      </c>
      <c r="X166" t="s">
        <v>252</v>
      </c>
      <c r="Y166" t="s">
        <v>893</v>
      </c>
      <c r="Z166" t="s">
        <v>894</v>
      </c>
      <c r="AA166" t="s">
        <v>895</v>
      </c>
      <c r="AB166" t="s">
        <v>880</v>
      </c>
      <c r="AC166" t="s">
        <v>881</v>
      </c>
      <c r="AD166" t="s">
        <v>882</v>
      </c>
      <c r="AE166" t="s">
        <v>609</v>
      </c>
      <c r="AF166" t="s">
        <v>610</v>
      </c>
      <c r="AG166" t="s">
        <v>611</v>
      </c>
      <c r="AH166" t="s">
        <v>899</v>
      </c>
      <c r="AI166" t="s">
        <v>650</v>
      </c>
      <c r="AJ166" t="s">
        <v>900</v>
      </c>
      <c r="AK166" t="s">
        <v>34</v>
      </c>
      <c r="AL166">
        <v>0</v>
      </c>
      <c r="AM166">
        <v>0</v>
      </c>
      <c r="AN166">
        <v>0</v>
      </c>
      <c r="AO166">
        <v>170000000</v>
      </c>
      <c r="AP166">
        <v>0</v>
      </c>
      <c r="AQ166" s="187">
        <v>170000000</v>
      </c>
      <c r="AR166" s="187">
        <v>170000000</v>
      </c>
      <c r="AS166" s="187">
        <v>170000000</v>
      </c>
      <c r="AT166" s="187">
        <v>29513997</v>
      </c>
      <c r="AU166" s="187">
        <v>29513997</v>
      </c>
      <c r="AV166" s="187">
        <v>0</v>
      </c>
      <c r="AW166">
        <f>+COUNTIF('[5]EJECUCIONGASTOS ARMONIZADO'!$R$3:$R$583,#REF!)</f>
        <v>0</v>
      </c>
      <c r="AY166" t="e">
        <f>+#REF!-[5]GASTOS!#REF!</f>
        <v>#REF!</v>
      </c>
    </row>
    <row r="167" spans="1:51" x14ac:dyDescent="0.25">
      <c r="A167">
        <v>23</v>
      </c>
      <c r="B167">
        <v>1</v>
      </c>
      <c r="C167">
        <v>3</v>
      </c>
      <c r="D167">
        <v>11</v>
      </c>
      <c r="E167">
        <v>4</v>
      </c>
      <c r="F167">
        <v>2</v>
      </c>
      <c r="G167">
        <v>76</v>
      </c>
      <c r="H167">
        <v>0</v>
      </c>
      <c r="I167">
        <v>1</v>
      </c>
      <c r="J167" t="s">
        <v>597</v>
      </c>
      <c r="K167">
        <v>0</v>
      </c>
      <c r="L167" t="s">
        <v>597</v>
      </c>
      <c r="M167" t="s">
        <v>872</v>
      </c>
      <c r="N167" t="s">
        <v>258</v>
      </c>
      <c r="O167" t="s">
        <v>875</v>
      </c>
      <c r="P167" t="s">
        <v>876</v>
      </c>
      <c r="Q167" t="s">
        <v>594</v>
      </c>
      <c r="R167" t="s">
        <v>602</v>
      </c>
      <c r="S167" t="s">
        <v>596</v>
      </c>
      <c r="T167" t="s">
        <v>597</v>
      </c>
      <c r="U167" t="s">
        <v>595</v>
      </c>
      <c r="V167" t="s">
        <v>234</v>
      </c>
      <c r="W167" t="s">
        <v>877</v>
      </c>
      <c r="X167" t="s">
        <v>252</v>
      </c>
      <c r="Y167" t="s">
        <v>893</v>
      </c>
      <c r="Z167" t="s">
        <v>894</v>
      </c>
      <c r="AA167" t="s">
        <v>895</v>
      </c>
      <c r="AB167" t="s">
        <v>880</v>
      </c>
      <c r="AC167" t="s">
        <v>881</v>
      </c>
      <c r="AD167" t="s">
        <v>882</v>
      </c>
      <c r="AE167" t="s">
        <v>609</v>
      </c>
      <c r="AF167" t="s">
        <v>610</v>
      </c>
      <c r="AG167" t="s">
        <v>611</v>
      </c>
      <c r="AH167" t="s">
        <v>931</v>
      </c>
      <c r="AI167" t="s">
        <v>932</v>
      </c>
      <c r="AJ167" t="s">
        <v>2640</v>
      </c>
      <c r="AK167" t="s">
        <v>267</v>
      </c>
      <c r="AL167">
        <v>0</v>
      </c>
      <c r="AM167">
        <v>0</v>
      </c>
      <c r="AN167">
        <v>0</v>
      </c>
      <c r="AO167">
        <v>190269000</v>
      </c>
      <c r="AP167">
        <v>0</v>
      </c>
      <c r="AQ167" s="187">
        <v>190269000</v>
      </c>
      <c r="AR167" s="187">
        <v>190269000</v>
      </c>
      <c r="AS167" s="187">
        <v>190174810</v>
      </c>
      <c r="AT167" s="187">
        <v>0</v>
      </c>
      <c r="AU167" s="187">
        <v>0</v>
      </c>
      <c r="AV167" s="187">
        <v>0</v>
      </c>
      <c r="AW167">
        <f>+COUNTIF('[5]EJECUCIONGASTOS ARMONIZADO'!$R$3:$R$583,#REF!)</f>
        <v>0</v>
      </c>
      <c r="AY167" t="e">
        <f>+#REF!-[5]GASTOS!#REF!</f>
        <v>#REF!</v>
      </c>
    </row>
    <row r="168" spans="1:51" x14ac:dyDescent="0.25">
      <c r="A168">
        <v>23</v>
      </c>
      <c r="B168">
        <v>1</v>
      </c>
      <c r="C168">
        <v>3</v>
      </c>
      <c r="D168">
        <v>11</v>
      </c>
      <c r="E168">
        <v>4</v>
      </c>
      <c r="F168">
        <v>2</v>
      </c>
      <c r="G168">
        <v>76</v>
      </c>
      <c r="H168">
        <v>1</v>
      </c>
      <c r="I168">
        <v>1</v>
      </c>
      <c r="J168" t="s">
        <v>597</v>
      </c>
      <c r="K168">
        <v>0</v>
      </c>
      <c r="L168" t="s">
        <v>597</v>
      </c>
      <c r="M168" t="s">
        <v>872</v>
      </c>
      <c r="N168" t="s">
        <v>258</v>
      </c>
      <c r="O168" t="s">
        <v>875</v>
      </c>
      <c r="P168" t="s">
        <v>876</v>
      </c>
      <c r="Q168" t="s">
        <v>594</v>
      </c>
      <c r="R168" t="s">
        <v>602</v>
      </c>
      <c r="S168" t="s">
        <v>596</v>
      </c>
      <c r="T168" t="s">
        <v>597</v>
      </c>
      <c r="U168" t="s">
        <v>595</v>
      </c>
      <c r="V168" t="s">
        <v>234</v>
      </c>
      <c r="W168" t="s">
        <v>877</v>
      </c>
      <c r="X168" t="s">
        <v>252</v>
      </c>
      <c r="Y168" t="s">
        <v>893</v>
      </c>
      <c r="Z168" t="s">
        <v>894</v>
      </c>
      <c r="AA168" t="s">
        <v>895</v>
      </c>
      <c r="AB168" t="s">
        <v>880</v>
      </c>
      <c r="AC168" t="s">
        <v>881</v>
      </c>
      <c r="AD168" t="s">
        <v>882</v>
      </c>
      <c r="AE168" t="s">
        <v>609</v>
      </c>
      <c r="AF168" t="s">
        <v>610</v>
      </c>
      <c r="AG168" t="s">
        <v>611</v>
      </c>
      <c r="AH168" t="s">
        <v>899</v>
      </c>
      <c r="AI168" t="s">
        <v>650</v>
      </c>
      <c r="AJ168" t="s">
        <v>903</v>
      </c>
      <c r="AK168" t="s">
        <v>33</v>
      </c>
      <c r="AL168">
        <v>15000000</v>
      </c>
      <c r="AM168">
        <v>0</v>
      </c>
      <c r="AN168">
        <v>0</v>
      </c>
      <c r="AO168">
        <v>0</v>
      </c>
      <c r="AP168">
        <v>15000000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>
        <f>+COUNTIF('[5]EJECUCIONGASTOS ARMONIZADO'!$R$3:$R$583,#REF!)</f>
        <v>0</v>
      </c>
      <c r="AY168" t="e">
        <f>+#REF!-[5]GASTOS!#REF!</f>
        <v>#REF!</v>
      </c>
    </row>
    <row r="169" spans="1:51" x14ac:dyDescent="0.25">
      <c r="A169">
        <v>23</v>
      </c>
      <c r="B169">
        <v>1</v>
      </c>
      <c r="C169">
        <v>3</v>
      </c>
      <c r="D169">
        <v>11</v>
      </c>
      <c r="E169">
        <v>4</v>
      </c>
      <c r="F169">
        <v>2</v>
      </c>
      <c r="G169">
        <v>76</v>
      </c>
      <c r="H169">
        <v>2</v>
      </c>
      <c r="I169">
        <v>1</v>
      </c>
      <c r="J169" t="s">
        <v>597</v>
      </c>
      <c r="K169">
        <v>0</v>
      </c>
      <c r="L169" t="s">
        <v>597</v>
      </c>
      <c r="M169" t="s">
        <v>872</v>
      </c>
      <c r="N169" t="s">
        <v>258</v>
      </c>
      <c r="O169" t="s">
        <v>875</v>
      </c>
      <c r="P169" t="s">
        <v>876</v>
      </c>
      <c r="Q169" t="s">
        <v>594</v>
      </c>
      <c r="R169" t="s">
        <v>602</v>
      </c>
      <c r="S169" t="s">
        <v>596</v>
      </c>
      <c r="T169" t="s">
        <v>597</v>
      </c>
      <c r="U169" t="s">
        <v>595</v>
      </c>
      <c r="V169" t="s">
        <v>234</v>
      </c>
      <c r="W169" t="s">
        <v>877</v>
      </c>
      <c r="X169" t="s">
        <v>252</v>
      </c>
      <c r="Y169" t="s">
        <v>893</v>
      </c>
      <c r="Z169" t="s">
        <v>894</v>
      </c>
      <c r="AA169" t="s">
        <v>895</v>
      </c>
      <c r="AB169" t="s">
        <v>880</v>
      </c>
      <c r="AC169" t="s">
        <v>881</v>
      </c>
      <c r="AD169" t="s">
        <v>882</v>
      </c>
      <c r="AE169" t="s">
        <v>609</v>
      </c>
      <c r="AF169" t="s">
        <v>610</v>
      </c>
      <c r="AG169" t="s">
        <v>611</v>
      </c>
      <c r="AH169" t="s">
        <v>888</v>
      </c>
      <c r="AI169" t="s">
        <v>889</v>
      </c>
      <c r="AJ169" t="s">
        <v>906</v>
      </c>
      <c r="AK169" t="s">
        <v>33</v>
      </c>
      <c r="AL169">
        <v>4835494825</v>
      </c>
      <c r="AM169">
        <v>0</v>
      </c>
      <c r="AN169">
        <v>0</v>
      </c>
      <c r="AO169">
        <v>774955273</v>
      </c>
      <c r="AP169">
        <v>806675275</v>
      </c>
      <c r="AQ169" s="187">
        <v>4803774823</v>
      </c>
      <c r="AR169" s="187">
        <v>4803774823</v>
      </c>
      <c r="AS169" s="187">
        <v>4803774823</v>
      </c>
      <c r="AT169" s="187">
        <v>3094438047</v>
      </c>
      <c r="AU169" s="187">
        <v>2968749307</v>
      </c>
      <c r="AV169" s="187">
        <v>0</v>
      </c>
      <c r="AW169">
        <f>+COUNTIF('[5]EJECUCIONGASTOS ARMONIZADO'!$R$3:$R$583,#REF!)</f>
        <v>0</v>
      </c>
      <c r="AY169" t="e">
        <f>+#REF!-[5]GASTOS!#REF!</f>
        <v>#REF!</v>
      </c>
    </row>
    <row r="170" spans="1:51" x14ac:dyDescent="0.25">
      <c r="A170">
        <v>23</v>
      </c>
      <c r="B170">
        <v>1</v>
      </c>
      <c r="C170">
        <v>3</v>
      </c>
      <c r="D170">
        <v>11</v>
      </c>
      <c r="E170">
        <v>4</v>
      </c>
      <c r="F170">
        <v>2</v>
      </c>
      <c r="G170">
        <v>76</v>
      </c>
      <c r="H170">
        <v>4</v>
      </c>
      <c r="I170">
        <v>1</v>
      </c>
      <c r="J170" t="s">
        <v>597</v>
      </c>
      <c r="K170">
        <v>0</v>
      </c>
      <c r="L170" t="s">
        <v>597</v>
      </c>
      <c r="M170" t="s">
        <v>872</v>
      </c>
      <c r="N170" t="s">
        <v>258</v>
      </c>
      <c r="O170" t="s">
        <v>875</v>
      </c>
      <c r="P170" t="s">
        <v>876</v>
      </c>
      <c r="Q170" t="s">
        <v>594</v>
      </c>
      <c r="R170" t="s">
        <v>602</v>
      </c>
      <c r="S170" t="s">
        <v>596</v>
      </c>
      <c r="T170" t="s">
        <v>597</v>
      </c>
      <c r="U170" t="s">
        <v>595</v>
      </c>
      <c r="V170" t="s">
        <v>234</v>
      </c>
      <c r="W170" t="s">
        <v>877</v>
      </c>
      <c r="X170" t="s">
        <v>252</v>
      </c>
      <c r="Y170" t="s">
        <v>893</v>
      </c>
      <c r="Z170" t="s">
        <v>894</v>
      </c>
      <c r="AA170" t="s">
        <v>895</v>
      </c>
      <c r="AB170" t="s">
        <v>880</v>
      </c>
      <c r="AC170" t="s">
        <v>881</v>
      </c>
      <c r="AD170" t="s">
        <v>882</v>
      </c>
      <c r="AE170" t="s">
        <v>609</v>
      </c>
      <c r="AF170" t="s">
        <v>610</v>
      </c>
      <c r="AG170" t="s">
        <v>611</v>
      </c>
      <c r="AH170" t="s">
        <v>888</v>
      </c>
      <c r="AI170" t="s">
        <v>889</v>
      </c>
      <c r="AJ170" t="s">
        <v>2880</v>
      </c>
      <c r="AK170" t="s">
        <v>279</v>
      </c>
      <c r="AL170">
        <v>0</v>
      </c>
      <c r="AM170">
        <v>0</v>
      </c>
      <c r="AN170">
        <v>0</v>
      </c>
      <c r="AO170">
        <v>81000000</v>
      </c>
      <c r="AP170">
        <v>81000000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>
        <f>+COUNTIF('[5]EJECUCIONGASTOS ARMONIZADO'!$R$3:$R$583,#REF!)</f>
        <v>0</v>
      </c>
      <c r="AY170" t="e">
        <f>+#REF!-[5]GASTOS!#REF!</f>
        <v>#REF!</v>
      </c>
    </row>
    <row r="171" spans="1:51" x14ac:dyDescent="0.25">
      <c r="A171">
        <v>23</v>
      </c>
      <c r="B171">
        <v>1</v>
      </c>
      <c r="C171">
        <v>3</v>
      </c>
      <c r="D171">
        <v>11</v>
      </c>
      <c r="E171">
        <v>4</v>
      </c>
      <c r="F171">
        <v>3</v>
      </c>
      <c r="G171">
        <v>76</v>
      </c>
      <c r="H171">
        <v>0</v>
      </c>
      <c r="I171">
        <v>1</v>
      </c>
      <c r="J171" t="s">
        <v>597</v>
      </c>
      <c r="K171">
        <v>0</v>
      </c>
      <c r="L171" t="s">
        <v>597</v>
      </c>
      <c r="M171" t="s">
        <v>872</v>
      </c>
      <c r="N171" t="s">
        <v>258</v>
      </c>
      <c r="O171" t="s">
        <v>875</v>
      </c>
      <c r="P171" t="s">
        <v>876</v>
      </c>
      <c r="Q171" t="s">
        <v>594</v>
      </c>
      <c r="R171" t="s">
        <v>602</v>
      </c>
      <c r="S171" t="s">
        <v>596</v>
      </c>
      <c r="T171" t="s">
        <v>597</v>
      </c>
      <c r="U171" t="s">
        <v>595</v>
      </c>
      <c r="V171" t="s">
        <v>234</v>
      </c>
      <c r="W171" t="s">
        <v>877</v>
      </c>
      <c r="X171" t="s">
        <v>252</v>
      </c>
      <c r="Y171" t="s">
        <v>909</v>
      </c>
      <c r="Z171" t="s">
        <v>910</v>
      </c>
      <c r="AA171" t="s">
        <v>911</v>
      </c>
      <c r="AB171" t="s">
        <v>880</v>
      </c>
      <c r="AC171" t="s">
        <v>881</v>
      </c>
      <c r="AD171" t="s">
        <v>882</v>
      </c>
      <c r="AE171" t="s">
        <v>609</v>
      </c>
      <c r="AF171" t="s">
        <v>610</v>
      </c>
      <c r="AG171" t="s">
        <v>611</v>
      </c>
      <c r="AH171" t="s">
        <v>883</v>
      </c>
      <c r="AI171" t="s">
        <v>884</v>
      </c>
      <c r="AJ171" t="s">
        <v>912</v>
      </c>
      <c r="AK171" t="s">
        <v>33</v>
      </c>
      <c r="AL171">
        <v>73000000</v>
      </c>
      <c r="AM171">
        <v>0</v>
      </c>
      <c r="AN171">
        <v>0</v>
      </c>
      <c r="AO171">
        <v>0</v>
      </c>
      <c r="AP171">
        <v>73000000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>
        <f>+COUNTIF('[5]EJECUCIONGASTOS ARMONIZADO'!$R$3:$R$583,#REF!)</f>
        <v>0</v>
      </c>
      <c r="AY171" t="e">
        <f>+#REF!-[5]GASTOS!#REF!</f>
        <v>#REF!</v>
      </c>
    </row>
    <row r="172" spans="1:51" x14ac:dyDescent="0.25">
      <c r="A172">
        <v>23</v>
      </c>
      <c r="B172">
        <v>1</v>
      </c>
      <c r="C172">
        <v>3</v>
      </c>
      <c r="D172">
        <v>22</v>
      </c>
      <c r="E172">
        <v>3</v>
      </c>
      <c r="F172">
        <v>201</v>
      </c>
      <c r="G172">
        <v>76</v>
      </c>
      <c r="H172">
        <v>41</v>
      </c>
      <c r="I172">
        <v>2</v>
      </c>
      <c r="J172" t="s">
        <v>235</v>
      </c>
      <c r="K172" t="s">
        <v>872</v>
      </c>
      <c r="L172" t="s">
        <v>258</v>
      </c>
      <c r="M172" t="s">
        <v>872</v>
      </c>
      <c r="N172" t="s">
        <v>258</v>
      </c>
      <c r="O172" t="s">
        <v>875</v>
      </c>
      <c r="P172" t="s">
        <v>876</v>
      </c>
      <c r="Q172" t="s">
        <v>594</v>
      </c>
      <c r="R172" t="s">
        <v>602</v>
      </c>
      <c r="S172" t="s">
        <v>696</v>
      </c>
      <c r="T172" t="s">
        <v>235</v>
      </c>
      <c r="U172" t="s">
        <v>695</v>
      </c>
      <c r="V172" t="s">
        <v>235</v>
      </c>
      <c r="W172" t="s">
        <v>603</v>
      </c>
      <c r="X172" t="s">
        <v>246</v>
      </c>
      <c r="Y172" t="s">
        <v>3042</v>
      </c>
      <c r="Z172" t="s">
        <v>443</v>
      </c>
      <c r="AA172" t="s">
        <v>3043</v>
      </c>
      <c r="AB172" t="s">
        <v>880</v>
      </c>
      <c r="AC172" t="s">
        <v>881</v>
      </c>
      <c r="AD172" t="s">
        <v>882</v>
      </c>
      <c r="AE172" t="s">
        <v>609</v>
      </c>
      <c r="AF172" t="s">
        <v>610</v>
      </c>
      <c r="AG172" t="s">
        <v>611</v>
      </c>
      <c r="AH172" t="s">
        <v>883</v>
      </c>
      <c r="AI172" t="s">
        <v>884</v>
      </c>
      <c r="AJ172" t="s">
        <v>3047</v>
      </c>
      <c r="AK172" t="s">
        <v>33</v>
      </c>
      <c r="AL172">
        <v>0</v>
      </c>
      <c r="AM172">
        <v>0</v>
      </c>
      <c r="AN172">
        <v>0</v>
      </c>
      <c r="AO172">
        <v>18000000</v>
      </c>
      <c r="AP172">
        <v>0</v>
      </c>
      <c r="AQ172" s="187">
        <v>18000000</v>
      </c>
      <c r="AR172" s="187">
        <v>18000000</v>
      </c>
      <c r="AS172" s="187">
        <v>18000000</v>
      </c>
      <c r="AT172" s="187">
        <v>14094541</v>
      </c>
      <c r="AU172" s="187">
        <v>14094541</v>
      </c>
      <c r="AV172" s="187">
        <v>0</v>
      </c>
      <c r="AW172">
        <f>+COUNTIF('[5]EJECUCIONGASTOS ARMONIZADO'!$R$3:$R$583,#REF!)</f>
        <v>0</v>
      </c>
      <c r="AY172" t="e">
        <f>+#REF!-[5]GASTOS!#REF!</f>
        <v>#REF!</v>
      </c>
    </row>
    <row r="173" spans="1:51" x14ac:dyDescent="0.25">
      <c r="A173">
        <v>23</v>
      </c>
      <c r="B173">
        <v>1</v>
      </c>
      <c r="C173">
        <v>3</v>
      </c>
      <c r="D173">
        <v>22</v>
      </c>
      <c r="E173">
        <v>3</v>
      </c>
      <c r="F173">
        <v>201</v>
      </c>
      <c r="G173">
        <v>76</v>
      </c>
      <c r="H173">
        <v>41</v>
      </c>
      <c r="I173">
        <v>2</v>
      </c>
      <c r="J173" t="s">
        <v>235</v>
      </c>
      <c r="K173" t="s">
        <v>872</v>
      </c>
      <c r="L173" t="s">
        <v>258</v>
      </c>
      <c r="M173" t="s">
        <v>872</v>
      </c>
      <c r="N173" t="s">
        <v>258</v>
      </c>
      <c r="O173" t="s">
        <v>875</v>
      </c>
      <c r="P173" t="s">
        <v>876</v>
      </c>
      <c r="Q173" t="s">
        <v>594</v>
      </c>
      <c r="R173" t="s">
        <v>602</v>
      </c>
      <c r="S173" t="s">
        <v>696</v>
      </c>
      <c r="T173" t="s">
        <v>235</v>
      </c>
      <c r="U173" t="s">
        <v>695</v>
      </c>
      <c r="V173" t="s">
        <v>235</v>
      </c>
      <c r="W173" t="s">
        <v>603</v>
      </c>
      <c r="X173" t="s">
        <v>246</v>
      </c>
      <c r="Y173" t="s">
        <v>3042</v>
      </c>
      <c r="Z173" t="s">
        <v>443</v>
      </c>
      <c r="AA173" t="s">
        <v>3043</v>
      </c>
      <c r="AB173" t="s">
        <v>880</v>
      </c>
      <c r="AC173" t="s">
        <v>881</v>
      </c>
      <c r="AD173" t="s">
        <v>882</v>
      </c>
      <c r="AE173" t="s">
        <v>609</v>
      </c>
      <c r="AF173" t="s">
        <v>610</v>
      </c>
      <c r="AG173" t="s">
        <v>611</v>
      </c>
      <c r="AH173" t="s">
        <v>931</v>
      </c>
      <c r="AI173" t="s">
        <v>932</v>
      </c>
      <c r="AJ173" t="s">
        <v>4436</v>
      </c>
      <c r="AK173" t="s">
        <v>4437</v>
      </c>
      <c r="AL173">
        <v>0</v>
      </c>
      <c r="AM173">
        <v>0</v>
      </c>
      <c r="AN173">
        <v>0</v>
      </c>
      <c r="AO173">
        <v>40000000</v>
      </c>
      <c r="AP173">
        <v>40000000</v>
      </c>
      <c r="AQ173" s="187">
        <v>0</v>
      </c>
      <c r="AR173" s="187">
        <v>0</v>
      </c>
      <c r="AS173" s="187">
        <v>0</v>
      </c>
      <c r="AT173" s="187">
        <v>0</v>
      </c>
      <c r="AU173" s="187">
        <v>0</v>
      </c>
      <c r="AV173" s="187">
        <v>0</v>
      </c>
      <c r="AY173" t="e">
        <f>+#REF!-[5]GASTOS!#REF!</f>
        <v>#REF!</v>
      </c>
    </row>
    <row r="174" spans="1:51" x14ac:dyDescent="0.25">
      <c r="A174">
        <v>23</v>
      </c>
      <c r="B174">
        <v>1</v>
      </c>
      <c r="C174">
        <v>3</v>
      </c>
      <c r="D174">
        <v>22</v>
      </c>
      <c r="E174">
        <v>3</v>
      </c>
      <c r="F174">
        <v>201</v>
      </c>
      <c r="G174">
        <v>76</v>
      </c>
      <c r="H174">
        <v>41</v>
      </c>
      <c r="I174">
        <v>2</v>
      </c>
      <c r="J174" t="s">
        <v>235</v>
      </c>
      <c r="K174" t="s">
        <v>872</v>
      </c>
      <c r="L174" t="s">
        <v>258</v>
      </c>
      <c r="M174" t="s">
        <v>872</v>
      </c>
      <c r="N174" t="s">
        <v>258</v>
      </c>
      <c r="O174" t="s">
        <v>875</v>
      </c>
      <c r="P174" t="s">
        <v>876</v>
      </c>
      <c r="Q174" t="s">
        <v>594</v>
      </c>
      <c r="R174" t="s">
        <v>602</v>
      </c>
      <c r="S174" t="s">
        <v>696</v>
      </c>
      <c r="T174" t="s">
        <v>235</v>
      </c>
      <c r="U174" t="s">
        <v>695</v>
      </c>
      <c r="V174" t="s">
        <v>235</v>
      </c>
      <c r="W174" t="s">
        <v>603</v>
      </c>
      <c r="X174" t="s">
        <v>246</v>
      </c>
      <c r="Y174" t="s">
        <v>3042</v>
      </c>
      <c r="Z174" t="s">
        <v>443</v>
      </c>
      <c r="AA174" t="s">
        <v>3043</v>
      </c>
      <c r="AB174" t="s">
        <v>880</v>
      </c>
      <c r="AC174" t="s">
        <v>881</v>
      </c>
      <c r="AD174" t="s">
        <v>882</v>
      </c>
      <c r="AE174" t="s">
        <v>609</v>
      </c>
      <c r="AF174" t="s">
        <v>610</v>
      </c>
      <c r="AG174" t="s">
        <v>611</v>
      </c>
      <c r="AH174" t="s">
        <v>888</v>
      </c>
      <c r="AI174" t="s">
        <v>889</v>
      </c>
      <c r="AJ174" t="s">
        <v>3048</v>
      </c>
      <c r="AK174" t="s">
        <v>33</v>
      </c>
      <c r="AL174">
        <v>0</v>
      </c>
      <c r="AM174">
        <v>0</v>
      </c>
      <c r="AN174">
        <v>0</v>
      </c>
      <c r="AO174">
        <v>204046964</v>
      </c>
      <c r="AP174">
        <v>0</v>
      </c>
      <c r="AQ174" s="187">
        <v>204046964</v>
      </c>
      <c r="AR174" s="187">
        <v>176417429</v>
      </c>
      <c r="AS174" s="187">
        <v>67000000</v>
      </c>
      <c r="AT174" s="187">
        <v>10884978</v>
      </c>
      <c r="AU174" s="187">
        <v>6988051</v>
      </c>
      <c r="AV174" s="187">
        <v>27629535</v>
      </c>
      <c r="AW174">
        <f>+COUNTIF('[5]EJECUCIONGASTOS ARMONIZADO'!$R$3:$R$583,#REF!)</f>
        <v>0</v>
      </c>
      <c r="AY174" t="e">
        <f>+#REF!-[5]GASTOS!#REF!</f>
        <v>#REF!</v>
      </c>
    </row>
    <row r="175" spans="1:51" x14ac:dyDescent="0.25">
      <c r="A175">
        <v>23</v>
      </c>
      <c r="B175">
        <v>1</v>
      </c>
      <c r="C175">
        <v>3</v>
      </c>
      <c r="D175">
        <v>22</v>
      </c>
      <c r="E175">
        <v>4</v>
      </c>
      <c r="F175">
        <v>1</v>
      </c>
      <c r="G175">
        <v>76</v>
      </c>
      <c r="H175">
        <v>0</v>
      </c>
      <c r="I175">
        <v>2</v>
      </c>
      <c r="J175" t="s">
        <v>235</v>
      </c>
      <c r="K175" t="s">
        <v>872</v>
      </c>
      <c r="L175" t="s">
        <v>258</v>
      </c>
      <c r="M175" t="s">
        <v>872</v>
      </c>
      <c r="N175" t="s">
        <v>258</v>
      </c>
      <c r="O175" t="s">
        <v>875</v>
      </c>
      <c r="P175" t="s">
        <v>876</v>
      </c>
      <c r="Q175" t="s">
        <v>594</v>
      </c>
      <c r="R175" t="s">
        <v>602</v>
      </c>
      <c r="S175" t="s">
        <v>696</v>
      </c>
      <c r="T175" t="s">
        <v>235</v>
      </c>
      <c r="U175" t="s">
        <v>695</v>
      </c>
      <c r="V175" t="s">
        <v>235</v>
      </c>
      <c r="W175" t="s">
        <v>877</v>
      </c>
      <c r="X175" t="s">
        <v>252</v>
      </c>
      <c r="Y175" t="s">
        <v>878</v>
      </c>
      <c r="Z175" t="s">
        <v>253</v>
      </c>
      <c r="AA175" t="s">
        <v>879</v>
      </c>
      <c r="AB175" t="s">
        <v>880</v>
      </c>
      <c r="AC175" t="s">
        <v>881</v>
      </c>
      <c r="AD175" t="s">
        <v>882</v>
      </c>
      <c r="AE175" t="s">
        <v>609</v>
      </c>
      <c r="AF175" t="s">
        <v>610</v>
      </c>
      <c r="AG175" t="s">
        <v>611</v>
      </c>
      <c r="AH175" t="s">
        <v>883</v>
      </c>
      <c r="AI175" t="s">
        <v>884</v>
      </c>
      <c r="AJ175" t="s">
        <v>916</v>
      </c>
      <c r="AK175" t="s">
        <v>35</v>
      </c>
      <c r="AL175">
        <v>40000000</v>
      </c>
      <c r="AM175">
        <v>0</v>
      </c>
      <c r="AN175">
        <v>0</v>
      </c>
      <c r="AO175">
        <v>0</v>
      </c>
      <c r="AP175">
        <v>18000000</v>
      </c>
      <c r="AQ175" s="187">
        <v>22000000</v>
      </c>
      <c r="AR175" s="187">
        <v>22000000</v>
      </c>
      <c r="AS175" s="187">
        <v>22000000</v>
      </c>
      <c r="AT175" s="187">
        <v>22000000</v>
      </c>
      <c r="AU175" s="187">
        <v>22000000</v>
      </c>
      <c r="AV175" s="187">
        <v>0</v>
      </c>
      <c r="AW175">
        <f>+COUNTIF('[5]EJECUCIONGASTOS ARMONIZADO'!$R$3:$R$583,#REF!)</f>
        <v>0</v>
      </c>
      <c r="AY175" t="e">
        <f>+#REF!-[5]GASTOS!#REF!</f>
        <v>#REF!</v>
      </c>
    </row>
    <row r="176" spans="1:51" x14ac:dyDescent="0.25">
      <c r="A176">
        <v>23</v>
      </c>
      <c r="B176">
        <v>1</v>
      </c>
      <c r="C176">
        <v>3</v>
      </c>
      <c r="D176">
        <v>22</v>
      </c>
      <c r="E176">
        <v>4</v>
      </c>
      <c r="F176">
        <v>2</v>
      </c>
      <c r="G176">
        <v>76</v>
      </c>
      <c r="H176">
        <v>0</v>
      </c>
      <c r="I176">
        <v>2</v>
      </c>
      <c r="J176" t="s">
        <v>235</v>
      </c>
      <c r="K176" t="s">
        <v>872</v>
      </c>
      <c r="L176" t="s">
        <v>258</v>
      </c>
      <c r="M176" t="s">
        <v>872</v>
      </c>
      <c r="N176" t="s">
        <v>258</v>
      </c>
      <c r="O176" t="s">
        <v>875</v>
      </c>
      <c r="P176" t="s">
        <v>876</v>
      </c>
      <c r="Q176" t="s">
        <v>594</v>
      </c>
      <c r="R176" t="s">
        <v>602</v>
      </c>
      <c r="S176" t="s">
        <v>696</v>
      </c>
      <c r="T176" t="s">
        <v>235</v>
      </c>
      <c r="U176" t="s">
        <v>695</v>
      </c>
      <c r="V176" t="s">
        <v>235</v>
      </c>
      <c r="W176" t="s">
        <v>877</v>
      </c>
      <c r="X176" t="s">
        <v>252</v>
      </c>
      <c r="Y176" t="s">
        <v>893</v>
      </c>
      <c r="Z176" t="s">
        <v>894</v>
      </c>
      <c r="AA176" t="s">
        <v>895</v>
      </c>
      <c r="AB176" t="s">
        <v>880</v>
      </c>
      <c r="AC176" t="s">
        <v>881</v>
      </c>
      <c r="AD176" t="s">
        <v>882</v>
      </c>
      <c r="AE176" t="s">
        <v>609</v>
      </c>
      <c r="AF176" t="s">
        <v>610</v>
      </c>
      <c r="AG176" t="s">
        <v>611</v>
      </c>
      <c r="AH176" t="s">
        <v>888</v>
      </c>
      <c r="AI176" t="s">
        <v>889</v>
      </c>
      <c r="AJ176" t="s">
        <v>919</v>
      </c>
      <c r="AK176" t="s">
        <v>35</v>
      </c>
      <c r="AL176">
        <v>1000000000</v>
      </c>
      <c r="AM176">
        <v>0</v>
      </c>
      <c r="AN176">
        <v>0</v>
      </c>
      <c r="AO176">
        <v>0</v>
      </c>
      <c r="AP176">
        <v>28794888</v>
      </c>
      <c r="AQ176" s="187">
        <v>971205112</v>
      </c>
      <c r="AR176" s="187">
        <v>971205112</v>
      </c>
      <c r="AS176" s="187">
        <v>971205112</v>
      </c>
      <c r="AT176" s="187">
        <v>709101012</v>
      </c>
      <c r="AU176" s="187">
        <v>699901012</v>
      </c>
      <c r="AV176" s="187">
        <v>0</v>
      </c>
      <c r="AW176">
        <f>+COUNTIF('[5]EJECUCIONGASTOS ARMONIZADO'!$R$3:$R$583,#REF!)</f>
        <v>0</v>
      </c>
      <c r="AY176" t="e">
        <f>+#REF!-[5]GASTOS!#REF!</f>
        <v>#REF!</v>
      </c>
    </row>
    <row r="177" spans="1:51" x14ac:dyDescent="0.25">
      <c r="A177">
        <v>23</v>
      </c>
      <c r="B177">
        <v>1</v>
      </c>
      <c r="C177">
        <v>3</v>
      </c>
      <c r="D177">
        <v>22</v>
      </c>
      <c r="E177">
        <v>4</v>
      </c>
      <c r="F177">
        <v>2</v>
      </c>
      <c r="G177">
        <v>76</v>
      </c>
      <c r="H177">
        <v>1</v>
      </c>
      <c r="I177">
        <v>2</v>
      </c>
      <c r="J177" t="s">
        <v>235</v>
      </c>
      <c r="K177" t="s">
        <v>872</v>
      </c>
      <c r="L177" t="s">
        <v>258</v>
      </c>
      <c r="M177" t="s">
        <v>872</v>
      </c>
      <c r="N177" t="s">
        <v>258</v>
      </c>
      <c r="O177" t="s">
        <v>875</v>
      </c>
      <c r="P177" t="s">
        <v>876</v>
      </c>
      <c r="Q177" t="s">
        <v>594</v>
      </c>
      <c r="R177" t="s">
        <v>602</v>
      </c>
      <c r="S177" t="s">
        <v>696</v>
      </c>
      <c r="T177" t="s">
        <v>235</v>
      </c>
      <c r="U177" t="s">
        <v>695</v>
      </c>
      <c r="V177" t="s">
        <v>235</v>
      </c>
      <c r="W177" t="s">
        <v>877</v>
      </c>
      <c r="X177" t="s">
        <v>252</v>
      </c>
      <c r="Y177" t="s">
        <v>893</v>
      </c>
      <c r="Z177" t="s">
        <v>894</v>
      </c>
      <c r="AA177" t="s">
        <v>895</v>
      </c>
      <c r="AB177" t="s">
        <v>880</v>
      </c>
      <c r="AC177" t="s">
        <v>881</v>
      </c>
      <c r="AD177" t="s">
        <v>882</v>
      </c>
      <c r="AE177" t="s">
        <v>609</v>
      </c>
      <c r="AF177" t="s">
        <v>610</v>
      </c>
      <c r="AG177" t="s">
        <v>611</v>
      </c>
      <c r="AH177" t="s">
        <v>883</v>
      </c>
      <c r="AI177" t="s">
        <v>884</v>
      </c>
      <c r="AJ177" t="s">
        <v>922</v>
      </c>
      <c r="AK177" t="s">
        <v>35</v>
      </c>
      <c r="AL177">
        <v>20000000</v>
      </c>
      <c r="AM177">
        <v>0</v>
      </c>
      <c r="AN177">
        <v>0</v>
      </c>
      <c r="AO177">
        <v>0</v>
      </c>
      <c r="AP177">
        <v>20000000</v>
      </c>
      <c r="AQ177" s="187">
        <v>0</v>
      </c>
      <c r="AR177" s="187">
        <v>0</v>
      </c>
      <c r="AS177" s="187">
        <v>0</v>
      </c>
      <c r="AT177" s="187">
        <v>0</v>
      </c>
      <c r="AU177" s="187">
        <v>0</v>
      </c>
      <c r="AV177" s="187">
        <v>0</v>
      </c>
      <c r="AW177">
        <f>+COUNTIF('[5]EJECUCIONGASTOS ARMONIZADO'!$R$3:$R$583,#REF!)</f>
        <v>0</v>
      </c>
      <c r="AY177" t="e">
        <f>+#REF!-[5]GASTOS!#REF!</f>
        <v>#REF!</v>
      </c>
    </row>
    <row r="178" spans="1:51" x14ac:dyDescent="0.25">
      <c r="A178">
        <v>23</v>
      </c>
      <c r="B178">
        <v>1</v>
      </c>
      <c r="C178">
        <v>3</v>
      </c>
      <c r="D178">
        <v>22</v>
      </c>
      <c r="E178">
        <v>4</v>
      </c>
      <c r="F178">
        <v>2</v>
      </c>
      <c r="G178">
        <v>76</v>
      </c>
      <c r="H178">
        <v>1</v>
      </c>
      <c r="I178">
        <v>2</v>
      </c>
      <c r="J178" t="s">
        <v>235</v>
      </c>
      <c r="K178" t="s">
        <v>872</v>
      </c>
      <c r="L178" t="s">
        <v>258</v>
      </c>
      <c r="M178" t="s">
        <v>872</v>
      </c>
      <c r="N178" t="s">
        <v>258</v>
      </c>
      <c r="O178" t="s">
        <v>875</v>
      </c>
      <c r="P178" t="s">
        <v>876</v>
      </c>
      <c r="Q178" t="s">
        <v>594</v>
      </c>
      <c r="R178" t="s">
        <v>602</v>
      </c>
      <c r="S178" t="s">
        <v>696</v>
      </c>
      <c r="T178" t="s">
        <v>235</v>
      </c>
      <c r="U178" t="s">
        <v>695</v>
      </c>
      <c r="V178" t="s">
        <v>235</v>
      </c>
      <c r="W178" t="s">
        <v>877</v>
      </c>
      <c r="X178" t="s">
        <v>252</v>
      </c>
      <c r="Y178" t="s">
        <v>893</v>
      </c>
      <c r="Z178" t="s">
        <v>894</v>
      </c>
      <c r="AA178" t="s">
        <v>895</v>
      </c>
      <c r="AB178" t="s">
        <v>880</v>
      </c>
      <c r="AC178" t="s">
        <v>881</v>
      </c>
      <c r="AD178" t="s">
        <v>882</v>
      </c>
      <c r="AE178" t="s">
        <v>609</v>
      </c>
      <c r="AF178" t="s">
        <v>610</v>
      </c>
      <c r="AG178" t="s">
        <v>611</v>
      </c>
      <c r="AH178" t="s">
        <v>899</v>
      </c>
      <c r="AI178" t="s">
        <v>650</v>
      </c>
      <c r="AJ178" t="s">
        <v>925</v>
      </c>
      <c r="AK178" t="s">
        <v>36</v>
      </c>
      <c r="AL178">
        <v>0</v>
      </c>
      <c r="AM178">
        <v>0</v>
      </c>
      <c r="AN178">
        <v>0</v>
      </c>
      <c r="AO178">
        <v>20000000</v>
      </c>
      <c r="AP178">
        <v>0</v>
      </c>
      <c r="AQ178" s="187">
        <v>20000000</v>
      </c>
      <c r="AR178" s="187">
        <v>20000000</v>
      </c>
      <c r="AS178" s="187">
        <v>20000000</v>
      </c>
      <c r="AT178" s="187">
        <v>16623988</v>
      </c>
      <c r="AU178" s="187">
        <v>16623988</v>
      </c>
      <c r="AV178" s="187">
        <v>0</v>
      </c>
      <c r="AW178">
        <f>+COUNTIF('[5]EJECUCIONGASTOS ARMONIZADO'!$R$3:$R$583,#REF!)</f>
        <v>0</v>
      </c>
      <c r="AY178" t="e">
        <f>+#REF!-[5]GASTOS!#REF!</f>
        <v>#REF!</v>
      </c>
    </row>
    <row r="179" spans="1:51" x14ac:dyDescent="0.25">
      <c r="A179">
        <v>23</v>
      </c>
      <c r="B179">
        <v>1</v>
      </c>
      <c r="C179">
        <v>3</v>
      </c>
      <c r="D179">
        <v>22</v>
      </c>
      <c r="E179">
        <v>4</v>
      </c>
      <c r="F179">
        <v>2</v>
      </c>
      <c r="G179">
        <v>76</v>
      </c>
      <c r="H179">
        <v>2</v>
      </c>
      <c r="I179">
        <v>2</v>
      </c>
      <c r="J179" t="s">
        <v>235</v>
      </c>
      <c r="K179" t="s">
        <v>872</v>
      </c>
      <c r="L179" t="s">
        <v>258</v>
      </c>
      <c r="M179" t="s">
        <v>872</v>
      </c>
      <c r="N179" t="s">
        <v>258</v>
      </c>
      <c r="O179" t="s">
        <v>875</v>
      </c>
      <c r="P179" t="s">
        <v>876</v>
      </c>
      <c r="Q179" t="s">
        <v>594</v>
      </c>
      <c r="R179" t="s">
        <v>602</v>
      </c>
      <c r="S179" t="s">
        <v>696</v>
      </c>
      <c r="T179" t="s">
        <v>235</v>
      </c>
      <c r="U179" t="s">
        <v>695</v>
      </c>
      <c r="V179" t="s">
        <v>235</v>
      </c>
      <c r="W179" t="s">
        <v>877</v>
      </c>
      <c r="X179" t="s">
        <v>252</v>
      </c>
      <c r="Y179" t="s">
        <v>893</v>
      </c>
      <c r="Z179" t="s">
        <v>894</v>
      </c>
      <c r="AA179" t="s">
        <v>895</v>
      </c>
      <c r="AB179" t="s">
        <v>880</v>
      </c>
      <c r="AC179" t="s">
        <v>881</v>
      </c>
      <c r="AD179" t="s">
        <v>882</v>
      </c>
      <c r="AE179" t="s">
        <v>609</v>
      </c>
      <c r="AF179" t="s">
        <v>610</v>
      </c>
      <c r="AG179" t="s">
        <v>611</v>
      </c>
      <c r="AH179" t="s">
        <v>899</v>
      </c>
      <c r="AI179" t="s">
        <v>650</v>
      </c>
      <c r="AJ179" t="s">
        <v>928</v>
      </c>
      <c r="AK179" t="s">
        <v>35</v>
      </c>
      <c r="AL179">
        <v>28000000</v>
      </c>
      <c r="AM179">
        <v>0</v>
      </c>
      <c r="AN179">
        <v>0</v>
      </c>
      <c r="AO179">
        <v>0</v>
      </c>
      <c r="AP179">
        <v>25000000</v>
      </c>
      <c r="AQ179" s="187">
        <v>3000000</v>
      </c>
      <c r="AR179" s="187">
        <v>3000000</v>
      </c>
      <c r="AS179" s="187">
        <v>3000000</v>
      </c>
      <c r="AT179" s="187">
        <v>1964229</v>
      </c>
      <c r="AU179" s="187">
        <v>1964229</v>
      </c>
      <c r="AV179" s="187">
        <v>0</v>
      </c>
      <c r="AW179">
        <f>+COUNTIF('[5]EJECUCIONGASTOS ARMONIZADO'!$R$3:$R$583,#REF!)</f>
        <v>0</v>
      </c>
      <c r="AY179" t="e">
        <f>+#REF!-[5]GASTOS!#REF!</f>
        <v>#REF!</v>
      </c>
    </row>
    <row r="180" spans="1:51" x14ac:dyDescent="0.25">
      <c r="A180">
        <v>23</v>
      </c>
      <c r="B180">
        <v>1</v>
      </c>
      <c r="C180">
        <v>3</v>
      </c>
      <c r="D180">
        <v>22</v>
      </c>
      <c r="E180">
        <v>4</v>
      </c>
      <c r="F180">
        <v>2</v>
      </c>
      <c r="G180">
        <v>76</v>
      </c>
      <c r="H180">
        <v>3</v>
      </c>
      <c r="I180">
        <v>2</v>
      </c>
      <c r="J180" t="s">
        <v>235</v>
      </c>
      <c r="K180" t="s">
        <v>872</v>
      </c>
      <c r="L180" t="s">
        <v>258</v>
      </c>
      <c r="M180" t="s">
        <v>872</v>
      </c>
      <c r="N180" t="s">
        <v>258</v>
      </c>
      <c r="O180" t="s">
        <v>875</v>
      </c>
      <c r="P180" t="s">
        <v>876</v>
      </c>
      <c r="Q180" t="s">
        <v>594</v>
      </c>
      <c r="R180" t="s">
        <v>602</v>
      </c>
      <c r="S180" t="s">
        <v>696</v>
      </c>
      <c r="T180" t="s">
        <v>235</v>
      </c>
      <c r="U180" t="s">
        <v>695</v>
      </c>
      <c r="V180" t="s">
        <v>235</v>
      </c>
      <c r="W180" t="s">
        <v>877</v>
      </c>
      <c r="X180" t="s">
        <v>252</v>
      </c>
      <c r="Y180" t="s">
        <v>893</v>
      </c>
      <c r="Z180" t="s">
        <v>894</v>
      </c>
      <c r="AA180" t="s">
        <v>895</v>
      </c>
      <c r="AB180" t="s">
        <v>880</v>
      </c>
      <c r="AC180" t="s">
        <v>881</v>
      </c>
      <c r="AD180" t="s">
        <v>882</v>
      </c>
      <c r="AE180" t="s">
        <v>609</v>
      </c>
      <c r="AF180" t="s">
        <v>610</v>
      </c>
      <c r="AG180" t="s">
        <v>611</v>
      </c>
      <c r="AH180" t="s">
        <v>931</v>
      </c>
      <c r="AI180" t="s">
        <v>932</v>
      </c>
      <c r="AJ180" t="s">
        <v>933</v>
      </c>
      <c r="AK180" t="s">
        <v>35</v>
      </c>
      <c r="AL180">
        <v>237168000</v>
      </c>
      <c r="AM180">
        <v>0</v>
      </c>
      <c r="AN180">
        <v>0</v>
      </c>
      <c r="AO180">
        <v>0</v>
      </c>
      <c r="AP180">
        <v>0</v>
      </c>
      <c r="AQ180" s="187">
        <v>237168000</v>
      </c>
      <c r="AR180" s="187">
        <v>237168000</v>
      </c>
      <c r="AS180" s="187">
        <v>222168000</v>
      </c>
      <c r="AT180" s="187">
        <v>0</v>
      </c>
      <c r="AU180" s="187">
        <v>0</v>
      </c>
      <c r="AV180" s="187">
        <v>0</v>
      </c>
      <c r="AW180">
        <f>+COUNTIF('[5]EJECUCIONGASTOS ARMONIZADO'!$R$3:$R$583,#REF!)</f>
        <v>0</v>
      </c>
      <c r="AY180" t="e">
        <f>+#REF!-[5]GASTOS!#REF!</f>
        <v>#REF!</v>
      </c>
    </row>
    <row r="181" spans="1:51" x14ac:dyDescent="0.25">
      <c r="A181">
        <v>23</v>
      </c>
      <c r="B181">
        <v>1</v>
      </c>
      <c r="C181">
        <v>3</v>
      </c>
      <c r="D181">
        <v>22</v>
      </c>
      <c r="E181">
        <v>4</v>
      </c>
      <c r="F181">
        <v>2</v>
      </c>
      <c r="G181">
        <v>76</v>
      </c>
      <c r="H181">
        <v>4</v>
      </c>
      <c r="I181">
        <v>2</v>
      </c>
      <c r="J181" t="s">
        <v>235</v>
      </c>
      <c r="K181" t="s">
        <v>872</v>
      </c>
      <c r="L181" t="s">
        <v>258</v>
      </c>
      <c r="M181" t="s">
        <v>872</v>
      </c>
      <c r="N181" t="s">
        <v>258</v>
      </c>
      <c r="O181" t="s">
        <v>875</v>
      </c>
      <c r="P181" t="s">
        <v>876</v>
      </c>
      <c r="Q181" t="s">
        <v>594</v>
      </c>
      <c r="R181" t="s">
        <v>602</v>
      </c>
      <c r="S181" t="s">
        <v>696</v>
      </c>
      <c r="T181" t="s">
        <v>235</v>
      </c>
      <c r="U181" t="s">
        <v>695</v>
      </c>
      <c r="V181" t="s">
        <v>235</v>
      </c>
      <c r="W181" t="s">
        <v>877</v>
      </c>
      <c r="X181" t="s">
        <v>252</v>
      </c>
      <c r="Y181" t="s">
        <v>893</v>
      </c>
      <c r="Z181" t="s">
        <v>894</v>
      </c>
      <c r="AA181" t="s">
        <v>895</v>
      </c>
      <c r="AB181" t="s">
        <v>880</v>
      </c>
      <c r="AC181" t="s">
        <v>881</v>
      </c>
      <c r="AD181" t="s">
        <v>882</v>
      </c>
      <c r="AE181" t="s">
        <v>609</v>
      </c>
      <c r="AF181" t="s">
        <v>610</v>
      </c>
      <c r="AG181" t="s">
        <v>611</v>
      </c>
      <c r="AH181" t="s">
        <v>899</v>
      </c>
      <c r="AI181" t="s">
        <v>650</v>
      </c>
      <c r="AJ181" t="s">
        <v>939</v>
      </c>
      <c r="AK181" t="s">
        <v>36</v>
      </c>
      <c r="AL181">
        <v>0</v>
      </c>
      <c r="AM181">
        <v>0</v>
      </c>
      <c r="AN181">
        <v>0</v>
      </c>
      <c r="AO181">
        <v>10000000</v>
      </c>
      <c r="AP181">
        <v>0</v>
      </c>
      <c r="AQ181" s="187">
        <v>10000000</v>
      </c>
      <c r="AR181" s="187">
        <v>10000000</v>
      </c>
      <c r="AS181" s="187">
        <v>10000000</v>
      </c>
      <c r="AT181" s="187">
        <v>2390498</v>
      </c>
      <c r="AU181" s="187">
        <v>2390498</v>
      </c>
      <c r="AV181" s="187">
        <v>0</v>
      </c>
      <c r="AW181">
        <f>+COUNTIF('[5]EJECUCIONGASTOS ARMONIZADO'!$R$3:$R$583,#REF!)</f>
        <v>0</v>
      </c>
      <c r="AY181" t="e">
        <f>+#REF!-[5]GASTOS!#REF!</f>
        <v>#REF!</v>
      </c>
    </row>
    <row r="182" spans="1:51" x14ac:dyDescent="0.25">
      <c r="A182">
        <v>23</v>
      </c>
      <c r="B182">
        <v>1</v>
      </c>
      <c r="C182">
        <v>3</v>
      </c>
      <c r="D182">
        <v>22</v>
      </c>
      <c r="E182">
        <v>4</v>
      </c>
      <c r="F182">
        <v>2</v>
      </c>
      <c r="G182">
        <v>76</v>
      </c>
      <c r="H182">
        <v>4</v>
      </c>
      <c r="I182">
        <v>2</v>
      </c>
      <c r="J182" t="s">
        <v>235</v>
      </c>
      <c r="K182" t="s">
        <v>872</v>
      </c>
      <c r="L182" t="s">
        <v>258</v>
      </c>
      <c r="M182" t="s">
        <v>872</v>
      </c>
      <c r="N182" t="s">
        <v>258</v>
      </c>
      <c r="O182" t="s">
        <v>875</v>
      </c>
      <c r="P182" t="s">
        <v>876</v>
      </c>
      <c r="Q182" t="s">
        <v>594</v>
      </c>
      <c r="R182" t="s">
        <v>602</v>
      </c>
      <c r="S182" t="s">
        <v>696</v>
      </c>
      <c r="T182" t="s">
        <v>235</v>
      </c>
      <c r="U182" t="s">
        <v>695</v>
      </c>
      <c r="V182" t="s">
        <v>235</v>
      </c>
      <c r="W182" t="s">
        <v>877</v>
      </c>
      <c r="X182" t="s">
        <v>252</v>
      </c>
      <c r="Y182" t="s">
        <v>893</v>
      </c>
      <c r="Z182" t="s">
        <v>894</v>
      </c>
      <c r="AA182" t="s">
        <v>895</v>
      </c>
      <c r="AB182" t="s">
        <v>880</v>
      </c>
      <c r="AC182" t="s">
        <v>881</v>
      </c>
      <c r="AD182" t="s">
        <v>882</v>
      </c>
      <c r="AE182" t="s">
        <v>609</v>
      </c>
      <c r="AF182" t="s">
        <v>610</v>
      </c>
      <c r="AG182" t="s">
        <v>611</v>
      </c>
      <c r="AH182" t="s">
        <v>888</v>
      </c>
      <c r="AI182" t="s">
        <v>889</v>
      </c>
      <c r="AJ182" t="s">
        <v>936</v>
      </c>
      <c r="AK182" t="s">
        <v>35</v>
      </c>
      <c r="AL182">
        <v>1473543171</v>
      </c>
      <c r="AM182">
        <v>0</v>
      </c>
      <c r="AN182">
        <v>0</v>
      </c>
      <c r="AO182">
        <v>0</v>
      </c>
      <c r="AP182">
        <v>160252076</v>
      </c>
      <c r="AQ182" s="187">
        <v>1313291095</v>
      </c>
      <c r="AR182" s="187">
        <v>1313291095</v>
      </c>
      <c r="AS182" s="187">
        <v>1313291095</v>
      </c>
      <c r="AT182" s="187">
        <v>1188756081.72</v>
      </c>
      <c r="AU182" s="187">
        <v>1181454542.72</v>
      </c>
      <c r="AV182" s="187">
        <v>0</v>
      </c>
      <c r="AW182">
        <f>+COUNTIF('[5]EJECUCIONGASTOS ARMONIZADO'!$R$3:$R$583,#REF!)</f>
        <v>0</v>
      </c>
      <c r="AY182" t="e">
        <f>+#REF!-[5]GASTOS!#REF!</f>
        <v>#REF!</v>
      </c>
    </row>
    <row r="183" spans="1:51" x14ac:dyDescent="0.25">
      <c r="A183">
        <v>23</v>
      </c>
      <c r="B183">
        <v>1</v>
      </c>
      <c r="C183">
        <v>3</v>
      </c>
      <c r="D183">
        <v>22</v>
      </c>
      <c r="E183">
        <v>4</v>
      </c>
      <c r="F183">
        <v>2</v>
      </c>
      <c r="G183">
        <v>76</v>
      </c>
      <c r="H183">
        <v>5</v>
      </c>
      <c r="I183">
        <v>2</v>
      </c>
      <c r="J183" t="s">
        <v>235</v>
      </c>
      <c r="K183" t="s">
        <v>872</v>
      </c>
      <c r="L183" t="s">
        <v>258</v>
      </c>
      <c r="M183" t="s">
        <v>872</v>
      </c>
      <c r="N183" t="s">
        <v>258</v>
      </c>
      <c r="O183" t="s">
        <v>875</v>
      </c>
      <c r="P183" t="s">
        <v>876</v>
      </c>
      <c r="Q183" t="s">
        <v>594</v>
      </c>
      <c r="R183" t="s">
        <v>602</v>
      </c>
      <c r="S183" t="s">
        <v>696</v>
      </c>
      <c r="T183" t="s">
        <v>235</v>
      </c>
      <c r="U183" t="s">
        <v>695</v>
      </c>
      <c r="V183" t="s">
        <v>235</v>
      </c>
      <c r="W183" t="s">
        <v>877</v>
      </c>
      <c r="X183" t="s">
        <v>252</v>
      </c>
      <c r="Y183" t="s">
        <v>893</v>
      </c>
      <c r="Z183" t="s">
        <v>894</v>
      </c>
      <c r="AA183" t="s">
        <v>895</v>
      </c>
      <c r="AB183" t="s">
        <v>880</v>
      </c>
      <c r="AC183" t="s">
        <v>881</v>
      </c>
      <c r="AD183" t="s">
        <v>882</v>
      </c>
      <c r="AE183" t="s">
        <v>609</v>
      </c>
      <c r="AF183" t="s">
        <v>610</v>
      </c>
      <c r="AG183" t="s">
        <v>611</v>
      </c>
      <c r="AH183" t="s">
        <v>931</v>
      </c>
      <c r="AI183" t="s">
        <v>932</v>
      </c>
      <c r="AJ183" t="s">
        <v>942</v>
      </c>
      <c r="AK183" t="s">
        <v>35</v>
      </c>
      <c r="AL183">
        <v>36563000</v>
      </c>
      <c r="AM183">
        <v>0</v>
      </c>
      <c r="AN183">
        <v>0</v>
      </c>
      <c r="AO183">
        <v>0</v>
      </c>
      <c r="AP183">
        <v>0</v>
      </c>
      <c r="AQ183" s="187">
        <v>36563000</v>
      </c>
      <c r="AR183" s="187">
        <v>36563000</v>
      </c>
      <c r="AS183" s="187">
        <v>36563000</v>
      </c>
      <c r="AT183" s="187">
        <v>0</v>
      </c>
      <c r="AU183" s="187">
        <v>0</v>
      </c>
      <c r="AV183" s="187">
        <v>0</v>
      </c>
      <c r="AW183">
        <f>+COUNTIF('[5]EJECUCIONGASTOS ARMONIZADO'!$R$3:$R$583,#REF!)</f>
        <v>0</v>
      </c>
      <c r="AY183" t="e">
        <f>+#REF!-[5]GASTOS!#REF!</f>
        <v>#REF!</v>
      </c>
    </row>
    <row r="184" spans="1:51" x14ac:dyDescent="0.25">
      <c r="A184">
        <v>23</v>
      </c>
      <c r="B184">
        <v>1</v>
      </c>
      <c r="C184">
        <v>3</v>
      </c>
      <c r="D184">
        <v>22</v>
      </c>
      <c r="E184">
        <v>4</v>
      </c>
      <c r="F184">
        <v>2</v>
      </c>
      <c r="G184">
        <v>76</v>
      </c>
      <c r="H184">
        <v>6</v>
      </c>
      <c r="I184">
        <v>2</v>
      </c>
      <c r="J184" t="s">
        <v>235</v>
      </c>
      <c r="K184" t="s">
        <v>872</v>
      </c>
      <c r="L184" t="s">
        <v>258</v>
      </c>
      <c r="M184" t="s">
        <v>872</v>
      </c>
      <c r="N184" t="s">
        <v>258</v>
      </c>
      <c r="O184" t="s">
        <v>875</v>
      </c>
      <c r="P184" t="s">
        <v>876</v>
      </c>
      <c r="Q184" t="s">
        <v>594</v>
      </c>
      <c r="R184" t="s">
        <v>602</v>
      </c>
      <c r="S184" t="s">
        <v>696</v>
      </c>
      <c r="T184" t="s">
        <v>235</v>
      </c>
      <c r="U184" t="s">
        <v>695</v>
      </c>
      <c r="V184" t="s">
        <v>235</v>
      </c>
      <c r="W184" t="s">
        <v>877</v>
      </c>
      <c r="X184" t="s">
        <v>252</v>
      </c>
      <c r="Y184" t="s">
        <v>893</v>
      </c>
      <c r="Z184" t="s">
        <v>894</v>
      </c>
      <c r="AA184" t="s">
        <v>895</v>
      </c>
      <c r="AB184" t="s">
        <v>880</v>
      </c>
      <c r="AC184" t="s">
        <v>881</v>
      </c>
      <c r="AD184" t="s">
        <v>882</v>
      </c>
      <c r="AE184" t="s">
        <v>609</v>
      </c>
      <c r="AF184" t="s">
        <v>610</v>
      </c>
      <c r="AG184" t="s">
        <v>611</v>
      </c>
      <c r="AH184" t="s">
        <v>899</v>
      </c>
      <c r="AI184" t="s">
        <v>650</v>
      </c>
      <c r="AJ184" t="s">
        <v>945</v>
      </c>
      <c r="AK184" t="s">
        <v>35</v>
      </c>
      <c r="AL184">
        <v>350000000</v>
      </c>
      <c r="AM184">
        <v>0</v>
      </c>
      <c r="AN184">
        <v>0</v>
      </c>
      <c r="AO184">
        <v>0</v>
      </c>
      <c r="AP184">
        <v>0</v>
      </c>
      <c r="AQ184" s="187">
        <v>350000000</v>
      </c>
      <c r="AR184" s="187">
        <v>350000000</v>
      </c>
      <c r="AS184" s="187">
        <v>350000000</v>
      </c>
      <c r="AT184" s="187">
        <v>350000000</v>
      </c>
      <c r="AU184" s="187">
        <v>350000000</v>
      </c>
      <c r="AV184" s="187">
        <v>0</v>
      </c>
      <c r="AW184">
        <f>+COUNTIF('[5]EJECUCIONGASTOS ARMONIZADO'!$R$3:$R$583,#REF!)</f>
        <v>0</v>
      </c>
      <c r="AY184" t="e">
        <f>+#REF!-[5]GASTOS!#REF!</f>
        <v>#REF!</v>
      </c>
    </row>
    <row r="185" spans="1:51" x14ac:dyDescent="0.25">
      <c r="A185">
        <v>23</v>
      </c>
      <c r="B185">
        <v>1</v>
      </c>
      <c r="C185">
        <v>3</v>
      </c>
      <c r="D185">
        <v>81</v>
      </c>
      <c r="E185">
        <v>3</v>
      </c>
      <c r="F185">
        <v>202</v>
      </c>
      <c r="G185">
        <v>74</v>
      </c>
      <c r="H185">
        <v>40</v>
      </c>
      <c r="I185">
        <v>1</v>
      </c>
      <c r="J185" t="s">
        <v>597</v>
      </c>
      <c r="K185">
        <v>0</v>
      </c>
      <c r="L185" t="s">
        <v>597</v>
      </c>
      <c r="M185" t="s">
        <v>872</v>
      </c>
      <c r="N185" t="s">
        <v>258</v>
      </c>
      <c r="O185" t="s">
        <v>875</v>
      </c>
      <c r="P185" t="s">
        <v>876</v>
      </c>
      <c r="Q185" t="s">
        <v>594</v>
      </c>
      <c r="R185" t="s">
        <v>602</v>
      </c>
      <c r="S185" t="s">
        <v>596</v>
      </c>
      <c r="T185" t="s">
        <v>597</v>
      </c>
      <c r="U185" t="s">
        <v>946</v>
      </c>
      <c r="V185" t="s">
        <v>950</v>
      </c>
      <c r="W185" t="s">
        <v>603</v>
      </c>
      <c r="X185" t="s">
        <v>246</v>
      </c>
      <c r="Y185" t="s">
        <v>3049</v>
      </c>
      <c r="Z185" t="s">
        <v>446</v>
      </c>
      <c r="AA185" t="s">
        <v>3050</v>
      </c>
      <c r="AB185" t="s">
        <v>952</v>
      </c>
      <c r="AC185" t="s">
        <v>953</v>
      </c>
      <c r="AD185" t="s">
        <v>954</v>
      </c>
      <c r="AE185" t="s">
        <v>609</v>
      </c>
      <c r="AF185" t="s">
        <v>610</v>
      </c>
      <c r="AG185" t="s">
        <v>611</v>
      </c>
      <c r="AH185" t="s">
        <v>955</v>
      </c>
      <c r="AI185" t="s">
        <v>956</v>
      </c>
      <c r="AJ185" t="s">
        <v>3051</v>
      </c>
      <c r="AK185" t="s">
        <v>37</v>
      </c>
      <c r="AL185">
        <v>0</v>
      </c>
      <c r="AM185">
        <v>0</v>
      </c>
      <c r="AN185">
        <v>0</v>
      </c>
      <c r="AO185">
        <v>2518775164</v>
      </c>
      <c r="AP185">
        <v>0</v>
      </c>
      <c r="AQ185" s="187">
        <v>2518775164</v>
      </c>
      <c r="AR185" s="187">
        <v>0</v>
      </c>
      <c r="AS185" s="187">
        <v>0</v>
      </c>
      <c r="AT185" s="187">
        <v>0</v>
      </c>
      <c r="AU185" s="187">
        <v>0</v>
      </c>
      <c r="AV185" s="187">
        <v>2518775164</v>
      </c>
      <c r="AW185">
        <f>+COUNTIF('[5]EJECUCIONGASTOS ARMONIZADO'!$R$3:$R$583,#REF!)</f>
        <v>0</v>
      </c>
      <c r="AY185" t="e">
        <f>+#REF!-[5]GASTOS!#REF!</f>
        <v>#REF!</v>
      </c>
    </row>
    <row r="186" spans="1:51" x14ac:dyDescent="0.25">
      <c r="A186">
        <v>23</v>
      </c>
      <c r="B186">
        <v>1</v>
      </c>
      <c r="C186">
        <v>3</v>
      </c>
      <c r="D186">
        <v>81</v>
      </c>
      <c r="E186">
        <v>4</v>
      </c>
      <c r="F186">
        <v>1</v>
      </c>
      <c r="G186">
        <v>74</v>
      </c>
      <c r="H186">
        <v>0</v>
      </c>
      <c r="I186">
        <v>1</v>
      </c>
      <c r="J186" t="s">
        <v>597</v>
      </c>
      <c r="K186">
        <v>0</v>
      </c>
      <c r="L186" t="s">
        <v>597</v>
      </c>
      <c r="M186" t="s">
        <v>872</v>
      </c>
      <c r="N186" t="s">
        <v>258</v>
      </c>
      <c r="O186" t="s">
        <v>875</v>
      </c>
      <c r="P186" t="s">
        <v>876</v>
      </c>
      <c r="Q186" t="s">
        <v>594</v>
      </c>
      <c r="R186" t="s">
        <v>602</v>
      </c>
      <c r="S186" t="s">
        <v>596</v>
      </c>
      <c r="T186" t="s">
        <v>597</v>
      </c>
      <c r="U186" t="s">
        <v>946</v>
      </c>
      <c r="V186" t="s">
        <v>950</v>
      </c>
      <c r="W186" t="s">
        <v>877</v>
      </c>
      <c r="X186" t="s">
        <v>252</v>
      </c>
      <c r="Y186" t="s">
        <v>878</v>
      </c>
      <c r="Z186" t="s">
        <v>253</v>
      </c>
      <c r="AA186" t="s">
        <v>951</v>
      </c>
      <c r="AB186" t="s">
        <v>952</v>
      </c>
      <c r="AC186" t="s">
        <v>953</v>
      </c>
      <c r="AD186" t="s">
        <v>954</v>
      </c>
      <c r="AE186" t="s">
        <v>609</v>
      </c>
      <c r="AF186" t="s">
        <v>610</v>
      </c>
      <c r="AG186" t="s">
        <v>611</v>
      </c>
      <c r="AH186" t="s">
        <v>955</v>
      </c>
      <c r="AI186" t="s">
        <v>956</v>
      </c>
      <c r="AJ186" t="s">
        <v>957</v>
      </c>
      <c r="AK186" t="s">
        <v>37</v>
      </c>
      <c r="AL186">
        <v>25018775164</v>
      </c>
      <c r="AM186">
        <v>0</v>
      </c>
      <c r="AN186">
        <v>0</v>
      </c>
      <c r="AO186">
        <v>0</v>
      </c>
      <c r="AP186">
        <v>3018775164</v>
      </c>
      <c r="AQ186" s="187">
        <v>22000000000</v>
      </c>
      <c r="AR186" s="187">
        <v>22000000000</v>
      </c>
      <c r="AS186" s="187">
        <v>3368627707</v>
      </c>
      <c r="AT186" s="187">
        <v>0</v>
      </c>
      <c r="AU186" s="187">
        <v>0</v>
      </c>
      <c r="AV186" s="187">
        <v>0</v>
      </c>
      <c r="AW186">
        <f>+COUNTIF('[5]EJECUCIONGASTOS ARMONIZADO'!$R$3:$R$583,#REF!)</f>
        <v>0</v>
      </c>
      <c r="AY186" t="e">
        <f>+#REF!-[5]GASTOS!#REF!</f>
        <v>#REF!</v>
      </c>
    </row>
    <row r="187" spans="1:51" x14ac:dyDescent="0.25">
      <c r="A187">
        <v>23</v>
      </c>
      <c r="B187">
        <v>1</v>
      </c>
      <c r="C187">
        <v>3</v>
      </c>
      <c r="D187">
        <v>81</v>
      </c>
      <c r="E187">
        <v>4</v>
      </c>
      <c r="F187">
        <v>1</v>
      </c>
      <c r="G187">
        <v>76</v>
      </c>
      <c r="H187">
        <v>4</v>
      </c>
      <c r="I187">
        <v>1</v>
      </c>
      <c r="J187" t="s">
        <v>597</v>
      </c>
      <c r="K187">
        <v>0</v>
      </c>
      <c r="L187" t="s">
        <v>597</v>
      </c>
      <c r="M187" t="s">
        <v>872</v>
      </c>
      <c r="N187" t="s">
        <v>258</v>
      </c>
      <c r="O187" t="s">
        <v>875</v>
      </c>
      <c r="P187" t="s">
        <v>876</v>
      </c>
      <c r="Q187" t="s">
        <v>594</v>
      </c>
      <c r="R187" t="s">
        <v>602</v>
      </c>
      <c r="S187" t="s">
        <v>596</v>
      </c>
      <c r="T187" t="s">
        <v>597</v>
      </c>
      <c r="U187" t="s">
        <v>946</v>
      </c>
      <c r="V187" t="s">
        <v>950</v>
      </c>
      <c r="W187" t="s">
        <v>877</v>
      </c>
      <c r="X187" t="s">
        <v>252</v>
      </c>
      <c r="Y187" t="s">
        <v>878</v>
      </c>
      <c r="Z187" t="s">
        <v>253</v>
      </c>
      <c r="AA187" t="s">
        <v>879</v>
      </c>
      <c r="AB187" t="s">
        <v>880</v>
      </c>
      <c r="AC187" t="s">
        <v>881</v>
      </c>
      <c r="AD187" t="s">
        <v>882</v>
      </c>
      <c r="AE187" t="s">
        <v>609</v>
      </c>
      <c r="AF187" t="s">
        <v>610</v>
      </c>
      <c r="AG187" t="s">
        <v>611</v>
      </c>
      <c r="AH187" t="s">
        <v>955</v>
      </c>
      <c r="AI187" t="s">
        <v>956</v>
      </c>
      <c r="AJ187" t="s">
        <v>2883</v>
      </c>
      <c r="AK187" t="s">
        <v>37</v>
      </c>
      <c r="AL187">
        <v>0</v>
      </c>
      <c r="AM187">
        <v>0</v>
      </c>
      <c r="AN187">
        <v>0</v>
      </c>
      <c r="AO187">
        <v>500000000</v>
      </c>
      <c r="AP187">
        <v>500000000</v>
      </c>
      <c r="AQ187" s="187">
        <v>0</v>
      </c>
      <c r="AR187" s="187">
        <v>0</v>
      </c>
      <c r="AS187" s="187">
        <v>0</v>
      </c>
      <c r="AT187" s="187">
        <v>0</v>
      </c>
      <c r="AU187" s="187">
        <v>0</v>
      </c>
      <c r="AV187" s="187">
        <v>0</v>
      </c>
      <c r="AW187">
        <f>+COUNTIF('[5]EJECUCIONGASTOS ARMONIZADO'!$R$3:$R$583,#REF!)</f>
        <v>0</v>
      </c>
      <c r="AY187" t="e">
        <f>+#REF!-[5]GASTOS!#REF!</f>
        <v>#REF!</v>
      </c>
    </row>
    <row r="188" spans="1:51" x14ac:dyDescent="0.25">
      <c r="A188">
        <v>23</v>
      </c>
      <c r="B188">
        <v>1</v>
      </c>
      <c r="C188">
        <v>3</v>
      </c>
      <c r="D188">
        <v>82</v>
      </c>
      <c r="E188">
        <v>3</v>
      </c>
      <c r="F188">
        <v>201</v>
      </c>
      <c r="G188">
        <v>76</v>
      </c>
      <c r="H188">
        <v>41</v>
      </c>
      <c r="I188">
        <v>2</v>
      </c>
      <c r="J188" t="s">
        <v>235</v>
      </c>
      <c r="K188" t="s">
        <v>872</v>
      </c>
      <c r="L188" t="s">
        <v>258</v>
      </c>
      <c r="M188" t="s">
        <v>872</v>
      </c>
      <c r="N188" t="s">
        <v>258</v>
      </c>
      <c r="O188" t="s">
        <v>875</v>
      </c>
      <c r="P188" t="s">
        <v>876</v>
      </c>
      <c r="Q188" t="s">
        <v>594</v>
      </c>
      <c r="R188" t="s">
        <v>602</v>
      </c>
      <c r="S188" t="s">
        <v>696</v>
      </c>
      <c r="T188" t="s">
        <v>235</v>
      </c>
      <c r="U188" t="s">
        <v>725</v>
      </c>
      <c r="V188" t="s">
        <v>729</v>
      </c>
      <c r="W188" t="s">
        <v>603</v>
      </c>
      <c r="X188" t="s">
        <v>246</v>
      </c>
      <c r="Y188" t="s">
        <v>3042</v>
      </c>
      <c r="Z188" t="s">
        <v>443</v>
      </c>
      <c r="AA188" t="s">
        <v>3043</v>
      </c>
      <c r="AB188" t="s">
        <v>880</v>
      </c>
      <c r="AC188" t="s">
        <v>881</v>
      </c>
      <c r="AD188" t="s">
        <v>882</v>
      </c>
      <c r="AE188" t="s">
        <v>609</v>
      </c>
      <c r="AF188" t="s">
        <v>610</v>
      </c>
      <c r="AG188" t="s">
        <v>611</v>
      </c>
      <c r="AH188" t="s">
        <v>899</v>
      </c>
      <c r="AI188" t="s">
        <v>650</v>
      </c>
      <c r="AJ188" t="s">
        <v>3052</v>
      </c>
      <c r="AK188" t="s">
        <v>280</v>
      </c>
      <c r="AL188">
        <v>0</v>
      </c>
      <c r="AM188">
        <v>0</v>
      </c>
      <c r="AN188">
        <v>0</v>
      </c>
      <c r="AO188">
        <v>100000000</v>
      </c>
      <c r="AP188">
        <v>0</v>
      </c>
      <c r="AQ188" s="187">
        <v>100000000</v>
      </c>
      <c r="AR188" s="187">
        <v>100000000</v>
      </c>
      <c r="AS188" s="187">
        <v>35714276</v>
      </c>
      <c r="AT188" s="187">
        <v>0</v>
      </c>
      <c r="AU188" s="187">
        <v>0</v>
      </c>
      <c r="AV188" s="187">
        <v>0</v>
      </c>
      <c r="AW188">
        <f>+COUNTIF('[5]EJECUCIONGASTOS ARMONIZADO'!$R$3:$R$583,#REF!)</f>
        <v>0</v>
      </c>
      <c r="AY188" t="e">
        <f>+#REF!-[5]GASTOS!#REF!</f>
        <v>#REF!</v>
      </c>
    </row>
    <row r="189" spans="1:51" x14ac:dyDescent="0.25">
      <c r="A189">
        <v>23</v>
      </c>
      <c r="B189">
        <v>1</v>
      </c>
      <c r="C189">
        <v>3</v>
      </c>
      <c r="D189">
        <v>82</v>
      </c>
      <c r="E189">
        <v>3</v>
      </c>
      <c r="F189">
        <v>201</v>
      </c>
      <c r="G189">
        <v>76</v>
      </c>
      <c r="H189">
        <v>41</v>
      </c>
      <c r="I189">
        <v>2</v>
      </c>
      <c r="J189" t="s">
        <v>235</v>
      </c>
      <c r="K189" t="s">
        <v>872</v>
      </c>
      <c r="L189" t="s">
        <v>258</v>
      </c>
      <c r="M189" t="s">
        <v>872</v>
      </c>
      <c r="N189" t="s">
        <v>258</v>
      </c>
      <c r="O189" t="s">
        <v>875</v>
      </c>
      <c r="P189" t="s">
        <v>876</v>
      </c>
      <c r="Q189" t="s">
        <v>594</v>
      </c>
      <c r="R189" t="s">
        <v>602</v>
      </c>
      <c r="S189" t="s">
        <v>696</v>
      </c>
      <c r="T189" t="s">
        <v>235</v>
      </c>
      <c r="U189" t="s">
        <v>725</v>
      </c>
      <c r="V189" t="s">
        <v>729</v>
      </c>
      <c r="W189" t="s">
        <v>603</v>
      </c>
      <c r="X189" t="s">
        <v>246</v>
      </c>
      <c r="Y189" t="s">
        <v>3042</v>
      </c>
      <c r="Z189" t="s">
        <v>443</v>
      </c>
      <c r="AA189" t="s">
        <v>3043</v>
      </c>
      <c r="AB189" t="s">
        <v>880</v>
      </c>
      <c r="AC189" t="s">
        <v>881</v>
      </c>
      <c r="AD189" t="s">
        <v>882</v>
      </c>
      <c r="AE189" t="s">
        <v>609</v>
      </c>
      <c r="AF189" t="s">
        <v>610</v>
      </c>
      <c r="AG189" t="s">
        <v>611</v>
      </c>
      <c r="AH189" t="s">
        <v>888</v>
      </c>
      <c r="AI189" t="s">
        <v>889</v>
      </c>
      <c r="AJ189" t="s">
        <v>3053</v>
      </c>
      <c r="AK189" t="s">
        <v>280</v>
      </c>
      <c r="AL189">
        <v>0</v>
      </c>
      <c r="AM189">
        <v>0</v>
      </c>
      <c r="AN189">
        <v>0</v>
      </c>
      <c r="AO189">
        <v>148726115</v>
      </c>
      <c r="AP189">
        <v>0</v>
      </c>
      <c r="AQ189" s="187">
        <v>148726115</v>
      </c>
      <c r="AR189" s="187">
        <v>118726115</v>
      </c>
      <c r="AS189" s="187">
        <v>16000000</v>
      </c>
      <c r="AT189" s="187">
        <v>8000000</v>
      </c>
      <c r="AU189" s="187">
        <v>4000000</v>
      </c>
      <c r="AV189" s="187">
        <v>30000000</v>
      </c>
      <c r="AW189">
        <f>+COUNTIF('[5]EJECUCIONGASTOS ARMONIZADO'!$R$3:$R$583,#REF!)</f>
        <v>0</v>
      </c>
      <c r="AY189" t="e">
        <f>+#REF!-[5]GASTOS!#REF!</f>
        <v>#REF!</v>
      </c>
    </row>
    <row r="190" spans="1:51" x14ac:dyDescent="0.25">
      <c r="A190">
        <v>23</v>
      </c>
      <c r="B190">
        <v>1</v>
      </c>
      <c r="C190">
        <v>3</v>
      </c>
      <c r="D190">
        <v>82</v>
      </c>
      <c r="E190">
        <v>4</v>
      </c>
      <c r="F190">
        <v>2</v>
      </c>
      <c r="G190">
        <v>76</v>
      </c>
      <c r="H190">
        <v>0</v>
      </c>
      <c r="I190">
        <v>2</v>
      </c>
      <c r="J190" t="s">
        <v>235</v>
      </c>
      <c r="K190" t="s">
        <v>872</v>
      </c>
      <c r="L190" t="s">
        <v>258</v>
      </c>
      <c r="M190" t="s">
        <v>872</v>
      </c>
      <c r="N190" t="s">
        <v>258</v>
      </c>
      <c r="O190" t="s">
        <v>875</v>
      </c>
      <c r="P190" t="s">
        <v>876</v>
      </c>
      <c r="Q190" t="s">
        <v>594</v>
      </c>
      <c r="R190" t="s">
        <v>602</v>
      </c>
      <c r="S190" t="s">
        <v>696</v>
      </c>
      <c r="T190" t="s">
        <v>235</v>
      </c>
      <c r="U190" t="s">
        <v>725</v>
      </c>
      <c r="V190" t="s">
        <v>729</v>
      </c>
      <c r="W190" t="s">
        <v>877</v>
      </c>
      <c r="X190" t="s">
        <v>252</v>
      </c>
      <c r="Y190" t="s">
        <v>893</v>
      </c>
      <c r="Z190" t="s">
        <v>894</v>
      </c>
      <c r="AA190" t="s">
        <v>895</v>
      </c>
      <c r="AB190" t="s">
        <v>880</v>
      </c>
      <c r="AC190" t="s">
        <v>881</v>
      </c>
      <c r="AD190" t="s">
        <v>882</v>
      </c>
      <c r="AE190" t="s">
        <v>609</v>
      </c>
      <c r="AF190" t="s">
        <v>610</v>
      </c>
      <c r="AG190" t="s">
        <v>611</v>
      </c>
      <c r="AH190" t="s">
        <v>888</v>
      </c>
      <c r="AI190" t="s">
        <v>889</v>
      </c>
      <c r="AJ190" t="s">
        <v>961</v>
      </c>
      <c r="AK190" t="s">
        <v>38</v>
      </c>
      <c r="AL190">
        <v>90231955</v>
      </c>
      <c r="AM190">
        <v>0</v>
      </c>
      <c r="AN190">
        <v>0</v>
      </c>
      <c r="AO190">
        <v>0</v>
      </c>
      <c r="AP190">
        <v>0</v>
      </c>
      <c r="AQ190" s="187">
        <v>90231955</v>
      </c>
      <c r="AR190" s="187">
        <v>90231955</v>
      </c>
      <c r="AS190" s="187">
        <v>90231955</v>
      </c>
      <c r="AT190" s="187">
        <v>90231955</v>
      </c>
      <c r="AU190" s="187">
        <v>90231955</v>
      </c>
      <c r="AV190" s="187">
        <v>0</v>
      </c>
      <c r="AW190" s="350">
        <f>+COUNTIF('[5]EJECUCIONGASTOS ARMONIZADO'!$R$3:$R$583,#REF!)</f>
        <v>0</v>
      </c>
      <c r="AY190" t="e">
        <f>+#REF!-[5]GASTOS!#REF!</f>
        <v>#REF!</v>
      </c>
    </row>
    <row r="191" spans="1:51" x14ac:dyDescent="0.25">
      <c r="A191">
        <v>23</v>
      </c>
      <c r="B191">
        <v>1</v>
      </c>
      <c r="C191">
        <v>3</v>
      </c>
      <c r="D191">
        <v>82</v>
      </c>
      <c r="E191">
        <v>4</v>
      </c>
      <c r="F191">
        <v>2</v>
      </c>
      <c r="G191">
        <v>76</v>
      </c>
      <c r="H191">
        <v>4</v>
      </c>
      <c r="I191">
        <v>2</v>
      </c>
      <c r="J191" t="s">
        <v>235</v>
      </c>
      <c r="K191" t="s">
        <v>872</v>
      </c>
      <c r="L191" t="s">
        <v>258</v>
      </c>
      <c r="M191" t="s">
        <v>872</v>
      </c>
      <c r="N191" t="s">
        <v>258</v>
      </c>
      <c r="O191" t="s">
        <v>875</v>
      </c>
      <c r="P191" t="s">
        <v>876</v>
      </c>
      <c r="Q191" t="s">
        <v>594</v>
      </c>
      <c r="R191" t="s">
        <v>602</v>
      </c>
      <c r="S191" t="s">
        <v>696</v>
      </c>
      <c r="T191" t="s">
        <v>235</v>
      </c>
      <c r="U191" t="s">
        <v>725</v>
      </c>
      <c r="V191" t="s">
        <v>729</v>
      </c>
      <c r="W191" t="s">
        <v>877</v>
      </c>
      <c r="X191" t="s">
        <v>252</v>
      </c>
      <c r="Y191" t="s">
        <v>893</v>
      </c>
      <c r="Z191" t="s">
        <v>894</v>
      </c>
      <c r="AA191" t="s">
        <v>895</v>
      </c>
      <c r="AB191" t="s">
        <v>880</v>
      </c>
      <c r="AC191" t="s">
        <v>881</v>
      </c>
      <c r="AD191" t="s">
        <v>882</v>
      </c>
      <c r="AE191" t="s">
        <v>609</v>
      </c>
      <c r="AF191" t="s">
        <v>610</v>
      </c>
      <c r="AG191" t="s">
        <v>611</v>
      </c>
      <c r="AH191" t="s">
        <v>899</v>
      </c>
      <c r="AI191" t="s">
        <v>650</v>
      </c>
      <c r="AJ191" t="s">
        <v>2693</v>
      </c>
      <c r="AK191" t="s">
        <v>280</v>
      </c>
      <c r="AL191">
        <v>0</v>
      </c>
      <c r="AM191">
        <v>100000000</v>
      </c>
      <c r="AN191">
        <v>0</v>
      </c>
      <c r="AO191">
        <v>0</v>
      </c>
      <c r="AP191">
        <v>100000000</v>
      </c>
      <c r="AQ191" s="187">
        <v>0</v>
      </c>
      <c r="AR191" s="187">
        <v>0</v>
      </c>
      <c r="AS191" s="187">
        <v>0</v>
      </c>
      <c r="AT191" s="187">
        <v>0</v>
      </c>
      <c r="AU191" s="187">
        <v>0</v>
      </c>
      <c r="AV191" s="187">
        <v>0</v>
      </c>
      <c r="AW191">
        <f>+COUNTIF('[5]EJECUCIONGASTOS ARMONIZADO'!$R$3:$R$583,#REF!)</f>
        <v>0</v>
      </c>
      <c r="AY191" t="e">
        <f>+#REF!-[5]GASTOS!#REF!</f>
        <v>#REF!</v>
      </c>
    </row>
    <row r="192" spans="1:51" x14ac:dyDescent="0.25">
      <c r="A192">
        <v>23</v>
      </c>
      <c r="B192">
        <v>2</v>
      </c>
      <c r="C192">
        <v>3</v>
      </c>
      <c r="D192">
        <v>22</v>
      </c>
      <c r="E192">
        <v>3</v>
      </c>
      <c r="F192">
        <v>201</v>
      </c>
      <c r="G192">
        <v>76</v>
      </c>
      <c r="H192">
        <v>41</v>
      </c>
      <c r="I192">
        <v>2</v>
      </c>
      <c r="J192" t="s">
        <v>235</v>
      </c>
      <c r="K192" t="s">
        <v>872</v>
      </c>
      <c r="L192" t="s">
        <v>258</v>
      </c>
      <c r="M192" t="s">
        <v>872</v>
      </c>
      <c r="N192" t="s">
        <v>258</v>
      </c>
      <c r="O192" t="s">
        <v>965</v>
      </c>
      <c r="P192" t="s">
        <v>966</v>
      </c>
      <c r="Q192" t="s">
        <v>594</v>
      </c>
      <c r="R192" t="s">
        <v>602</v>
      </c>
      <c r="S192" t="s">
        <v>696</v>
      </c>
      <c r="T192" t="s">
        <v>235</v>
      </c>
      <c r="U192" t="s">
        <v>695</v>
      </c>
      <c r="V192" t="s">
        <v>235</v>
      </c>
      <c r="W192" t="s">
        <v>603</v>
      </c>
      <c r="X192" t="s">
        <v>246</v>
      </c>
      <c r="Y192" t="s">
        <v>3042</v>
      </c>
      <c r="Z192" t="s">
        <v>443</v>
      </c>
      <c r="AA192" t="s">
        <v>3043</v>
      </c>
      <c r="AB192" t="s">
        <v>880</v>
      </c>
      <c r="AC192" t="s">
        <v>881</v>
      </c>
      <c r="AD192" t="s">
        <v>882</v>
      </c>
      <c r="AE192" t="s">
        <v>609</v>
      </c>
      <c r="AF192" t="s">
        <v>610</v>
      </c>
      <c r="AG192" t="s">
        <v>611</v>
      </c>
      <c r="AH192" t="s">
        <v>888</v>
      </c>
      <c r="AI192" t="s">
        <v>889</v>
      </c>
      <c r="AJ192" t="s">
        <v>3054</v>
      </c>
      <c r="AK192" t="s">
        <v>39</v>
      </c>
      <c r="AL192">
        <v>0</v>
      </c>
      <c r="AM192">
        <v>0</v>
      </c>
      <c r="AN192">
        <v>0</v>
      </c>
      <c r="AO192">
        <v>6357000</v>
      </c>
      <c r="AP192">
        <v>0</v>
      </c>
      <c r="AQ192" s="187">
        <v>6357000</v>
      </c>
      <c r="AR192" s="187">
        <v>0</v>
      </c>
      <c r="AS192" s="187">
        <v>0</v>
      </c>
      <c r="AT192" s="187">
        <v>0</v>
      </c>
      <c r="AU192" s="187">
        <v>0</v>
      </c>
      <c r="AV192" s="187">
        <v>6357000</v>
      </c>
      <c r="AW192">
        <f>+COUNTIF('[5]EJECUCIONGASTOS ARMONIZADO'!$R$3:$R$583,#REF!)</f>
        <v>0</v>
      </c>
      <c r="AY192" t="e">
        <f>+#REF!-[5]GASTOS!#REF!</f>
        <v>#REF!</v>
      </c>
    </row>
    <row r="193" spans="1:51" x14ac:dyDescent="0.25">
      <c r="A193">
        <v>23</v>
      </c>
      <c r="B193">
        <v>2</v>
      </c>
      <c r="C193">
        <v>3</v>
      </c>
      <c r="D193">
        <v>22</v>
      </c>
      <c r="E193">
        <v>4</v>
      </c>
      <c r="F193">
        <v>3</v>
      </c>
      <c r="G193">
        <v>76</v>
      </c>
      <c r="H193">
        <v>0</v>
      </c>
      <c r="I193">
        <v>2</v>
      </c>
      <c r="J193" t="s">
        <v>235</v>
      </c>
      <c r="K193" t="s">
        <v>872</v>
      </c>
      <c r="L193" t="s">
        <v>258</v>
      </c>
      <c r="M193" t="s">
        <v>872</v>
      </c>
      <c r="N193" t="s">
        <v>258</v>
      </c>
      <c r="O193" t="s">
        <v>965</v>
      </c>
      <c r="P193" t="s">
        <v>966</v>
      </c>
      <c r="Q193" t="s">
        <v>594</v>
      </c>
      <c r="R193" t="s">
        <v>602</v>
      </c>
      <c r="S193" t="s">
        <v>696</v>
      </c>
      <c r="T193" t="s">
        <v>235</v>
      </c>
      <c r="U193" t="s">
        <v>695</v>
      </c>
      <c r="V193" t="s">
        <v>235</v>
      </c>
      <c r="W193" t="s">
        <v>877</v>
      </c>
      <c r="X193" t="s">
        <v>252</v>
      </c>
      <c r="Y193" t="s">
        <v>909</v>
      </c>
      <c r="Z193" t="s">
        <v>910</v>
      </c>
      <c r="AA193" t="s">
        <v>911</v>
      </c>
      <c r="AB193" t="s">
        <v>880</v>
      </c>
      <c r="AC193" t="s">
        <v>881</v>
      </c>
      <c r="AD193" t="s">
        <v>882</v>
      </c>
      <c r="AE193" t="s">
        <v>609</v>
      </c>
      <c r="AF193" t="s">
        <v>610</v>
      </c>
      <c r="AG193" t="s">
        <v>611</v>
      </c>
      <c r="AH193" t="s">
        <v>883</v>
      </c>
      <c r="AI193" t="s">
        <v>884</v>
      </c>
      <c r="AJ193" t="s">
        <v>967</v>
      </c>
      <c r="AK193" t="s">
        <v>39</v>
      </c>
      <c r="AL193">
        <v>6357000</v>
      </c>
      <c r="AM193">
        <v>0</v>
      </c>
      <c r="AN193">
        <v>0</v>
      </c>
      <c r="AO193">
        <v>0</v>
      </c>
      <c r="AP193">
        <v>6357000</v>
      </c>
      <c r="AQ193" s="187">
        <v>0</v>
      </c>
      <c r="AR193" s="187">
        <v>0</v>
      </c>
      <c r="AS193" s="187">
        <v>0</v>
      </c>
      <c r="AT193" s="187">
        <v>0</v>
      </c>
      <c r="AU193" s="187">
        <v>0</v>
      </c>
      <c r="AV193" s="187">
        <v>0</v>
      </c>
      <c r="AW193">
        <f>+COUNTIF('[5]EJECUCIONGASTOS ARMONIZADO'!$R$3:$R$583,#REF!)</f>
        <v>0</v>
      </c>
      <c r="AY193" t="e">
        <f>+#REF!-[5]GASTOS!#REF!</f>
        <v>#REF!</v>
      </c>
    </row>
    <row r="194" spans="1:51" x14ac:dyDescent="0.25">
      <c r="A194">
        <v>23</v>
      </c>
      <c r="B194">
        <v>2</v>
      </c>
      <c r="C194">
        <v>3</v>
      </c>
      <c r="D194">
        <v>82</v>
      </c>
      <c r="E194">
        <v>3</v>
      </c>
      <c r="F194">
        <v>201</v>
      </c>
      <c r="G194">
        <v>76</v>
      </c>
      <c r="H194">
        <v>41</v>
      </c>
      <c r="I194">
        <v>2</v>
      </c>
      <c r="J194" t="s">
        <v>235</v>
      </c>
      <c r="K194" t="s">
        <v>872</v>
      </c>
      <c r="L194" t="s">
        <v>258</v>
      </c>
      <c r="M194" t="s">
        <v>872</v>
      </c>
      <c r="N194" t="s">
        <v>258</v>
      </c>
      <c r="O194" t="s">
        <v>965</v>
      </c>
      <c r="P194" t="s">
        <v>966</v>
      </c>
      <c r="Q194" t="s">
        <v>594</v>
      </c>
      <c r="R194" t="s">
        <v>602</v>
      </c>
      <c r="S194" t="s">
        <v>696</v>
      </c>
      <c r="T194" t="s">
        <v>235</v>
      </c>
      <c r="U194" t="s">
        <v>725</v>
      </c>
      <c r="V194" t="s">
        <v>729</v>
      </c>
      <c r="W194" t="s">
        <v>603</v>
      </c>
      <c r="X194" t="s">
        <v>246</v>
      </c>
      <c r="Y194" t="s">
        <v>3042</v>
      </c>
      <c r="Z194" t="s">
        <v>443</v>
      </c>
      <c r="AA194" t="s">
        <v>3043</v>
      </c>
      <c r="AB194" t="s">
        <v>880</v>
      </c>
      <c r="AC194" t="s">
        <v>881</v>
      </c>
      <c r="AD194" t="s">
        <v>882</v>
      </c>
      <c r="AE194" t="s">
        <v>609</v>
      </c>
      <c r="AF194" t="s">
        <v>610</v>
      </c>
      <c r="AG194" t="s">
        <v>611</v>
      </c>
      <c r="AH194" t="s">
        <v>883</v>
      </c>
      <c r="AI194" t="s">
        <v>884</v>
      </c>
      <c r="AJ194" t="s">
        <v>3055</v>
      </c>
      <c r="AK194" t="s">
        <v>281</v>
      </c>
      <c r="AL194">
        <v>0</v>
      </c>
      <c r="AM194">
        <v>0</v>
      </c>
      <c r="AN194">
        <v>0</v>
      </c>
      <c r="AO194">
        <v>105480181</v>
      </c>
      <c r="AP194">
        <v>55480181</v>
      </c>
      <c r="AQ194" s="187">
        <v>50000000</v>
      </c>
      <c r="AR194" s="187">
        <v>45000000</v>
      </c>
      <c r="AS194" s="187">
        <v>5000000</v>
      </c>
      <c r="AT194" s="187">
        <v>0</v>
      </c>
      <c r="AU194" s="187">
        <v>0</v>
      </c>
      <c r="AV194" s="187">
        <v>5000000</v>
      </c>
      <c r="AW194">
        <f>+COUNTIF('[5]EJECUCIONGASTOS ARMONIZADO'!$R$3:$R$583,#REF!)</f>
        <v>0</v>
      </c>
      <c r="AY194" t="e">
        <f>+#REF!-[5]GASTOS!#REF!</f>
        <v>#REF!</v>
      </c>
    </row>
    <row r="195" spans="1:51" x14ac:dyDescent="0.25">
      <c r="A195">
        <v>23</v>
      </c>
      <c r="B195">
        <v>2</v>
      </c>
      <c r="C195">
        <v>3</v>
      </c>
      <c r="D195">
        <v>82</v>
      </c>
      <c r="E195">
        <v>3</v>
      </c>
      <c r="F195">
        <v>201</v>
      </c>
      <c r="G195">
        <v>76</v>
      </c>
      <c r="H195">
        <v>41</v>
      </c>
      <c r="I195">
        <v>2</v>
      </c>
      <c r="J195" t="s">
        <v>235</v>
      </c>
      <c r="K195" t="s">
        <v>872</v>
      </c>
      <c r="L195" t="s">
        <v>258</v>
      </c>
      <c r="M195" t="s">
        <v>872</v>
      </c>
      <c r="N195" t="s">
        <v>258</v>
      </c>
      <c r="O195" t="s">
        <v>965</v>
      </c>
      <c r="P195" t="s">
        <v>966</v>
      </c>
      <c r="Q195" t="s">
        <v>594</v>
      </c>
      <c r="R195" t="s">
        <v>602</v>
      </c>
      <c r="S195" t="s">
        <v>696</v>
      </c>
      <c r="T195" t="s">
        <v>235</v>
      </c>
      <c r="U195" t="s">
        <v>725</v>
      </c>
      <c r="V195" t="s">
        <v>729</v>
      </c>
      <c r="W195" t="s">
        <v>603</v>
      </c>
      <c r="X195" t="s">
        <v>246</v>
      </c>
      <c r="Y195" t="s">
        <v>3042</v>
      </c>
      <c r="Z195" t="s">
        <v>443</v>
      </c>
      <c r="AA195" t="s">
        <v>3043</v>
      </c>
      <c r="AB195" t="s">
        <v>880</v>
      </c>
      <c r="AC195" t="s">
        <v>881</v>
      </c>
      <c r="AD195" t="s">
        <v>882</v>
      </c>
      <c r="AE195" t="s">
        <v>609</v>
      </c>
      <c r="AF195" t="s">
        <v>610</v>
      </c>
      <c r="AG195" t="s">
        <v>611</v>
      </c>
      <c r="AH195" t="s">
        <v>899</v>
      </c>
      <c r="AI195" t="s">
        <v>650</v>
      </c>
      <c r="AJ195" t="s">
        <v>4481</v>
      </c>
      <c r="AK195" t="s">
        <v>4482</v>
      </c>
      <c r="AL195">
        <v>0</v>
      </c>
      <c r="AM195">
        <v>0</v>
      </c>
      <c r="AN195">
        <v>0</v>
      </c>
      <c r="AO195">
        <v>7000000</v>
      </c>
      <c r="AP195">
        <v>0</v>
      </c>
      <c r="AQ195" s="187">
        <v>7000000</v>
      </c>
      <c r="AR195" s="187">
        <v>7000000</v>
      </c>
      <c r="AS195" s="187">
        <v>0</v>
      </c>
      <c r="AT195" s="187">
        <v>0</v>
      </c>
      <c r="AU195" s="187">
        <v>0</v>
      </c>
      <c r="AV195" s="187">
        <v>0</v>
      </c>
    </row>
    <row r="196" spans="1:51" x14ac:dyDescent="0.25">
      <c r="A196">
        <v>23</v>
      </c>
      <c r="B196">
        <v>2</v>
      </c>
      <c r="C196">
        <v>3</v>
      </c>
      <c r="D196">
        <v>82</v>
      </c>
      <c r="E196">
        <v>3</v>
      </c>
      <c r="F196">
        <v>201</v>
      </c>
      <c r="G196">
        <v>76</v>
      </c>
      <c r="H196">
        <v>41</v>
      </c>
      <c r="I196">
        <v>2</v>
      </c>
      <c r="J196" t="s">
        <v>235</v>
      </c>
      <c r="K196" t="s">
        <v>872</v>
      </c>
      <c r="L196" t="s">
        <v>258</v>
      </c>
      <c r="M196" t="s">
        <v>872</v>
      </c>
      <c r="N196" t="s">
        <v>258</v>
      </c>
      <c r="O196" t="s">
        <v>965</v>
      </c>
      <c r="P196" t="s">
        <v>966</v>
      </c>
      <c r="Q196" t="s">
        <v>594</v>
      </c>
      <c r="R196" t="s">
        <v>602</v>
      </c>
      <c r="S196" t="s">
        <v>696</v>
      </c>
      <c r="T196" t="s">
        <v>235</v>
      </c>
      <c r="U196" t="s">
        <v>725</v>
      </c>
      <c r="V196" t="s">
        <v>729</v>
      </c>
      <c r="W196" t="s">
        <v>603</v>
      </c>
      <c r="X196" t="s">
        <v>246</v>
      </c>
      <c r="Y196" t="s">
        <v>3042</v>
      </c>
      <c r="Z196" t="s">
        <v>443</v>
      </c>
      <c r="AA196" t="s">
        <v>3043</v>
      </c>
      <c r="AB196" t="s">
        <v>880</v>
      </c>
      <c r="AC196" t="s">
        <v>881</v>
      </c>
      <c r="AD196" t="s">
        <v>882</v>
      </c>
      <c r="AE196" t="s">
        <v>609</v>
      </c>
      <c r="AF196" t="s">
        <v>610</v>
      </c>
      <c r="AG196" t="s">
        <v>611</v>
      </c>
      <c r="AH196" t="s">
        <v>888</v>
      </c>
      <c r="AI196" t="s">
        <v>889</v>
      </c>
      <c r="AJ196" t="s">
        <v>4483</v>
      </c>
      <c r="AK196" t="s">
        <v>4482</v>
      </c>
      <c r="AL196">
        <v>0</v>
      </c>
      <c r="AM196">
        <v>0</v>
      </c>
      <c r="AN196">
        <v>0</v>
      </c>
      <c r="AO196">
        <v>48480181</v>
      </c>
      <c r="AP196">
        <v>0</v>
      </c>
      <c r="AQ196" s="187">
        <v>48480181</v>
      </c>
      <c r="AR196" s="187">
        <v>48480181</v>
      </c>
      <c r="AS196" s="187">
        <v>0</v>
      </c>
      <c r="AT196" s="187">
        <v>0</v>
      </c>
      <c r="AU196" s="187">
        <v>0</v>
      </c>
      <c r="AV196" s="187">
        <v>0</v>
      </c>
    </row>
    <row r="197" spans="1:51" x14ac:dyDescent="0.25">
      <c r="A197">
        <v>23</v>
      </c>
      <c r="B197">
        <v>2</v>
      </c>
      <c r="C197">
        <v>3</v>
      </c>
      <c r="D197">
        <v>82</v>
      </c>
      <c r="E197">
        <v>4</v>
      </c>
      <c r="F197">
        <v>2</v>
      </c>
      <c r="G197">
        <v>76</v>
      </c>
      <c r="H197">
        <v>4</v>
      </c>
      <c r="I197">
        <v>2</v>
      </c>
      <c r="J197" t="s">
        <v>235</v>
      </c>
      <c r="K197" t="s">
        <v>872</v>
      </c>
      <c r="L197" t="s">
        <v>258</v>
      </c>
      <c r="M197" t="s">
        <v>872</v>
      </c>
      <c r="N197" t="s">
        <v>258</v>
      </c>
      <c r="O197" t="s">
        <v>965</v>
      </c>
      <c r="P197" t="s">
        <v>966</v>
      </c>
      <c r="Q197" t="s">
        <v>594</v>
      </c>
      <c r="R197" t="s">
        <v>602</v>
      </c>
      <c r="S197" t="s">
        <v>696</v>
      </c>
      <c r="T197" t="s">
        <v>235</v>
      </c>
      <c r="U197" t="s">
        <v>725</v>
      </c>
      <c r="V197" t="s">
        <v>729</v>
      </c>
      <c r="W197" t="s">
        <v>877</v>
      </c>
      <c r="X197" t="s">
        <v>252</v>
      </c>
      <c r="Y197" t="s">
        <v>893</v>
      </c>
      <c r="Z197" t="s">
        <v>894</v>
      </c>
      <c r="AA197" t="s">
        <v>895</v>
      </c>
      <c r="AB197" t="s">
        <v>880</v>
      </c>
      <c r="AC197" t="s">
        <v>881</v>
      </c>
      <c r="AD197" t="s">
        <v>882</v>
      </c>
      <c r="AE197" t="s">
        <v>609</v>
      </c>
      <c r="AF197" t="s">
        <v>610</v>
      </c>
      <c r="AG197" t="s">
        <v>611</v>
      </c>
      <c r="AH197" t="s">
        <v>888</v>
      </c>
      <c r="AI197" t="s">
        <v>889</v>
      </c>
      <c r="AJ197" t="s">
        <v>2696</v>
      </c>
      <c r="AK197" t="s">
        <v>280</v>
      </c>
      <c r="AL197">
        <v>0</v>
      </c>
      <c r="AM197">
        <v>148726115</v>
      </c>
      <c r="AN197">
        <v>0</v>
      </c>
      <c r="AO197">
        <v>0</v>
      </c>
      <c r="AP197">
        <v>148726115</v>
      </c>
      <c r="AQ197" s="187">
        <v>0</v>
      </c>
      <c r="AR197" s="187">
        <v>0</v>
      </c>
      <c r="AS197" s="187">
        <v>0</v>
      </c>
      <c r="AT197" s="187">
        <v>0</v>
      </c>
      <c r="AU197" s="187">
        <v>0</v>
      </c>
      <c r="AV197" s="187">
        <v>0</v>
      </c>
      <c r="AW197">
        <f>+COUNTIF('[5]EJECUCIONGASTOS ARMONIZADO'!$R$3:$R$583,#REF!)</f>
        <v>0</v>
      </c>
      <c r="AY197" t="e">
        <f>+#REF!-[5]GASTOS!#REF!</f>
        <v>#REF!</v>
      </c>
    </row>
    <row r="198" spans="1:51" x14ac:dyDescent="0.25">
      <c r="A198">
        <v>23</v>
      </c>
      <c r="B198">
        <v>2</v>
      </c>
      <c r="C198">
        <v>3</v>
      </c>
      <c r="D198">
        <v>82</v>
      </c>
      <c r="E198">
        <v>4</v>
      </c>
      <c r="F198">
        <v>2</v>
      </c>
      <c r="G198">
        <v>76</v>
      </c>
      <c r="H198">
        <v>5</v>
      </c>
      <c r="I198">
        <v>2</v>
      </c>
      <c r="J198" t="s">
        <v>235</v>
      </c>
      <c r="K198" t="s">
        <v>872</v>
      </c>
      <c r="L198" t="s">
        <v>258</v>
      </c>
      <c r="M198" t="s">
        <v>872</v>
      </c>
      <c r="N198" t="s">
        <v>258</v>
      </c>
      <c r="O198" t="s">
        <v>965</v>
      </c>
      <c r="P198" t="s">
        <v>966</v>
      </c>
      <c r="Q198" t="s">
        <v>594</v>
      </c>
      <c r="R198" t="s">
        <v>602</v>
      </c>
      <c r="S198" t="s">
        <v>696</v>
      </c>
      <c r="T198" t="s">
        <v>235</v>
      </c>
      <c r="U198" t="s">
        <v>725</v>
      </c>
      <c r="V198" t="s">
        <v>729</v>
      </c>
      <c r="W198" t="s">
        <v>877</v>
      </c>
      <c r="X198" t="s">
        <v>252</v>
      </c>
      <c r="Y198" t="s">
        <v>893</v>
      </c>
      <c r="Z198" t="s">
        <v>894</v>
      </c>
      <c r="AA198" t="s">
        <v>895</v>
      </c>
      <c r="AB198" t="s">
        <v>880</v>
      </c>
      <c r="AC198" t="s">
        <v>881</v>
      </c>
      <c r="AD198" t="s">
        <v>882</v>
      </c>
      <c r="AE198" t="s">
        <v>609</v>
      </c>
      <c r="AF198" t="s">
        <v>610</v>
      </c>
      <c r="AG198" t="s">
        <v>611</v>
      </c>
      <c r="AH198" t="s">
        <v>888</v>
      </c>
      <c r="AI198" t="s">
        <v>889</v>
      </c>
      <c r="AJ198" t="s">
        <v>2706</v>
      </c>
      <c r="AK198" t="s">
        <v>281</v>
      </c>
      <c r="AL198">
        <v>0</v>
      </c>
      <c r="AM198">
        <v>105480181</v>
      </c>
      <c r="AN198">
        <v>0</v>
      </c>
      <c r="AO198">
        <v>0</v>
      </c>
      <c r="AP198">
        <v>105480181</v>
      </c>
      <c r="AQ198" s="187">
        <v>0</v>
      </c>
      <c r="AR198" s="187">
        <v>0</v>
      </c>
      <c r="AS198" s="187">
        <v>0</v>
      </c>
      <c r="AT198" s="187">
        <v>0</v>
      </c>
      <c r="AU198" s="187">
        <v>0</v>
      </c>
      <c r="AV198" s="187">
        <v>0</v>
      </c>
      <c r="AW198">
        <f>+COUNTIF('[5]EJECUCIONGASTOS ARMONIZADO'!$R$3:$R$583,#REF!)</f>
        <v>0</v>
      </c>
      <c r="AY198" t="e">
        <f>+#REF!-[5]GASTOS!#REF!</f>
        <v>#REF!</v>
      </c>
    </row>
    <row r="199" spans="1:51" x14ac:dyDescent="0.25">
      <c r="A199">
        <v>23</v>
      </c>
      <c r="B199">
        <v>3</v>
      </c>
      <c r="C199">
        <v>3</v>
      </c>
      <c r="D199">
        <v>22</v>
      </c>
      <c r="E199">
        <v>3</v>
      </c>
      <c r="F199">
        <v>201</v>
      </c>
      <c r="G199">
        <v>76</v>
      </c>
      <c r="H199">
        <v>41</v>
      </c>
      <c r="I199">
        <v>2</v>
      </c>
      <c r="J199" t="s">
        <v>235</v>
      </c>
      <c r="K199" t="s">
        <v>872</v>
      </c>
      <c r="L199" t="s">
        <v>258</v>
      </c>
      <c r="M199" t="s">
        <v>872</v>
      </c>
      <c r="N199" t="s">
        <v>258</v>
      </c>
      <c r="O199" t="s">
        <v>971</v>
      </c>
      <c r="P199" t="s">
        <v>972</v>
      </c>
      <c r="Q199" t="s">
        <v>594</v>
      </c>
      <c r="R199" t="s">
        <v>602</v>
      </c>
      <c r="S199" t="s">
        <v>696</v>
      </c>
      <c r="T199" t="s">
        <v>235</v>
      </c>
      <c r="U199" t="s">
        <v>695</v>
      </c>
      <c r="V199" t="s">
        <v>235</v>
      </c>
      <c r="W199" t="s">
        <v>603</v>
      </c>
      <c r="X199" t="s">
        <v>246</v>
      </c>
      <c r="Y199" t="s">
        <v>3042</v>
      </c>
      <c r="Z199" t="s">
        <v>443</v>
      </c>
      <c r="AA199" t="s">
        <v>3043</v>
      </c>
      <c r="AB199" t="s">
        <v>880</v>
      </c>
      <c r="AC199" t="s">
        <v>881</v>
      </c>
      <c r="AD199" t="s">
        <v>882</v>
      </c>
      <c r="AE199" t="s">
        <v>609</v>
      </c>
      <c r="AF199" t="s">
        <v>610</v>
      </c>
      <c r="AG199" t="s">
        <v>611</v>
      </c>
      <c r="AH199" t="s">
        <v>977</v>
      </c>
      <c r="AI199" t="s">
        <v>978</v>
      </c>
      <c r="AJ199" t="s">
        <v>3056</v>
      </c>
      <c r="AK199" t="s">
        <v>40</v>
      </c>
      <c r="AL199">
        <v>0</v>
      </c>
      <c r="AM199">
        <v>0</v>
      </c>
      <c r="AN199">
        <v>0</v>
      </c>
      <c r="AO199">
        <v>12668455</v>
      </c>
      <c r="AP199">
        <v>12668455</v>
      </c>
      <c r="AQ199" s="187">
        <v>0</v>
      </c>
      <c r="AR199" s="187">
        <v>0</v>
      </c>
      <c r="AS199" s="187">
        <v>0</v>
      </c>
      <c r="AT199" s="187">
        <v>0</v>
      </c>
      <c r="AU199" s="187">
        <v>0</v>
      </c>
      <c r="AV199" s="187">
        <v>0</v>
      </c>
      <c r="AW199">
        <f>+COUNTIF('[5]EJECUCIONGASTOS ARMONIZADO'!$R$3:$R$583,#REF!)</f>
        <v>0</v>
      </c>
      <c r="AY199" t="e">
        <f>+#REF!-[5]GASTOS!#REF!</f>
        <v>#REF!</v>
      </c>
    </row>
    <row r="200" spans="1:51" x14ac:dyDescent="0.25">
      <c r="A200">
        <v>23</v>
      </c>
      <c r="B200">
        <v>3</v>
      </c>
      <c r="C200">
        <v>3</v>
      </c>
      <c r="D200">
        <v>22</v>
      </c>
      <c r="E200">
        <v>3</v>
      </c>
      <c r="F200">
        <v>201</v>
      </c>
      <c r="G200">
        <v>76</v>
      </c>
      <c r="H200">
        <v>41</v>
      </c>
      <c r="I200">
        <v>2</v>
      </c>
      <c r="J200" t="s">
        <v>235</v>
      </c>
      <c r="K200" t="s">
        <v>872</v>
      </c>
      <c r="L200" t="s">
        <v>258</v>
      </c>
      <c r="M200" t="s">
        <v>872</v>
      </c>
      <c r="N200" t="s">
        <v>258</v>
      </c>
      <c r="O200" t="s">
        <v>971</v>
      </c>
      <c r="P200" t="s">
        <v>972</v>
      </c>
      <c r="Q200" t="s">
        <v>594</v>
      </c>
      <c r="R200" t="s">
        <v>602</v>
      </c>
      <c r="S200" t="s">
        <v>696</v>
      </c>
      <c r="T200" t="s">
        <v>235</v>
      </c>
      <c r="U200" t="s">
        <v>695</v>
      </c>
      <c r="V200" t="s">
        <v>235</v>
      </c>
      <c r="W200" t="s">
        <v>603</v>
      </c>
      <c r="X200" t="s">
        <v>246</v>
      </c>
      <c r="Y200" t="s">
        <v>3042</v>
      </c>
      <c r="Z200" t="s">
        <v>443</v>
      </c>
      <c r="AA200" t="s">
        <v>3043</v>
      </c>
      <c r="AB200" t="s">
        <v>880</v>
      </c>
      <c r="AC200" t="s">
        <v>881</v>
      </c>
      <c r="AD200" t="s">
        <v>882</v>
      </c>
      <c r="AE200" t="s">
        <v>609</v>
      </c>
      <c r="AF200" t="s">
        <v>610</v>
      </c>
      <c r="AG200" t="s">
        <v>611</v>
      </c>
      <c r="AH200" t="s">
        <v>888</v>
      </c>
      <c r="AI200" t="s">
        <v>889</v>
      </c>
      <c r="AJ200" t="s">
        <v>3057</v>
      </c>
      <c r="AK200" t="s">
        <v>40</v>
      </c>
      <c r="AL200">
        <v>0</v>
      </c>
      <c r="AM200">
        <v>0</v>
      </c>
      <c r="AN200">
        <v>0</v>
      </c>
      <c r="AO200">
        <v>12768455</v>
      </c>
      <c r="AP200">
        <v>0</v>
      </c>
      <c r="AQ200" s="187">
        <v>12768455</v>
      </c>
      <c r="AR200" s="187">
        <v>12668455</v>
      </c>
      <c r="AS200" s="187">
        <v>0</v>
      </c>
      <c r="AT200" s="187">
        <v>0</v>
      </c>
      <c r="AU200" s="187">
        <v>0</v>
      </c>
      <c r="AV200" s="187">
        <v>100000</v>
      </c>
      <c r="AW200">
        <f>+COUNTIF('[5]EJECUCIONGASTOS ARMONIZADO'!$R$3:$R$583,#REF!)</f>
        <v>0</v>
      </c>
      <c r="AY200" t="e">
        <f>+#REF!-[5]GASTOS!#REF!</f>
        <v>#REF!</v>
      </c>
    </row>
    <row r="201" spans="1:51" x14ac:dyDescent="0.25">
      <c r="A201">
        <v>23</v>
      </c>
      <c r="B201">
        <v>3</v>
      </c>
      <c r="C201">
        <v>3</v>
      </c>
      <c r="D201">
        <v>22</v>
      </c>
      <c r="E201">
        <v>4</v>
      </c>
      <c r="F201">
        <v>2</v>
      </c>
      <c r="G201">
        <v>76</v>
      </c>
      <c r="H201">
        <v>0</v>
      </c>
      <c r="I201">
        <v>2</v>
      </c>
      <c r="J201" t="s">
        <v>235</v>
      </c>
      <c r="K201" t="s">
        <v>872</v>
      </c>
      <c r="L201" t="s">
        <v>258</v>
      </c>
      <c r="M201" t="s">
        <v>872</v>
      </c>
      <c r="N201" t="s">
        <v>258</v>
      </c>
      <c r="O201" t="s">
        <v>971</v>
      </c>
      <c r="P201" t="s">
        <v>972</v>
      </c>
      <c r="Q201" t="s">
        <v>594</v>
      </c>
      <c r="R201" t="s">
        <v>602</v>
      </c>
      <c r="S201" t="s">
        <v>696</v>
      </c>
      <c r="T201" t="s">
        <v>235</v>
      </c>
      <c r="U201" t="s">
        <v>695</v>
      </c>
      <c r="V201" t="s">
        <v>235</v>
      </c>
      <c r="W201" t="s">
        <v>877</v>
      </c>
      <c r="X201" t="s">
        <v>252</v>
      </c>
      <c r="Y201" t="s">
        <v>893</v>
      </c>
      <c r="Z201" t="s">
        <v>894</v>
      </c>
      <c r="AA201" t="s">
        <v>895</v>
      </c>
      <c r="AB201" t="s">
        <v>880</v>
      </c>
      <c r="AC201" t="s">
        <v>881</v>
      </c>
      <c r="AD201" t="s">
        <v>882</v>
      </c>
      <c r="AE201" t="s">
        <v>609</v>
      </c>
      <c r="AF201" t="s">
        <v>610</v>
      </c>
      <c r="AG201" t="s">
        <v>611</v>
      </c>
      <c r="AH201" t="s">
        <v>888</v>
      </c>
      <c r="AI201" t="s">
        <v>889</v>
      </c>
      <c r="AJ201" t="s">
        <v>973</v>
      </c>
      <c r="AK201" t="s">
        <v>40</v>
      </c>
      <c r="AL201">
        <v>100000</v>
      </c>
      <c r="AM201">
        <v>0</v>
      </c>
      <c r="AN201">
        <v>0</v>
      </c>
      <c r="AO201">
        <v>0</v>
      </c>
      <c r="AP201">
        <v>100000</v>
      </c>
      <c r="AQ201" s="187">
        <v>0</v>
      </c>
      <c r="AR201" s="187">
        <v>0</v>
      </c>
      <c r="AS201" s="187">
        <v>0</v>
      </c>
      <c r="AT201" s="187">
        <v>0</v>
      </c>
      <c r="AU201" s="187">
        <v>0</v>
      </c>
      <c r="AV201" s="187">
        <v>0</v>
      </c>
      <c r="AW201">
        <f>+COUNTIF('[5]EJECUCIONGASTOS ARMONIZADO'!$R$3:$R$583,#REF!)</f>
        <v>0</v>
      </c>
      <c r="AY201" t="e">
        <f>+#REF!-[5]GASTOS!#REF!</f>
        <v>#REF!</v>
      </c>
    </row>
    <row r="202" spans="1:51" x14ac:dyDescent="0.25">
      <c r="A202">
        <v>23</v>
      </c>
      <c r="B202">
        <v>3</v>
      </c>
      <c r="C202">
        <v>3</v>
      </c>
      <c r="D202">
        <v>22</v>
      </c>
      <c r="E202">
        <v>4</v>
      </c>
      <c r="F202">
        <v>2</v>
      </c>
      <c r="G202">
        <v>76</v>
      </c>
      <c r="H202">
        <v>1</v>
      </c>
      <c r="I202">
        <v>2</v>
      </c>
      <c r="J202" t="s">
        <v>235</v>
      </c>
      <c r="K202" t="s">
        <v>872</v>
      </c>
      <c r="L202" t="s">
        <v>258</v>
      </c>
      <c r="M202" t="s">
        <v>872</v>
      </c>
      <c r="N202" t="s">
        <v>258</v>
      </c>
      <c r="O202" t="s">
        <v>971</v>
      </c>
      <c r="P202" t="s">
        <v>972</v>
      </c>
      <c r="Q202" t="s">
        <v>594</v>
      </c>
      <c r="R202" t="s">
        <v>602</v>
      </c>
      <c r="S202" t="s">
        <v>696</v>
      </c>
      <c r="T202" t="s">
        <v>235</v>
      </c>
      <c r="U202" t="s">
        <v>695</v>
      </c>
      <c r="V202" t="s">
        <v>235</v>
      </c>
      <c r="W202" t="s">
        <v>877</v>
      </c>
      <c r="X202" t="s">
        <v>252</v>
      </c>
      <c r="Y202" t="s">
        <v>893</v>
      </c>
      <c r="Z202" t="s">
        <v>894</v>
      </c>
      <c r="AA202" t="s">
        <v>895</v>
      </c>
      <c r="AB202" t="s">
        <v>880</v>
      </c>
      <c r="AC202" t="s">
        <v>881</v>
      </c>
      <c r="AD202" t="s">
        <v>882</v>
      </c>
      <c r="AE202" t="s">
        <v>609</v>
      </c>
      <c r="AF202" t="s">
        <v>610</v>
      </c>
      <c r="AG202" t="s">
        <v>611</v>
      </c>
      <c r="AH202" t="s">
        <v>977</v>
      </c>
      <c r="AI202" t="s">
        <v>978</v>
      </c>
      <c r="AJ202" t="s">
        <v>979</v>
      </c>
      <c r="AK202" t="s">
        <v>40</v>
      </c>
      <c r="AL202">
        <v>92668455</v>
      </c>
      <c r="AM202">
        <v>0</v>
      </c>
      <c r="AN202">
        <v>0</v>
      </c>
      <c r="AO202">
        <v>0</v>
      </c>
      <c r="AP202">
        <v>12668455</v>
      </c>
      <c r="AQ202" s="187">
        <v>80000000</v>
      </c>
      <c r="AR202" s="187">
        <v>80000000</v>
      </c>
      <c r="AS202" s="187">
        <v>80000000</v>
      </c>
      <c r="AT202" s="187">
        <v>39090911</v>
      </c>
      <c r="AU202" s="187">
        <v>28181819</v>
      </c>
      <c r="AV202" s="187">
        <v>0</v>
      </c>
      <c r="AW202">
        <f>+COUNTIF('[5]EJECUCIONGASTOS ARMONIZADO'!$R$3:$R$583,#REF!)</f>
        <v>0</v>
      </c>
      <c r="AY202" t="e">
        <f>+#REF!-[5]GASTOS!#REF!</f>
        <v>#REF!</v>
      </c>
    </row>
    <row r="203" spans="1:51" x14ac:dyDescent="0.25">
      <c r="A203">
        <v>23</v>
      </c>
      <c r="B203">
        <v>3</v>
      </c>
      <c r="C203">
        <v>3</v>
      </c>
      <c r="D203">
        <v>82</v>
      </c>
      <c r="E203">
        <v>3</v>
      </c>
      <c r="F203">
        <v>201</v>
      </c>
      <c r="G203">
        <v>76</v>
      </c>
      <c r="H203">
        <v>41</v>
      </c>
      <c r="I203">
        <v>2</v>
      </c>
      <c r="J203" t="s">
        <v>235</v>
      </c>
      <c r="K203" t="s">
        <v>872</v>
      </c>
      <c r="L203" t="s">
        <v>258</v>
      </c>
      <c r="M203" t="s">
        <v>872</v>
      </c>
      <c r="N203" t="s">
        <v>258</v>
      </c>
      <c r="O203" t="s">
        <v>971</v>
      </c>
      <c r="P203" t="s">
        <v>972</v>
      </c>
      <c r="Q203" t="s">
        <v>594</v>
      </c>
      <c r="R203" t="s">
        <v>602</v>
      </c>
      <c r="S203" t="s">
        <v>696</v>
      </c>
      <c r="T203" t="s">
        <v>235</v>
      </c>
      <c r="U203" t="s">
        <v>725</v>
      </c>
      <c r="V203" t="s">
        <v>729</v>
      </c>
      <c r="W203" t="s">
        <v>603</v>
      </c>
      <c r="X203" t="s">
        <v>246</v>
      </c>
      <c r="Y203" t="s">
        <v>3042</v>
      </c>
      <c r="Z203" t="s">
        <v>443</v>
      </c>
      <c r="AA203" t="s">
        <v>3043</v>
      </c>
      <c r="AB203" t="s">
        <v>880</v>
      </c>
      <c r="AC203" t="s">
        <v>881</v>
      </c>
      <c r="AD203" t="s">
        <v>882</v>
      </c>
      <c r="AE203" t="s">
        <v>609</v>
      </c>
      <c r="AF203" t="s">
        <v>610</v>
      </c>
      <c r="AG203" t="s">
        <v>611</v>
      </c>
      <c r="AH203" t="s">
        <v>977</v>
      </c>
      <c r="AI203" t="s">
        <v>978</v>
      </c>
      <c r="AJ203" t="s">
        <v>3058</v>
      </c>
      <c r="AK203" t="s">
        <v>282</v>
      </c>
      <c r="AL203">
        <v>0</v>
      </c>
      <c r="AM203">
        <v>0</v>
      </c>
      <c r="AN203">
        <v>0</v>
      </c>
      <c r="AO203">
        <v>62569430</v>
      </c>
      <c r="AP203">
        <v>62569430</v>
      </c>
      <c r="AQ203" s="187">
        <v>0</v>
      </c>
      <c r="AR203" s="187">
        <v>0</v>
      </c>
      <c r="AS203" s="187">
        <v>0</v>
      </c>
      <c r="AT203" s="187">
        <v>0</v>
      </c>
      <c r="AU203" s="187">
        <v>0</v>
      </c>
      <c r="AV203" s="187">
        <v>0</v>
      </c>
      <c r="AW203">
        <f>+COUNTIF('[5]EJECUCIONGASTOS ARMONIZADO'!$R$3:$R$583,#REF!)</f>
        <v>0</v>
      </c>
      <c r="AY203" t="e">
        <f>+#REF!-[5]GASTOS!#REF!</f>
        <v>#REF!</v>
      </c>
    </row>
    <row r="204" spans="1:51" x14ac:dyDescent="0.25">
      <c r="A204">
        <v>23</v>
      </c>
      <c r="B204">
        <v>3</v>
      </c>
      <c r="C204">
        <v>3</v>
      </c>
      <c r="D204">
        <v>82</v>
      </c>
      <c r="E204">
        <v>3</v>
      </c>
      <c r="F204">
        <v>201</v>
      </c>
      <c r="G204">
        <v>76</v>
      </c>
      <c r="H204">
        <v>41</v>
      </c>
      <c r="I204">
        <v>2</v>
      </c>
      <c r="J204" t="s">
        <v>235</v>
      </c>
      <c r="K204" t="s">
        <v>872</v>
      </c>
      <c r="L204" t="s">
        <v>258</v>
      </c>
      <c r="M204" t="s">
        <v>872</v>
      </c>
      <c r="N204" t="s">
        <v>258</v>
      </c>
      <c r="O204" t="s">
        <v>971</v>
      </c>
      <c r="P204" t="s">
        <v>972</v>
      </c>
      <c r="Q204" t="s">
        <v>594</v>
      </c>
      <c r="R204" t="s">
        <v>602</v>
      </c>
      <c r="S204" t="s">
        <v>696</v>
      </c>
      <c r="T204" t="s">
        <v>235</v>
      </c>
      <c r="U204" t="s">
        <v>725</v>
      </c>
      <c r="V204" t="s">
        <v>729</v>
      </c>
      <c r="W204" t="s">
        <v>603</v>
      </c>
      <c r="X204" t="s">
        <v>246</v>
      </c>
      <c r="Y204" t="s">
        <v>3042</v>
      </c>
      <c r="Z204" t="s">
        <v>443</v>
      </c>
      <c r="AA204" t="s">
        <v>3043</v>
      </c>
      <c r="AB204" t="s">
        <v>880</v>
      </c>
      <c r="AC204" t="s">
        <v>881</v>
      </c>
      <c r="AD204" t="s">
        <v>882</v>
      </c>
      <c r="AE204" t="s">
        <v>609</v>
      </c>
      <c r="AF204" t="s">
        <v>610</v>
      </c>
      <c r="AG204" t="s">
        <v>611</v>
      </c>
      <c r="AH204" t="s">
        <v>888</v>
      </c>
      <c r="AI204" t="s">
        <v>889</v>
      </c>
      <c r="AJ204" t="s">
        <v>4484</v>
      </c>
      <c r="AK204" t="s">
        <v>4485</v>
      </c>
      <c r="AL204">
        <v>0</v>
      </c>
      <c r="AM204">
        <v>0</v>
      </c>
      <c r="AN204">
        <v>0</v>
      </c>
      <c r="AO204">
        <v>62569430</v>
      </c>
      <c r="AP204">
        <v>0</v>
      </c>
      <c r="AQ204" s="187">
        <v>62569430</v>
      </c>
      <c r="AR204" s="187">
        <v>62569430</v>
      </c>
      <c r="AS204" s="187">
        <v>0</v>
      </c>
      <c r="AT204" s="187">
        <v>0</v>
      </c>
      <c r="AU204" s="187">
        <v>0</v>
      </c>
      <c r="AV204" s="187">
        <v>0</v>
      </c>
    </row>
    <row r="205" spans="1:51" x14ac:dyDescent="0.25">
      <c r="A205">
        <v>23</v>
      </c>
      <c r="B205">
        <v>3</v>
      </c>
      <c r="C205">
        <v>3</v>
      </c>
      <c r="D205">
        <v>82</v>
      </c>
      <c r="E205">
        <v>4</v>
      </c>
      <c r="F205">
        <v>2</v>
      </c>
      <c r="G205">
        <v>76</v>
      </c>
      <c r="H205">
        <v>0</v>
      </c>
      <c r="I205">
        <v>2</v>
      </c>
      <c r="J205" t="s">
        <v>235</v>
      </c>
      <c r="K205" t="s">
        <v>872</v>
      </c>
      <c r="L205" t="s">
        <v>258</v>
      </c>
      <c r="M205" t="s">
        <v>872</v>
      </c>
      <c r="N205" t="s">
        <v>258</v>
      </c>
      <c r="O205" t="s">
        <v>971</v>
      </c>
      <c r="P205" t="s">
        <v>972</v>
      </c>
      <c r="Q205" t="s">
        <v>594</v>
      </c>
      <c r="R205" t="s">
        <v>602</v>
      </c>
      <c r="S205" t="s">
        <v>696</v>
      </c>
      <c r="T205" t="s">
        <v>235</v>
      </c>
      <c r="U205" t="s">
        <v>725</v>
      </c>
      <c r="V205" t="s">
        <v>729</v>
      </c>
      <c r="W205" t="s">
        <v>877</v>
      </c>
      <c r="X205" t="s">
        <v>252</v>
      </c>
      <c r="Y205" t="s">
        <v>893</v>
      </c>
      <c r="Z205" t="s">
        <v>894</v>
      </c>
      <c r="AA205" t="s">
        <v>895</v>
      </c>
      <c r="AB205" t="s">
        <v>880</v>
      </c>
      <c r="AC205" t="s">
        <v>881</v>
      </c>
      <c r="AD205" t="s">
        <v>882</v>
      </c>
      <c r="AE205" t="s">
        <v>609</v>
      </c>
      <c r="AF205" t="s">
        <v>610</v>
      </c>
      <c r="AG205" t="s">
        <v>611</v>
      </c>
      <c r="AH205" t="s">
        <v>977</v>
      </c>
      <c r="AI205" t="s">
        <v>978</v>
      </c>
      <c r="AJ205" t="s">
        <v>2699</v>
      </c>
      <c r="AK205" t="s">
        <v>282</v>
      </c>
      <c r="AL205">
        <v>0</v>
      </c>
      <c r="AM205">
        <v>62569430</v>
      </c>
      <c r="AN205">
        <v>0</v>
      </c>
      <c r="AO205">
        <v>0</v>
      </c>
      <c r="AP205">
        <v>62569430</v>
      </c>
      <c r="AQ205" s="187">
        <v>0</v>
      </c>
      <c r="AR205" s="187">
        <v>0</v>
      </c>
      <c r="AS205" s="187">
        <v>0</v>
      </c>
      <c r="AT205" s="187">
        <v>0</v>
      </c>
      <c r="AU205" s="187">
        <v>0</v>
      </c>
      <c r="AV205" s="187">
        <v>0</v>
      </c>
      <c r="AW205">
        <f>+COUNTIF('[5]EJECUCIONGASTOS ARMONIZADO'!$R$3:$R$583,#REF!)</f>
        <v>0</v>
      </c>
      <c r="AY205" t="e">
        <f>+#REF!-[5]GASTOS!#REF!</f>
        <v>#REF!</v>
      </c>
    </row>
    <row r="206" spans="1:51" x14ac:dyDescent="0.25">
      <c r="A206">
        <v>23</v>
      </c>
      <c r="B206">
        <v>4</v>
      </c>
      <c r="C206">
        <v>3</v>
      </c>
      <c r="D206">
        <v>22</v>
      </c>
      <c r="E206">
        <v>4</v>
      </c>
      <c r="F206">
        <v>3</v>
      </c>
      <c r="G206">
        <v>76</v>
      </c>
      <c r="H206">
        <v>0</v>
      </c>
      <c r="I206">
        <v>2</v>
      </c>
      <c r="J206" t="s">
        <v>235</v>
      </c>
      <c r="K206" t="s">
        <v>872</v>
      </c>
      <c r="L206" t="s">
        <v>258</v>
      </c>
      <c r="M206" t="s">
        <v>872</v>
      </c>
      <c r="N206" t="s">
        <v>258</v>
      </c>
      <c r="O206" t="s">
        <v>983</v>
      </c>
      <c r="Q206" t="s">
        <v>594</v>
      </c>
      <c r="R206" t="s">
        <v>602</v>
      </c>
      <c r="S206" t="s">
        <v>696</v>
      </c>
      <c r="T206" t="s">
        <v>235</v>
      </c>
      <c r="U206" t="s">
        <v>695</v>
      </c>
      <c r="V206" t="s">
        <v>235</v>
      </c>
      <c r="W206" t="s">
        <v>877</v>
      </c>
      <c r="X206" t="s">
        <v>252</v>
      </c>
      <c r="Y206" t="s">
        <v>909</v>
      </c>
      <c r="Z206" t="s">
        <v>910</v>
      </c>
      <c r="AA206" t="s">
        <v>911</v>
      </c>
      <c r="AB206" t="s">
        <v>880</v>
      </c>
      <c r="AC206" t="s">
        <v>881</v>
      </c>
      <c r="AD206" t="s">
        <v>882</v>
      </c>
      <c r="AE206" t="s">
        <v>609</v>
      </c>
      <c r="AF206" t="s">
        <v>610</v>
      </c>
      <c r="AG206" t="s">
        <v>611</v>
      </c>
      <c r="AH206" t="s">
        <v>883</v>
      </c>
      <c r="AI206" t="s">
        <v>884</v>
      </c>
      <c r="AJ206" t="s">
        <v>984</v>
      </c>
      <c r="AK206" t="s">
        <v>41</v>
      </c>
      <c r="AL206">
        <v>1733000</v>
      </c>
      <c r="AM206">
        <v>0</v>
      </c>
      <c r="AN206">
        <v>0</v>
      </c>
      <c r="AO206">
        <v>0</v>
      </c>
      <c r="AP206">
        <v>0</v>
      </c>
      <c r="AQ206" s="187">
        <v>1733000</v>
      </c>
      <c r="AR206" s="187">
        <v>1733000</v>
      </c>
      <c r="AS206" s="187">
        <v>1733000</v>
      </c>
      <c r="AT206" s="187">
        <v>0</v>
      </c>
      <c r="AU206" s="187">
        <v>0</v>
      </c>
      <c r="AV206" s="187">
        <v>0</v>
      </c>
      <c r="AW206">
        <f>+COUNTIF('[5]EJECUCIONGASTOS ARMONIZADO'!$R$3:$R$583,#REF!)</f>
        <v>0</v>
      </c>
      <c r="AY206" t="e">
        <f>+#REF!-[5]GASTOS!#REF!</f>
        <v>#REF!</v>
      </c>
    </row>
    <row r="207" spans="1:51" x14ac:dyDescent="0.25">
      <c r="A207">
        <v>23</v>
      </c>
      <c r="B207">
        <v>4</v>
      </c>
      <c r="C207">
        <v>3</v>
      </c>
      <c r="D207">
        <v>22</v>
      </c>
      <c r="E207">
        <v>4</v>
      </c>
      <c r="F207">
        <v>3</v>
      </c>
      <c r="G207">
        <v>76</v>
      </c>
      <c r="H207">
        <v>1</v>
      </c>
      <c r="I207">
        <v>2</v>
      </c>
      <c r="J207" t="s">
        <v>235</v>
      </c>
      <c r="K207" t="s">
        <v>872</v>
      </c>
      <c r="L207" t="s">
        <v>258</v>
      </c>
      <c r="M207" t="s">
        <v>872</v>
      </c>
      <c r="N207" t="s">
        <v>258</v>
      </c>
      <c r="O207" t="s">
        <v>983</v>
      </c>
      <c r="Q207" t="s">
        <v>594</v>
      </c>
      <c r="R207" t="s">
        <v>602</v>
      </c>
      <c r="S207" t="s">
        <v>696</v>
      </c>
      <c r="T207" t="s">
        <v>235</v>
      </c>
      <c r="U207" t="s">
        <v>695</v>
      </c>
      <c r="V207" t="s">
        <v>235</v>
      </c>
      <c r="W207" t="s">
        <v>877</v>
      </c>
      <c r="X207" t="s">
        <v>252</v>
      </c>
      <c r="Y207" t="s">
        <v>909</v>
      </c>
      <c r="Z207" t="s">
        <v>910</v>
      </c>
      <c r="AA207" t="s">
        <v>911</v>
      </c>
      <c r="AB207" t="s">
        <v>880</v>
      </c>
      <c r="AC207" t="s">
        <v>881</v>
      </c>
      <c r="AD207" t="s">
        <v>882</v>
      </c>
      <c r="AE207" t="s">
        <v>609</v>
      </c>
      <c r="AF207" t="s">
        <v>610</v>
      </c>
      <c r="AG207" t="s">
        <v>611</v>
      </c>
      <c r="AH207" t="s">
        <v>883</v>
      </c>
      <c r="AI207" t="s">
        <v>884</v>
      </c>
      <c r="AJ207" t="s">
        <v>988</v>
      </c>
      <c r="AK207" t="s">
        <v>41</v>
      </c>
      <c r="AL207">
        <v>5490000</v>
      </c>
      <c r="AM207">
        <v>0</v>
      </c>
      <c r="AN207">
        <v>0</v>
      </c>
      <c r="AO207">
        <v>0</v>
      </c>
      <c r="AP207">
        <v>0</v>
      </c>
      <c r="AQ207" s="187">
        <v>5490000</v>
      </c>
      <c r="AR207" s="187">
        <v>5490000</v>
      </c>
      <c r="AS207" s="187">
        <v>5490000</v>
      </c>
      <c r="AT207" s="187">
        <v>0</v>
      </c>
      <c r="AU207" s="187">
        <v>0</v>
      </c>
      <c r="AV207" s="187">
        <v>0</v>
      </c>
      <c r="AW207">
        <f>+COUNTIF('[5]EJECUCIONGASTOS ARMONIZADO'!$R$3:$R$583,#REF!)</f>
        <v>0</v>
      </c>
      <c r="AY207" t="e">
        <f>+#REF!-[5]GASTOS!#REF!</f>
        <v>#REF!</v>
      </c>
    </row>
    <row r="208" spans="1:51" x14ac:dyDescent="0.25">
      <c r="A208">
        <v>23</v>
      </c>
      <c r="B208">
        <v>4</v>
      </c>
      <c r="C208">
        <v>3</v>
      </c>
      <c r="D208">
        <v>82</v>
      </c>
      <c r="E208">
        <v>3</v>
      </c>
      <c r="F208">
        <v>201</v>
      </c>
      <c r="G208">
        <v>76</v>
      </c>
      <c r="H208">
        <v>41</v>
      </c>
      <c r="I208">
        <v>2</v>
      </c>
      <c r="J208" t="s">
        <v>235</v>
      </c>
      <c r="K208" t="s">
        <v>872</v>
      </c>
      <c r="L208" t="s">
        <v>258</v>
      </c>
      <c r="M208" t="s">
        <v>872</v>
      </c>
      <c r="N208" t="s">
        <v>258</v>
      </c>
      <c r="O208" t="s">
        <v>983</v>
      </c>
      <c r="Q208" t="s">
        <v>594</v>
      </c>
      <c r="R208" t="s">
        <v>602</v>
      </c>
      <c r="S208" t="s">
        <v>696</v>
      </c>
      <c r="T208" t="s">
        <v>235</v>
      </c>
      <c r="U208" t="s">
        <v>725</v>
      </c>
      <c r="V208" t="s">
        <v>729</v>
      </c>
      <c r="W208" t="s">
        <v>603</v>
      </c>
      <c r="X208" t="s">
        <v>246</v>
      </c>
      <c r="Y208" t="s">
        <v>3042</v>
      </c>
      <c r="Z208" t="s">
        <v>443</v>
      </c>
      <c r="AA208" t="s">
        <v>3043</v>
      </c>
      <c r="AB208" t="s">
        <v>880</v>
      </c>
      <c r="AC208" t="s">
        <v>881</v>
      </c>
      <c r="AD208" t="s">
        <v>882</v>
      </c>
      <c r="AE208" t="s">
        <v>609</v>
      </c>
      <c r="AF208" t="s">
        <v>610</v>
      </c>
      <c r="AG208" t="s">
        <v>611</v>
      </c>
      <c r="AH208" t="s">
        <v>883</v>
      </c>
      <c r="AI208" t="s">
        <v>884</v>
      </c>
      <c r="AJ208" t="s">
        <v>3059</v>
      </c>
      <c r="AK208" t="s">
        <v>42</v>
      </c>
      <c r="AL208">
        <v>0</v>
      </c>
      <c r="AM208">
        <v>0</v>
      </c>
      <c r="AN208">
        <v>0</v>
      </c>
      <c r="AO208">
        <v>268221158</v>
      </c>
      <c r="AP208">
        <v>0</v>
      </c>
      <c r="AQ208" s="187">
        <v>268221158</v>
      </c>
      <c r="AR208" s="187">
        <v>268000000</v>
      </c>
      <c r="AS208" s="187">
        <v>0</v>
      </c>
      <c r="AT208" s="187">
        <v>0</v>
      </c>
      <c r="AU208" s="187">
        <v>0</v>
      </c>
      <c r="AV208" s="187">
        <v>221158</v>
      </c>
      <c r="AW208">
        <f>+COUNTIF('[5]EJECUCIONGASTOS ARMONIZADO'!$R$3:$R$583,#REF!)</f>
        <v>0</v>
      </c>
      <c r="AY208" t="e">
        <f>+#REF!-[5]GASTOS!#REF!</f>
        <v>#REF!</v>
      </c>
    </row>
    <row r="209" spans="1:51" x14ac:dyDescent="0.25">
      <c r="A209">
        <v>23</v>
      </c>
      <c r="B209">
        <v>4</v>
      </c>
      <c r="C209">
        <v>3</v>
      </c>
      <c r="D209">
        <v>82</v>
      </c>
      <c r="E209">
        <v>4</v>
      </c>
      <c r="F209">
        <v>2</v>
      </c>
      <c r="G209">
        <v>76</v>
      </c>
      <c r="H209">
        <v>1</v>
      </c>
      <c r="I209">
        <v>2</v>
      </c>
      <c r="J209" t="s">
        <v>235</v>
      </c>
      <c r="K209" t="s">
        <v>872</v>
      </c>
      <c r="L209" t="s">
        <v>258</v>
      </c>
      <c r="M209" t="s">
        <v>872</v>
      </c>
      <c r="N209" t="s">
        <v>258</v>
      </c>
      <c r="O209" t="s">
        <v>983</v>
      </c>
      <c r="Q209" t="s">
        <v>594</v>
      </c>
      <c r="R209" t="s">
        <v>602</v>
      </c>
      <c r="S209" t="s">
        <v>696</v>
      </c>
      <c r="T209" t="s">
        <v>235</v>
      </c>
      <c r="U209" t="s">
        <v>725</v>
      </c>
      <c r="V209" t="s">
        <v>729</v>
      </c>
      <c r="W209" t="s">
        <v>877</v>
      </c>
      <c r="X209" t="s">
        <v>252</v>
      </c>
      <c r="Y209" t="s">
        <v>893</v>
      </c>
      <c r="Z209" t="s">
        <v>894</v>
      </c>
      <c r="AA209" t="s">
        <v>895</v>
      </c>
      <c r="AB209" t="s">
        <v>880</v>
      </c>
      <c r="AC209" t="s">
        <v>881</v>
      </c>
      <c r="AD209" t="s">
        <v>882</v>
      </c>
      <c r="AE209" t="s">
        <v>609</v>
      </c>
      <c r="AF209" t="s">
        <v>610</v>
      </c>
      <c r="AG209" t="s">
        <v>611</v>
      </c>
      <c r="AH209" t="s">
        <v>883</v>
      </c>
      <c r="AI209" t="s">
        <v>884</v>
      </c>
      <c r="AJ209" t="s">
        <v>992</v>
      </c>
      <c r="AK209" t="s">
        <v>42</v>
      </c>
      <c r="AL209">
        <v>154880000</v>
      </c>
      <c r="AM209">
        <v>0</v>
      </c>
      <c r="AN209">
        <v>0</v>
      </c>
      <c r="AO209">
        <v>0</v>
      </c>
      <c r="AP209">
        <v>0</v>
      </c>
      <c r="AQ209" s="187">
        <v>154880000</v>
      </c>
      <c r="AR209" s="187">
        <v>154880000</v>
      </c>
      <c r="AS209" s="187">
        <v>154880000</v>
      </c>
      <c r="AT209" s="187">
        <v>39961410</v>
      </c>
      <c r="AU209" s="187">
        <v>0</v>
      </c>
      <c r="AV209" s="187">
        <v>0</v>
      </c>
      <c r="AW209">
        <f>+COUNTIF('[5]EJECUCIONGASTOS ARMONIZADO'!$R$3:$R$583,#REF!)</f>
        <v>0</v>
      </c>
      <c r="AY209" t="e">
        <f>+#REF!-[5]GASTOS!#REF!</f>
        <v>#REF!</v>
      </c>
    </row>
    <row r="210" spans="1:51" x14ac:dyDescent="0.25">
      <c r="A210">
        <v>23</v>
      </c>
      <c r="B210">
        <v>4</v>
      </c>
      <c r="C210">
        <v>3</v>
      </c>
      <c r="D210">
        <v>82</v>
      </c>
      <c r="E210">
        <v>4</v>
      </c>
      <c r="F210">
        <v>3</v>
      </c>
      <c r="G210">
        <v>76</v>
      </c>
      <c r="H210">
        <v>0</v>
      </c>
      <c r="I210">
        <v>2</v>
      </c>
      <c r="J210" t="s">
        <v>235</v>
      </c>
      <c r="K210" t="s">
        <v>872</v>
      </c>
      <c r="L210" t="s">
        <v>258</v>
      </c>
      <c r="M210" t="s">
        <v>872</v>
      </c>
      <c r="N210" t="s">
        <v>258</v>
      </c>
      <c r="O210" t="s">
        <v>983</v>
      </c>
      <c r="Q210" t="s">
        <v>594</v>
      </c>
      <c r="R210" t="s">
        <v>602</v>
      </c>
      <c r="S210" t="s">
        <v>696</v>
      </c>
      <c r="T210" t="s">
        <v>235</v>
      </c>
      <c r="U210" t="s">
        <v>725</v>
      </c>
      <c r="V210" t="s">
        <v>729</v>
      </c>
      <c r="W210" t="s">
        <v>877</v>
      </c>
      <c r="X210" t="s">
        <v>252</v>
      </c>
      <c r="Y210" t="s">
        <v>909</v>
      </c>
      <c r="Z210" t="s">
        <v>910</v>
      </c>
      <c r="AA210" t="s">
        <v>911</v>
      </c>
      <c r="AB210" t="s">
        <v>880</v>
      </c>
      <c r="AC210" t="s">
        <v>881</v>
      </c>
      <c r="AD210" t="s">
        <v>882</v>
      </c>
      <c r="AE210" t="s">
        <v>609</v>
      </c>
      <c r="AF210" t="s">
        <v>610</v>
      </c>
      <c r="AG210" t="s">
        <v>611</v>
      </c>
      <c r="AH210" t="s">
        <v>883</v>
      </c>
      <c r="AI210" t="s">
        <v>884</v>
      </c>
      <c r="AJ210" t="s">
        <v>2702</v>
      </c>
      <c r="AK210" t="s">
        <v>42</v>
      </c>
      <c r="AL210">
        <v>0</v>
      </c>
      <c r="AM210">
        <v>268221158</v>
      </c>
      <c r="AN210">
        <v>0</v>
      </c>
      <c r="AO210">
        <v>0</v>
      </c>
      <c r="AP210">
        <v>268221158</v>
      </c>
      <c r="AQ210" s="187">
        <v>0</v>
      </c>
      <c r="AR210" s="187">
        <v>0</v>
      </c>
      <c r="AS210" s="187">
        <v>0</v>
      </c>
      <c r="AT210" s="187">
        <v>0</v>
      </c>
      <c r="AU210" s="187">
        <v>0</v>
      </c>
      <c r="AV210" s="187">
        <v>0</v>
      </c>
      <c r="AW210">
        <f>+COUNTIF('[5]EJECUCIONGASTOS ARMONIZADO'!$R$3:$R$583,#REF!)</f>
        <v>0</v>
      </c>
      <c r="AY210" t="e">
        <f>+#REF!-[5]GASTOS!#REF!</f>
        <v>#REF!</v>
      </c>
    </row>
    <row r="211" spans="1:51" x14ac:dyDescent="0.25">
      <c r="A211">
        <v>24</v>
      </c>
      <c r="B211">
        <v>1</v>
      </c>
      <c r="C211">
        <v>3</v>
      </c>
      <c r="D211">
        <v>11</v>
      </c>
      <c r="E211">
        <v>1</v>
      </c>
      <c r="F211">
        <v>302</v>
      </c>
      <c r="G211">
        <v>28</v>
      </c>
      <c r="H211">
        <v>40</v>
      </c>
      <c r="I211">
        <v>1</v>
      </c>
      <c r="J211" t="s">
        <v>597</v>
      </c>
      <c r="K211">
        <v>0</v>
      </c>
      <c r="L211" t="s">
        <v>597</v>
      </c>
      <c r="M211" t="s">
        <v>993</v>
      </c>
      <c r="N211" t="s">
        <v>219</v>
      </c>
      <c r="O211" t="s">
        <v>996</v>
      </c>
      <c r="P211" t="s">
        <v>997</v>
      </c>
      <c r="Q211" t="s">
        <v>594</v>
      </c>
      <c r="R211" t="s">
        <v>602</v>
      </c>
      <c r="S211" t="s">
        <v>596</v>
      </c>
      <c r="T211" t="s">
        <v>597</v>
      </c>
      <c r="U211" t="s">
        <v>595</v>
      </c>
      <c r="V211" t="s">
        <v>234</v>
      </c>
      <c r="W211" t="s">
        <v>797</v>
      </c>
      <c r="X211" t="s">
        <v>239</v>
      </c>
      <c r="Y211" t="s">
        <v>2970</v>
      </c>
      <c r="Z211" t="s">
        <v>347</v>
      </c>
      <c r="AA211" t="s">
        <v>2971</v>
      </c>
      <c r="AB211" t="s">
        <v>1001</v>
      </c>
      <c r="AC211" t="s">
        <v>1002</v>
      </c>
      <c r="AD211" t="s">
        <v>1003</v>
      </c>
      <c r="AE211" t="s">
        <v>609</v>
      </c>
      <c r="AF211" t="s">
        <v>610</v>
      </c>
      <c r="AG211" t="s">
        <v>611</v>
      </c>
      <c r="AH211" t="s">
        <v>1004</v>
      </c>
      <c r="AI211" t="s">
        <v>1005</v>
      </c>
      <c r="AJ211" t="s">
        <v>3060</v>
      </c>
      <c r="AK211" t="s">
        <v>43</v>
      </c>
      <c r="AL211">
        <v>0</v>
      </c>
      <c r="AM211">
        <v>0</v>
      </c>
      <c r="AN211">
        <v>0</v>
      </c>
      <c r="AO211">
        <v>69000000</v>
      </c>
      <c r="AP211">
        <v>0</v>
      </c>
      <c r="AQ211" s="187">
        <v>69000000</v>
      </c>
      <c r="AR211" s="187">
        <v>0</v>
      </c>
      <c r="AS211" s="187">
        <v>0</v>
      </c>
      <c r="AT211" s="187">
        <v>0</v>
      </c>
      <c r="AU211" s="187">
        <v>0</v>
      </c>
      <c r="AV211" s="187">
        <v>69000000</v>
      </c>
      <c r="AW211" s="65">
        <f>+COUNTIF('[5]EJECUCIONGASTOS ARMONIZADO'!$R$3:$R$583,#REF!)</f>
        <v>0</v>
      </c>
      <c r="AY211" t="e">
        <f>+#REF!-[5]GASTOS!#REF!</f>
        <v>#REF!</v>
      </c>
    </row>
    <row r="212" spans="1:51" x14ac:dyDescent="0.25">
      <c r="A212">
        <v>24</v>
      </c>
      <c r="B212">
        <v>1</v>
      </c>
      <c r="C212">
        <v>3</v>
      </c>
      <c r="D212">
        <v>11</v>
      </c>
      <c r="E212">
        <v>1</v>
      </c>
      <c r="F212">
        <v>6</v>
      </c>
      <c r="G212">
        <v>28</v>
      </c>
      <c r="H212">
        <v>0</v>
      </c>
      <c r="I212">
        <v>1</v>
      </c>
      <c r="J212" t="s">
        <v>597</v>
      </c>
      <c r="K212">
        <v>0</v>
      </c>
      <c r="L212" t="s">
        <v>597</v>
      </c>
      <c r="M212" t="s">
        <v>993</v>
      </c>
      <c r="N212" t="s">
        <v>219</v>
      </c>
      <c r="O212" t="s">
        <v>996</v>
      </c>
      <c r="P212" t="s">
        <v>997</v>
      </c>
      <c r="Q212" t="s">
        <v>594</v>
      </c>
      <c r="R212" t="s">
        <v>602</v>
      </c>
      <c r="S212" t="s">
        <v>596</v>
      </c>
      <c r="T212" t="s">
        <v>597</v>
      </c>
      <c r="U212" t="s">
        <v>595</v>
      </c>
      <c r="V212" t="s">
        <v>234</v>
      </c>
      <c r="W212" t="s">
        <v>797</v>
      </c>
      <c r="X212" t="s">
        <v>239</v>
      </c>
      <c r="Y212" t="s">
        <v>998</v>
      </c>
      <c r="Z212" t="s">
        <v>999</v>
      </c>
      <c r="AA212" t="s">
        <v>1000</v>
      </c>
      <c r="AB212" t="s">
        <v>1001</v>
      </c>
      <c r="AC212" t="s">
        <v>1002</v>
      </c>
      <c r="AD212" t="s">
        <v>1003</v>
      </c>
      <c r="AE212" t="s">
        <v>609</v>
      </c>
      <c r="AF212" t="s">
        <v>610</v>
      </c>
      <c r="AG212" t="s">
        <v>611</v>
      </c>
      <c r="AH212" t="s">
        <v>1004</v>
      </c>
      <c r="AI212" t="s">
        <v>1005</v>
      </c>
      <c r="AJ212" t="s">
        <v>1006</v>
      </c>
      <c r="AK212" t="s">
        <v>43</v>
      </c>
      <c r="AL212">
        <v>138000000</v>
      </c>
      <c r="AM212">
        <v>0</v>
      </c>
      <c r="AN212">
        <v>0</v>
      </c>
      <c r="AO212">
        <v>0</v>
      </c>
      <c r="AP212">
        <v>69000000</v>
      </c>
      <c r="AQ212" s="187">
        <v>69000000</v>
      </c>
      <c r="AR212" s="187">
        <v>0</v>
      </c>
      <c r="AS212" s="187">
        <v>0</v>
      </c>
      <c r="AT212" s="187">
        <v>0</v>
      </c>
      <c r="AU212" s="187">
        <v>0</v>
      </c>
      <c r="AV212" s="187">
        <v>69000000</v>
      </c>
      <c r="AW212">
        <f>+COUNTIF('[5]EJECUCIONGASTOS ARMONIZADO'!$R$3:$R$583,#REF!)</f>
        <v>0</v>
      </c>
      <c r="AY212" t="e">
        <f>+#REF!-[5]GASTOS!#REF!</f>
        <v>#REF!</v>
      </c>
    </row>
    <row r="213" spans="1:51" x14ac:dyDescent="0.25">
      <c r="A213">
        <v>24</v>
      </c>
      <c r="B213">
        <v>1</v>
      </c>
      <c r="C213">
        <v>3</v>
      </c>
      <c r="D213">
        <v>11</v>
      </c>
      <c r="E213">
        <v>1</v>
      </c>
      <c r="F213">
        <v>601</v>
      </c>
      <c r="G213">
        <v>17</v>
      </c>
      <c r="H213">
        <v>40</v>
      </c>
      <c r="I213">
        <v>1</v>
      </c>
      <c r="J213" t="s">
        <v>597</v>
      </c>
      <c r="K213">
        <v>0</v>
      </c>
      <c r="L213" t="s">
        <v>597</v>
      </c>
      <c r="M213" t="s">
        <v>993</v>
      </c>
      <c r="N213" t="s">
        <v>219</v>
      </c>
      <c r="O213" t="s">
        <v>996</v>
      </c>
      <c r="P213" t="s">
        <v>997</v>
      </c>
      <c r="Q213" t="s">
        <v>594</v>
      </c>
      <c r="R213" t="s">
        <v>602</v>
      </c>
      <c r="S213" t="s">
        <v>596</v>
      </c>
      <c r="T213" t="s">
        <v>597</v>
      </c>
      <c r="U213" t="s">
        <v>595</v>
      </c>
      <c r="V213" t="s">
        <v>234</v>
      </c>
      <c r="W213" t="s">
        <v>797</v>
      </c>
      <c r="X213" t="s">
        <v>239</v>
      </c>
      <c r="Y213" t="s">
        <v>3061</v>
      </c>
      <c r="Z213" t="s">
        <v>383</v>
      </c>
      <c r="AA213" t="s">
        <v>3062</v>
      </c>
      <c r="AB213" t="s">
        <v>1046</v>
      </c>
      <c r="AC213" t="s">
        <v>1047</v>
      </c>
      <c r="AD213" t="s">
        <v>1048</v>
      </c>
      <c r="AE213" t="s">
        <v>609</v>
      </c>
      <c r="AF213" t="s">
        <v>610</v>
      </c>
      <c r="AG213" t="s">
        <v>611</v>
      </c>
      <c r="AH213" t="s">
        <v>1053</v>
      </c>
      <c r="AI213" t="s">
        <v>844</v>
      </c>
      <c r="AJ213" t="s">
        <v>3063</v>
      </c>
      <c r="AK213" t="s">
        <v>46</v>
      </c>
      <c r="AL213">
        <v>0</v>
      </c>
      <c r="AM213">
        <v>0</v>
      </c>
      <c r="AN213">
        <v>0</v>
      </c>
      <c r="AO213">
        <v>263731740</v>
      </c>
      <c r="AP213">
        <v>0</v>
      </c>
      <c r="AQ213" s="187">
        <v>263731740</v>
      </c>
      <c r="AR213" s="187">
        <v>78000000</v>
      </c>
      <c r="AS213" s="187">
        <v>72500000</v>
      </c>
      <c r="AT213" s="187">
        <v>40000000</v>
      </c>
      <c r="AU213" s="187">
        <v>35000000</v>
      </c>
      <c r="AV213" s="187">
        <v>185731740</v>
      </c>
      <c r="AW213">
        <f>+COUNTIF('[5]EJECUCIONGASTOS ARMONIZADO'!$R$3:$R$583,#REF!)</f>
        <v>0</v>
      </c>
      <c r="AY213" t="e">
        <f>+#REF!-[5]GASTOS!#REF!</f>
        <v>#REF!</v>
      </c>
    </row>
    <row r="214" spans="1:51" x14ac:dyDescent="0.25">
      <c r="A214">
        <v>24</v>
      </c>
      <c r="B214">
        <v>1</v>
      </c>
      <c r="C214">
        <v>3</v>
      </c>
      <c r="D214">
        <v>11</v>
      </c>
      <c r="E214">
        <v>1</v>
      </c>
      <c r="F214">
        <v>601</v>
      </c>
      <c r="G214">
        <v>17</v>
      </c>
      <c r="H214">
        <v>40</v>
      </c>
      <c r="I214">
        <v>1</v>
      </c>
      <c r="J214" t="s">
        <v>597</v>
      </c>
      <c r="K214">
        <v>0</v>
      </c>
      <c r="L214" t="s">
        <v>597</v>
      </c>
      <c r="M214" t="s">
        <v>993</v>
      </c>
      <c r="N214" t="s">
        <v>219</v>
      </c>
      <c r="O214" t="s">
        <v>996</v>
      </c>
      <c r="P214" t="s">
        <v>997</v>
      </c>
      <c r="Q214" t="s">
        <v>594</v>
      </c>
      <c r="R214" t="s">
        <v>602</v>
      </c>
      <c r="S214" t="s">
        <v>596</v>
      </c>
      <c r="T214" t="s">
        <v>597</v>
      </c>
      <c r="U214" t="s">
        <v>595</v>
      </c>
      <c r="V214" t="s">
        <v>234</v>
      </c>
      <c r="W214" t="s">
        <v>797</v>
      </c>
      <c r="X214" t="s">
        <v>239</v>
      </c>
      <c r="Y214" t="s">
        <v>3061</v>
      </c>
      <c r="Z214" t="s">
        <v>383</v>
      </c>
      <c r="AA214" t="s">
        <v>3062</v>
      </c>
      <c r="AB214" t="s">
        <v>1046</v>
      </c>
      <c r="AC214" t="s">
        <v>1047</v>
      </c>
      <c r="AD214" t="s">
        <v>1048</v>
      </c>
      <c r="AE214" t="s">
        <v>609</v>
      </c>
      <c r="AF214" t="s">
        <v>610</v>
      </c>
      <c r="AG214" t="s">
        <v>611</v>
      </c>
      <c r="AH214" t="s">
        <v>1065</v>
      </c>
      <c r="AI214" t="s">
        <v>1066</v>
      </c>
      <c r="AJ214" t="s">
        <v>4534</v>
      </c>
      <c r="AK214" t="s">
        <v>4535</v>
      </c>
      <c r="AL214">
        <v>0</v>
      </c>
      <c r="AM214">
        <v>0</v>
      </c>
      <c r="AN214">
        <v>0</v>
      </c>
      <c r="AO214">
        <v>0</v>
      </c>
      <c r="AP214">
        <v>0</v>
      </c>
      <c r="AQ214" s="187">
        <v>0</v>
      </c>
      <c r="AR214" s="187">
        <v>0</v>
      </c>
      <c r="AS214" s="187">
        <v>0</v>
      </c>
      <c r="AT214" s="187">
        <v>0</v>
      </c>
      <c r="AU214" s="187">
        <v>0</v>
      </c>
      <c r="AV214" s="187">
        <v>0</v>
      </c>
    </row>
    <row r="215" spans="1:51" x14ac:dyDescent="0.25">
      <c r="A215">
        <v>24</v>
      </c>
      <c r="B215">
        <v>1</v>
      </c>
      <c r="C215">
        <v>3</v>
      </c>
      <c r="D215">
        <v>11</v>
      </c>
      <c r="E215">
        <v>1</v>
      </c>
      <c r="F215">
        <v>601</v>
      </c>
      <c r="G215">
        <v>21</v>
      </c>
      <c r="H215">
        <v>40</v>
      </c>
      <c r="I215">
        <v>1</v>
      </c>
      <c r="J215" t="s">
        <v>597</v>
      </c>
      <c r="K215">
        <v>0</v>
      </c>
      <c r="L215" t="s">
        <v>597</v>
      </c>
      <c r="M215" t="s">
        <v>993</v>
      </c>
      <c r="N215" t="s">
        <v>219</v>
      </c>
      <c r="O215" t="s">
        <v>996</v>
      </c>
      <c r="P215" t="s">
        <v>997</v>
      </c>
      <c r="Q215" t="s">
        <v>594</v>
      </c>
      <c r="R215" t="s">
        <v>602</v>
      </c>
      <c r="S215" t="s">
        <v>596</v>
      </c>
      <c r="T215" t="s">
        <v>597</v>
      </c>
      <c r="U215" t="s">
        <v>595</v>
      </c>
      <c r="V215" t="s">
        <v>234</v>
      </c>
      <c r="W215" t="s">
        <v>797</v>
      </c>
      <c r="X215" t="s">
        <v>239</v>
      </c>
      <c r="Y215" t="s">
        <v>3061</v>
      </c>
      <c r="Z215" t="s">
        <v>383</v>
      </c>
      <c r="AA215" t="s">
        <v>3064</v>
      </c>
      <c r="AB215" t="s">
        <v>1392</v>
      </c>
      <c r="AC215" t="s">
        <v>1393</v>
      </c>
      <c r="AD215" t="s">
        <v>1394</v>
      </c>
      <c r="AE215" t="s">
        <v>609</v>
      </c>
      <c r="AF215" t="s">
        <v>610</v>
      </c>
      <c r="AG215" t="s">
        <v>611</v>
      </c>
      <c r="AH215" t="s">
        <v>1409</v>
      </c>
      <c r="AI215" t="s">
        <v>1410</v>
      </c>
      <c r="AJ215" t="s">
        <v>3065</v>
      </c>
      <c r="AK215" t="s">
        <v>3066</v>
      </c>
      <c r="AL215">
        <v>0</v>
      </c>
      <c r="AM215">
        <v>0</v>
      </c>
      <c r="AN215">
        <v>0</v>
      </c>
      <c r="AO215">
        <v>199234200</v>
      </c>
      <c r="AP215">
        <v>0</v>
      </c>
      <c r="AQ215" s="187">
        <v>199234200</v>
      </c>
      <c r="AR215" s="187">
        <v>179234200</v>
      </c>
      <c r="AS215" s="187">
        <v>179234200</v>
      </c>
      <c r="AT215" s="187">
        <v>0</v>
      </c>
      <c r="AU215" s="187">
        <v>0</v>
      </c>
      <c r="AV215" s="187">
        <v>20000000</v>
      </c>
      <c r="AW215">
        <f>+COUNTIF('[5]EJECUCIONGASTOS ARMONIZADO'!$R$3:$R$583,#REF!)</f>
        <v>0</v>
      </c>
      <c r="AY215" t="e">
        <f>+#REF!-[5]GASTOS!#REF!</f>
        <v>#REF!</v>
      </c>
    </row>
    <row r="216" spans="1:51" x14ac:dyDescent="0.25">
      <c r="A216">
        <v>24</v>
      </c>
      <c r="B216">
        <v>1</v>
      </c>
      <c r="C216">
        <v>3</v>
      </c>
      <c r="D216">
        <v>11</v>
      </c>
      <c r="E216">
        <v>1</v>
      </c>
      <c r="F216">
        <v>601</v>
      </c>
      <c r="G216">
        <v>28</v>
      </c>
      <c r="H216">
        <v>40</v>
      </c>
      <c r="I216">
        <v>1</v>
      </c>
      <c r="J216" t="s">
        <v>597</v>
      </c>
      <c r="K216">
        <v>0</v>
      </c>
      <c r="L216" t="s">
        <v>597</v>
      </c>
      <c r="M216" t="s">
        <v>993</v>
      </c>
      <c r="N216" t="s">
        <v>219</v>
      </c>
      <c r="O216" t="s">
        <v>996</v>
      </c>
      <c r="P216" t="s">
        <v>997</v>
      </c>
      <c r="Q216" t="s">
        <v>594</v>
      </c>
      <c r="R216" t="s">
        <v>602</v>
      </c>
      <c r="S216" t="s">
        <v>596</v>
      </c>
      <c r="T216" t="s">
        <v>597</v>
      </c>
      <c r="U216" t="s">
        <v>595</v>
      </c>
      <c r="V216" t="s">
        <v>234</v>
      </c>
      <c r="W216" t="s">
        <v>797</v>
      </c>
      <c r="X216" t="s">
        <v>239</v>
      </c>
      <c r="Y216" t="s">
        <v>3061</v>
      </c>
      <c r="Z216" t="s">
        <v>383</v>
      </c>
      <c r="AA216" t="s">
        <v>3067</v>
      </c>
      <c r="AB216" t="s">
        <v>1001</v>
      </c>
      <c r="AC216" t="s">
        <v>1002</v>
      </c>
      <c r="AD216" t="s">
        <v>1003</v>
      </c>
      <c r="AE216" t="s">
        <v>609</v>
      </c>
      <c r="AF216" t="s">
        <v>610</v>
      </c>
      <c r="AG216" t="s">
        <v>611</v>
      </c>
      <c r="AH216" t="s">
        <v>1004</v>
      </c>
      <c r="AI216" t="s">
        <v>1005</v>
      </c>
      <c r="AJ216" t="s">
        <v>3068</v>
      </c>
      <c r="AK216" t="s">
        <v>43</v>
      </c>
      <c r="AL216">
        <v>0</v>
      </c>
      <c r="AM216">
        <v>0</v>
      </c>
      <c r="AN216">
        <v>0</v>
      </c>
      <c r="AO216">
        <v>136000000</v>
      </c>
      <c r="AP216">
        <v>0</v>
      </c>
      <c r="AQ216" s="187">
        <v>136000000</v>
      </c>
      <c r="AR216" s="187">
        <v>0</v>
      </c>
      <c r="AS216" s="187">
        <v>0</v>
      </c>
      <c r="AT216" s="187">
        <v>0</v>
      </c>
      <c r="AU216" s="187">
        <v>0</v>
      </c>
      <c r="AV216" s="187">
        <v>136000000</v>
      </c>
      <c r="AW216">
        <f>+COUNTIF('[5]EJECUCIONGASTOS ARMONIZADO'!$R$3:$R$583,#REF!)</f>
        <v>0</v>
      </c>
      <c r="AY216" t="e">
        <f>+#REF!-[5]GASTOS!#REF!</f>
        <v>#REF!</v>
      </c>
    </row>
    <row r="217" spans="1:51" x14ac:dyDescent="0.25">
      <c r="A217">
        <v>24</v>
      </c>
      <c r="B217">
        <v>1</v>
      </c>
      <c r="C217">
        <v>3</v>
      </c>
      <c r="D217">
        <v>11</v>
      </c>
      <c r="E217">
        <v>1</v>
      </c>
      <c r="F217">
        <v>602</v>
      </c>
      <c r="G217">
        <v>17</v>
      </c>
      <c r="H217">
        <v>40</v>
      </c>
      <c r="I217">
        <v>1</v>
      </c>
      <c r="J217" t="s">
        <v>597</v>
      </c>
      <c r="K217">
        <v>0</v>
      </c>
      <c r="L217" t="s">
        <v>597</v>
      </c>
      <c r="M217" t="s">
        <v>993</v>
      </c>
      <c r="N217" t="s">
        <v>219</v>
      </c>
      <c r="O217" t="s">
        <v>996</v>
      </c>
      <c r="P217" t="s">
        <v>997</v>
      </c>
      <c r="Q217" t="s">
        <v>594</v>
      </c>
      <c r="R217" t="s">
        <v>602</v>
      </c>
      <c r="S217" t="s">
        <v>596</v>
      </c>
      <c r="T217" t="s">
        <v>597</v>
      </c>
      <c r="U217" t="s">
        <v>595</v>
      </c>
      <c r="V217" t="s">
        <v>234</v>
      </c>
      <c r="W217" t="s">
        <v>797</v>
      </c>
      <c r="X217" t="s">
        <v>239</v>
      </c>
      <c r="Y217" t="s">
        <v>3069</v>
      </c>
      <c r="Z217" t="s">
        <v>386</v>
      </c>
      <c r="AA217" t="s">
        <v>3070</v>
      </c>
      <c r="AB217" t="s">
        <v>1046</v>
      </c>
      <c r="AC217" t="s">
        <v>1047</v>
      </c>
      <c r="AD217" t="s">
        <v>1048</v>
      </c>
      <c r="AE217" t="s">
        <v>609</v>
      </c>
      <c r="AF217" t="s">
        <v>610</v>
      </c>
      <c r="AG217" t="s">
        <v>611</v>
      </c>
      <c r="AH217" t="s">
        <v>1053</v>
      </c>
      <c r="AI217" t="s">
        <v>844</v>
      </c>
      <c r="AJ217" t="s">
        <v>3071</v>
      </c>
      <c r="AK217" t="s">
        <v>47</v>
      </c>
      <c r="AL217">
        <v>0</v>
      </c>
      <c r="AM217">
        <v>0</v>
      </c>
      <c r="AN217">
        <v>0</v>
      </c>
      <c r="AO217">
        <v>702023718</v>
      </c>
      <c r="AP217">
        <v>0</v>
      </c>
      <c r="AQ217" s="187">
        <v>702023718</v>
      </c>
      <c r="AR217" s="187">
        <v>417562250</v>
      </c>
      <c r="AS217" s="187">
        <v>417562250</v>
      </c>
      <c r="AT217" s="187">
        <v>88338400</v>
      </c>
      <c r="AU217" s="187">
        <v>88338400</v>
      </c>
      <c r="AV217" s="187">
        <v>284461468</v>
      </c>
      <c r="AW217">
        <f>+COUNTIF('[5]EJECUCIONGASTOS ARMONIZADO'!$R$3:$R$583,#REF!)</f>
        <v>0</v>
      </c>
      <c r="AY217" t="e">
        <f>+#REF!-[5]GASTOS!#REF!</f>
        <v>#REF!</v>
      </c>
    </row>
    <row r="218" spans="1:51" x14ac:dyDescent="0.25">
      <c r="A218">
        <v>24</v>
      </c>
      <c r="B218">
        <v>1</v>
      </c>
      <c r="C218">
        <v>3</v>
      </c>
      <c r="D218">
        <v>11</v>
      </c>
      <c r="E218">
        <v>1</v>
      </c>
      <c r="F218">
        <v>602</v>
      </c>
      <c r="G218">
        <v>70</v>
      </c>
      <c r="H218">
        <v>40</v>
      </c>
      <c r="I218">
        <v>1</v>
      </c>
      <c r="J218" t="s">
        <v>597</v>
      </c>
      <c r="K218">
        <v>0</v>
      </c>
      <c r="L218" t="s">
        <v>597</v>
      </c>
      <c r="M218" t="s">
        <v>993</v>
      </c>
      <c r="N218" t="s">
        <v>219</v>
      </c>
      <c r="O218" t="s">
        <v>996</v>
      </c>
      <c r="P218" t="s">
        <v>997</v>
      </c>
      <c r="Q218" t="s">
        <v>594</v>
      </c>
      <c r="R218" t="s">
        <v>602</v>
      </c>
      <c r="S218" t="s">
        <v>596</v>
      </c>
      <c r="T218" t="s">
        <v>597</v>
      </c>
      <c r="U218" t="s">
        <v>595</v>
      </c>
      <c r="V218" t="s">
        <v>234</v>
      </c>
      <c r="W218" t="s">
        <v>797</v>
      </c>
      <c r="X218" t="s">
        <v>239</v>
      </c>
      <c r="Y218" t="s">
        <v>3069</v>
      </c>
      <c r="Z218" t="s">
        <v>386</v>
      </c>
      <c r="AA218" t="s">
        <v>3072</v>
      </c>
      <c r="AB218" t="s">
        <v>622</v>
      </c>
      <c r="AC218" t="s">
        <v>623</v>
      </c>
      <c r="AD218" t="s">
        <v>624</v>
      </c>
      <c r="AE218" t="s">
        <v>609</v>
      </c>
      <c r="AF218" t="s">
        <v>610</v>
      </c>
      <c r="AG218" t="s">
        <v>611</v>
      </c>
      <c r="AH218" t="s">
        <v>640</v>
      </c>
      <c r="AI218" t="s">
        <v>641</v>
      </c>
      <c r="AJ218" t="s">
        <v>3073</v>
      </c>
      <c r="AK218" t="s">
        <v>3074</v>
      </c>
      <c r="AL218">
        <v>0</v>
      </c>
      <c r="AM218">
        <v>0</v>
      </c>
      <c r="AN218">
        <v>0</v>
      </c>
      <c r="AO218">
        <v>84585986</v>
      </c>
      <c r="AP218">
        <v>0</v>
      </c>
      <c r="AQ218" s="187">
        <v>84585986</v>
      </c>
      <c r="AR218" s="187">
        <v>0</v>
      </c>
      <c r="AS218" s="187">
        <v>0</v>
      </c>
      <c r="AT218" s="187">
        <v>0</v>
      </c>
      <c r="AU218" s="187">
        <v>0</v>
      </c>
      <c r="AV218" s="187">
        <v>84585986</v>
      </c>
      <c r="AW218">
        <f>+COUNTIF('[5]EJECUCIONGASTOS ARMONIZADO'!$R$3:$R$583,#REF!)</f>
        <v>0</v>
      </c>
      <c r="AY218" t="e">
        <f>+#REF!-[5]GASTOS!#REF!</f>
        <v>#REF!</v>
      </c>
    </row>
    <row r="219" spans="1:51" x14ac:dyDescent="0.25">
      <c r="A219">
        <v>24</v>
      </c>
      <c r="B219">
        <v>1</v>
      </c>
      <c r="C219">
        <v>3</v>
      </c>
      <c r="D219">
        <v>11</v>
      </c>
      <c r="E219">
        <v>1</v>
      </c>
      <c r="F219">
        <v>602</v>
      </c>
      <c r="G219">
        <v>70</v>
      </c>
      <c r="H219">
        <v>45</v>
      </c>
      <c r="I219">
        <v>1</v>
      </c>
      <c r="J219" t="s">
        <v>597</v>
      </c>
      <c r="K219">
        <v>0</v>
      </c>
      <c r="L219" t="s">
        <v>597</v>
      </c>
      <c r="M219" t="s">
        <v>993</v>
      </c>
      <c r="N219" t="s">
        <v>219</v>
      </c>
      <c r="O219" t="s">
        <v>996</v>
      </c>
      <c r="P219" t="s">
        <v>997</v>
      </c>
      <c r="Q219" t="s">
        <v>594</v>
      </c>
      <c r="R219" t="s">
        <v>602</v>
      </c>
      <c r="S219" t="s">
        <v>596</v>
      </c>
      <c r="T219" t="s">
        <v>597</v>
      </c>
      <c r="U219" t="s">
        <v>595</v>
      </c>
      <c r="V219" t="s">
        <v>234</v>
      </c>
      <c r="W219" t="s">
        <v>797</v>
      </c>
      <c r="X219" t="s">
        <v>239</v>
      </c>
      <c r="Y219" t="s">
        <v>3069</v>
      </c>
      <c r="Z219" t="s">
        <v>386</v>
      </c>
      <c r="AA219" t="s">
        <v>3072</v>
      </c>
      <c r="AB219" t="s">
        <v>622</v>
      </c>
      <c r="AC219" t="s">
        <v>623</v>
      </c>
      <c r="AD219" t="s">
        <v>624</v>
      </c>
      <c r="AE219" t="s">
        <v>609</v>
      </c>
      <c r="AF219" t="s">
        <v>610</v>
      </c>
      <c r="AG219" t="s">
        <v>611</v>
      </c>
      <c r="AH219" t="s">
        <v>640</v>
      </c>
      <c r="AI219" t="s">
        <v>641</v>
      </c>
      <c r="AJ219" t="s">
        <v>3075</v>
      </c>
      <c r="AK219" t="s">
        <v>3076</v>
      </c>
      <c r="AL219">
        <v>0</v>
      </c>
      <c r="AM219">
        <v>0</v>
      </c>
      <c r="AN219">
        <v>0</v>
      </c>
      <c r="AO219">
        <v>497059231</v>
      </c>
      <c r="AP219">
        <v>0</v>
      </c>
      <c r="AQ219" s="187">
        <v>497059231</v>
      </c>
      <c r="AR219" s="187">
        <v>497059231</v>
      </c>
      <c r="AS219" s="187">
        <v>497059231</v>
      </c>
      <c r="AT219" s="187">
        <v>0</v>
      </c>
      <c r="AU219" s="187">
        <v>0</v>
      </c>
      <c r="AV219" s="187">
        <v>0</v>
      </c>
      <c r="AW219">
        <f>+COUNTIF('[5]EJECUCIONGASTOS ARMONIZADO'!$R$3:$R$583,#REF!)</f>
        <v>0</v>
      </c>
      <c r="AY219" t="e">
        <f>+#REF!-[5]GASTOS!#REF!</f>
        <v>#REF!</v>
      </c>
    </row>
    <row r="220" spans="1:51" x14ac:dyDescent="0.25">
      <c r="A220">
        <v>24</v>
      </c>
      <c r="B220">
        <v>1</v>
      </c>
      <c r="C220">
        <v>3</v>
      </c>
      <c r="D220">
        <v>11</v>
      </c>
      <c r="E220">
        <v>1</v>
      </c>
      <c r="F220">
        <v>602</v>
      </c>
      <c r="G220">
        <v>71</v>
      </c>
      <c r="H220">
        <v>40</v>
      </c>
      <c r="I220">
        <v>1</v>
      </c>
      <c r="J220" t="s">
        <v>597</v>
      </c>
      <c r="K220">
        <v>0</v>
      </c>
      <c r="L220" t="s">
        <v>597</v>
      </c>
      <c r="M220" t="s">
        <v>993</v>
      </c>
      <c r="N220" t="s">
        <v>219</v>
      </c>
      <c r="O220" t="s">
        <v>996</v>
      </c>
      <c r="P220" t="s">
        <v>997</v>
      </c>
      <c r="Q220" t="s">
        <v>594</v>
      </c>
      <c r="R220" t="s">
        <v>602</v>
      </c>
      <c r="S220" t="s">
        <v>596</v>
      </c>
      <c r="T220" t="s">
        <v>597</v>
      </c>
      <c r="U220" t="s">
        <v>595</v>
      </c>
      <c r="V220" t="s">
        <v>234</v>
      </c>
      <c r="W220" t="s">
        <v>797</v>
      </c>
      <c r="X220" t="s">
        <v>239</v>
      </c>
      <c r="Y220" t="s">
        <v>3069</v>
      </c>
      <c r="Z220" t="s">
        <v>386</v>
      </c>
      <c r="AA220" t="s">
        <v>3077</v>
      </c>
      <c r="AB220" t="s">
        <v>1080</v>
      </c>
      <c r="AC220" t="s">
        <v>1081</v>
      </c>
      <c r="AD220" t="s">
        <v>1082</v>
      </c>
      <c r="AE220" t="s">
        <v>609</v>
      </c>
      <c r="AF220" t="s">
        <v>610</v>
      </c>
      <c r="AG220" t="s">
        <v>611</v>
      </c>
      <c r="AH220" t="s">
        <v>1053</v>
      </c>
      <c r="AI220" t="s">
        <v>844</v>
      </c>
      <c r="AJ220" t="s">
        <v>3078</v>
      </c>
      <c r="AK220" t="s">
        <v>48</v>
      </c>
      <c r="AL220">
        <v>0</v>
      </c>
      <c r="AM220">
        <v>0</v>
      </c>
      <c r="AN220">
        <v>0</v>
      </c>
      <c r="AO220">
        <v>79000000</v>
      </c>
      <c r="AP220">
        <v>0</v>
      </c>
      <c r="AQ220" s="187">
        <v>79000000</v>
      </c>
      <c r="AR220" s="187">
        <v>9000000</v>
      </c>
      <c r="AS220" s="187">
        <v>0</v>
      </c>
      <c r="AT220" s="187">
        <v>0</v>
      </c>
      <c r="AU220" s="187">
        <v>0</v>
      </c>
      <c r="AV220" s="187">
        <v>70000000</v>
      </c>
      <c r="AW220">
        <f>+COUNTIF('[5]EJECUCIONGASTOS ARMONIZADO'!$R$3:$R$583,#REF!)</f>
        <v>0</v>
      </c>
      <c r="AY220" t="e">
        <f>+#REF!-[5]GASTOS!#REF!</f>
        <v>#REF!</v>
      </c>
    </row>
    <row r="221" spans="1:51" x14ac:dyDescent="0.25">
      <c r="A221">
        <v>24</v>
      </c>
      <c r="B221">
        <v>1</v>
      </c>
      <c r="C221">
        <v>3</v>
      </c>
      <c r="D221">
        <v>11</v>
      </c>
      <c r="E221">
        <v>1</v>
      </c>
      <c r="F221">
        <v>602</v>
      </c>
      <c r="G221">
        <v>71</v>
      </c>
      <c r="H221">
        <v>41</v>
      </c>
      <c r="I221">
        <v>1</v>
      </c>
      <c r="J221" t="s">
        <v>597</v>
      </c>
      <c r="K221">
        <v>0</v>
      </c>
      <c r="L221" t="s">
        <v>597</v>
      </c>
      <c r="M221" t="s">
        <v>993</v>
      </c>
      <c r="N221" t="s">
        <v>219</v>
      </c>
      <c r="O221" t="s">
        <v>996</v>
      </c>
      <c r="P221" t="s">
        <v>997</v>
      </c>
      <c r="Q221" t="s">
        <v>594</v>
      </c>
      <c r="R221" t="s">
        <v>602</v>
      </c>
      <c r="S221" t="s">
        <v>596</v>
      </c>
      <c r="T221" t="s">
        <v>597</v>
      </c>
      <c r="U221" t="s">
        <v>595</v>
      </c>
      <c r="V221" t="s">
        <v>234</v>
      </c>
      <c r="W221" t="s">
        <v>797</v>
      </c>
      <c r="X221" t="s">
        <v>239</v>
      </c>
      <c r="Y221" t="s">
        <v>3069</v>
      </c>
      <c r="Z221" t="s">
        <v>386</v>
      </c>
      <c r="AA221" t="s">
        <v>3077</v>
      </c>
      <c r="AB221" t="s">
        <v>1080</v>
      </c>
      <c r="AC221" t="s">
        <v>1081</v>
      </c>
      <c r="AD221" t="s">
        <v>1082</v>
      </c>
      <c r="AE221" t="s">
        <v>609</v>
      </c>
      <c r="AF221" t="s">
        <v>610</v>
      </c>
      <c r="AG221" t="s">
        <v>611</v>
      </c>
      <c r="AH221" t="s">
        <v>1053</v>
      </c>
      <c r="AI221" t="s">
        <v>844</v>
      </c>
      <c r="AJ221" t="s">
        <v>3079</v>
      </c>
      <c r="AK221" t="s">
        <v>48</v>
      </c>
      <c r="AL221">
        <v>0</v>
      </c>
      <c r="AM221">
        <v>0</v>
      </c>
      <c r="AN221">
        <v>0</v>
      </c>
      <c r="AO221">
        <v>344840588</v>
      </c>
      <c r="AP221">
        <v>0</v>
      </c>
      <c r="AQ221" s="187">
        <v>344840588</v>
      </c>
      <c r="AR221" s="187">
        <v>190841583</v>
      </c>
      <c r="AS221" s="187">
        <v>69700000</v>
      </c>
      <c r="AT221" s="187">
        <v>25233660</v>
      </c>
      <c r="AU221" s="187">
        <v>25233660</v>
      </c>
      <c r="AV221" s="187">
        <v>153999005</v>
      </c>
      <c r="AW221">
        <f>+COUNTIF('[5]EJECUCIONGASTOS ARMONIZADO'!$R$3:$R$583,#REF!)</f>
        <v>0</v>
      </c>
      <c r="AY221" t="e">
        <f>+#REF!-[5]GASTOS!#REF!</f>
        <v>#REF!</v>
      </c>
    </row>
    <row r="222" spans="1:51" x14ac:dyDescent="0.25">
      <c r="A222">
        <v>24</v>
      </c>
      <c r="B222">
        <v>1</v>
      </c>
      <c r="C222">
        <v>3</v>
      </c>
      <c r="D222">
        <v>11</v>
      </c>
      <c r="E222">
        <v>1</v>
      </c>
      <c r="F222">
        <v>7</v>
      </c>
      <c r="G222">
        <v>15</v>
      </c>
      <c r="H222">
        <v>0</v>
      </c>
      <c r="I222">
        <v>1</v>
      </c>
      <c r="J222" t="s">
        <v>597</v>
      </c>
      <c r="K222">
        <v>0</v>
      </c>
      <c r="L222" t="s">
        <v>597</v>
      </c>
      <c r="M222" t="s">
        <v>993</v>
      </c>
      <c r="N222" t="s">
        <v>219</v>
      </c>
      <c r="O222" t="s">
        <v>996</v>
      </c>
      <c r="P222" t="s">
        <v>997</v>
      </c>
      <c r="Q222" t="s">
        <v>594</v>
      </c>
      <c r="R222" t="s">
        <v>602</v>
      </c>
      <c r="S222" t="s">
        <v>596</v>
      </c>
      <c r="T222" t="s">
        <v>597</v>
      </c>
      <c r="U222" t="s">
        <v>595</v>
      </c>
      <c r="V222" t="s">
        <v>234</v>
      </c>
      <c r="W222" t="s">
        <v>797</v>
      </c>
      <c r="X222" t="s">
        <v>239</v>
      </c>
      <c r="Y222" t="s">
        <v>798</v>
      </c>
      <c r="Z222" t="s">
        <v>243</v>
      </c>
      <c r="AA222" t="s">
        <v>1009</v>
      </c>
      <c r="AB222" t="s">
        <v>1010</v>
      </c>
      <c r="AC222" t="s">
        <v>1011</v>
      </c>
      <c r="AD222" t="s">
        <v>1012</v>
      </c>
      <c r="AE222" t="s">
        <v>609</v>
      </c>
      <c r="AF222" t="s">
        <v>610</v>
      </c>
      <c r="AG222" t="s">
        <v>611</v>
      </c>
      <c r="AH222" t="s">
        <v>1013</v>
      </c>
      <c r="AI222" t="s">
        <v>829</v>
      </c>
      <c r="AJ222" t="s">
        <v>1014</v>
      </c>
      <c r="AK222" t="s">
        <v>44</v>
      </c>
      <c r="AL222">
        <v>204000000</v>
      </c>
      <c r="AM222">
        <v>0</v>
      </c>
      <c r="AN222">
        <v>0</v>
      </c>
      <c r="AO222">
        <v>0</v>
      </c>
      <c r="AP222">
        <v>142400</v>
      </c>
      <c r="AQ222" s="187">
        <v>203857600</v>
      </c>
      <c r="AR222" s="187">
        <v>203857600</v>
      </c>
      <c r="AS222" s="187">
        <v>203857600</v>
      </c>
      <c r="AT222" s="187">
        <v>190754415</v>
      </c>
      <c r="AU222" s="187">
        <v>190754415</v>
      </c>
      <c r="AV222" s="187">
        <v>0</v>
      </c>
      <c r="AW222">
        <f>+COUNTIF('[5]EJECUCIONGASTOS ARMONIZADO'!$R$3:$R$583,#REF!)</f>
        <v>0</v>
      </c>
      <c r="AY222" t="e">
        <f>+#REF!-[5]GASTOS!#REF!</f>
        <v>#REF!</v>
      </c>
    </row>
    <row r="223" spans="1:51" x14ac:dyDescent="0.25">
      <c r="A223">
        <v>24</v>
      </c>
      <c r="B223">
        <v>1</v>
      </c>
      <c r="C223">
        <v>3</v>
      </c>
      <c r="D223">
        <v>11</v>
      </c>
      <c r="E223">
        <v>1</v>
      </c>
      <c r="F223">
        <v>7</v>
      </c>
      <c r="G223">
        <v>15</v>
      </c>
      <c r="H223">
        <v>1</v>
      </c>
      <c r="I223">
        <v>1</v>
      </c>
      <c r="J223" t="s">
        <v>597</v>
      </c>
      <c r="K223">
        <v>0</v>
      </c>
      <c r="L223" t="s">
        <v>597</v>
      </c>
      <c r="M223" t="s">
        <v>993</v>
      </c>
      <c r="N223" t="s">
        <v>219</v>
      </c>
      <c r="O223" t="s">
        <v>996</v>
      </c>
      <c r="P223" t="s">
        <v>997</v>
      </c>
      <c r="Q223" t="s">
        <v>594</v>
      </c>
      <c r="R223" t="s">
        <v>602</v>
      </c>
      <c r="S223" t="s">
        <v>596</v>
      </c>
      <c r="T223" t="s">
        <v>597</v>
      </c>
      <c r="U223" t="s">
        <v>595</v>
      </c>
      <c r="V223" t="s">
        <v>234</v>
      </c>
      <c r="W223" t="s">
        <v>797</v>
      </c>
      <c r="X223" t="s">
        <v>239</v>
      </c>
      <c r="Y223" t="s">
        <v>798</v>
      </c>
      <c r="Z223" t="s">
        <v>243</v>
      </c>
      <c r="AA223" t="s">
        <v>1009</v>
      </c>
      <c r="AB223" t="s">
        <v>1010</v>
      </c>
      <c r="AC223" t="s">
        <v>1011</v>
      </c>
      <c r="AD223" t="s">
        <v>1012</v>
      </c>
      <c r="AE223" t="s">
        <v>609</v>
      </c>
      <c r="AF223" t="s">
        <v>610</v>
      </c>
      <c r="AG223" t="s">
        <v>611</v>
      </c>
      <c r="AH223" t="s">
        <v>1017</v>
      </c>
      <c r="AI223" t="s">
        <v>636</v>
      </c>
      <c r="AJ223" t="s">
        <v>1018</v>
      </c>
      <c r="AK223" t="s">
        <v>44</v>
      </c>
      <c r="AL223">
        <v>99000000</v>
      </c>
      <c r="AM223">
        <v>0</v>
      </c>
      <c r="AN223">
        <v>0</v>
      </c>
      <c r="AO223">
        <v>0</v>
      </c>
      <c r="AP223">
        <v>0</v>
      </c>
      <c r="AQ223" s="187">
        <v>99000000</v>
      </c>
      <c r="AR223" s="187">
        <v>99000000</v>
      </c>
      <c r="AS223" s="187">
        <v>99000000</v>
      </c>
      <c r="AT223" s="187">
        <v>40628536</v>
      </c>
      <c r="AU223" s="187">
        <v>40628536</v>
      </c>
      <c r="AV223" s="187">
        <v>0</v>
      </c>
      <c r="AW223">
        <f>+COUNTIF('[5]EJECUCIONGASTOS ARMONIZADO'!$R$3:$R$583,#REF!)</f>
        <v>0</v>
      </c>
      <c r="AY223" t="e">
        <f>+#REF!-[5]GASTOS!#REF!</f>
        <v>#REF!</v>
      </c>
    </row>
    <row r="224" spans="1:51" x14ac:dyDescent="0.25">
      <c r="A224">
        <v>24</v>
      </c>
      <c r="B224">
        <v>1</v>
      </c>
      <c r="C224">
        <v>3</v>
      </c>
      <c r="D224">
        <v>11</v>
      </c>
      <c r="E224">
        <v>1</v>
      </c>
      <c r="F224">
        <v>7</v>
      </c>
      <c r="G224">
        <v>15</v>
      </c>
      <c r="H224">
        <v>2</v>
      </c>
      <c r="I224">
        <v>1</v>
      </c>
      <c r="J224" t="s">
        <v>597</v>
      </c>
      <c r="K224">
        <v>0</v>
      </c>
      <c r="L224" t="s">
        <v>597</v>
      </c>
      <c r="M224" t="s">
        <v>993</v>
      </c>
      <c r="N224" t="s">
        <v>219</v>
      </c>
      <c r="O224" t="s">
        <v>996</v>
      </c>
      <c r="P224" t="s">
        <v>997</v>
      </c>
      <c r="Q224" t="s">
        <v>594</v>
      </c>
      <c r="R224" t="s">
        <v>602</v>
      </c>
      <c r="S224" t="s">
        <v>596</v>
      </c>
      <c r="T224" t="s">
        <v>597</v>
      </c>
      <c r="U224" t="s">
        <v>595</v>
      </c>
      <c r="V224" t="s">
        <v>234</v>
      </c>
      <c r="W224" t="s">
        <v>797</v>
      </c>
      <c r="X224" t="s">
        <v>239</v>
      </c>
      <c r="Y224" t="s">
        <v>798</v>
      </c>
      <c r="Z224" t="s">
        <v>243</v>
      </c>
      <c r="AA224" t="s">
        <v>1009</v>
      </c>
      <c r="AB224" t="s">
        <v>1010</v>
      </c>
      <c r="AC224" t="s">
        <v>1011</v>
      </c>
      <c r="AD224" t="s">
        <v>1012</v>
      </c>
      <c r="AE224" t="s">
        <v>609</v>
      </c>
      <c r="AF224" t="s">
        <v>610</v>
      </c>
      <c r="AG224" t="s">
        <v>611</v>
      </c>
      <c r="AH224" t="s">
        <v>1021</v>
      </c>
      <c r="AI224" t="s">
        <v>844</v>
      </c>
      <c r="AJ224" t="s">
        <v>1022</v>
      </c>
      <c r="AK224" t="s">
        <v>44</v>
      </c>
      <c r="AL224">
        <v>39000000</v>
      </c>
      <c r="AM224">
        <v>0</v>
      </c>
      <c r="AN224">
        <v>0</v>
      </c>
      <c r="AO224">
        <v>0</v>
      </c>
      <c r="AP224">
        <v>9268153</v>
      </c>
      <c r="AQ224" s="187">
        <v>29731847</v>
      </c>
      <c r="AR224" s="187">
        <v>29731847</v>
      </c>
      <c r="AS224" s="187">
        <v>29731847</v>
      </c>
      <c r="AT224" s="187">
        <v>29731847</v>
      </c>
      <c r="AU224" s="187">
        <v>29731847</v>
      </c>
      <c r="AV224" s="187">
        <v>0</v>
      </c>
      <c r="AW224">
        <f>+COUNTIF('[5]EJECUCIONGASTOS ARMONIZADO'!$R$3:$R$583,#REF!)</f>
        <v>0</v>
      </c>
      <c r="AY224" t="e">
        <f>+#REF!-[5]GASTOS!#REF!</f>
        <v>#REF!</v>
      </c>
    </row>
    <row r="225" spans="1:51" x14ac:dyDescent="0.25">
      <c r="A225">
        <v>24</v>
      </c>
      <c r="B225">
        <v>1</v>
      </c>
      <c r="C225">
        <v>3</v>
      </c>
      <c r="D225">
        <v>11</v>
      </c>
      <c r="E225">
        <v>1</v>
      </c>
      <c r="F225">
        <v>7</v>
      </c>
      <c r="G225">
        <v>15</v>
      </c>
      <c r="H225">
        <v>3</v>
      </c>
      <c r="I225">
        <v>1</v>
      </c>
      <c r="J225" t="s">
        <v>597</v>
      </c>
      <c r="K225">
        <v>0</v>
      </c>
      <c r="L225" t="s">
        <v>597</v>
      </c>
      <c r="M225" t="s">
        <v>993</v>
      </c>
      <c r="N225" t="s">
        <v>219</v>
      </c>
      <c r="O225" t="s">
        <v>996</v>
      </c>
      <c r="P225" t="s">
        <v>997</v>
      </c>
      <c r="Q225" t="s">
        <v>594</v>
      </c>
      <c r="R225" t="s">
        <v>602</v>
      </c>
      <c r="S225" t="s">
        <v>596</v>
      </c>
      <c r="T225" t="s">
        <v>597</v>
      </c>
      <c r="U225" t="s">
        <v>595</v>
      </c>
      <c r="V225" t="s">
        <v>234</v>
      </c>
      <c r="W225" t="s">
        <v>797</v>
      </c>
      <c r="X225" t="s">
        <v>239</v>
      </c>
      <c r="Y225" t="s">
        <v>798</v>
      </c>
      <c r="Z225" t="s">
        <v>243</v>
      </c>
      <c r="AA225" t="s">
        <v>1009</v>
      </c>
      <c r="AB225" t="s">
        <v>1010</v>
      </c>
      <c r="AC225" t="s">
        <v>1011</v>
      </c>
      <c r="AD225" t="s">
        <v>1012</v>
      </c>
      <c r="AE225" t="s">
        <v>609</v>
      </c>
      <c r="AF225" t="s">
        <v>610</v>
      </c>
      <c r="AG225" t="s">
        <v>611</v>
      </c>
      <c r="AH225" t="s">
        <v>1025</v>
      </c>
      <c r="AI225" t="s">
        <v>1026</v>
      </c>
      <c r="AJ225" t="s">
        <v>1027</v>
      </c>
      <c r="AK225" t="s">
        <v>44</v>
      </c>
      <c r="AL225">
        <v>25000000</v>
      </c>
      <c r="AM225">
        <v>0</v>
      </c>
      <c r="AN225">
        <v>0</v>
      </c>
      <c r="AO225">
        <v>0</v>
      </c>
      <c r="AP225">
        <v>0</v>
      </c>
      <c r="AQ225" s="187">
        <v>25000000</v>
      </c>
      <c r="AR225" s="187">
        <v>25000000</v>
      </c>
      <c r="AS225" s="187">
        <v>25000000</v>
      </c>
      <c r="AT225" s="187">
        <v>0</v>
      </c>
      <c r="AU225" s="187">
        <v>0</v>
      </c>
      <c r="AV225" s="187">
        <v>0</v>
      </c>
      <c r="AW225">
        <f>+COUNTIF('[5]EJECUCIONGASTOS ARMONIZADO'!$R$3:$R$583,#REF!)</f>
        <v>0</v>
      </c>
      <c r="AY225" t="e">
        <f>+#REF!-[5]GASTOS!#REF!</f>
        <v>#REF!</v>
      </c>
    </row>
    <row r="226" spans="1:51" x14ac:dyDescent="0.25">
      <c r="A226">
        <v>24</v>
      </c>
      <c r="B226">
        <v>1</v>
      </c>
      <c r="C226">
        <v>3</v>
      </c>
      <c r="D226">
        <v>11</v>
      </c>
      <c r="E226">
        <v>1</v>
      </c>
      <c r="F226">
        <v>7</v>
      </c>
      <c r="G226">
        <v>15</v>
      </c>
      <c r="H226">
        <v>4</v>
      </c>
      <c r="I226">
        <v>1</v>
      </c>
      <c r="J226" t="s">
        <v>597</v>
      </c>
      <c r="K226">
        <v>0</v>
      </c>
      <c r="L226" t="s">
        <v>597</v>
      </c>
      <c r="M226" t="s">
        <v>993</v>
      </c>
      <c r="N226" t="s">
        <v>219</v>
      </c>
      <c r="O226" t="s">
        <v>996</v>
      </c>
      <c r="P226" t="s">
        <v>997</v>
      </c>
      <c r="Q226" t="s">
        <v>594</v>
      </c>
      <c r="R226" t="s">
        <v>602</v>
      </c>
      <c r="S226" t="s">
        <v>596</v>
      </c>
      <c r="T226" t="s">
        <v>597</v>
      </c>
      <c r="U226" t="s">
        <v>595</v>
      </c>
      <c r="V226" t="s">
        <v>234</v>
      </c>
      <c r="W226" t="s">
        <v>797</v>
      </c>
      <c r="X226" t="s">
        <v>239</v>
      </c>
      <c r="Y226" t="s">
        <v>798</v>
      </c>
      <c r="Z226" t="s">
        <v>243</v>
      </c>
      <c r="AA226" t="s">
        <v>1009</v>
      </c>
      <c r="AB226" t="s">
        <v>1010</v>
      </c>
      <c r="AC226" t="s">
        <v>1011</v>
      </c>
      <c r="AD226" t="s">
        <v>1012</v>
      </c>
      <c r="AE226" t="s">
        <v>609</v>
      </c>
      <c r="AF226" t="s">
        <v>610</v>
      </c>
      <c r="AG226" t="s">
        <v>611</v>
      </c>
      <c r="AH226" t="s">
        <v>1030</v>
      </c>
      <c r="AI226" t="s">
        <v>1031</v>
      </c>
      <c r="AJ226" t="s">
        <v>1032</v>
      </c>
      <c r="AK226" t="s">
        <v>44</v>
      </c>
      <c r="AL226">
        <v>24480000</v>
      </c>
      <c r="AM226">
        <v>0</v>
      </c>
      <c r="AN226">
        <v>0</v>
      </c>
      <c r="AO226">
        <v>0</v>
      </c>
      <c r="AP226">
        <v>0</v>
      </c>
      <c r="AQ226" s="187">
        <v>24480000</v>
      </c>
      <c r="AR226" s="187">
        <v>24480000</v>
      </c>
      <c r="AS226" s="187">
        <v>24480000</v>
      </c>
      <c r="AT226" s="187">
        <v>0</v>
      </c>
      <c r="AU226" s="187">
        <v>0</v>
      </c>
      <c r="AV226" s="187">
        <v>0</v>
      </c>
      <c r="AW226">
        <f>+COUNTIF('[5]EJECUCIONGASTOS ARMONIZADO'!$R$3:$R$583,#REF!)</f>
        <v>0</v>
      </c>
      <c r="AY226" t="e">
        <f>+#REF!-[5]GASTOS!#REF!</f>
        <v>#REF!</v>
      </c>
    </row>
    <row r="227" spans="1:51" x14ac:dyDescent="0.25">
      <c r="A227">
        <v>24</v>
      </c>
      <c r="B227">
        <v>1</v>
      </c>
      <c r="C227">
        <v>3</v>
      </c>
      <c r="D227">
        <v>11</v>
      </c>
      <c r="E227">
        <v>1</v>
      </c>
      <c r="F227">
        <v>8</v>
      </c>
      <c r="G227">
        <v>16</v>
      </c>
      <c r="H227">
        <v>0</v>
      </c>
      <c r="I227">
        <v>1</v>
      </c>
      <c r="J227" t="s">
        <v>597</v>
      </c>
      <c r="K227">
        <v>0</v>
      </c>
      <c r="L227" t="s">
        <v>597</v>
      </c>
      <c r="M227" t="s">
        <v>993</v>
      </c>
      <c r="N227" t="s">
        <v>219</v>
      </c>
      <c r="O227" t="s">
        <v>996</v>
      </c>
      <c r="P227" t="s">
        <v>997</v>
      </c>
      <c r="Q227" t="s">
        <v>594</v>
      </c>
      <c r="R227" t="s">
        <v>602</v>
      </c>
      <c r="S227" t="s">
        <v>596</v>
      </c>
      <c r="T227" t="s">
        <v>597</v>
      </c>
      <c r="U227" t="s">
        <v>595</v>
      </c>
      <c r="V227" t="s">
        <v>234</v>
      </c>
      <c r="W227" t="s">
        <v>797</v>
      </c>
      <c r="X227" t="s">
        <v>239</v>
      </c>
      <c r="Y227" t="s">
        <v>1035</v>
      </c>
      <c r="Z227" t="s">
        <v>244</v>
      </c>
      <c r="AA227" t="s">
        <v>1036</v>
      </c>
      <c r="AB227" t="s">
        <v>1037</v>
      </c>
      <c r="AC227" t="s">
        <v>1038</v>
      </c>
      <c r="AD227" t="s">
        <v>1039</v>
      </c>
      <c r="AE227" t="s">
        <v>609</v>
      </c>
      <c r="AF227" t="s">
        <v>610</v>
      </c>
      <c r="AG227" t="s">
        <v>611</v>
      </c>
      <c r="AH227" t="s">
        <v>1040</v>
      </c>
      <c r="AI227" t="s">
        <v>1041</v>
      </c>
      <c r="AJ227" t="s">
        <v>1042</v>
      </c>
      <c r="AK227" t="s">
        <v>45</v>
      </c>
      <c r="AL227">
        <v>532000000</v>
      </c>
      <c r="AM227">
        <v>0</v>
      </c>
      <c r="AN227">
        <v>0</v>
      </c>
      <c r="AO227">
        <v>0</v>
      </c>
      <c r="AP227">
        <v>10175433</v>
      </c>
      <c r="AQ227" s="187">
        <v>521824567</v>
      </c>
      <c r="AR227" s="187">
        <v>521824567</v>
      </c>
      <c r="AS227" s="187">
        <v>521824567</v>
      </c>
      <c r="AT227" s="187">
        <v>469248402</v>
      </c>
      <c r="AU227" s="187">
        <v>460285042</v>
      </c>
      <c r="AV227" s="187">
        <v>0</v>
      </c>
      <c r="AW227">
        <f>+COUNTIF('[5]EJECUCIONGASTOS ARMONIZADO'!$R$3:$R$583,#REF!)</f>
        <v>0</v>
      </c>
      <c r="AY227" t="e">
        <f>+#REF!-[5]GASTOS!#REF!</f>
        <v>#REF!</v>
      </c>
    </row>
    <row r="228" spans="1:51" x14ac:dyDescent="0.25">
      <c r="A228">
        <v>24</v>
      </c>
      <c r="B228">
        <v>1</v>
      </c>
      <c r="C228">
        <v>3</v>
      </c>
      <c r="D228">
        <v>11</v>
      </c>
      <c r="E228">
        <v>1</v>
      </c>
      <c r="F228">
        <v>8</v>
      </c>
      <c r="G228">
        <v>17</v>
      </c>
      <c r="H228">
        <v>0</v>
      </c>
      <c r="I228">
        <v>1</v>
      </c>
      <c r="J228" t="s">
        <v>597</v>
      </c>
      <c r="K228">
        <v>0</v>
      </c>
      <c r="L228" t="s">
        <v>597</v>
      </c>
      <c r="M228" t="s">
        <v>993</v>
      </c>
      <c r="N228" t="s">
        <v>219</v>
      </c>
      <c r="O228" t="s">
        <v>996</v>
      </c>
      <c r="P228" t="s">
        <v>997</v>
      </c>
      <c r="Q228" t="s">
        <v>594</v>
      </c>
      <c r="R228" t="s">
        <v>602</v>
      </c>
      <c r="S228" t="s">
        <v>596</v>
      </c>
      <c r="T228" t="s">
        <v>597</v>
      </c>
      <c r="U228" t="s">
        <v>595</v>
      </c>
      <c r="V228" t="s">
        <v>234</v>
      </c>
      <c r="W228" t="s">
        <v>797</v>
      </c>
      <c r="X228" t="s">
        <v>239</v>
      </c>
      <c r="Y228" t="s">
        <v>1035</v>
      </c>
      <c r="Z228" t="s">
        <v>244</v>
      </c>
      <c r="AA228" t="s">
        <v>1045</v>
      </c>
      <c r="AB228" t="s">
        <v>1046</v>
      </c>
      <c r="AC228" t="s">
        <v>1047</v>
      </c>
      <c r="AD228" t="s">
        <v>1048</v>
      </c>
      <c r="AE228" t="s">
        <v>609</v>
      </c>
      <c r="AF228" t="s">
        <v>610</v>
      </c>
      <c r="AG228" t="s">
        <v>611</v>
      </c>
      <c r="AH228" t="s">
        <v>1049</v>
      </c>
      <c r="AI228" t="s">
        <v>834</v>
      </c>
      <c r="AJ228" t="s">
        <v>1050</v>
      </c>
      <c r="AK228" t="s">
        <v>46</v>
      </c>
      <c r="AL228">
        <v>80000000</v>
      </c>
      <c r="AM228">
        <v>0</v>
      </c>
      <c r="AN228">
        <v>0</v>
      </c>
      <c r="AO228">
        <v>0</v>
      </c>
      <c r="AP228">
        <v>80000000</v>
      </c>
      <c r="AQ228" s="187">
        <v>0</v>
      </c>
      <c r="AR228" s="187">
        <v>0</v>
      </c>
      <c r="AS228" s="187">
        <v>0</v>
      </c>
      <c r="AT228" s="187">
        <v>0</v>
      </c>
      <c r="AU228" s="187">
        <v>0</v>
      </c>
      <c r="AV228" s="187">
        <v>0</v>
      </c>
      <c r="AW228">
        <f>+COUNTIF('[5]EJECUCIONGASTOS ARMONIZADO'!$R$3:$R$583,#REF!)</f>
        <v>0</v>
      </c>
      <c r="AY228" t="e">
        <f>+#REF!-[5]GASTOS!#REF!</f>
        <v>#REF!</v>
      </c>
    </row>
    <row r="229" spans="1:51" x14ac:dyDescent="0.25">
      <c r="A229">
        <v>24</v>
      </c>
      <c r="B229">
        <v>1</v>
      </c>
      <c r="C229">
        <v>3</v>
      </c>
      <c r="D229">
        <v>11</v>
      </c>
      <c r="E229">
        <v>1</v>
      </c>
      <c r="F229">
        <v>8</v>
      </c>
      <c r="G229">
        <v>17</v>
      </c>
      <c r="H229">
        <v>1</v>
      </c>
      <c r="I229">
        <v>1</v>
      </c>
      <c r="J229" t="s">
        <v>597</v>
      </c>
      <c r="K229">
        <v>0</v>
      </c>
      <c r="L229" t="s">
        <v>597</v>
      </c>
      <c r="M229" t="s">
        <v>993</v>
      </c>
      <c r="N229" t="s">
        <v>219</v>
      </c>
      <c r="O229" t="s">
        <v>996</v>
      </c>
      <c r="P229" t="s">
        <v>997</v>
      </c>
      <c r="Q229" t="s">
        <v>594</v>
      </c>
      <c r="R229" t="s">
        <v>602</v>
      </c>
      <c r="S229" t="s">
        <v>596</v>
      </c>
      <c r="T229" t="s">
        <v>597</v>
      </c>
      <c r="U229" t="s">
        <v>595</v>
      </c>
      <c r="V229" t="s">
        <v>234</v>
      </c>
      <c r="W229" t="s">
        <v>797</v>
      </c>
      <c r="X229" t="s">
        <v>239</v>
      </c>
      <c r="Y229" t="s">
        <v>1035</v>
      </c>
      <c r="Z229" t="s">
        <v>244</v>
      </c>
      <c r="AA229" t="s">
        <v>1045</v>
      </c>
      <c r="AB229" t="s">
        <v>1046</v>
      </c>
      <c r="AC229" t="s">
        <v>1047</v>
      </c>
      <c r="AD229" t="s">
        <v>1048</v>
      </c>
      <c r="AE229" t="s">
        <v>609</v>
      </c>
      <c r="AF229" t="s">
        <v>610</v>
      </c>
      <c r="AG229" t="s">
        <v>611</v>
      </c>
      <c r="AH229" t="s">
        <v>1053</v>
      </c>
      <c r="AI229" t="s">
        <v>844</v>
      </c>
      <c r="AJ229" t="s">
        <v>1054</v>
      </c>
      <c r="AK229" t="s">
        <v>46</v>
      </c>
      <c r="AL229">
        <v>623000000</v>
      </c>
      <c r="AM229">
        <v>0</v>
      </c>
      <c r="AN229">
        <v>0</v>
      </c>
      <c r="AO229">
        <v>0</v>
      </c>
      <c r="AP229">
        <v>85172823</v>
      </c>
      <c r="AQ229" s="187">
        <v>537827177</v>
      </c>
      <c r="AR229" s="187">
        <v>537555977</v>
      </c>
      <c r="AS229" s="187">
        <v>537555977</v>
      </c>
      <c r="AT229" s="187">
        <v>307415759</v>
      </c>
      <c r="AU229" s="187">
        <v>307008959</v>
      </c>
      <c r="AV229" s="187">
        <v>271200</v>
      </c>
      <c r="AW229">
        <f>+COUNTIF('[5]EJECUCIONGASTOS ARMONIZADO'!$R$3:$R$583,#REF!)</f>
        <v>0</v>
      </c>
      <c r="AY229" t="e">
        <f>+#REF!-[5]GASTOS!#REF!</f>
        <v>#REF!</v>
      </c>
    </row>
    <row r="230" spans="1:51" x14ac:dyDescent="0.25">
      <c r="A230">
        <v>24</v>
      </c>
      <c r="B230">
        <v>1</v>
      </c>
      <c r="C230">
        <v>3</v>
      </c>
      <c r="D230">
        <v>11</v>
      </c>
      <c r="E230">
        <v>1</v>
      </c>
      <c r="F230">
        <v>8</v>
      </c>
      <c r="G230">
        <v>17</v>
      </c>
      <c r="H230">
        <v>10</v>
      </c>
      <c r="I230">
        <v>1</v>
      </c>
      <c r="J230" t="s">
        <v>597</v>
      </c>
      <c r="K230">
        <v>0</v>
      </c>
      <c r="L230" t="s">
        <v>597</v>
      </c>
      <c r="M230" t="s">
        <v>993</v>
      </c>
      <c r="N230" t="s">
        <v>219</v>
      </c>
      <c r="O230" t="s">
        <v>996</v>
      </c>
      <c r="P230" t="s">
        <v>997</v>
      </c>
      <c r="Q230" t="s">
        <v>594</v>
      </c>
      <c r="R230" t="s">
        <v>602</v>
      </c>
      <c r="S230" t="s">
        <v>596</v>
      </c>
      <c r="T230" t="s">
        <v>597</v>
      </c>
      <c r="U230" t="s">
        <v>595</v>
      </c>
      <c r="V230" t="s">
        <v>234</v>
      </c>
      <c r="W230" t="s">
        <v>797</v>
      </c>
      <c r="X230" t="s">
        <v>239</v>
      </c>
      <c r="Y230" t="s">
        <v>1035</v>
      </c>
      <c r="Z230" t="s">
        <v>244</v>
      </c>
      <c r="AA230" t="s">
        <v>1045</v>
      </c>
      <c r="AB230" t="s">
        <v>1046</v>
      </c>
      <c r="AC230" t="s">
        <v>1047</v>
      </c>
      <c r="AD230" t="s">
        <v>1048</v>
      </c>
      <c r="AE230" t="s">
        <v>609</v>
      </c>
      <c r="AF230" t="s">
        <v>610</v>
      </c>
      <c r="AG230" t="s">
        <v>611</v>
      </c>
      <c r="AH230" t="s">
        <v>1065</v>
      </c>
      <c r="AI230" t="s">
        <v>1066</v>
      </c>
      <c r="AJ230" t="s">
        <v>1067</v>
      </c>
      <c r="AK230" t="s">
        <v>46</v>
      </c>
      <c r="AL230">
        <v>629988690</v>
      </c>
      <c r="AM230">
        <v>0</v>
      </c>
      <c r="AN230">
        <v>0</v>
      </c>
      <c r="AO230">
        <v>0</v>
      </c>
      <c r="AP230">
        <v>549988690</v>
      </c>
      <c r="AQ230" s="187">
        <v>80000000</v>
      </c>
      <c r="AR230" s="187">
        <v>79222919</v>
      </c>
      <c r="AS230" s="187">
        <v>79222919</v>
      </c>
      <c r="AT230" s="187">
        <v>42265997</v>
      </c>
      <c r="AU230" s="187">
        <v>42265997</v>
      </c>
      <c r="AV230" s="187">
        <v>777081</v>
      </c>
      <c r="AW230">
        <f>+COUNTIF('[5]EJECUCIONGASTOS ARMONIZADO'!$R$3:$R$583,#REF!)</f>
        <v>0</v>
      </c>
      <c r="AY230" t="e">
        <f>+#REF!-[5]GASTOS!#REF!</f>
        <v>#REF!</v>
      </c>
    </row>
    <row r="231" spans="1:51" x14ac:dyDescent="0.25">
      <c r="A231">
        <v>24</v>
      </c>
      <c r="B231">
        <v>1</v>
      </c>
      <c r="C231">
        <v>3</v>
      </c>
      <c r="D231">
        <v>11</v>
      </c>
      <c r="E231">
        <v>1</v>
      </c>
      <c r="F231">
        <v>8</v>
      </c>
      <c r="G231">
        <v>17</v>
      </c>
      <c r="H231">
        <v>3</v>
      </c>
      <c r="I231">
        <v>1</v>
      </c>
      <c r="J231" t="s">
        <v>597</v>
      </c>
      <c r="K231">
        <v>0</v>
      </c>
      <c r="L231" t="s">
        <v>597</v>
      </c>
      <c r="M231" t="s">
        <v>993</v>
      </c>
      <c r="N231" t="s">
        <v>219</v>
      </c>
      <c r="O231" t="s">
        <v>996</v>
      </c>
      <c r="P231" t="s">
        <v>997</v>
      </c>
      <c r="Q231" t="s">
        <v>594</v>
      </c>
      <c r="R231" t="s">
        <v>602</v>
      </c>
      <c r="S231" t="s">
        <v>596</v>
      </c>
      <c r="T231" t="s">
        <v>597</v>
      </c>
      <c r="U231" t="s">
        <v>595</v>
      </c>
      <c r="V231" t="s">
        <v>234</v>
      </c>
      <c r="W231" t="s">
        <v>797</v>
      </c>
      <c r="X231" t="s">
        <v>239</v>
      </c>
      <c r="Y231" t="s">
        <v>1035</v>
      </c>
      <c r="Z231" t="s">
        <v>244</v>
      </c>
      <c r="AA231" t="s">
        <v>1045</v>
      </c>
      <c r="AB231" t="s">
        <v>1046</v>
      </c>
      <c r="AC231" t="s">
        <v>1047</v>
      </c>
      <c r="AD231" t="s">
        <v>1048</v>
      </c>
      <c r="AE231" t="s">
        <v>609</v>
      </c>
      <c r="AF231" t="s">
        <v>610</v>
      </c>
      <c r="AG231" t="s">
        <v>611</v>
      </c>
      <c r="AH231" t="s">
        <v>1053</v>
      </c>
      <c r="AI231" t="s">
        <v>844</v>
      </c>
      <c r="AJ231" t="s">
        <v>1057</v>
      </c>
      <c r="AK231" t="s">
        <v>47</v>
      </c>
      <c r="AL231">
        <v>962988690</v>
      </c>
      <c r="AM231">
        <v>0</v>
      </c>
      <c r="AN231">
        <v>0</v>
      </c>
      <c r="AO231">
        <v>387000000</v>
      </c>
      <c r="AP231">
        <v>1178023718</v>
      </c>
      <c r="AQ231" s="187">
        <v>171964972</v>
      </c>
      <c r="AR231" s="187">
        <v>171964972</v>
      </c>
      <c r="AS231" s="187">
        <v>171964972</v>
      </c>
      <c r="AT231" s="187">
        <v>142089816</v>
      </c>
      <c r="AU231" s="187">
        <v>118636796</v>
      </c>
      <c r="AV231" s="187">
        <v>0</v>
      </c>
      <c r="AW231">
        <f>+COUNTIF('[5]EJECUCIONGASTOS ARMONIZADO'!$R$3:$R$583,#REF!)</f>
        <v>0</v>
      </c>
      <c r="AY231" t="e">
        <f>+#REF!-[5]GASTOS!#REF!</f>
        <v>#REF!</v>
      </c>
    </row>
    <row r="232" spans="1:51" x14ac:dyDescent="0.25">
      <c r="A232">
        <v>24</v>
      </c>
      <c r="B232">
        <v>1</v>
      </c>
      <c r="C232">
        <v>3</v>
      </c>
      <c r="D232">
        <v>11</v>
      </c>
      <c r="E232">
        <v>1</v>
      </c>
      <c r="F232">
        <v>8</v>
      </c>
      <c r="G232">
        <v>17</v>
      </c>
      <c r="H232">
        <v>6</v>
      </c>
      <c r="I232">
        <v>1</v>
      </c>
      <c r="J232" t="s">
        <v>597</v>
      </c>
      <c r="K232">
        <v>0</v>
      </c>
      <c r="L232" t="s">
        <v>597</v>
      </c>
      <c r="M232" t="s">
        <v>993</v>
      </c>
      <c r="N232" t="s">
        <v>219</v>
      </c>
      <c r="O232" t="s">
        <v>996</v>
      </c>
      <c r="P232" t="s">
        <v>997</v>
      </c>
      <c r="Q232" t="s">
        <v>594</v>
      </c>
      <c r="R232" t="s">
        <v>602</v>
      </c>
      <c r="S232" t="s">
        <v>596</v>
      </c>
      <c r="T232" t="s">
        <v>597</v>
      </c>
      <c r="U232" t="s">
        <v>595</v>
      </c>
      <c r="V232" t="s">
        <v>234</v>
      </c>
      <c r="W232" t="s">
        <v>797</v>
      </c>
      <c r="X232" t="s">
        <v>239</v>
      </c>
      <c r="Y232" t="s">
        <v>1035</v>
      </c>
      <c r="Z232" t="s">
        <v>244</v>
      </c>
      <c r="AA232" t="s">
        <v>1045</v>
      </c>
      <c r="AB232" t="s">
        <v>1046</v>
      </c>
      <c r="AC232" t="s">
        <v>1047</v>
      </c>
      <c r="AD232" t="s">
        <v>1048</v>
      </c>
      <c r="AE232" t="s">
        <v>609</v>
      </c>
      <c r="AF232" t="s">
        <v>610</v>
      </c>
      <c r="AG232" t="s">
        <v>611</v>
      </c>
      <c r="AH232" t="s">
        <v>1060</v>
      </c>
      <c r="AI232" t="s">
        <v>1061</v>
      </c>
      <c r="AJ232" t="s">
        <v>1062</v>
      </c>
      <c r="AK232" t="s">
        <v>46</v>
      </c>
      <c r="AL232">
        <v>200000000</v>
      </c>
      <c r="AM232">
        <v>0</v>
      </c>
      <c r="AN232">
        <v>0</v>
      </c>
      <c r="AO232">
        <v>0</v>
      </c>
      <c r="AP232">
        <v>200000000</v>
      </c>
      <c r="AQ232" s="187">
        <v>0</v>
      </c>
      <c r="AR232" s="187">
        <v>0</v>
      </c>
      <c r="AS232" s="187">
        <v>0</v>
      </c>
      <c r="AT232" s="187">
        <v>0</v>
      </c>
      <c r="AU232" s="187">
        <v>0</v>
      </c>
      <c r="AV232" s="187">
        <v>0</v>
      </c>
      <c r="AW232">
        <f>+COUNTIF('[5]EJECUCIONGASTOS ARMONIZADO'!$R$3:$R$583,#REF!)</f>
        <v>0</v>
      </c>
      <c r="AY232" t="e">
        <f>+#REF!-[5]GASTOS!#REF!</f>
        <v>#REF!</v>
      </c>
    </row>
    <row r="233" spans="1:51" x14ac:dyDescent="0.25">
      <c r="A233">
        <v>24</v>
      </c>
      <c r="B233">
        <v>1</v>
      </c>
      <c r="C233">
        <v>3</v>
      </c>
      <c r="D233">
        <v>11</v>
      </c>
      <c r="E233">
        <v>1</v>
      </c>
      <c r="F233">
        <v>8</v>
      </c>
      <c r="G233">
        <v>28</v>
      </c>
      <c r="H233">
        <v>0</v>
      </c>
      <c r="I233">
        <v>1</v>
      </c>
      <c r="J233" t="s">
        <v>597</v>
      </c>
      <c r="K233">
        <v>0</v>
      </c>
      <c r="L233" t="s">
        <v>597</v>
      </c>
      <c r="M233" t="s">
        <v>993</v>
      </c>
      <c r="N233" t="s">
        <v>219</v>
      </c>
      <c r="O233" t="s">
        <v>996</v>
      </c>
      <c r="P233" t="s">
        <v>997</v>
      </c>
      <c r="Q233" t="s">
        <v>594</v>
      </c>
      <c r="R233" t="s">
        <v>602</v>
      </c>
      <c r="S233" t="s">
        <v>596</v>
      </c>
      <c r="T233" t="s">
        <v>597</v>
      </c>
      <c r="U233" t="s">
        <v>595</v>
      </c>
      <c r="V233" t="s">
        <v>234</v>
      </c>
      <c r="W233" t="s">
        <v>797</v>
      </c>
      <c r="X233" t="s">
        <v>239</v>
      </c>
      <c r="Y233" t="s">
        <v>1035</v>
      </c>
      <c r="Z233" t="s">
        <v>244</v>
      </c>
      <c r="AA233" t="s">
        <v>1070</v>
      </c>
      <c r="AB233" t="s">
        <v>1001</v>
      </c>
      <c r="AC233" t="s">
        <v>1002</v>
      </c>
      <c r="AD233" t="s">
        <v>1003</v>
      </c>
      <c r="AE233" t="s">
        <v>609</v>
      </c>
      <c r="AF233" t="s">
        <v>610</v>
      </c>
      <c r="AG233" t="s">
        <v>611</v>
      </c>
      <c r="AH233" t="s">
        <v>1004</v>
      </c>
      <c r="AI233" t="s">
        <v>1005</v>
      </c>
      <c r="AJ233" t="s">
        <v>1071</v>
      </c>
      <c r="AK233" t="s">
        <v>43</v>
      </c>
      <c r="AL233">
        <v>90000000</v>
      </c>
      <c r="AM233">
        <v>0</v>
      </c>
      <c r="AN233">
        <v>0</v>
      </c>
      <c r="AO233">
        <v>0</v>
      </c>
      <c r="AP233">
        <v>90000000</v>
      </c>
      <c r="AQ233" s="187">
        <v>0</v>
      </c>
      <c r="AR233" s="187">
        <v>0</v>
      </c>
      <c r="AS233" s="187">
        <v>0</v>
      </c>
      <c r="AT233" s="187">
        <v>0</v>
      </c>
      <c r="AU233" s="187">
        <v>0</v>
      </c>
      <c r="AV233" s="187">
        <v>0</v>
      </c>
      <c r="AW233">
        <f>+COUNTIF('[5]EJECUCIONGASTOS ARMONIZADO'!$R$3:$R$583,#REF!)</f>
        <v>0</v>
      </c>
      <c r="AY233" t="e">
        <f>+#REF!-[5]GASTOS!#REF!</f>
        <v>#REF!</v>
      </c>
    </row>
    <row r="234" spans="1:51" x14ac:dyDescent="0.25">
      <c r="A234">
        <v>24</v>
      </c>
      <c r="B234">
        <v>1</v>
      </c>
      <c r="C234">
        <v>3</v>
      </c>
      <c r="D234">
        <v>11</v>
      </c>
      <c r="E234">
        <v>1</v>
      </c>
      <c r="F234">
        <v>8</v>
      </c>
      <c r="G234">
        <v>28</v>
      </c>
      <c r="H234">
        <v>1</v>
      </c>
      <c r="I234">
        <v>1</v>
      </c>
      <c r="J234" t="s">
        <v>597</v>
      </c>
      <c r="K234">
        <v>0</v>
      </c>
      <c r="L234" t="s">
        <v>597</v>
      </c>
      <c r="M234" t="s">
        <v>993</v>
      </c>
      <c r="N234" t="s">
        <v>219</v>
      </c>
      <c r="O234" t="s">
        <v>996</v>
      </c>
      <c r="P234" t="s">
        <v>997</v>
      </c>
      <c r="Q234" t="s">
        <v>594</v>
      </c>
      <c r="R234" t="s">
        <v>602</v>
      </c>
      <c r="S234" t="s">
        <v>596</v>
      </c>
      <c r="T234" t="s">
        <v>597</v>
      </c>
      <c r="U234" t="s">
        <v>595</v>
      </c>
      <c r="V234" t="s">
        <v>234</v>
      </c>
      <c r="W234" t="s">
        <v>797</v>
      </c>
      <c r="X234" t="s">
        <v>239</v>
      </c>
      <c r="Y234" t="s">
        <v>1035</v>
      </c>
      <c r="Z234" t="s">
        <v>244</v>
      </c>
      <c r="AA234" t="s">
        <v>1070</v>
      </c>
      <c r="AB234" t="s">
        <v>1001</v>
      </c>
      <c r="AC234" t="s">
        <v>1002</v>
      </c>
      <c r="AD234" t="s">
        <v>1003</v>
      </c>
      <c r="AE234" t="s">
        <v>609</v>
      </c>
      <c r="AF234" t="s">
        <v>610</v>
      </c>
      <c r="AG234" t="s">
        <v>611</v>
      </c>
      <c r="AH234" t="s">
        <v>1074</v>
      </c>
      <c r="AI234" t="s">
        <v>1075</v>
      </c>
      <c r="AJ234" t="s">
        <v>1076</v>
      </c>
      <c r="AK234" t="s">
        <v>43</v>
      </c>
      <c r="AL234">
        <v>190000000</v>
      </c>
      <c r="AM234">
        <v>0</v>
      </c>
      <c r="AN234">
        <v>0</v>
      </c>
      <c r="AO234">
        <v>0</v>
      </c>
      <c r="AP234">
        <v>190000000</v>
      </c>
      <c r="AQ234" s="187">
        <v>0</v>
      </c>
      <c r="AR234" s="187">
        <v>0</v>
      </c>
      <c r="AS234" s="187">
        <v>0</v>
      </c>
      <c r="AT234" s="187">
        <v>0</v>
      </c>
      <c r="AU234" s="187">
        <v>0</v>
      </c>
      <c r="AV234" s="187">
        <v>0</v>
      </c>
      <c r="AW234">
        <f>+COUNTIF('[5]EJECUCIONGASTOS ARMONIZADO'!$R$3:$R$583,#REF!)</f>
        <v>0</v>
      </c>
      <c r="AY234" t="e">
        <f>+#REF!-[5]GASTOS!#REF!</f>
        <v>#REF!</v>
      </c>
    </row>
    <row r="235" spans="1:51" x14ac:dyDescent="0.25">
      <c r="A235">
        <v>24</v>
      </c>
      <c r="B235">
        <v>1</v>
      </c>
      <c r="C235">
        <v>3</v>
      </c>
      <c r="D235">
        <v>11</v>
      </c>
      <c r="E235">
        <v>1</v>
      </c>
      <c r="F235">
        <v>8</v>
      </c>
      <c r="G235">
        <v>71</v>
      </c>
      <c r="H235">
        <v>0</v>
      </c>
      <c r="I235">
        <v>1</v>
      </c>
      <c r="J235" t="s">
        <v>597</v>
      </c>
      <c r="K235">
        <v>0</v>
      </c>
      <c r="L235" t="s">
        <v>597</v>
      </c>
      <c r="M235" t="s">
        <v>993</v>
      </c>
      <c r="N235" t="s">
        <v>219</v>
      </c>
      <c r="O235" t="s">
        <v>996</v>
      </c>
      <c r="P235" t="s">
        <v>997</v>
      </c>
      <c r="Q235" t="s">
        <v>594</v>
      </c>
      <c r="R235" t="s">
        <v>602</v>
      </c>
      <c r="S235" t="s">
        <v>596</v>
      </c>
      <c r="T235" t="s">
        <v>597</v>
      </c>
      <c r="U235" t="s">
        <v>595</v>
      </c>
      <c r="V235" t="s">
        <v>234</v>
      </c>
      <c r="W235" t="s">
        <v>797</v>
      </c>
      <c r="X235" t="s">
        <v>239</v>
      </c>
      <c r="Y235" t="s">
        <v>1035</v>
      </c>
      <c r="Z235" t="s">
        <v>244</v>
      </c>
      <c r="AA235" t="s">
        <v>1079</v>
      </c>
      <c r="AB235" t="s">
        <v>1080</v>
      </c>
      <c r="AC235" t="s">
        <v>1081</v>
      </c>
      <c r="AD235" t="s">
        <v>1082</v>
      </c>
      <c r="AE235" t="s">
        <v>609</v>
      </c>
      <c r="AF235" t="s">
        <v>610</v>
      </c>
      <c r="AG235" t="s">
        <v>611</v>
      </c>
      <c r="AH235" t="s">
        <v>1053</v>
      </c>
      <c r="AI235" t="s">
        <v>844</v>
      </c>
      <c r="AJ235" t="s">
        <v>1083</v>
      </c>
      <c r="AK235" t="s">
        <v>48</v>
      </c>
      <c r="AL235">
        <v>621000000</v>
      </c>
      <c r="AM235">
        <v>0</v>
      </c>
      <c r="AN235">
        <v>0</v>
      </c>
      <c r="AO235">
        <v>0</v>
      </c>
      <c r="AP235">
        <v>27836095</v>
      </c>
      <c r="AQ235" s="187">
        <v>593163905</v>
      </c>
      <c r="AR235" s="187">
        <v>593163905</v>
      </c>
      <c r="AS235" s="187">
        <v>593163905</v>
      </c>
      <c r="AT235" s="187">
        <v>236650403.02000001</v>
      </c>
      <c r="AU235" s="187">
        <v>222969102.02000001</v>
      </c>
      <c r="AV235" s="187">
        <v>0</v>
      </c>
      <c r="AW235">
        <f>+COUNTIF('[5]EJECUCIONGASTOS ARMONIZADO'!$R$3:$R$583,#REF!)</f>
        <v>0</v>
      </c>
      <c r="AY235" t="e">
        <f>+#REF!-[5]GASTOS!#REF!</f>
        <v>#REF!</v>
      </c>
    </row>
    <row r="236" spans="1:51" x14ac:dyDescent="0.25">
      <c r="A236">
        <v>24</v>
      </c>
      <c r="B236">
        <v>1</v>
      </c>
      <c r="C236">
        <v>3</v>
      </c>
      <c r="D236">
        <v>11</v>
      </c>
      <c r="E236">
        <v>1</v>
      </c>
      <c r="F236">
        <v>8</v>
      </c>
      <c r="G236">
        <v>71</v>
      </c>
      <c r="H236">
        <v>1</v>
      </c>
      <c r="I236">
        <v>1</v>
      </c>
      <c r="J236" t="s">
        <v>597</v>
      </c>
      <c r="K236">
        <v>0</v>
      </c>
      <c r="L236" t="s">
        <v>597</v>
      </c>
      <c r="M236" t="s">
        <v>993</v>
      </c>
      <c r="N236" t="s">
        <v>219</v>
      </c>
      <c r="O236" t="s">
        <v>996</v>
      </c>
      <c r="P236" t="s">
        <v>997</v>
      </c>
      <c r="Q236" t="s">
        <v>594</v>
      </c>
      <c r="R236" t="s">
        <v>602</v>
      </c>
      <c r="S236" t="s">
        <v>596</v>
      </c>
      <c r="T236" t="s">
        <v>597</v>
      </c>
      <c r="U236" t="s">
        <v>595</v>
      </c>
      <c r="V236" t="s">
        <v>234</v>
      </c>
      <c r="W236" t="s">
        <v>797</v>
      </c>
      <c r="X236" t="s">
        <v>239</v>
      </c>
      <c r="Y236" t="s">
        <v>1035</v>
      </c>
      <c r="Z236" t="s">
        <v>244</v>
      </c>
      <c r="AA236" t="s">
        <v>1079</v>
      </c>
      <c r="AB236" t="s">
        <v>1080</v>
      </c>
      <c r="AC236" t="s">
        <v>1081</v>
      </c>
      <c r="AD236" t="s">
        <v>1082</v>
      </c>
      <c r="AE236" t="s">
        <v>609</v>
      </c>
      <c r="AF236" t="s">
        <v>610</v>
      </c>
      <c r="AG236" t="s">
        <v>611</v>
      </c>
      <c r="AH236" t="s">
        <v>1053</v>
      </c>
      <c r="AI236" t="s">
        <v>844</v>
      </c>
      <c r="AJ236" t="s">
        <v>1086</v>
      </c>
      <c r="AK236" t="s">
        <v>49</v>
      </c>
      <c r="AL236">
        <v>320000000</v>
      </c>
      <c r="AM236">
        <v>0</v>
      </c>
      <c r="AN236">
        <v>0</v>
      </c>
      <c r="AO236">
        <v>0</v>
      </c>
      <c r="AP236">
        <v>0</v>
      </c>
      <c r="AQ236" s="187">
        <v>320000000</v>
      </c>
      <c r="AR236" s="187">
        <v>320000000</v>
      </c>
      <c r="AS236" s="187">
        <v>320000000</v>
      </c>
      <c r="AT236" s="187">
        <v>230334592</v>
      </c>
      <c r="AU236" s="187">
        <v>204418522</v>
      </c>
      <c r="AV236" s="187">
        <v>0</v>
      </c>
      <c r="AW236">
        <f>+COUNTIF('[5]EJECUCIONGASTOS ARMONIZADO'!$R$3:$R$583,#REF!)</f>
        <v>0</v>
      </c>
      <c r="AY236" t="e">
        <f>+#REF!-[5]GASTOS!#REF!</f>
        <v>#REF!</v>
      </c>
    </row>
    <row r="237" spans="1:51" x14ac:dyDescent="0.25">
      <c r="A237">
        <v>24</v>
      </c>
      <c r="B237">
        <v>1</v>
      </c>
      <c r="C237">
        <v>3</v>
      </c>
      <c r="D237">
        <v>11</v>
      </c>
      <c r="E237">
        <v>1</v>
      </c>
      <c r="F237">
        <v>8</v>
      </c>
      <c r="G237">
        <v>71</v>
      </c>
      <c r="H237">
        <v>2</v>
      </c>
      <c r="I237">
        <v>1</v>
      </c>
      <c r="J237" t="s">
        <v>597</v>
      </c>
      <c r="K237">
        <v>0</v>
      </c>
      <c r="L237" t="s">
        <v>597</v>
      </c>
      <c r="M237" t="s">
        <v>993</v>
      </c>
      <c r="N237" t="s">
        <v>219</v>
      </c>
      <c r="O237" t="s">
        <v>996</v>
      </c>
      <c r="P237" t="s">
        <v>997</v>
      </c>
      <c r="Q237" t="s">
        <v>594</v>
      </c>
      <c r="R237" t="s">
        <v>602</v>
      </c>
      <c r="S237" t="s">
        <v>596</v>
      </c>
      <c r="T237" t="s">
        <v>597</v>
      </c>
      <c r="U237" t="s">
        <v>595</v>
      </c>
      <c r="V237" t="s">
        <v>234</v>
      </c>
      <c r="W237" t="s">
        <v>797</v>
      </c>
      <c r="X237" t="s">
        <v>239</v>
      </c>
      <c r="Y237" t="s">
        <v>1035</v>
      </c>
      <c r="Z237" t="s">
        <v>244</v>
      </c>
      <c r="AA237" t="s">
        <v>1079</v>
      </c>
      <c r="AB237" t="s">
        <v>1080</v>
      </c>
      <c r="AC237" t="s">
        <v>1081</v>
      </c>
      <c r="AD237" t="s">
        <v>1082</v>
      </c>
      <c r="AE237" t="s">
        <v>609</v>
      </c>
      <c r="AF237" t="s">
        <v>610</v>
      </c>
      <c r="AG237" t="s">
        <v>611</v>
      </c>
      <c r="AH237" t="s">
        <v>1065</v>
      </c>
      <c r="AI237" t="s">
        <v>1066</v>
      </c>
      <c r="AJ237" t="s">
        <v>1089</v>
      </c>
      <c r="AK237" t="s">
        <v>48</v>
      </c>
      <c r="AL237">
        <v>1077663762</v>
      </c>
      <c r="AM237">
        <v>0</v>
      </c>
      <c r="AN237">
        <v>0</v>
      </c>
      <c r="AO237">
        <v>0</v>
      </c>
      <c r="AP237">
        <v>1077663762</v>
      </c>
      <c r="AQ237" s="187">
        <v>0</v>
      </c>
      <c r="AR237" s="187">
        <v>0</v>
      </c>
      <c r="AS237" s="187">
        <v>0</v>
      </c>
      <c r="AT237" s="187">
        <v>0</v>
      </c>
      <c r="AU237" s="187">
        <v>0</v>
      </c>
      <c r="AV237" s="187">
        <v>0</v>
      </c>
      <c r="AW237">
        <f>+COUNTIF('[5]EJECUCIONGASTOS ARMONIZADO'!$R$3:$R$583,#REF!)</f>
        <v>0</v>
      </c>
      <c r="AY237" t="e">
        <f>+#REF!-[5]GASTOS!#REF!</f>
        <v>#REF!</v>
      </c>
    </row>
    <row r="238" spans="1:51" x14ac:dyDescent="0.25">
      <c r="A238">
        <v>24</v>
      </c>
      <c r="B238">
        <v>1</v>
      </c>
      <c r="C238">
        <v>3</v>
      </c>
      <c r="D238">
        <v>11</v>
      </c>
      <c r="E238">
        <v>1</v>
      </c>
      <c r="F238">
        <v>8</v>
      </c>
      <c r="G238">
        <v>71</v>
      </c>
      <c r="H238">
        <v>3</v>
      </c>
      <c r="I238">
        <v>1</v>
      </c>
      <c r="J238" t="s">
        <v>597</v>
      </c>
      <c r="K238">
        <v>0</v>
      </c>
      <c r="L238" t="s">
        <v>597</v>
      </c>
      <c r="M238" t="s">
        <v>993</v>
      </c>
      <c r="N238" t="s">
        <v>219</v>
      </c>
      <c r="O238" t="s">
        <v>996</v>
      </c>
      <c r="P238" t="s">
        <v>997</v>
      </c>
      <c r="Q238" t="s">
        <v>594</v>
      </c>
      <c r="R238" t="s">
        <v>602</v>
      </c>
      <c r="S238" t="s">
        <v>596</v>
      </c>
      <c r="T238" t="s">
        <v>597</v>
      </c>
      <c r="U238" t="s">
        <v>595</v>
      </c>
      <c r="V238" t="s">
        <v>234</v>
      </c>
      <c r="W238" t="s">
        <v>797</v>
      </c>
      <c r="X238" t="s">
        <v>239</v>
      </c>
      <c r="Y238" t="s">
        <v>1035</v>
      </c>
      <c r="Z238" t="s">
        <v>244</v>
      </c>
      <c r="AA238" t="s">
        <v>1079</v>
      </c>
      <c r="AB238" t="s">
        <v>1080</v>
      </c>
      <c r="AC238" t="s">
        <v>1081</v>
      </c>
      <c r="AD238" t="s">
        <v>1082</v>
      </c>
      <c r="AE238" t="s">
        <v>609</v>
      </c>
      <c r="AF238" t="s">
        <v>610</v>
      </c>
      <c r="AG238" t="s">
        <v>611</v>
      </c>
      <c r="AH238" t="s">
        <v>1065</v>
      </c>
      <c r="AI238" t="s">
        <v>1066</v>
      </c>
      <c r="AJ238" t="s">
        <v>1092</v>
      </c>
      <c r="AK238" t="s">
        <v>48</v>
      </c>
      <c r="AL238">
        <v>1500000000</v>
      </c>
      <c r="AM238">
        <v>0</v>
      </c>
      <c r="AN238">
        <v>0</v>
      </c>
      <c r="AO238">
        <v>0</v>
      </c>
      <c r="AP238">
        <v>1500000000</v>
      </c>
      <c r="AQ238" s="187">
        <v>0</v>
      </c>
      <c r="AR238" s="187">
        <v>0</v>
      </c>
      <c r="AS238" s="187">
        <v>0</v>
      </c>
      <c r="AT238" s="187">
        <v>0</v>
      </c>
      <c r="AU238" s="187">
        <v>0</v>
      </c>
      <c r="AV238" s="187">
        <v>0</v>
      </c>
      <c r="AW238">
        <f>+COUNTIF('[5]EJECUCIONGASTOS ARMONIZADO'!$R$3:$R$583,#REF!)</f>
        <v>0</v>
      </c>
      <c r="AY238" t="e">
        <f>+#REF!-[5]GASTOS!#REF!</f>
        <v>#REF!</v>
      </c>
    </row>
    <row r="239" spans="1:51" x14ac:dyDescent="0.25">
      <c r="A239">
        <v>24</v>
      </c>
      <c r="B239">
        <v>1</v>
      </c>
      <c r="C239">
        <v>3</v>
      </c>
      <c r="D239">
        <v>11</v>
      </c>
      <c r="E239">
        <v>3</v>
      </c>
      <c r="F239">
        <v>1</v>
      </c>
      <c r="G239">
        <v>70</v>
      </c>
      <c r="H239">
        <v>0</v>
      </c>
      <c r="I239">
        <v>1</v>
      </c>
      <c r="J239" t="s">
        <v>597</v>
      </c>
      <c r="K239">
        <v>0</v>
      </c>
      <c r="L239" t="s">
        <v>597</v>
      </c>
      <c r="M239" t="s">
        <v>993</v>
      </c>
      <c r="N239" t="s">
        <v>219</v>
      </c>
      <c r="O239" t="s">
        <v>996</v>
      </c>
      <c r="P239" t="s">
        <v>997</v>
      </c>
      <c r="Q239" t="s">
        <v>594</v>
      </c>
      <c r="R239" t="s">
        <v>602</v>
      </c>
      <c r="S239" t="s">
        <v>596</v>
      </c>
      <c r="T239" t="s">
        <v>597</v>
      </c>
      <c r="U239" t="s">
        <v>595</v>
      </c>
      <c r="V239" t="s">
        <v>234</v>
      </c>
      <c r="W239" t="s">
        <v>603</v>
      </c>
      <c r="X239" t="s">
        <v>246</v>
      </c>
      <c r="Y239" t="s">
        <v>604</v>
      </c>
      <c r="Z239" t="s">
        <v>247</v>
      </c>
      <c r="AA239" t="s">
        <v>621</v>
      </c>
      <c r="AB239" t="s">
        <v>622</v>
      </c>
      <c r="AC239" t="s">
        <v>623</v>
      </c>
      <c r="AD239" t="s">
        <v>624</v>
      </c>
      <c r="AE239" t="s">
        <v>609</v>
      </c>
      <c r="AF239" t="s">
        <v>610</v>
      </c>
      <c r="AG239" t="s">
        <v>611</v>
      </c>
      <c r="AH239" t="s">
        <v>640</v>
      </c>
      <c r="AI239" t="s">
        <v>641</v>
      </c>
      <c r="AJ239" t="s">
        <v>1095</v>
      </c>
      <c r="AK239" t="s">
        <v>50</v>
      </c>
      <c r="AL239">
        <v>500000000</v>
      </c>
      <c r="AM239">
        <v>0</v>
      </c>
      <c r="AN239">
        <v>0</v>
      </c>
      <c r="AO239">
        <v>476000000</v>
      </c>
      <c r="AP239">
        <v>497059231</v>
      </c>
      <c r="AQ239" s="187">
        <v>478940769</v>
      </c>
      <c r="AR239" s="187">
        <v>478940769</v>
      </c>
      <c r="AS239" s="187">
        <v>478940769</v>
      </c>
      <c r="AT239" s="187">
        <v>249048288</v>
      </c>
      <c r="AU239" s="187">
        <v>249048288</v>
      </c>
      <c r="AV239" s="187">
        <v>0</v>
      </c>
      <c r="AW239">
        <f>+COUNTIF('[5]EJECUCIONGASTOS ARMONIZADO'!$R$3:$R$583,#REF!)</f>
        <v>0</v>
      </c>
      <c r="AY239" t="e">
        <f>+#REF!-[5]GASTOS!#REF!</f>
        <v>#REF!</v>
      </c>
    </row>
    <row r="240" spans="1:51" x14ac:dyDescent="0.25">
      <c r="A240">
        <v>24</v>
      </c>
      <c r="B240">
        <v>1</v>
      </c>
      <c r="C240">
        <v>3</v>
      </c>
      <c r="D240">
        <v>11</v>
      </c>
      <c r="E240">
        <v>5</v>
      </c>
      <c r="F240">
        <v>1</v>
      </c>
      <c r="G240">
        <v>15</v>
      </c>
      <c r="H240">
        <v>0</v>
      </c>
      <c r="I240">
        <v>1</v>
      </c>
      <c r="J240" t="s">
        <v>597</v>
      </c>
      <c r="K240">
        <v>0</v>
      </c>
      <c r="L240" t="s">
        <v>597</v>
      </c>
      <c r="M240" t="s">
        <v>993</v>
      </c>
      <c r="N240" t="s">
        <v>219</v>
      </c>
      <c r="O240" t="s">
        <v>996</v>
      </c>
      <c r="P240" t="s">
        <v>997</v>
      </c>
      <c r="Q240" t="s">
        <v>594</v>
      </c>
      <c r="R240" t="s">
        <v>602</v>
      </c>
      <c r="S240" t="s">
        <v>596</v>
      </c>
      <c r="T240" t="s">
        <v>597</v>
      </c>
      <c r="U240" t="s">
        <v>595</v>
      </c>
      <c r="V240" t="s">
        <v>234</v>
      </c>
      <c r="W240" t="s">
        <v>735</v>
      </c>
      <c r="X240" t="s">
        <v>254</v>
      </c>
      <c r="Y240" t="s">
        <v>736</v>
      </c>
      <c r="Z240" t="s">
        <v>255</v>
      </c>
      <c r="AA240" t="s">
        <v>1098</v>
      </c>
      <c r="AB240" t="s">
        <v>1010</v>
      </c>
      <c r="AC240" t="s">
        <v>1011</v>
      </c>
      <c r="AD240" t="s">
        <v>1012</v>
      </c>
      <c r="AE240" t="s">
        <v>609</v>
      </c>
      <c r="AF240" t="s">
        <v>610</v>
      </c>
      <c r="AG240" t="s">
        <v>611</v>
      </c>
      <c r="AH240" t="s">
        <v>1013</v>
      </c>
      <c r="AI240" t="s">
        <v>829</v>
      </c>
      <c r="AJ240" t="s">
        <v>1099</v>
      </c>
      <c r="AK240" t="s">
        <v>44</v>
      </c>
      <c r="AL240">
        <v>40800000</v>
      </c>
      <c r="AM240">
        <v>0</v>
      </c>
      <c r="AN240">
        <v>0</v>
      </c>
      <c r="AO240">
        <v>0</v>
      </c>
      <c r="AP240">
        <v>0</v>
      </c>
      <c r="AQ240" s="187">
        <v>40800000</v>
      </c>
      <c r="AR240" s="187">
        <v>40800000</v>
      </c>
      <c r="AS240" s="187">
        <v>40800000</v>
      </c>
      <c r="AT240" s="187">
        <v>0</v>
      </c>
      <c r="AU240" s="187">
        <v>0</v>
      </c>
      <c r="AV240" s="187">
        <v>0</v>
      </c>
      <c r="AW240">
        <f>+COUNTIF('[5]EJECUCIONGASTOS ARMONIZADO'!$R$3:$R$583,#REF!)</f>
        <v>0</v>
      </c>
      <c r="AY240" t="e">
        <f>+#REF!-[5]GASTOS!#REF!</f>
        <v>#REF!</v>
      </c>
    </row>
    <row r="241" spans="1:51" x14ac:dyDescent="0.25">
      <c r="A241">
        <v>24</v>
      </c>
      <c r="B241">
        <v>1</v>
      </c>
      <c r="C241">
        <v>3</v>
      </c>
      <c r="D241">
        <v>22</v>
      </c>
      <c r="E241">
        <v>1</v>
      </c>
      <c r="F241">
        <v>6</v>
      </c>
      <c r="G241">
        <v>28</v>
      </c>
      <c r="H241">
        <v>1</v>
      </c>
      <c r="I241">
        <v>2</v>
      </c>
      <c r="J241" t="s">
        <v>235</v>
      </c>
      <c r="K241" t="s">
        <v>993</v>
      </c>
      <c r="L241" t="s">
        <v>219</v>
      </c>
      <c r="M241" t="s">
        <v>993</v>
      </c>
      <c r="N241" t="s">
        <v>219</v>
      </c>
      <c r="O241" t="s">
        <v>996</v>
      </c>
      <c r="P241" t="s">
        <v>997</v>
      </c>
      <c r="Q241" t="s">
        <v>594</v>
      </c>
      <c r="R241" t="s">
        <v>602</v>
      </c>
      <c r="S241" t="s">
        <v>696</v>
      </c>
      <c r="T241" t="s">
        <v>235</v>
      </c>
      <c r="U241" t="s">
        <v>695</v>
      </c>
      <c r="V241" t="s">
        <v>235</v>
      </c>
      <c r="W241" t="s">
        <v>797</v>
      </c>
      <c r="X241" t="s">
        <v>239</v>
      </c>
      <c r="Y241" t="s">
        <v>998</v>
      </c>
      <c r="Z241" t="s">
        <v>999</v>
      </c>
      <c r="AA241" t="s">
        <v>1000</v>
      </c>
      <c r="AB241" t="s">
        <v>1001</v>
      </c>
      <c r="AC241" t="s">
        <v>1002</v>
      </c>
      <c r="AD241" t="s">
        <v>1003</v>
      </c>
      <c r="AE241" t="s">
        <v>609</v>
      </c>
      <c r="AF241" t="s">
        <v>610</v>
      </c>
      <c r="AG241" t="s">
        <v>611</v>
      </c>
      <c r="AH241" t="s">
        <v>1004</v>
      </c>
      <c r="AI241" t="s">
        <v>1005</v>
      </c>
      <c r="AJ241" t="s">
        <v>1103</v>
      </c>
      <c r="AK241" t="s">
        <v>43</v>
      </c>
      <c r="AL241">
        <v>315000000</v>
      </c>
      <c r="AM241">
        <v>0</v>
      </c>
      <c r="AN241">
        <v>0</v>
      </c>
      <c r="AO241">
        <v>0</v>
      </c>
      <c r="AP241">
        <v>255065736</v>
      </c>
      <c r="AQ241" s="187">
        <v>59934264</v>
      </c>
      <c r="AR241" s="187">
        <v>59934264</v>
      </c>
      <c r="AS241" s="187">
        <v>59934264</v>
      </c>
      <c r="AT241" s="187">
        <v>59934264</v>
      </c>
      <c r="AU241" s="187">
        <v>59934264</v>
      </c>
      <c r="AV241" s="187">
        <v>0</v>
      </c>
      <c r="AW241">
        <f>+COUNTIF('[5]EJECUCIONGASTOS ARMONIZADO'!$R$3:$R$583,#REF!)</f>
        <v>0</v>
      </c>
      <c r="AY241" t="e">
        <f>+#REF!-[5]GASTOS!#REF!</f>
        <v>#REF!</v>
      </c>
    </row>
    <row r="242" spans="1:51" x14ac:dyDescent="0.25">
      <c r="A242">
        <v>24</v>
      </c>
      <c r="B242">
        <v>1</v>
      </c>
      <c r="C242">
        <v>3</v>
      </c>
      <c r="D242">
        <v>22</v>
      </c>
      <c r="E242">
        <v>1</v>
      </c>
      <c r="F242">
        <v>602</v>
      </c>
      <c r="G242">
        <v>17</v>
      </c>
      <c r="H242">
        <v>43</v>
      </c>
      <c r="I242">
        <v>2</v>
      </c>
      <c r="J242" t="s">
        <v>235</v>
      </c>
      <c r="K242" t="s">
        <v>993</v>
      </c>
      <c r="L242" t="s">
        <v>219</v>
      </c>
      <c r="M242" t="s">
        <v>993</v>
      </c>
      <c r="N242" t="s">
        <v>219</v>
      </c>
      <c r="O242" t="s">
        <v>996</v>
      </c>
      <c r="P242" t="s">
        <v>997</v>
      </c>
      <c r="Q242" t="s">
        <v>594</v>
      </c>
      <c r="R242" t="s">
        <v>602</v>
      </c>
      <c r="S242" t="s">
        <v>696</v>
      </c>
      <c r="T242" t="s">
        <v>235</v>
      </c>
      <c r="U242" t="s">
        <v>695</v>
      </c>
      <c r="V242" t="s">
        <v>235</v>
      </c>
      <c r="W242" t="s">
        <v>797</v>
      </c>
      <c r="X242" t="s">
        <v>239</v>
      </c>
      <c r="Y242" t="s">
        <v>3069</v>
      </c>
      <c r="Z242" t="s">
        <v>386</v>
      </c>
      <c r="AA242" t="s">
        <v>3070</v>
      </c>
      <c r="AB242" t="s">
        <v>1046</v>
      </c>
      <c r="AC242" t="s">
        <v>1047</v>
      </c>
      <c r="AD242" t="s">
        <v>1048</v>
      </c>
      <c r="AE242" t="s">
        <v>609</v>
      </c>
      <c r="AF242" t="s">
        <v>610</v>
      </c>
      <c r="AG242" t="s">
        <v>611</v>
      </c>
      <c r="AH242" t="s">
        <v>1053</v>
      </c>
      <c r="AI242" t="s">
        <v>844</v>
      </c>
      <c r="AJ242" t="s">
        <v>3080</v>
      </c>
      <c r="AK242" t="s">
        <v>51</v>
      </c>
      <c r="AL242">
        <v>0</v>
      </c>
      <c r="AM242">
        <v>0</v>
      </c>
      <c r="AN242">
        <v>0</v>
      </c>
      <c r="AO242">
        <v>213284164</v>
      </c>
      <c r="AP242">
        <v>0</v>
      </c>
      <c r="AQ242" s="187">
        <v>213284164</v>
      </c>
      <c r="AR242" s="187">
        <v>0</v>
      </c>
      <c r="AS242" s="187">
        <v>0</v>
      </c>
      <c r="AT242" s="187">
        <v>0</v>
      </c>
      <c r="AU242" s="187">
        <v>0</v>
      </c>
      <c r="AV242" s="187">
        <v>213284164</v>
      </c>
      <c r="AW242">
        <f>+COUNTIF('[5]EJECUCIONGASTOS ARMONIZADO'!$R$3:$R$583,#REF!)</f>
        <v>0</v>
      </c>
      <c r="AY242" t="e">
        <f>+#REF!-[5]GASTOS!#REF!</f>
        <v>#REF!</v>
      </c>
    </row>
    <row r="243" spans="1:51" x14ac:dyDescent="0.25">
      <c r="A243">
        <v>24</v>
      </c>
      <c r="B243">
        <v>1</v>
      </c>
      <c r="C243">
        <v>3</v>
      </c>
      <c r="D243">
        <v>22</v>
      </c>
      <c r="E243">
        <v>1</v>
      </c>
      <c r="F243">
        <v>602</v>
      </c>
      <c r="G243">
        <v>17</v>
      </c>
      <c r="H243">
        <v>43</v>
      </c>
      <c r="I243">
        <v>2</v>
      </c>
      <c r="J243" t="s">
        <v>235</v>
      </c>
      <c r="K243" t="s">
        <v>993</v>
      </c>
      <c r="L243" t="s">
        <v>219</v>
      </c>
      <c r="M243" t="s">
        <v>993</v>
      </c>
      <c r="N243" t="s">
        <v>219</v>
      </c>
      <c r="O243" t="s">
        <v>996</v>
      </c>
      <c r="P243" t="s">
        <v>997</v>
      </c>
      <c r="Q243" t="s">
        <v>594</v>
      </c>
      <c r="R243" t="s">
        <v>602</v>
      </c>
      <c r="S243" t="s">
        <v>696</v>
      </c>
      <c r="T243" t="s">
        <v>235</v>
      </c>
      <c r="U243" t="s">
        <v>695</v>
      </c>
      <c r="V243" t="s">
        <v>235</v>
      </c>
      <c r="W243" t="s">
        <v>797</v>
      </c>
      <c r="X243" t="s">
        <v>239</v>
      </c>
      <c r="Y243" t="s">
        <v>3069</v>
      </c>
      <c r="Z243" t="s">
        <v>386</v>
      </c>
      <c r="AA243" t="s">
        <v>3070</v>
      </c>
      <c r="AB243" t="s">
        <v>1046</v>
      </c>
      <c r="AC243" t="s">
        <v>1047</v>
      </c>
      <c r="AD243" t="s">
        <v>1048</v>
      </c>
      <c r="AE243" t="s">
        <v>609</v>
      </c>
      <c r="AF243" t="s">
        <v>610</v>
      </c>
      <c r="AG243" t="s">
        <v>611</v>
      </c>
      <c r="AH243" t="s">
        <v>1065</v>
      </c>
      <c r="AI243" t="s">
        <v>1066</v>
      </c>
      <c r="AJ243" t="s">
        <v>3081</v>
      </c>
      <c r="AK243" t="s">
        <v>51</v>
      </c>
      <c r="AL243">
        <v>0</v>
      </c>
      <c r="AM243">
        <v>0</v>
      </c>
      <c r="AN243">
        <v>0</v>
      </c>
      <c r="AO243">
        <v>14596281</v>
      </c>
      <c r="AP243">
        <v>0</v>
      </c>
      <c r="AQ243" s="187">
        <v>14596281</v>
      </c>
      <c r="AR243" s="187">
        <v>0</v>
      </c>
      <c r="AS243" s="187">
        <v>0</v>
      </c>
      <c r="AT243" s="187">
        <v>0</v>
      </c>
      <c r="AU243" s="187">
        <v>0</v>
      </c>
      <c r="AV243" s="187">
        <v>14596281</v>
      </c>
      <c r="AW243">
        <f>+COUNTIF('[5]EJECUCIONGASTOS ARMONIZADO'!$R$3:$R$583,#REF!)</f>
        <v>0</v>
      </c>
      <c r="AY243" t="e">
        <f>+#REF!-[5]GASTOS!#REF!</f>
        <v>#REF!</v>
      </c>
    </row>
    <row r="244" spans="1:51" x14ac:dyDescent="0.25">
      <c r="A244">
        <v>24</v>
      </c>
      <c r="B244">
        <v>1</v>
      </c>
      <c r="C244">
        <v>3</v>
      </c>
      <c r="D244">
        <v>22</v>
      </c>
      <c r="E244">
        <v>1</v>
      </c>
      <c r="F244">
        <v>602</v>
      </c>
      <c r="G244">
        <v>17</v>
      </c>
      <c r="H244">
        <v>43</v>
      </c>
      <c r="I244">
        <v>2</v>
      </c>
      <c r="J244" t="s">
        <v>235</v>
      </c>
      <c r="K244" t="s">
        <v>993</v>
      </c>
      <c r="L244" t="s">
        <v>219</v>
      </c>
      <c r="M244" t="s">
        <v>993</v>
      </c>
      <c r="N244" t="s">
        <v>219</v>
      </c>
      <c r="O244" t="s">
        <v>996</v>
      </c>
      <c r="P244" t="s">
        <v>997</v>
      </c>
      <c r="Q244" t="s">
        <v>594</v>
      </c>
      <c r="R244" t="s">
        <v>602</v>
      </c>
      <c r="S244" t="s">
        <v>696</v>
      </c>
      <c r="T244" t="s">
        <v>235</v>
      </c>
      <c r="U244" t="s">
        <v>695</v>
      </c>
      <c r="V244" t="s">
        <v>235</v>
      </c>
      <c r="W244" t="s">
        <v>797</v>
      </c>
      <c r="X244" t="s">
        <v>239</v>
      </c>
      <c r="Y244" t="s">
        <v>3069</v>
      </c>
      <c r="Z244" t="s">
        <v>386</v>
      </c>
      <c r="AA244" t="s">
        <v>3070</v>
      </c>
      <c r="AB244" t="s">
        <v>1046</v>
      </c>
      <c r="AC244" t="s">
        <v>1047</v>
      </c>
      <c r="AD244" t="s">
        <v>1048</v>
      </c>
      <c r="AE244" t="s">
        <v>609</v>
      </c>
      <c r="AF244" t="s">
        <v>610</v>
      </c>
      <c r="AG244" t="s">
        <v>611</v>
      </c>
      <c r="AH244" t="s">
        <v>1060</v>
      </c>
      <c r="AI244" t="s">
        <v>1061</v>
      </c>
      <c r="AJ244" t="s">
        <v>3082</v>
      </c>
      <c r="AK244" t="s">
        <v>51</v>
      </c>
      <c r="AL244">
        <v>0</v>
      </c>
      <c r="AM244">
        <v>0</v>
      </c>
      <c r="AN244">
        <v>0</v>
      </c>
      <c r="AO244">
        <v>285084001</v>
      </c>
      <c r="AP244">
        <v>0</v>
      </c>
      <c r="AQ244" s="187">
        <v>285084001</v>
      </c>
      <c r="AR244" s="187">
        <v>0</v>
      </c>
      <c r="AS244" s="187">
        <v>0</v>
      </c>
      <c r="AT244" s="187">
        <v>0</v>
      </c>
      <c r="AU244" s="187">
        <v>0</v>
      </c>
      <c r="AV244" s="187">
        <v>285084001</v>
      </c>
      <c r="AW244">
        <f>+COUNTIF('[5]EJECUCIONGASTOS ARMONIZADO'!$R$3:$R$583,#REF!)</f>
        <v>0</v>
      </c>
      <c r="AY244" t="e">
        <f>+#REF!-[5]GASTOS!#REF!</f>
        <v>#REF!</v>
      </c>
    </row>
    <row r="245" spans="1:51" x14ac:dyDescent="0.25">
      <c r="A245">
        <v>24</v>
      </c>
      <c r="B245">
        <v>1</v>
      </c>
      <c r="C245">
        <v>3</v>
      </c>
      <c r="D245">
        <v>22</v>
      </c>
      <c r="E245">
        <v>1</v>
      </c>
      <c r="F245">
        <v>602</v>
      </c>
      <c r="G245">
        <v>17</v>
      </c>
      <c r="H245">
        <v>44</v>
      </c>
      <c r="I245">
        <v>2</v>
      </c>
      <c r="J245" t="s">
        <v>235</v>
      </c>
      <c r="K245" t="s">
        <v>993</v>
      </c>
      <c r="L245" t="s">
        <v>219</v>
      </c>
      <c r="M245" t="s">
        <v>993</v>
      </c>
      <c r="N245" t="s">
        <v>219</v>
      </c>
      <c r="O245" t="s">
        <v>996</v>
      </c>
      <c r="P245" t="s">
        <v>997</v>
      </c>
      <c r="Q245" t="s">
        <v>594</v>
      </c>
      <c r="R245" t="s">
        <v>602</v>
      </c>
      <c r="S245" t="s">
        <v>696</v>
      </c>
      <c r="T245" t="s">
        <v>235</v>
      </c>
      <c r="U245" t="s">
        <v>695</v>
      </c>
      <c r="V245" t="s">
        <v>235</v>
      </c>
      <c r="W245" t="s">
        <v>797</v>
      </c>
      <c r="X245" t="s">
        <v>239</v>
      </c>
      <c r="Y245" t="s">
        <v>3069</v>
      </c>
      <c r="Z245" t="s">
        <v>386</v>
      </c>
      <c r="AA245" t="s">
        <v>3070</v>
      </c>
      <c r="AB245" t="s">
        <v>1046</v>
      </c>
      <c r="AC245" t="s">
        <v>1047</v>
      </c>
      <c r="AD245" t="s">
        <v>1048</v>
      </c>
      <c r="AE245" t="s">
        <v>609</v>
      </c>
      <c r="AF245" t="s">
        <v>610</v>
      </c>
      <c r="AG245" t="s">
        <v>611</v>
      </c>
      <c r="AH245" t="s">
        <v>1053</v>
      </c>
      <c r="AI245" t="s">
        <v>844</v>
      </c>
      <c r="AJ245" t="s">
        <v>3083</v>
      </c>
      <c r="AK245" t="s">
        <v>53</v>
      </c>
      <c r="AL245">
        <v>0</v>
      </c>
      <c r="AM245">
        <v>0</v>
      </c>
      <c r="AN245">
        <v>0</v>
      </c>
      <c r="AO245">
        <v>1590000</v>
      </c>
      <c r="AP245">
        <v>0</v>
      </c>
      <c r="AQ245" s="187">
        <v>1590000</v>
      </c>
      <c r="AR245" s="187">
        <v>0</v>
      </c>
      <c r="AS245" s="187">
        <v>0</v>
      </c>
      <c r="AT245" s="187">
        <v>0</v>
      </c>
      <c r="AU245" s="187">
        <v>0</v>
      </c>
      <c r="AV245" s="187">
        <v>1590000</v>
      </c>
      <c r="AW245">
        <f>+COUNTIF('[5]EJECUCIONGASTOS ARMONIZADO'!$R$3:$R$583,#REF!)</f>
        <v>0</v>
      </c>
      <c r="AY245" t="e">
        <f>+#REF!-[5]GASTOS!#REF!</f>
        <v>#REF!</v>
      </c>
    </row>
    <row r="246" spans="1:51" x14ac:dyDescent="0.25">
      <c r="A246">
        <v>24</v>
      </c>
      <c r="B246">
        <v>1</v>
      </c>
      <c r="C246">
        <v>3</v>
      </c>
      <c r="D246">
        <v>22</v>
      </c>
      <c r="E246">
        <v>1</v>
      </c>
      <c r="F246">
        <v>602</v>
      </c>
      <c r="G246">
        <v>70</v>
      </c>
      <c r="H246">
        <v>45</v>
      </c>
      <c r="I246">
        <v>2</v>
      </c>
      <c r="J246" t="s">
        <v>235</v>
      </c>
      <c r="K246" t="s">
        <v>993</v>
      </c>
      <c r="L246" t="s">
        <v>219</v>
      </c>
      <c r="M246" t="s">
        <v>993</v>
      </c>
      <c r="N246" t="s">
        <v>219</v>
      </c>
      <c r="O246" t="s">
        <v>996</v>
      </c>
      <c r="P246" t="s">
        <v>997</v>
      </c>
      <c r="Q246" t="s">
        <v>594</v>
      </c>
      <c r="R246" t="s">
        <v>602</v>
      </c>
      <c r="S246" t="s">
        <v>696</v>
      </c>
      <c r="T246" t="s">
        <v>235</v>
      </c>
      <c r="U246" t="s">
        <v>695</v>
      </c>
      <c r="V246" t="s">
        <v>235</v>
      </c>
      <c r="W246" t="s">
        <v>797</v>
      </c>
      <c r="X246" t="s">
        <v>239</v>
      </c>
      <c r="Y246" t="s">
        <v>3069</v>
      </c>
      <c r="Z246" t="s">
        <v>386</v>
      </c>
      <c r="AA246" t="s">
        <v>3072</v>
      </c>
      <c r="AB246" t="s">
        <v>622</v>
      </c>
      <c r="AC246" t="s">
        <v>623</v>
      </c>
      <c r="AD246" t="s">
        <v>624</v>
      </c>
      <c r="AE246" t="s">
        <v>609</v>
      </c>
      <c r="AF246" t="s">
        <v>610</v>
      </c>
      <c r="AG246" t="s">
        <v>611</v>
      </c>
      <c r="AH246" t="s">
        <v>640</v>
      </c>
      <c r="AI246" t="s">
        <v>641</v>
      </c>
      <c r="AJ246" t="s">
        <v>3084</v>
      </c>
      <c r="AK246" t="s">
        <v>3085</v>
      </c>
      <c r="AL246">
        <v>0</v>
      </c>
      <c r="AM246">
        <v>0</v>
      </c>
      <c r="AN246">
        <v>0</v>
      </c>
      <c r="AO246">
        <v>603900</v>
      </c>
      <c r="AP246">
        <v>0</v>
      </c>
      <c r="AQ246" s="187">
        <v>603900</v>
      </c>
      <c r="AR246" s="187">
        <v>0</v>
      </c>
      <c r="AS246" s="187">
        <v>0</v>
      </c>
      <c r="AT246" s="187">
        <v>0</v>
      </c>
      <c r="AU246" s="187">
        <v>0</v>
      </c>
      <c r="AV246" s="187">
        <v>603900</v>
      </c>
      <c r="AW246">
        <f>+COUNTIF('[5]EJECUCIONGASTOS ARMONIZADO'!$R$3:$R$583,#REF!)</f>
        <v>0</v>
      </c>
      <c r="AY246" t="e">
        <f>+#REF!-[5]GASTOS!#REF!</f>
        <v>#REF!</v>
      </c>
    </row>
    <row r="247" spans="1:51" x14ac:dyDescent="0.25">
      <c r="A247">
        <v>24</v>
      </c>
      <c r="B247">
        <v>1</v>
      </c>
      <c r="C247">
        <v>3</v>
      </c>
      <c r="D247">
        <v>22</v>
      </c>
      <c r="E247">
        <v>1</v>
      </c>
      <c r="F247">
        <v>602</v>
      </c>
      <c r="G247">
        <v>70</v>
      </c>
      <c r="H247">
        <v>46</v>
      </c>
      <c r="I247">
        <v>2</v>
      </c>
      <c r="J247" t="s">
        <v>235</v>
      </c>
      <c r="K247" t="s">
        <v>993</v>
      </c>
      <c r="L247" t="s">
        <v>219</v>
      </c>
      <c r="M247" t="s">
        <v>993</v>
      </c>
      <c r="N247" t="s">
        <v>219</v>
      </c>
      <c r="O247" t="s">
        <v>996</v>
      </c>
      <c r="P247" t="s">
        <v>997</v>
      </c>
      <c r="Q247" t="s">
        <v>594</v>
      </c>
      <c r="R247" t="s">
        <v>602</v>
      </c>
      <c r="S247" t="s">
        <v>696</v>
      </c>
      <c r="T247" t="s">
        <v>235</v>
      </c>
      <c r="U247" t="s">
        <v>695</v>
      </c>
      <c r="V247" t="s">
        <v>235</v>
      </c>
      <c r="W247" t="s">
        <v>797</v>
      </c>
      <c r="X247" t="s">
        <v>239</v>
      </c>
      <c r="Y247" t="s">
        <v>3069</v>
      </c>
      <c r="Z247" t="s">
        <v>386</v>
      </c>
      <c r="AA247" t="s">
        <v>3072</v>
      </c>
      <c r="AB247" t="s">
        <v>622</v>
      </c>
      <c r="AC247" t="s">
        <v>623</v>
      </c>
      <c r="AD247" t="s">
        <v>624</v>
      </c>
      <c r="AE247" t="s">
        <v>609</v>
      </c>
      <c r="AF247" t="s">
        <v>610</v>
      </c>
      <c r="AG247" t="s">
        <v>611</v>
      </c>
      <c r="AH247" t="s">
        <v>640</v>
      </c>
      <c r="AI247" t="s">
        <v>641</v>
      </c>
      <c r="AJ247" t="s">
        <v>3086</v>
      </c>
      <c r="AK247" t="s">
        <v>3087</v>
      </c>
      <c r="AL247">
        <v>0</v>
      </c>
      <c r="AM247">
        <v>0</v>
      </c>
      <c r="AN247">
        <v>0</v>
      </c>
      <c r="AO247">
        <v>15915361</v>
      </c>
      <c r="AP247">
        <v>0</v>
      </c>
      <c r="AQ247" s="187">
        <v>15915361</v>
      </c>
      <c r="AR247" s="187">
        <v>0</v>
      </c>
      <c r="AS247" s="187">
        <v>0</v>
      </c>
      <c r="AT247" s="187">
        <v>0</v>
      </c>
      <c r="AU247" s="187">
        <v>0</v>
      </c>
      <c r="AV247" s="187">
        <v>15915361</v>
      </c>
      <c r="AW247">
        <f>+COUNTIF('[5]EJECUCIONGASTOS ARMONIZADO'!$R$3:$R$583,#REF!)</f>
        <v>0</v>
      </c>
      <c r="AY247" t="e">
        <f>+#REF!-[5]GASTOS!#REF!</f>
        <v>#REF!</v>
      </c>
    </row>
    <row r="248" spans="1:51" x14ac:dyDescent="0.25">
      <c r="A248">
        <v>24</v>
      </c>
      <c r="B248">
        <v>1</v>
      </c>
      <c r="C248">
        <v>3</v>
      </c>
      <c r="D248">
        <v>22</v>
      </c>
      <c r="E248">
        <v>1</v>
      </c>
      <c r="F248">
        <v>602</v>
      </c>
      <c r="G248">
        <v>70</v>
      </c>
      <c r="H248">
        <v>47</v>
      </c>
      <c r="I248">
        <v>2</v>
      </c>
      <c r="J248" t="s">
        <v>235</v>
      </c>
      <c r="K248" t="s">
        <v>993</v>
      </c>
      <c r="L248" t="s">
        <v>219</v>
      </c>
      <c r="M248" t="s">
        <v>993</v>
      </c>
      <c r="N248" t="s">
        <v>219</v>
      </c>
      <c r="O248" t="s">
        <v>996</v>
      </c>
      <c r="P248" t="s">
        <v>997</v>
      </c>
      <c r="Q248" t="s">
        <v>594</v>
      </c>
      <c r="R248" t="s">
        <v>602</v>
      </c>
      <c r="S248" t="s">
        <v>696</v>
      </c>
      <c r="T248" t="s">
        <v>235</v>
      </c>
      <c r="U248" t="s">
        <v>695</v>
      </c>
      <c r="V248" t="s">
        <v>235</v>
      </c>
      <c r="W248" t="s">
        <v>797</v>
      </c>
      <c r="X248" t="s">
        <v>239</v>
      </c>
      <c r="Y248" t="s">
        <v>3069</v>
      </c>
      <c r="Z248" t="s">
        <v>386</v>
      </c>
      <c r="AA248" t="s">
        <v>3072</v>
      </c>
      <c r="AB248" t="s">
        <v>622</v>
      </c>
      <c r="AC248" t="s">
        <v>623</v>
      </c>
      <c r="AD248" t="s">
        <v>624</v>
      </c>
      <c r="AE248" t="s">
        <v>609</v>
      </c>
      <c r="AF248" t="s">
        <v>610</v>
      </c>
      <c r="AG248" t="s">
        <v>611</v>
      </c>
      <c r="AH248" t="s">
        <v>640</v>
      </c>
      <c r="AI248" t="s">
        <v>641</v>
      </c>
      <c r="AJ248" t="s">
        <v>3088</v>
      </c>
      <c r="AK248" t="s">
        <v>3089</v>
      </c>
      <c r="AL248">
        <v>0</v>
      </c>
      <c r="AM248">
        <v>0</v>
      </c>
      <c r="AN248">
        <v>0</v>
      </c>
      <c r="AO248">
        <v>7267000</v>
      </c>
      <c r="AP248">
        <v>0</v>
      </c>
      <c r="AQ248" s="187">
        <v>7267000</v>
      </c>
      <c r="AR248" s="187">
        <v>0</v>
      </c>
      <c r="AS248" s="187">
        <v>0</v>
      </c>
      <c r="AT248" s="187">
        <v>0</v>
      </c>
      <c r="AU248" s="187">
        <v>0</v>
      </c>
      <c r="AV248" s="187">
        <v>7267000</v>
      </c>
      <c r="AW248">
        <f>+COUNTIF('[5]EJECUCIONGASTOS ARMONIZADO'!$R$3:$R$583,#REF!)</f>
        <v>0</v>
      </c>
      <c r="AY248" t="e">
        <f>+#REF!-[5]GASTOS!#REF!</f>
        <v>#REF!</v>
      </c>
    </row>
    <row r="249" spans="1:51" x14ac:dyDescent="0.25">
      <c r="A249">
        <v>24</v>
      </c>
      <c r="B249">
        <v>1</v>
      </c>
      <c r="C249">
        <v>3</v>
      </c>
      <c r="D249">
        <v>22</v>
      </c>
      <c r="E249">
        <v>1</v>
      </c>
      <c r="F249">
        <v>602</v>
      </c>
      <c r="G249">
        <v>70</v>
      </c>
      <c r="H249">
        <v>48</v>
      </c>
      <c r="I249">
        <v>2</v>
      </c>
      <c r="J249" t="s">
        <v>235</v>
      </c>
      <c r="K249" t="s">
        <v>993</v>
      </c>
      <c r="L249" t="s">
        <v>219</v>
      </c>
      <c r="M249" t="s">
        <v>993</v>
      </c>
      <c r="N249" t="s">
        <v>219</v>
      </c>
      <c r="O249" t="s">
        <v>996</v>
      </c>
      <c r="P249" t="s">
        <v>997</v>
      </c>
      <c r="Q249" t="s">
        <v>594</v>
      </c>
      <c r="R249" t="s">
        <v>602</v>
      </c>
      <c r="S249" t="s">
        <v>696</v>
      </c>
      <c r="T249" t="s">
        <v>235</v>
      </c>
      <c r="U249" t="s">
        <v>695</v>
      </c>
      <c r="V249" t="s">
        <v>235</v>
      </c>
      <c r="W249" t="s">
        <v>797</v>
      </c>
      <c r="X249" t="s">
        <v>239</v>
      </c>
      <c r="Y249" t="s">
        <v>3069</v>
      </c>
      <c r="Z249" t="s">
        <v>386</v>
      </c>
      <c r="AA249" t="s">
        <v>3072</v>
      </c>
      <c r="AB249" t="s">
        <v>622</v>
      </c>
      <c r="AC249" t="s">
        <v>623</v>
      </c>
      <c r="AD249" t="s">
        <v>624</v>
      </c>
      <c r="AE249" t="s">
        <v>609</v>
      </c>
      <c r="AF249" t="s">
        <v>610</v>
      </c>
      <c r="AG249" t="s">
        <v>611</v>
      </c>
      <c r="AH249" t="s">
        <v>640</v>
      </c>
      <c r="AI249" t="s">
        <v>641</v>
      </c>
      <c r="AJ249" t="s">
        <v>3090</v>
      </c>
      <c r="AK249" t="s">
        <v>3089</v>
      </c>
      <c r="AL249">
        <v>0</v>
      </c>
      <c r="AM249">
        <v>0</v>
      </c>
      <c r="AN249">
        <v>0</v>
      </c>
      <c r="AO249">
        <v>185000</v>
      </c>
      <c r="AP249">
        <v>0</v>
      </c>
      <c r="AQ249" s="187">
        <v>185000</v>
      </c>
      <c r="AR249" s="187">
        <v>0</v>
      </c>
      <c r="AS249" s="187">
        <v>0</v>
      </c>
      <c r="AT249" s="187">
        <v>0</v>
      </c>
      <c r="AU249" s="187">
        <v>0</v>
      </c>
      <c r="AV249" s="187">
        <v>185000</v>
      </c>
      <c r="AW249">
        <f>+COUNTIF('[5]EJECUCIONGASTOS ARMONIZADO'!$R$3:$R$583,#REF!)</f>
        <v>0</v>
      </c>
      <c r="AY249" t="e">
        <f>+#REF!-[5]GASTOS!#REF!</f>
        <v>#REF!</v>
      </c>
    </row>
    <row r="250" spans="1:51" x14ac:dyDescent="0.25">
      <c r="A250">
        <v>24</v>
      </c>
      <c r="B250">
        <v>1</v>
      </c>
      <c r="C250">
        <v>3</v>
      </c>
      <c r="D250">
        <v>22</v>
      </c>
      <c r="E250">
        <v>1</v>
      </c>
      <c r="F250">
        <v>602</v>
      </c>
      <c r="G250">
        <v>71</v>
      </c>
      <c r="H250">
        <v>41</v>
      </c>
      <c r="I250">
        <v>2</v>
      </c>
      <c r="J250" t="s">
        <v>235</v>
      </c>
      <c r="K250" t="s">
        <v>993</v>
      </c>
      <c r="L250" t="s">
        <v>219</v>
      </c>
      <c r="M250" t="s">
        <v>993</v>
      </c>
      <c r="N250" t="s">
        <v>219</v>
      </c>
      <c r="O250" t="s">
        <v>996</v>
      </c>
      <c r="P250" t="s">
        <v>997</v>
      </c>
      <c r="Q250" t="s">
        <v>594</v>
      </c>
      <c r="R250" t="s">
        <v>602</v>
      </c>
      <c r="S250" t="s">
        <v>696</v>
      </c>
      <c r="T250" t="s">
        <v>235</v>
      </c>
      <c r="U250" t="s">
        <v>695</v>
      </c>
      <c r="V250" t="s">
        <v>235</v>
      </c>
      <c r="W250" t="s">
        <v>797</v>
      </c>
      <c r="X250" t="s">
        <v>239</v>
      </c>
      <c r="Y250" t="s">
        <v>3069</v>
      </c>
      <c r="Z250" t="s">
        <v>386</v>
      </c>
      <c r="AA250" t="s">
        <v>3077</v>
      </c>
      <c r="AB250" t="s">
        <v>1080</v>
      </c>
      <c r="AC250" t="s">
        <v>1081</v>
      </c>
      <c r="AD250" t="s">
        <v>1082</v>
      </c>
      <c r="AE250" t="s">
        <v>609</v>
      </c>
      <c r="AF250" t="s">
        <v>610</v>
      </c>
      <c r="AG250" t="s">
        <v>611</v>
      </c>
      <c r="AH250" t="s">
        <v>1146</v>
      </c>
      <c r="AI250" t="s">
        <v>1147</v>
      </c>
      <c r="AJ250" t="s">
        <v>3091</v>
      </c>
      <c r="AK250" t="s">
        <v>3092</v>
      </c>
      <c r="AL250">
        <v>0</v>
      </c>
      <c r="AM250">
        <v>0</v>
      </c>
      <c r="AN250">
        <v>0</v>
      </c>
      <c r="AO250">
        <v>611068778</v>
      </c>
      <c r="AP250">
        <v>0</v>
      </c>
      <c r="AQ250" s="187">
        <v>611068778</v>
      </c>
      <c r="AR250" s="187">
        <v>610136726</v>
      </c>
      <c r="AS250" s="187">
        <v>146207726</v>
      </c>
      <c r="AT250" s="187">
        <v>138986000</v>
      </c>
      <c r="AU250" s="187">
        <v>55956000</v>
      </c>
      <c r="AV250" s="187">
        <v>932052</v>
      </c>
      <c r="AW250">
        <f>+COUNTIF('[5]EJECUCIONGASTOS ARMONIZADO'!$R$3:$R$583,#REF!)</f>
        <v>0</v>
      </c>
      <c r="AY250" t="e">
        <f>+#REF!-[5]GASTOS!#REF!</f>
        <v>#REF!</v>
      </c>
    </row>
    <row r="251" spans="1:51" x14ac:dyDescent="0.25">
      <c r="A251">
        <v>24</v>
      </c>
      <c r="B251">
        <v>1</v>
      </c>
      <c r="C251">
        <v>3</v>
      </c>
      <c r="D251">
        <v>22</v>
      </c>
      <c r="E251">
        <v>1</v>
      </c>
      <c r="F251">
        <v>602</v>
      </c>
      <c r="G251">
        <v>71</v>
      </c>
      <c r="H251">
        <v>41</v>
      </c>
      <c r="I251">
        <v>2</v>
      </c>
      <c r="J251" t="s">
        <v>235</v>
      </c>
      <c r="K251" t="s">
        <v>993</v>
      </c>
      <c r="L251" t="s">
        <v>219</v>
      </c>
      <c r="M251" t="s">
        <v>993</v>
      </c>
      <c r="N251" t="s">
        <v>219</v>
      </c>
      <c r="O251" t="s">
        <v>996</v>
      </c>
      <c r="P251" t="s">
        <v>997</v>
      </c>
      <c r="Q251" t="s">
        <v>594</v>
      </c>
      <c r="R251" t="s">
        <v>602</v>
      </c>
      <c r="S251" t="s">
        <v>696</v>
      </c>
      <c r="T251" t="s">
        <v>235</v>
      </c>
      <c r="U251" t="s">
        <v>695</v>
      </c>
      <c r="V251" t="s">
        <v>235</v>
      </c>
      <c r="W251" t="s">
        <v>797</v>
      </c>
      <c r="X251" t="s">
        <v>239</v>
      </c>
      <c r="Y251" t="s">
        <v>3069</v>
      </c>
      <c r="Z251" t="s">
        <v>386</v>
      </c>
      <c r="AA251" t="s">
        <v>3077</v>
      </c>
      <c r="AB251" t="s">
        <v>1080</v>
      </c>
      <c r="AC251" t="s">
        <v>1081</v>
      </c>
      <c r="AD251" t="s">
        <v>1082</v>
      </c>
      <c r="AE251" t="s">
        <v>609</v>
      </c>
      <c r="AF251" t="s">
        <v>610</v>
      </c>
      <c r="AG251" t="s">
        <v>611</v>
      </c>
      <c r="AH251" t="s">
        <v>4536</v>
      </c>
      <c r="AI251" t="s">
        <v>4537</v>
      </c>
      <c r="AJ251" t="s">
        <v>4538</v>
      </c>
      <c r="AK251" t="s">
        <v>4539</v>
      </c>
      <c r="AL251">
        <v>0</v>
      </c>
      <c r="AM251">
        <v>0</v>
      </c>
      <c r="AN251">
        <v>0</v>
      </c>
      <c r="AO251">
        <v>0</v>
      </c>
      <c r="AP251">
        <v>0</v>
      </c>
      <c r="AQ251" s="187">
        <v>0</v>
      </c>
      <c r="AR251" s="187">
        <v>0</v>
      </c>
      <c r="AS251" s="187">
        <v>0</v>
      </c>
      <c r="AT251" s="187">
        <v>0</v>
      </c>
      <c r="AU251" s="187">
        <v>0</v>
      </c>
      <c r="AV251" s="187">
        <v>0</v>
      </c>
    </row>
    <row r="252" spans="1:51" x14ac:dyDescent="0.25">
      <c r="A252">
        <v>24</v>
      </c>
      <c r="B252">
        <v>1</v>
      </c>
      <c r="C252">
        <v>3</v>
      </c>
      <c r="D252">
        <v>22</v>
      </c>
      <c r="E252">
        <v>1</v>
      </c>
      <c r="F252">
        <v>602</v>
      </c>
      <c r="G252">
        <v>71</v>
      </c>
      <c r="H252">
        <v>42</v>
      </c>
      <c r="I252">
        <v>2</v>
      </c>
      <c r="J252" t="s">
        <v>235</v>
      </c>
      <c r="K252" t="s">
        <v>993</v>
      </c>
      <c r="L252" t="s">
        <v>219</v>
      </c>
      <c r="M252" t="s">
        <v>993</v>
      </c>
      <c r="N252" t="s">
        <v>219</v>
      </c>
      <c r="O252" t="s">
        <v>996</v>
      </c>
      <c r="P252" t="s">
        <v>997</v>
      </c>
      <c r="Q252" t="s">
        <v>594</v>
      </c>
      <c r="R252" t="s">
        <v>602</v>
      </c>
      <c r="S252" t="s">
        <v>696</v>
      </c>
      <c r="T252" t="s">
        <v>235</v>
      </c>
      <c r="U252" t="s">
        <v>695</v>
      </c>
      <c r="V252" t="s">
        <v>235</v>
      </c>
      <c r="W252" t="s">
        <v>797</v>
      </c>
      <c r="X252" t="s">
        <v>239</v>
      </c>
      <c r="Y252" t="s">
        <v>3069</v>
      </c>
      <c r="Z252" t="s">
        <v>386</v>
      </c>
      <c r="AA252" t="s">
        <v>3077</v>
      </c>
      <c r="AB252" t="s">
        <v>1080</v>
      </c>
      <c r="AC252" t="s">
        <v>1081</v>
      </c>
      <c r="AD252" t="s">
        <v>1082</v>
      </c>
      <c r="AE252" t="s">
        <v>609</v>
      </c>
      <c r="AF252" t="s">
        <v>610</v>
      </c>
      <c r="AG252" t="s">
        <v>611</v>
      </c>
      <c r="AH252" t="s">
        <v>1053</v>
      </c>
      <c r="AI252" t="s">
        <v>844</v>
      </c>
      <c r="AJ252" t="s">
        <v>3093</v>
      </c>
      <c r="AK252" t="s">
        <v>56</v>
      </c>
      <c r="AL252">
        <v>0</v>
      </c>
      <c r="AM252">
        <v>0</v>
      </c>
      <c r="AN252">
        <v>0</v>
      </c>
      <c r="AO252">
        <v>686866988</v>
      </c>
      <c r="AP252">
        <v>0</v>
      </c>
      <c r="AQ252" s="187">
        <v>686866988</v>
      </c>
      <c r="AR252" s="187">
        <v>120000000</v>
      </c>
      <c r="AS252" s="187">
        <v>100000000</v>
      </c>
      <c r="AT252" s="187">
        <v>0</v>
      </c>
      <c r="AU252" s="187">
        <v>0</v>
      </c>
      <c r="AV252" s="187">
        <v>566866988</v>
      </c>
      <c r="AW252">
        <f>+COUNTIF('[5]EJECUCIONGASTOS ARMONIZADO'!$R$3:$R$583,#REF!)</f>
        <v>0</v>
      </c>
      <c r="AY252" t="e">
        <f>+#REF!-[5]GASTOS!#REF!</f>
        <v>#REF!</v>
      </c>
    </row>
    <row r="253" spans="1:51" x14ac:dyDescent="0.25">
      <c r="A253">
        <v>24</v>
      </c>
      <c r="B253">
        <v>1</v>
      </c>
      <c r="C253">
        <v>3</v>
      </c>
      <c r="D253">
        <v>22</v>
      </c>
      <c r="E253">
        <v>1</v>
      </c>
      <c r="F253">
        <v>602</v>
      </c>
      <c r="G253">
        <v>71</v>
      </c>
      <c r="H253">
        <v>42</v>
      </c>
      <c r="I253">
        <v>2</v>
      </c>
      <c r="J253" t="s">
        <v>235</v>
      </c>
      <c r="K253" t="s">
        <v>993</v>
      </c>
      <c r="L253" t="s">
        <v>219</v>
      </c>
      <c r="M253" t="s">
        <v>993</v>
      </c>
      <c r="N253" t="s">
        <v>219</v>
      </c>
      <c r="O253" t="s">
        <v>996</v>
      </c>
      <c r="P253" t="s">
        <v>997</v>
      </c>
      <c r="Q253" t="s">
        <v>594</v>
      </c>
      <c r="R253" t="s">
        <v>602</v>
      </c>
      <c r="S253" t="s">
        <v>696</v>
      </c>
      <c r="T253" t="s">
        <v>235</v>
      </c>
      <c r="U253" t="s">
        <v>695</v>
      </c>
      <c r="V253" t="s">
        <v>235</v>
      </c>
      <c r="W253" t="s">
        <v>797</v>
      </c>
      <c r="X253" t="s">
        <v>239</v>
      </c>
      <c r="Y253" t="s">
        <v>3069</v>
      </c>
      <c r="Z253" t="s">
        <v>386</v>
      </c>
      <c r="AA253" t="s">
        <v>3077</v>
      </c>
      <c r="AB253" t="s">
        <v>1080</v>
      </c>
      <c r="AC253" t="s">
        <v>1081</v>
      </c>
      <c r="AD253" t="s">
        <v>1082</v>
      </c>
      <c r="AE253" t="s">
        <v>609</v>
      </c>
      <c r="AF253" t="s">
        <v>610</v>
      </c>
      <c r="AG253" t="s">
        <v>611</v>
      </c>
      <c r="AH253" t="s">
        <v>1146</v>
      </c>
      <c r="AI253" t="s">
        <v>1147</v>
      </c>
      <c r="AJ253" t="s">
        <v>3094</v>
      </c>
      <c r="AK253" t="s">
        <v>56</v>
      </c>
      <c r="AL253">
        <v>0</v>
      </c>
      <c r="AM253">
        <v>0</v>
      </c>
      <c r="AN253">
        <v>0</v>
      </c>
      <c r="AO253">
        <v>4434671215</v>
      </c>
      <c r="AP253">
        <v>0</v>
      </c>
      <c r="AQ253" s="187">
        <v>4434671215</v>
      </c>
      <c r="AR253" s="187">
        <v>1251943545</v>
      </c>
      <c r="AS253" s="187">
        <v>127600000</v>
      </c>
      <c r="AT253" s="187">
        <v>56644664.359999999</v>
      </c>
      <c r="AU253" s="187">
        <v>28214526.670000002</v>
      </c>
      <c r="AV253" s="187">
        <v>3182727670</v>
      </c>
      <c r="AW253">
        <f>+COUNTIF('[5]EJECUCIONGASTOS ARMONIZADO'!$R$3:$R$583,#REF!)</f>
        <v>0</v>
      </c>
      <c r="AY253" t="e">
        <f>+#REF!-[5]GASTOS!#REF!</f>
        <v>#REF!</v>
      </c>
    </row>
    <row r="254" spans="1:51" x14ac:dyDescent="0.25">
      <c r="A254">
        <v>24</v>
      </c>
      <c r="B254">
        <v>1</v>
      </c>
      <c r="C254">
        <v>3</v>
      </c>
      <c r="D254">
        <v>22</v>
      </c>
      <c r="E254">
        <v>1</v>
      </c>
      <c r="F254">
        <v>602</v>
      </c>
      <c r="G254">
        <v>71</v>
      </c>
      <c r="H254">
        <v>43</v>
      </c>
      <c r="I254">
        <v>2</v>
      </c>
      <c r="J254" t="s">
        <v>235</v>
      </c>
      <c r="K254" t="s">
        <v>993</v>
      </c>
      <c r="L254" t="s">
        <v>219</v>
      </c>
      <c r="M254" t="s">
        <v>993</v>
      </c>
      <c r="N254" t="s">
        <v>219</v>
      </c>
      <c r="O254" t="s">
        <v>996</v>
      </c>
      <c r="P254" t="s">
        <v>997</v>
      </c>
      <c r="Q254" t="s">
        <v>594</v>
      </c>
      <c r="R254" t="s">
        <v>602</v>
      </c>
      <c r="S254" t="s">
        <v>696</v>
      </c>
      <c r="T254" t="s">
        <v>235</v>
      </c>
      <c r="U254" t="s">
        <v>695</v>
      </c>
      <c r="V254" t="s">
        <v>235</v>
      </c>
      <c r="W254" t="s">
        <v>797</v>
      </c>
      <c r="X254" t="s">
        <v>239</v>
      </c>
      <c r="Y254" t="s">
        <v>3069</v>
      </c>
      <c r="Z254" t="s">
        <v>386</v>
      </c>
      <c r="AA254" t="s">
        <v>3077</v>
      </c>
      <c r="AB254" t="s">
        <v>1080</v>
      </c>
      <c r="AC254" t="s">
        <v>1081</v>
      </c>
      <c r="AD254" t="s">
        <v>1082</v>
      </c>
      <c r="AE254" t="s">
        <v>609</v>
      </c>
      <c r="AF254" t="s">
        <v>610</v>
      </c>
      <c r="AG254" t="s">
        <v>611</v>
      </c>
      <c r="AH254" t="s">
        <v>1146</v>
      </c>
      <c r="AI254" t="s">
        <v>1147</v>
      </c>
      <c r="AJ254" t="s">
        <v>3095</v>
      </c>
      <c r="AK254" t="s">
        <v>3096</v>
      </c>
      <c r="AL254">
        <v>0</v>
      </c>
      <c r="AM254">
        <v>0</v>
      </c>
      <c r="AN254">
        <v>0</v>
      </c>
      <c r="AO254">
        <v>83000000</v>
      </c>
      <c r="AP254">
        <v>0</v>
      </c>
      <c r="AQ254" s="187">
        <v>83000000</v>
      </c>
      <c r="AR254" s="187">
        <v>83000000</v>
      </c>
      <c r="AS254" s="187">
        <v>0</v>
      </c>
      <c r="AT254" s="187">
        <v>0</v>
      </c>
      <c r="AU254" s="187">
        <v>0</v>
      </c>
      <c r="AV254" s="187">
        <v>0</v>
      </c>
      <c r="AW254">
        <f>+COUNTIF('[5]EJECUCIONGASTOS ARMONIZADO'!$R$3:$R$583,#REF!)</f>
        <v>0</v>
      </c>
      <c r="AY254" t="e">
        <f>+#REF!-[5]GASTOS!#REF!</f>
        <v>#REF!</v>
      </c>
    </row>
    <row r="255" spans="1:51" x14ac:dyDescent="0.25">
      <c r="A255">
        <v>24</v>
      </c>
      <c r="B255">
        <v>1</v>
      </c>
      <c r="C255">
        <v>3</v>
      </c>
      <c r="D255">
        <v>22</v>
      </c>
      <c r="E255">
        <v>1</v>
      </c>
      <c r="F255">
        <v>602</v>
      </c>
      <c r="G255">
        <v>71</v>
      </c>
      <c r="H255">
        <v>44</v>
      </c>
      <c r="I255">
        <v>2</v>
      </c>
      <c r="J255" t="s">
        <v>235</v>
      </c>
      <c r="K255" t="s">
        <v>993</v>
      </c>
      <c r="L255" t="s">
        <v>219</v>
      </c>
      <c r="M255" t="s">
        <v>993</v>
      </c>
      <c r="N255" t="s">
        <v>219</v>
      </c>
      <c r="O255" t="s">
        <v>996</v>
      </c>
      <c r="P255" t="s">
        <v>997</v>
      </c>
      <c r="Q255" t="s">
        <v>594</v>
      </c>
      <c r="R255" t="s">
        <v>602</v>
      </c>
      <c r="S255" t="s">
        <v>696</v>
      </c>
      <c r="T255" t="s">
        <v>235</v>
      </c>
      <c r="U255" t="s">
        <v>695</v>
      </c>
      <c r="V255" t="s">
        <v>235</v>
      </c>
      <c r="W255" t="s">
        <v>797</v>
      </c>
      <c r="X255" t="s">
        <v>239</v>
      </c>
      <c r="Y255" t="s">
        <v>3069</v>
      </c>
      <c r="Z255" t="s">
        <v>386</v>
      </c>
      <c r="AA255" t="s">
        <v>3077</v>
      </c>
      <c r="AB255" t="s">
        <v>1080</v>
      </c>
      <c r="AC255" t="s">
        <v>1081</v>
      </c>
      <c r="AD255" t="s">
        <v>1082</v>
      </c>
      <c r="AE255" t="s">
        <v>609</v>
      </c>
      <c r="AF255" t="s">
        <v>610</v>
      </c>
      <c r="AG255" t="s">
        <v>611</v>
      </c>
      <c r="AH255" t="s">
        <v>1146</v>
      </c>
      <c r="AI255" t="s">
        <v>1147</v>
      </c>
      <c r="AJ255" t="s">
        <v>3097</v>
      </c>
      <c r="AK255" t="s">
        <v>54</v>
      </c>
      <c r="AL255">
        <v>0</v>
      </c>
      <c r="AM255">
        <v>0</v>
      </c>
      <c r="AN255">
        <v>0</v>
      </c>
      <c r="AO255">
        <v>2694270</v>
      </c>
      <c r="AP255">
        <v>0</v>
      </c>
      <c r="AQ255" s="187">
        <v>2694270</v>
      </c>
      <c r="AR255" s="187">
        <v>0</v>
      </c>
      <c r="AS255" s="187">
        <v>0</v>
      </c>
      <c r="AT255" s="187">
        <v>0</v>
      </c>
      <c r="AU255" s="187">
        <v>0</v>
      </c>
      <c r="AV255" s="187">
        <v>2694270</v>
      </c>
      <c r="AW255">
        <f>+COUNTIF('[5]EJECUCIONGASTOS ARMONIZADO'!$R$3:$R$583,#REF!)</f>
        <v>0</v>
      </c>
      <c r="AY255" t="e">
        <f>+#REF!-[5]GASTOS!#REF!</f>
        <v>#REF!</v>
      </c>
    </row>
    <row r="256" spans="1:51" x14ac:dyDescent="0.25">
      <c r="A256">
        <v>24</v>
      </c>
      <c r="B256">
        <v>1</v>
      </c>
      <c r="C256">
        <v>3</v>
      </c>
      <c r="D256">
        <v>22</v>
      </c>
      <c r="E256">
        <v>1</v>
      </c>
      <c r="F256">
        <v>602</v>
      </c>
      <c r="G256">
        <v>71</v>
      </c>
      <c r="H256">
        <v>45</v>
      </c>
      <c r="I256">
        <v>2</v>
      </c>
      <c r="J256" t="s">
        <v>235</v>
      </c>
      <c r="K256" t="s">
        <v>993</v>
      </c>
      <c r="L256" t="s">
        <v>219</v>
      </c>
      <c r="M256" t="s">
        <v>993</v>
      </c>
      <c r="N256" t="s">
        <v>219</v>
      </c>
      <c r="O256" t="s">
        <v>996</v>
      </c>
      <c r="P256" t="s">
        <v>997</v>
      </c>
      <c r="Q256" t="s">
        <v>594</v>
      </c>
      <c r="R256" t="s">
        <v>602</v>
      </c>
      <c r="S256" t="s">
        <v>696</v>
      </c>
      <c r="T256" t="s">
        <v>235</v>
      </c>
      <c r="U256" t="s">
        <v>695</v>
      </c>
      <c r="V256" t="s">
        <v>235</v>
      </c>
      <c r="W256" t="s">
        <v>797</v>
      </c>
      <c r="X256" t="s">
        <v>239</v>
      </c>
      <c r="Y256" t="s">
        <v>3069</v>
      </c>
      <c r="Z256" t="s">
        <v>386</v>
      </c>
      <c r="AA256" t="s">
        <v>3077</v>
      </c>
      <c r="AB256" t="s">
        <v>1080</v>
      </c>
      <c r="AC256" t="s">
        <v>1081</v>
      </c>
      <c r="AD256" t="s">
        <v>1082</v>
      </c>
      <c r="AE256" t="s">
        <v>609</v>
      </c>
      <c r="AF256" t="s">
        <v>610</v>
      </c>
      <c r="AG256" t="s">
        <v>611</v>
      </c>
      <c r="AH256" t="s">
        <v>1146</v>
      </c>
      <c r="AI256" t="s">
        <v>1147</v>
      </c>
      <c r="AJ256" t="s">
        <v>3098</v>
      </c>
      <c r="AK256" t="s">
        <v>55</v>
      </c>
      <c r="AL256">
        <v>0</v>
      </c>
      <c r="AM256">
        <v>0</v>
      </c>
      <c r="AN256">
        <v>0</v>
      </c>
      <c r="AO256">
        <v>22495930</v>
      </c>
      <c r="AP256">
        <v>0</v>
      </c>
      <c r="AQ256" s="187">
        <v>22495930</v>
      </c>
      <c r="AR256" s="187">
        <v>0</v>
      </c>
      <c r="AS256" s="187">
        <v>0</v>
      </c>
      <c r="AT256" s="187">
        <v>0</v>
      </c>
      <c r="AU256" s="187">
        <v>0</v>
      </c>
      <c r="AV256" s="187">
        <v>22495930</v>
      </c>
      <c r="AW256">
        <f>+COUNTIF('[5]EJECUCIONGASTOS ARMONIZADO'!$R$3:$R$583,#REF!)</f>
        <v>0</v>
      </c>
      <c r="AY256" t="e">
        <f>+#REF!-[5]GASTOS!#REF!</f>
        <v>#REF!</v>
      </c>
    </row>
    <row r="257" spans="1:51" x14ac:dyDescent="0.25">
      <c r="A257">
        <v>24</v>
      </c>
      <c r="B257">
        <v>1</v>
      </c>
      <c r="C257">
        <v>3</v>
      </c>
      <c r="D257">
        <v>22</v>
      </c>
      <c r="E257">
        <v>1</v>
      </c>
      <c r="F257">
        <v>8</v>
      </c>
      <c r="G257">
        <v>17</v>
      </c>
      <c r="H257">
        <v>0</v>
      </c>
      <c r="I257">
        <v>2</v>
      </c>
      <c r="J257" t="s">
        <v>235</v>
      </c>
      <c r="K257" t="s">
        <v>993</v>
      </c>
      <c r="L257" t="s">
        <v>219</v>
      </c>
      <c r="M257" t="s">
        <v>993</v>
      </c>
      <c r="N257" t="s">
        <v>219</v>
      </c>
      <c r="O257" t="s">
        <v>996</v>
      </c>
      <c r="P257" t="s">
        <v>997</v>
      </c>
      <c r="Q257" t="s">
        <v>594</v>
      </c>
      <c r="R257" t="s">
        <v>602</v>
      </c>
      <c r="S257" t="s">
        <v>696</v>
      </c>
      <c r="T257" t="s">
        <v>235</v>
      </c>
      <c r="U257" t="s">
        <v>695</v>
      </c>
      <c r="V257" t="s">
        <v>235</v>
      </c>
      <c r="W257" t="s">
        <v>797</v>
      </c>
      <c r="X257" t="s">
        <v>239</v>
      </c>
      <c r="Y257" t="s">
        <v>1035</v>
      </c>
      <c r="Z257" t="s">
        <v>244</v>
      </c>
      <c r="AA257" t="s">
        <v>1045</v>
      </c>
      <c r="AB257" t="s">
        <v>1046</v>
      </c>
      <c r="AC257" t="s">
        <v>1047</v>
      </c>
      <c r="AD257" t="s">
        <v>1048</v>
      </c>
      <c r="AE257" t="s">
        <v>609</v>
      </c>
      <c r="AF257" t="s">
        <v>610</v>
      </c>
      <c r="AG257" t="s">
        <v>611</v>
      </c>
      <c r="AH257" t="s">
        <v>1065</v>
      </c>
      <c r="AI257" t="s">
        <v>1066</v>
      </c>
      <c r="AJ257" t="s">
        <v>1107</v>
      </c>
      <c r="AK257" t="s">
        <v>51</v>
      </c>
      <c r="AL257">
        <v>100000000</v>
      </c>
      <c r="AM257">
        <v>0</v>
      </c>
      <c r="AN257">
        <v>0</v>
      </c>
      <c r="AO257">
        <v>0</v>
      </c>
      <c r="AP257">
        <v>100000000</v>
      </c>
      <c r="AQ257" s="187">
        <v>0</v>
      </c>
      <c r="AR257" s="187">
        <v>0</v>
      </c>
      <c r="AS257" s="187">
        <v>0</v>
      </c>
      <c r="AT257" s="187">
        <v>0</v>
      </c>
      <c r="AU257" s="187">
        <v>0</v>
      </c>
      <c r="AV257" s="187">
        <v>0</v>
      </c>
      <c r="AW257">
        <f>+COUNTIF('[5]EJECUCIONGASTOS ARMONIZADO'!$R$3:$R$583,#REF!)</f>
        <v>0</v>
      </c>
      <c r="AY257" t="e">
        <f>+#REF!-[5]GASTOS!#REF!</f>
        <v>#REF!</v>
      </c>
    </row>
    <row r="258" spans="1:51" x14ac:dyDescent="0.25">
      <c r="A258">
        <v>24</v>
      </c>
      <c r="B258">
        <v>1</v>
      </c>
      <c r="C258">
        <v>3</v>
      </c>
      <c r="D258">
        <v>22</v>
      </c>
      <c r="E258">
        <v>1</v>
      </c>
      <c r="F258">
        <v>8</v>
      </c>
      <c r="G258">
        <v>17</v>
      </c>
      <c r="H258">
        <v>1</v>
      </c>
      <c r="I258">
        <v>2</v>
      </c>
      <c r="J258" t="s">
        <v>235</v>
      </c>
      <c r="K258" t="s">
        <v>993</v>
      </c>
      <c r="L258" t="s">
        <v>219</v>
      </c>
      <c r="M258" t="s">
        <v>993</v>
      </c>
      <c r="N258" t="s">
        <v>219</v>
      </c>
      <c r="O258" t="s">
        <v>996</v>
      </c>
      <c r="P258" t="s">
        <v>997</v>
      </c>
      <c r="Q258" t="s">
        <v>594</v>
      </c>
      <c r="R258" t="s">
        <v>602</v>
      </c>
      <c r="S258" t="s">
        <v>696</v>
      </c>
      <c r="T258" t="s">
        <v>235</v>
      </c>
      <c r="U258" t="s">
        <v>695</v>
      </c>
      <c r="V258" t="s">
        <v>235</v>
      </c>
      <c r="W258" t="s">
        <v>797</v>
      </c>
      <c r="X258" t="s">
        <v>239</v>
      </c>
      <c r="Y258" t="s">
        <v>1035</v>
      </c>
      <c r="Z258" t="s">
        <v>244</v>
      </c>
      <c r="AA258" t="s">
        <v>1045</v>
      </c>
      <c r="AB258" t="s">
        <v>1046</v>
      </c>
      <c r="AC258" t="s">
        <v>1047</v>
      </c>
      <c r="AD258" t="s">
        <v>1048</v>
      </c>
      <c r="AE258" t="s">
        <v>609</v>
      </c>
      <c r="AF258" t="s">
        <v>610</v>
      </c>
      <c r="AG258" t="s">
        <v>611</v>
      </c>
      <c r="AH258" t="s">
        <v>1065</v>
      </c>
      <c r="AI258" t="s">
        <v>1066</v>
      </c>
      <c r="AJ258" t="s">
        <v>1110</v>
      </c>
      <c r="AK258" t="s">
        <v>51</v>
      </c>
      <c r="AL258">
        <v>69491111</v>
      </c>
      <c r="AM258">
        <v>0</v>
      </c>
      <c r="AN258">
        <v>0</v>
      </c>
      <c r="AO258">
        <v>0</v>
      </c>
      <c r="AP258">
        <v>69491111</v>
      </c>
      <c r="AQ258" s="187">
        <v>0</v>
      </c>
      <c r="AR258" s="187">
        <v>0</v>
      </c>
      <c r="AS258" s="187">
        <v>0</v>
      </c>
      <c r="AT258" s="187">
        <v>0</v>
      </c>
      <c r="AU258" s="187">
        <v>0</v>
      </c>
      <c r="AV258" s="187">
        <v>0</v>
      </c>
      <c r="AW258">
        <f>+COUNTIF('[5]EJECUCIONGASTOS ARMONIZADO'!$R$3:$R$583,#REF!)</f>
        <v>0</v>
      </c>
      <c r="AY258" t="e">
        <f>+#REF!-[5]GASTOS!#REF!</f>
        <v>#REF!</v>
      </c>
    </row>
    <row r="259" spans="1:51" x14ac:dyDescent="0.25">
      <c r="A259">
        <v>24</v>
      </c>
      <c r="B259">
        <v>1</v>
      </c>
      <c r="C259">
        <v>3</v>
      </c>
      <c r="D259">
        <v>22</v>
      </c>
      <c r="E259">
        <v>1</v>
      </c>
      <c r="F259">
        <v>8</v>
      </c>
      <c r="G259">
        <v>17</v>
      </c>
      <c r="H259">
        <v>10</v>
      </c>
      <c r="I259">
        <v>2</v>
      </c>
      <c r="J259" t="s">
        <v>235</v>
      </c>
      <c r="K259" t="s">
        <v>993</v>
      </c>
      <c r="L259" t="s">
        <v>219</v>
      </c>
      <c r="M259" t="s">
        <v>993</v>
      </c>
      <c r="N259" t="s">
        <v>219</v>
      </c>
      <c r="O259" t="s">
        <v>996</v>
      </c>
      <c r="P259" t="s">
        <v>997</v>
      </c>
      <c r="Q259" t="s">
        <v>594</v>
      </c>
      <c r="R259" t="s">
        <v>602</v>
      </c>
      <c r="S259" t="s">
        <v>696</v>
      </c>
      <c r="T259" t="s">
        <v>235</v>
      </c>
      <c r="U259" t="s">
        <v>695</v>
      </c>
      <c r="V259" t="s">
        <v>235</v>
      </c>
      <c r="W259" t="s">
        <v>797</v>
      </c>
      <c r="X259" t="s">
        <v>239</v>
      </c>
      <c r="Y259" t="s">
        <v>1035</v>
      </c>
      <c r="Z259" t="s">
        <v>244</v>
      </c>
      <c r="AA259" t="s">
        <v>1045</v>
      </c>
      <c r="AB259" t="s">
        <v>1046</v>
      </c>
      <c r="AC259" t="s">
        <v>1047</v>
      </c>
      <c r="AD259" t="s">
        <v>1048</v>
      </c>
      <c r="AE259" t="s">
        <v>609</v>
      </c>
      <c r="AF259" t="s">
        <v>610</v>
      </c>
      <c r="AG259" t="s">
        <v>611</v>
      </c>
      <c r="AH259" t="s">
        <v>1065</v>
      </c>
      <c r="AI259" t="s">
        <v>1066</v>
      </c>
      <c r="AJ259" t="s">
        <v>1135</v>
      </c>
      <c r="AK259" t="s">
        <v>51</v>
      </c>
      <c r="AL259">
        <v>1590000</v>
      </c>
      <c r="AM259">
        <v>0</v>
      </c>
      <c r="AN259">
        <v>0</v>
      </c>
      <c r="AO259">
        <v>0</v>
      </c>
      <c r="AP259">
        <v>1590000</v>
      </c>
      <c r="AQ259" s="187">
        <v>0</v>
      </c>
      <c r="AR259" s="187">
        <v>0</v>
      </c>
      <c r="AS259" s="187">
        <v>0</v>
      </c>
      <c r="AT259" s="187">
        <v>0</v>
      </c>
      <c r="AU259" s="187">
        <v>0</v>
      </c>
      <c r="AV259" s="187">
        <v>0</v>
      </c>
      <c r="AW259">
        <f>+COUNTIF('[5]EJECUCIONGASTOS ARMONIZADO'!$R$3:$R$583,#REF!)</f>
        <v>0</v>
      </c>
      <c r="AY259" t="e">
        <f>+#REF!-[5]GASTOS!#REF!</f>
        <v>#REF!</v>
      </c>
    </row>
    <row r="260" spans="1:51" x14ac:dyDescent="0.25">
      <c r="A260">
        <v>24</v>
      </c>
      <c r="B260">
        <v>1</v>
      </c>
      <c r="C260">
        <v>3</v>
      </c>
      <c r="D260">
        <v>22</v>
      </c>
      <c r="E260">
        <v>1</v>
      </c>
      <c r="F260">
        <v>8</v>
      </c>
      <c r="G260">
        <v>17</v>
      </c>
      <c r="H260">
        <v>2</v>
      </c>
      <c r="I260">
        <v>2</v>
      </c>
      <c r="J260" t="s">
        <v>235</v>
      </c>
      <c r="K260" t="s">
        <v>993</v>
      </c>
      <c r="L260" t="s">
        <v>219</v>
      </c>
      <c r="M260" t="s">
        <v>993</v>
      </c>
      <c r="N260" t="s">
        <v>219</v>
      </c>
      <c r="O260" t="s">
        <v>996</v>
      </c>
      <c r="P260" t="s">
        <v>997</v>
      </c>
      <c r="Q260" t="s">
        <v>594</v>
      </c>
      <c r="R260" t="s">
        <v>602</v>
      </c>
      <c r="S260" t="s">
        <v>696</v>
      </c>
      <c r="T260" t="s">
        <v>235</v>
      </c>
      <c r="U260" t="s">
        <v>695</v>
      </c>
      <c r="V260" t="s">
        <v>235</v>
      </c>
      <c r="W260" t="s">
        <v>797</v>
      </c>
      <c r="X260" t="s">
        <v>239</v>
      </c>
      <c r="Y260" t="s">
        <v>1035</v>
      </c>
      <c r="Z260" t="s">
        <v>244</v>
      </c>
      <c r="AA260" t="s">
        <v>1045</v>
      </c>
      <c r="AB260" t="s">
        <v>1046</v>
      </c>
      <c r="AC260" t="s">
        <v>1047</v>
      </c>
      <c r="AD260" t="s">
        <v>1048</v>
      </c>
      <c r="AE260" t="s">
        <v>609</v>
      </c>
      <c r="AF260" t="s">
        <v>610</v>
      </c>
      <c r="AG260" t="s">
        <v>611</v>
      </c>
      <c r="AH260" t="s">
        <v>1065</v>
      </c>
      <c r="AI260" t="s">
        <v>1066</v>
      </c>
      <c r="AJ260" t="s">
        <v>1113</v>
      </c>
      <c r="AK260" t="s">
        <v>51</v>
      </c>
      <c r="AL260">
        <v>140105170</v>
      </c>
      <c r="AM260">
        <v>0</v>
      </c>
      <c r="AN260">
        <v>0</v>
      </c>
      <c r="AO260">
        <v>0</v>
      </c>
      <c r="AP260">
        <v>140105170</v>
      </c>
      <c r="AQ260" s="187">
        <v>0</v>
      </c>
      <c r="AR260" s="187">
        <v>0</v>
      </c>
      <c r="AS260" s="187">
        <v>0</v>
      </c>
      <c r="AT260" s="187">
        <v>0</v>
      </c>
      <c r="AU260" s="187">
        <v>0</v>
      </c>
      <c r="AV260" s="187">
        <v>0</v>
      </c>
      <c r="AW260">
        <f>+COUNTIF('[5]EJECUCIONGASTOS ARMONIZADO'!$R$3:$R$583,#REF!)</f>
        <v>0</v>
      </c>
      <c r="AY260" t="e">
        <f>+#REF!-[5]GASTOS!#REF!</f>
        <v>#REF!</v>
      </c>
    </row>
    <row r="261" spans="1:51" x14ac:dyDescent="0.25">
      <c r="A261">
        <v>24</v>
      </c>
      <c r="B261">
        <v>1</v>
      </c>
      <c r="C261">
        <v>3</v>
      </c>
      <c r="D261">
        <v>22</v>
      </c>
      <c r="E261">
        <v>1</v>
      </c>
      <c r="F261">
        <v>8</v>
      </c>
      <c r="G261">
        <v>17</v>
      </c>
      <c r="H261">
        <v>4</v>
      </c>
      <c r="I261">
        <v>2</v>
      </c>
      <c r="J261" t="s">
        <v>235</v>
      </c>
      <c r="K261" t="s">
        <v>993</v>
      </c>
      <c r="L261" t="s">
        <v>219</v>
      </c>
      <c r="M261" t="s">
        <v>993</v>
      </c>
      <c r="N261" t="s">
        <v>219</v>
      </c>
      <c r="O261" t="s">
        <v>996</v>
      </c>
      <c r="P261" t="s">
        <v>997</v>
      </c>
      <c r="Q261" t="s">
        <v>594</v>
      </c>
      <c r="R261" t="s">
        <v>602</v>
      </c>
      <c r="S261" t="s">
        <v>696</v>
      </c>
      <c r="T261" t="s">
        <v>235</v>
      </c>
      <c r="U261" t="s">
        <v>695</v>
      </c>
      <c r="V261" t="s">
        <v>235</v>
      </c>
      <c r="W261" t="s">
        <v>797</v>
      </c>
      <c r="X261" t="s">
        <v>239</v>
      </c>
      <c r="Y261" t="s">
        <v>1035</v>
      </c>
      <c r="Z261" t="s">
        <v>244</v>
      </c>
      <c r="AA261" t="s">
        <v>1045</v>
      </c>
      <c r="AB261" t="s">
        <v>1046</v>
      </c>
      <c r="AC261" t="s">
        <v>1047</v>
      </c>
      <c r="AD261" t="s">
        <v>1048</v>
      </c>
      <c r="AE261" t="s">
        <v>609</v>
      </c>
      <c r="AF261" t="s">
        <v>610</v>
      </c>
      <c r="AG261" t="s">
        <v>611</v>
      </c>
      <c r="AH261" t="s">
        <v>1049</v>
      </c>
      <c r="AI261" t="s">
        <v>834</v>
      </c>
      <c r="AJ261" t="s">
        <v>1116</v>
      </c>
      <c r="AK261" t="s">
        <v>51</v>
      </c>
      <c r="AL261">
        <v>200000000</v>
      </c>
      <c r="AM261">
        <v>0</v>
      </c>
      <c r="AN261">
        <v>0</v>
      </c>
      <c r="AO261">
        <v>0</v>
      </c>
      <c r="AP261">
        <v>200000000</v>
      </c>
      <c r="AQ261" s="187">
        <v>0</v>
      </c>
      <c r="AR261" s="187">
        <v>0</v>
      </c>
      <c r="AS261" s="187">
        <v>0</v>
      </c>
      <c r="AT261" s="187">
        <v>0</v>
      </c>
      <c r="AU261" s="187">
        <v>0</v>
      </c>
      <c r="AV261" s="187">
        <v>0</v>
      </c>
      <c r="AW261">
        <f>+COUNTIF('[5]EJECUCIONGASTOS ARMONIZADO'!$R$3:$R$583,#REF!)</f>
        <v>0</v>
      </c>
      <c r="AY261" t="e">
        <f>+#REF!-[5]GASTOS!#REF!</f>
        <v>#REF!</v>
      </c>
    </row>
    <row r="262" spans="1:51" x14ac:dyDescent="0.25">
      <c r="A262">
        <v>24</v>
      </c>
      <c r="B262">
        <v>1</v>
      </c>
      <c r="C262">
        <v>3</v>
      </c>
      <c r="D262">
        <v>22</v>
      </c>
      <c r="E262">
        <v>1</v>
      </c>
      <c r="F262">
        <v>8</v>
      </c>
      <c r="G262">
        <v>17</v>
      </c>
      <c r="H262">
        <v>5</v>
      </c>
      <c r="I262">
        <v>2</v>
      </c>
      <c r="J262" t="s">
        <v>235</v>
      </c>
      <c r="K262" t="s">
        <v>993</v>
      </c>
      <c r="L262" t="s">
        <v>219</v>
      </c>
      <c r="M262" t="s">
        <v>993</v>
      </c>
      <c r="N262" t="s">
        <v>219</v>
      </c>
      <c r="O262" t="s">
        <v>996</v>
      </c>
      <c r="P262" t="s">
        <v>997</v>
      </c>
      <c r="Q262" t="s">
        <v>594</v>
      </c>
      <c r="R262" t="s">
        <v>602</v>
      </c>
      <c r="S262" t="s">
        <v>696</v>
      </c>
      <c r="T262" t="s">
        <v>235</v>
      </c>
      <c r="U262" t="s">
        <v>695</v>
      </c>
      <c r="V262" t="s">
        <v>235</v>
      </c>
      <c r="W262" t="s">
        <v>797</v>
      </c>
      <c r="X262" t="s">
        <v>239</v>
      </c>
      <c r="Y262" t="s">
        <v>1035</v>
      </c>
      <c r="Z262" t="s">
        <v>244</v>
      </c>
      <c r="AA262" t="s">
        <v>1045</v>
      </c>
      <c r="AB262" t="s">
        <v>1046</v>
      </c>
      <c r="AC262" t="s">
        <v>1047</v>
      </c>
      <c r="AD262" t="s">
        <v>1048</v>
      </c>
      <c r="AE262" t="s">
        <v>609</v>
      </c>
      <c r="AF262" t="s">
        <v>610</v>
      </c>
      <c r="AG262" t="s">
        <v>611</v>
      </c>
      <c r="AH262" t="s">
        <v>1049</v>
      </c>
      <c r="AI262" t="s">
        <v>834</v>
      </c>
      <c r="AJ262" t="s">
        <v>1119</v>
      </c>
      <c r="AK262" t="s">
        <v>52</v>
      </c>
      <c r="AL262">
        <v>80000000</v>
      </c>
      <c r="AM262">
        <v>0</v>
      </c>
      <c r="AN262">
        <v>0</v>
      </c>
      <c r="AO262">
        <v>0</v>
      </c>
      <c r="AP262">
        <v>80000000</v>
      </c>
      <c r="AQ262" s="187">
        <v>0</v>
      </c>
      <c r="AR262" s="187">
        <v>0</v>
      </c>
      <c r="AS262" s="187">
        <v>0</v>
      </c>
      <c r="AT262" s="187">
        <v>0</v>
      </c>
      <c r="AU262" s="187">
        <v>0</v>
      </c>
      <c r="AV262" s="187">
        <v>0</v>
      </c>
      <c r="AW262">
        <f>+COUNTIF('[5]EJECUCIONGASTOS ARMONIZADO'!$R$3:$R$583,#REF!)</f>
        <v>0</v>
      </c>
      <c r="AY262" t="e">
        <f>+#REF!-[5]GASTOS!#REF!</f>
        <v>#REF!</v>
      </c>
    </row>
    <row r="263" spans="1:51" x14ac:dyDescent="0.25">
      <c r="A263">
        <v>24</v>
      </c>
      <c r="B263">
        <v>1</v>
      </c>
      <c r="C263">
        <v>3</v>
      </c>
      <c r="D263">
        <v>22</v>
      </c>
      <c r="E263">
        <v>1</v>
      </c>
      <c r="F263">
        <v>8</v>
      </c>
      <c r="G263">
        <v>17</v>
      </c>
      <c r="H263">
        <v>6</v>
      </c>
      <c r="I263">
        <v>2</v>
      </c>
      <c r="J263" t="s">
        <v>235</v>
      </c>
      <c r="K263" t="s">
        <v>993</v>
      </c>
      <c r="L263" t="s">
        <v>219</v>
      </c>
      <c r="M263" t="s">
        <v>993</v>
      </c>
      <c r="N263" t="s">
        <v>219</v>
      </c>
      <c r="O263" t="s">
        <v>996</v>
      </c>
      <c r="P263" t="s">
        <v>997</v>
      </c>
      <c r="Q263" t="s">
        <v>594</v>
      </c>
      <c r="R263" t="s">
        <v>602</v>
      </c>
      <c r="S263" t="s">
        <v>696</v>
      </c>
      <c r="T263" t="s">
        <v>235</v>
      </c>
      <c r="U263" t="s">
        <v>695</v>
      </c>
      <c r="V263" t="s">
        <v>235</v>
      </c>
      <c r="W263" t="s">
        <v>797</v>
      </c>
      <c r="X263" t="s">
        <v>239</v>
      </c>
      <c r="Y263" t="s">
        <v>1035</v>
      </c>
      <c r="Z263" t="s">
        <v>244</v>
      </c>
      <c r="AA263" t="s">
        <v>1045</v>
      </c>
      <c r="AB263" t="s">
        <v>1046</v>
      </c>
      <c r="AC263" t="s">
        <v>1047</v>
      </c>
      <c r="AD263" t="s">
        <v>1048</v>
      </c>
      <c r="AE263" t="s">
        <v>609</v>
      </c>
      <c r="AF263" t="s">
        <v>610</v>
      </c>
      <c r="AG263" t="s">
        <v>611</v>
      </c>
      <c r="AH263" t="s">
        <v>1060</v>
      </c>
      <c r="AI263" t="s">
        <v>1061</v>
      </c>
      <c r="AJ263" t="s">
        <v>1122</v>
      </c>
      <c r="AK263" t="s">
        <v>51</v>
      </c>
      <c r="AL263">
        <v>285084001</v>
      </c>
      <c r="AM263">
        <v>0</v>
      </c>
      <c r="AN263">
        <v>0</v>
      </c>
      <c r="AO263">
        <v>0</v>
      </c>
      <c r="AP263">
        <v>285084001</v>
      </c>
      <c r="AQ263" s="187">
        <v>0</v>
      </c>
      <c r="AR263" s="187">
        <v>0</v>
      </c>
      <c r="AS263" s="187">
        <v>0</v>
      </c>
      <c r="AT263" s="187">
        <v>0</v>
      </c>
      <c r="AU263" s="187">
        <v>0</v>
      </c>
      <c r="AV263" s="187">
        <v>0</v>
      </c>
      <c r="AW263">
        <f>+COUNTIF('[5]EJECUCIONGASTOS ARMONIZADO'!$R$3:$R$583,#REF!)</f>
        <v>0</v>
      </c>
      <c r="AY263" t="e">
        <f>+#REF!-[5]GASTOS!#REF!</f>
        <v>#REF!</v>
      </c>
    </row>
    <row r="264" spans="1:51" x14ac:dyDescent="0.25">
      <c r="A264">
        <v>24</v>
      </c>
      <c r="B264">
        <v>1</v>
      </c>
      <c r="C264">
        <v>3</v>
      </c>
      <c r="D264">
        <v>22</v>
      </c>
      <c r="E264">
        <v>1</v>
      </c>
      <c r="F264">
        <v>8</v>
      </c>
      <c r="G264">
        <v>17</v>
      </c>
      <c r="H264">
        <v>7</v>
      </c>
      <c r="I264">
        <v>2</v>
      </c>
      <c r="J264" t="s">
        <v>235</v>
      </c>
      <c r="K264" t="s">
        <v>993</v>
      </c>
      <c r="L264" t="s">
        <v>219</v>
      </c>
      <c r="M264" t="s">
        <v>993</v>
      </c>
      <c r="N264" t="s">
        <v>219</v>
      </c>
      <c r="O264" t="s">
        <v>996</v>
      </c>
      <c r="P264" t="s">
        <v>997</v>
      </c>
      <c r="Q264" t="s">
        <v>594</v>
      </c>
      <c r="R264" t="s">
        <v>602</v>
      </c>
      <c r="S264" t="s">
        <v>696</v>
      </c>
      <c r="T264" t="s">
        <v>235</v>
      </c>
      <c r="U264" t="s">
        <v>695</v>
      </c>
      <c r="V264" t="s">
        <v>235</v>
      </c>
      <c r="W264" t="s">
        <v>797</v>
      </c>
      <c r="X264" t="s">
        <v>239</v>
      </c>
      <c r="Y264" t="s">
        <v>1035</v>
      </c>
      <c r="Z264" t="s">
        <v>244</v>
      </c>
      <c r="AA264" t="s">
        <v>1045</v>
      </c>
      <c r="AB264" t="s">
        <v>1046</v>
      </c>
      <c r="AC264" t="s">
        <v>1047</v>
      </c>
      <c r="AD264" t="s">
        <v>1048</v>
      </c>
      <c r="AE264" t="s">
        <v>609</v>
      </c>
      <c r="AF264" t="s">
        <v>610</v>
      </c>
      <c r="AG264" t="s">
        <v>611</v>
      </c>
      <c r="AH264" t="s">
        <v>1053</v>
      </c>
      <c r="AI264" t="s">
        <v>844</v>
      </c>
      <c r="AJ264" t="s">
        <v>1125</v>
      </c>
      <c r="AK264" t="s">
        <v>52</v>
      </c>
      <c r="AL264">
        <v>140105170</v>
      </c>
      <c r="AM264">
        <v>0</v>
      </c>
      <c r="AN264">
        <v>0</v>
      </c>
      <c r="AO264">
        <v>0</v>
      </c>
      <c r="AP264">
        <v>140105170</v>
      </c>
      <c r="AQ264" s="187">
        <v>0</v>
      </c>
      <c r="AR264" s="187">
        <v>0</v>
      </c>
      <c r="AS264" s="187">
        <v>0</v>
      </c>
      <c r="AT264" s="187">
        <v>0</v>
      </c>
      <c r="AU264" s="187">
        <v>0</v>
      </c>
      <c r="AV264" s="187">
        <v>0</v>
      </c>
      <c r="AW264">
        <f>+COUNTIF('[5]EJECUCIONGASTOS ARMONIZADO'!$R$3:$R$583,#REF!)</f>
        <v>0</v>
      </c>
      <c r="AY264" t="e">
        <f>+#REF!-[5]GASTOS!#REF!</f>
        <v>#REF!</v>
      </c>
    </row>
    <row r="265" spans="1:51" x14ac:dyDescent="0.25">
      <c r="A265">
        <v>24</v>
      </c>
      <c r="B265">
        <v>1</v>
      </c>
      <c r="C265">
        <v>3</v>
      </c>
      <c r="D265">
        <v>22</v>
      </c>
      <c r="E265">
        <v>1</v>
      </c>
      <c r="F265">
        <v>8</v>
      </c>
      <c r="G265">
        <v>17</v>
      </c>
      <c r="H265">
        <v>8</v>
      </c>
      <c r="I265">
        <v>2</v>
      </c>
      <c r="J265" t="s">
        <v>235</v>
      </c>
      <c r="K265" t="s">
        <v>993</v>
      </c>
      <c r="L265" t="s">
        <v>219</v>
      </c>
      <c r="M265" t="s">
        <v>993</v>
      </c>
      <c r="N265" t="s">
        <v>219</v>
      </c>
      <c r="O265" t="s">
        <v>996</v>
      </c>
      <c r="P265" t="s">
        <v>997</v>
      </c>
      <c r="Q265" t="s">
        <v>594</v>
      </c>
      <c r="R265" t="s">
        <v>602</v>
      </c>
      <c r="S265" t="s">
        <v>696</v>
      </c>
      <c r="T265" t="s">
        <v>235</v>
      </c>
      <c r="U265" t="s">
        <v>695</v>
      </c>
      <c r="V265" t="s">
        <v>235</v>
      </c>
      <c r="W265" t="s">
        <v>797</v>
      </c>
      <c r="X265" t="s">
        <v>239</v>
      </c>
      <c r="Y265" t="s">
        <v>1035</v>
      </c>
      <c r="Z265" t="s">
        <v>244</v>
      </c>
      <c r="AA265" t="s">
        <v>1045</v>
      </c>
      <c r="AB265" t="s">
        <v>1046</v>
      </c>
      <c r="AC265" t="s">
        <v>1047</v>
      </c>
      <c r="AD265" t="s">
        <v>1048</v>
      </c>
      <c r="AE265" t="s">
        <v>609</v>
      </c>
      <c r="AF265" t="s">
        <v>610</v>
      </c>
      <c r="AG265" t="s">
        <v>611</v>
      </c>
      <c r="AH265" t="s">
        <v>1053</v>
      </c>
      <c r="AI265" t="s">
        <v>844</v>
      </c>
      <c r="AJ265" t="s">
        <v>1129</v>
      </c>
      <c r="AK265" t="s">
        <v>53</v>
      </c>
      <c r="AL265">
        <v>1590000</v>
      </c>
      <c r="AM265">
        <v>0</v>
      </c>
      <c r="AN265">
        <v>0</v>
      </c>
      <c r="AO265">
        <v>0</v>
      </c>
      <c r="AP265">
        <v>1590000</v>
      </c>
      <c r="AQ265" s="187">
        <v>0</v>
      </c>
      <c r="AR265" s="187">
        <v>0</v>
      </c>
      <c r="AS265" s="187">
        <v>0</v>
      </c>
      <c r="AT265" s="187">
        <v>0</v>
      </c>
      <c r="AU265" s="187">
        <v>0</v>
      </c>
      <c r="AV265" s="187">
        <v>0</v>
      </c>
      <c r="AW265">
        <f>+COUNTIF('[5]EJECUCIONGASTOS ARMONIZADO'!$R$3:$R$583,#REF!)</f>
        <v>0</v>
      </c>
      <c r="AY265" t="e">
        <f>+#REF!-[5]GASTOS!#REF!</f>
        <v>#REF!</v>
      </c>
    </row>
    <row r="266" spans="1:51" x14ac:dyDescent="0.25">
      <c r="A266">
        <v>24</v>
      </c>
      <c r="B266">
        <v>1</v>
      </c>
      <c r="C266">
        <v>3</v>
      </c>
      <c r="D266">
        <v>22</v>
      </c>
      <c r="E266">
        <v>1</v>
      </c>
      <c r="F266">
        <v>8</v>
      </c>
      <c r="G266">
        <v>17</v>
      </c>
      <c r="H266">
        <v>9</v>
      </c>
      <c r="I266">
        <v>2</v>
      </c>
      <c r="J266" t="s">
        <v>235</v>
      </c>
      <c r="K266" t="s">
        <v>993</v>
      </c>
      <c r="L266" t="s">
        <v>219</v>
      </c>
      <c r="M266" t="s">
        <v>993</v>
      </c>
      <c r="N266" t="s">
        <v>219</v>
      </c>
      <c r="O266" t="s">
        <v>996</v>
      </c>
      <c r="P266" t="s">
        <v>997</v>
      </c>
      <c r="Q266" t="s">
        <v>594</v>
      </c>
      <c r="R266" t="s">
        <v>602</v>
      </c>
      <c r="S266" t="s">
        <v>696</v>
      </c>
      <c r="T266" t="s">
        <v>235</v>
      </c>
      <c r="U266" t="s">
        <v>695</v>
      </c>
      <c r="V266" t="s">
        <v>235</v>
      </c>
      <c r="W266" t="s">
        <v>797</v>
      </c>
      <c r="X266" t="s">
        <v>239</v>
      </c>
      <c r="Y266" t="s">
        <v>1035</v>
      </c>
      <c r="Z266" t="s">
        <v>244</v>
      </c>
      <c r="AA266" t="s">
        <v>1045</v>
      </c>
      <c r="AB266" t="s">
        <v>1046</v>
      </c>
      <c r="AC266" t="s">
        <v>1047</v>
      </c>
      <c r="AD266" t="s">
        <v>1048</v>
      </c>
      <c r="AE266" t="s">
        <v>609</v>
      </c>
      <c r="AF266" t="s">
        <v>610</v>
      </c>
      <c r="AG266" t="s">
        <v>611</v>
      </c>
      <c r="AH266" t="s">
        <v>1053</v>
      </c>
      <c r="AI266" t="s">
        <v>844</v>
      </c>
      <c r="AJ266" t="s">
        <v>1132</v>
      </c>
      <c r="AK266" t="s">
        <v>51</v>
      </c>
      <c r="AL266">
        <v>281694164</v>
      </c>
      <c r="AM266">
        <v>0</v>
      </c>
      <c r="AN266">
        <v>0</v>
      </c>
      <c r="AO266">
        <v>0</v>
      </c>
      <c r="AP266">
        <v>281694164</v>
      </c>
      <c r="AQ266" s="187">
        <v>0</v>
      </c>
      <c r="AR266" s="187">
        <v>0</v>
      </c>
      <c r="AS266" s="187">
        <v>0</v>
      </c>
      <c r="AT266" s="187">
        <v>0</v>
      </c>
      <c r="AU266" s="187">
        <v>0</v>
      </c>
      <c r="AV266" s="187">
        <v>0</v>
      </c>
      <c r="AW266">
        <f>+COUNTIF('[5]EJECUCIONGASTOS ARMONIZADO'!$R$3:$R$583,#REF!)</f>
        <v>0</v>
      </c>
      <c r="AY266" t="e">
        <f>+#REF!-[5]GASTOS!#REF!</f>
        <v>#REF!</v>
      </c>
    </row>
    <row r="267" spans="1:51" x14ac:dyDescent="0.25">
      <c r="A267">
        <v>24</v>
      </c>
      <c r="B267">
        <v>1</v>
      </c>
      <c r="C267">
        <v>3</v>
      </c>
      <c r="D267">
        <v>22</v>
      </c>
      <c r="E267">
        <v>1</v>
      </c>
      <c r="F267">
        <v>8</v>
      </c>
      <c r="G267">
        <v>71</v>
      </c>
      <c r="H267">
        <v>0</v>
      </c>
      <c r="I267">
        <v>2</v>
      </c>
      <c r="J267" t="s">
        <v>235</v>
      </c>
      <c r="K267" t="s">
        <v>993</v>
      </c>
      <c r="L267" t="s">
        <v>219</v>
      </c>
      <c r="M267" t="s">
        <v>993</v>
      </c>
      <c r="N267" t="s">
        <v>219</v>
      </c>
      <c r="O267" t="s">
        <v>996</v>
      </c>
      <c r="P267" t="s">
        <v>997</v>
      </c>
      <c r="Q267" t="s">
        <v>594</v>
      </c>
      <c r="R267" t="s">
        <v>602</v>
      </c>
      <c r="S267" t="s">
        <v>696</v>
      </c>
      <c r="T267" t="s">
        <v>235</v>
      </c>
      <c r="U267" t="s">
        <v>695</v>
      </c>
      <c r="V267" t="s">
        <v>235</v>
      </c>
      <c r="W267" t="s">
        <v>797</v>
      </c>
      <c r="X267" t="s">
        <v>239</v>
      </c>
      <c r="Y267" t="s">
        <v>1035</v>
      </c>
      <c r="Z267" t="s">
        <v>244</v>
      </c>
      <c r="AA267" t="s">
        <v>1079</v>
      </c>
      <c r="AB267" t="s">
        <v>1080</v>
      </c>
      <c r="AC267" t="s">
        <v>1081</v>
      </c>
      <c r="AD267" t="s">
        <v>1082</v>
      </c>
      <c r="AE267" t="s">
        <v>609</v>
      </c>
      <c r="AF267" t="s">
        <v>610</v>
      </c>
      <c r="AG267" t="s">
        <v>611</v>
      </c>
      <c r="AH267" t="s">
        <v>1053</v>
      </c>
      <c r="AI267" t="s">
        <v>844</v>
      </c>
      <c r="AJ267" t="s">
        <v>1139</v>
      </c>
      <c r="AK267" t="s">
        <v>54</v>
      </c>
      <c r="AL267">
        <v>1600000</v>
      </c>
      <c r="AM267">
        <v>0</v>
      </c>
      <c r="AN267">
        <v>0</v>
      </c>
      <c r="AO267">
        <v>0</v>
      </c>
      <c r="AP267">
        <v>1600000</v>
      </c>
      <c r="AQ267" s="187">
        <v>0</v>
      </c>
      <c r="AR267" s="187">
        <v>0</v>
      </c>
      <c r="AS267" s="187">
        <v>0</v>
      </c>
      <c r="AT267" s="187">
        <v>0</v>
      </c>
      <c r="AU267" s="187">
        <v>0</v>
      </c>
      <c r="AV267" s="187">
        <v>0</v>
      </c>
      <c r="AW267">
        <f>+COUNTIF('[5]EJECUCIONGASTOS ARMONIZADO'!$R$3:$R$583,#REF!)</f>
        <v>0</v>
      </c>
      <c r="AY267" t="e">
        <f>+#REF!-[5]GASTOS!#REF!</f>
        <v>#REF!</v>
      </c>
    </row>
    <row r="268" spans="1:51" x14ac:dyDescent="0.25">
      <c r="A268">
        <v>24</v>
      </c>
      <c r="B268">
        <v>1</v>
      </c>
      <c r="C268">
        <v>3</v>
      </c>
      <c r="D268">
        <v>22</v>
      </c>
      <c r="E268">
        <v>1</v>
      </c>
      <c r="F268">
        <v>8</v>
      </c>
      <c r="G268">
        <v>71</v>
      </c>
      <c r="H268">
        <v>0</v>
      </c>
      <c r="I268">
        <v>2</v>
      </c>
      <c r="J268" t="s">
        <v>235</v>
      </c>
      <c r="K268" t="s">
        <v>993</v>
      </c>
      <c r="L268" t="s">
        <v>219</v>
      </c>
      <c r="M268" t="s">
        <v>993</v>
      </c>
      <c r="N268" t="s">
        <v>219</v>
      </c>
      <c r="O268" t="s">
        <v>996</v>
      </c>
      <c r="P268" t="s">
        <v>997</v>
      </c>
      <c r="Q268" t="s">
        <v>594</v>
      </c>
      <c r="R268" t="s">
        <v>602</v>
      </c>
      <c r="S268" t="s">
        <v>696</v>
      </c>
      <c r="T268" t="s">
        <v>235</v>
      </c>
      <c r="U268" t="s">
        <v>695</v>
      </c>
      <c r="V268" t="s">
        <v>235</v>
      </c>
      <c r="W268" t="s">
        <v>797</v>
      </c>
      <c r="X268" t="s">
        <v>239</v>
      </c>
      <c r="Y268" t="s">
        <v>1035</v>
      </c>
      <c r="Z268" t="s">
        <v>244</v>
      </c>
      <c r="AA268" t="s">
        <v>1079</v>
      </c>
      <c r="AB268" t="s">
        <v>1080</v>
      </c>
      <c r="AC268" t="s">
        <v>1081</v>
      </c>
      <c r="AD268" t="s">
        <v>1082</v>
      </c>
      <c r="AE268" t="s">
        <v>609</v>
      </c>
      <c r="AF268" t="s">
        <v>610</v>
      </c>
      <c r="AG268" t="s">
        <v>611</v>
      </c>
      <c r="AH268" t="s">
        <v>1146</v>
      </c>
      <c r="AI268" t="s">
        <v>1147</v>
      </c>
      <c r="AJ268" t="s">
        <v>2841</v>
      </c>
      <c r="AK268" t="s">
        <v>56</v>
      </c>
      <c r="AL268">
        <v>0</v>
      </c>
      <c r="AM268">
        <v>686866988</v>
      </c>
      <c r="AN268">
        <v>0</v>
      </c>
      <c r="AO268">
        <v>0</v>
      </c>
      <c r="AP268">
        <v>686866988</v>
      </c>
      <c r="AQ268" s="187">
        <v>0</v>
      </c>
      <c r="AR268" s="187">
        <v>0</v>
      </c>
      <c r="AS268" s="187">
        <v>0</v>
      </c>
      <c r="AT268" s="187">
        <v>0</v>
      </c>
      <c r="AU268" s="187">
        <v>0</v>
      </c>
      <c r="AV268" s="187">
        <v>0</v>
      </c>
      <c r="AW268">
        <f>+COUNTIF('[5]EJECUCIONGASTOS ARMONIZADO'!$R$3:$R$583,#REF!)</f>
        <v>0</v>
      </c>
      <c r="AY268" t="e">
        <f>+#REF!-[5]GASTOS!#REF!</f>
        <v>#REF!</v>
      </c>
    </row>
    <row r="269" spans="1:51" x14ac:dyDescent="0.25">
      <c r="A269">
        <v>24</v>
      </c>
      <c r="B269">
        <v>1</v>
      </c>
      <c r="C269">
        <v>3</v>
      </c>
      <c r="D269">
        <v>22</v>
      </c>
      <c r="E269">
        <v>1</v>
      </c>
      <c r="F269">
        <v>8</v>
      </c>
      <c r="G269">
        <v>71</v>
      </c>
      <c r="H269">
        <v>1</v>
      </c>
      <c r="I269">
        <v>2</v>
      </c>
      <c r="J269" t="s">
        <v>235</v>
      </c>
      <c r="K269" t="s">
        <v>993</v>
      </c>
      <c r="L269" t="s">
        <v>219</v>
      </c>
      <c r="M269" t="s">
        <v>993</v>
      </c>
      <c r="N269" t="s">
        <v>219</v>
      </c>
      <c r="O269" t="s">
        <v>996</v>
      </c>
      <c r="P269" t="s">
        <v>997</v>
      </c>
      <c r="Q269" t="s">
        <v>594</v>
      </c>
      <c r="R269" t="s">
        <v>602</v>
      </c>
      <c r="S269" t="s">
        <v>696</v>
      </c>
      <c r="T269" t="s">
        <v>235</v>
      </c>
      <c r="U269" t="s">
        <v>695</v>
      </c>
      <c r="V269" t="s">
        <v>235</v>
      </c>
      <c r="W269" t="s">
        <v>797</v>
      </c>
      <c r="X269" t="s">
        <v>239</v>
      </c>
      <c r="Y269" t="s">
        <v>1035</v>
      </c>
      <c r="Z269" t="s">
        <v>244</v>
      </c>
      <c r="AA269" t="s">
        <v>1079</v>
      </c>
      <c r="AB269" t="s">
        <v>1080</v>
      </c>
      <c r="AC269" t="s">
        <v>1081</v>
      </c>
      <c r="AD269" t="s">
        <v>1082</v>
      </c>
      <c r="AE269" t="s">
        <v>609</v>
      </c>
      <c r="AF269" t="s">
        <v>610</v>
      </c>
      <c r="AG269" t="s">
        <v>611</v>
      </c>
      <c r="AH269" t="s">
        <v>1053</v>
      </c>
      <c r="AI269" t="s">
        <v>844</v>
      </c>
      <c r="AJ269" t="s">
        <v>1143</v>
      </c>
      <c r="AK269" t="s">
        <v>55</v>
      </c>
      <c r="AL269">
        <v>22495930</v>
      </c>
      <c r="AM269">
        <v>0</v>
      </c>
      <c r="AN269">
        <v>0</v>
      </c>
      <c r="AO269">
        <v>0</v>
      </c>
      <c r="AP269">
        <v>22495930</v>
      </c>
      <c r="AQ269" s="187">
        <v>0</v>
      </c>
      <c r="AR269" s="187">
        <v>0</v>
      </c>
      <c r="AS269" s="187">
        <v>0</v>
      </c>
      <c r="AT269" s="187">
        <v>0</v>
      </c>
      <c r="AU269" s="187">
        <v>0</v>
      </c>
      <c r="AV269" s="187">
        <v>0</v>
      </c>
      <c r="AW269">
        <f>+COUNTIF('[5]EJECUCIONGASTOS ARMONIZADO'!$R$3:$R$583,#REF!)</f>
        <v>0</v>
      </c>
      <c r="AY269" t="e">
        <f>+#REF!-[5]GASTOS!#REF!</f>
        <v>#REF!</v>
      </c>
    </row>
    <row r="270" spans="1:51" x14ac:dyDescent="0.25">
      <c r="A270">
        <v>24</v>
      </c>
      <c r="B270">
        <v>1</v>
      </c>
      <c r="C270">
        <v>3</v>
      </c>
      <c r="D270">
        <v>22</v>
      </c>
      <c r="E270">
        <v>1</v>
      </c>
      <c r="F270">
        <v>8</v>
      </c>
      <c r="G270">
        <v>71</v>
      </c>
      <c r="H270">
        <v>2</v>
      </c>
      <c r="I270">
        <v>2</v>
      </c>
      <c r="J270" t="s">
        <v>235</v>
      </c>
      <c r="K270" t="s">
        <v>993</v>
      </c>
      <c r="L270" t="s">
        <v>219</v>
      </c>
      <c r="M270" t="s">
        <v>993</v>
      </c>
      <c r="N270" t="s">
        <v>219</v>
      </c>
      <c r="O270" t="s">
        <v>996</v>
      </c>
      <c r="P270" t="s">
        <v>997</v>
      </c>
      <c r="Q270" t="s">
        <v>594</v>
      </c>
      <c r="R270" t="s">
        <v>602</v>
      </c>
      <c r="S270" t="s">
        <v>696</v>
      </c>
      <c r="T270" t="s">
        <v>235</v>
      </c>
      <c r="U270" t="s">
        <v>695</v>
      </c>
      <c r="V270" t="s">
        <v>235</v>
      </c>
      <c r="W270" t="s">
        <v>797</v>
      </c>
      <c r="X270" t="s">
        <v>239</v>
      </c>
      <c r="Y270" t="s">
        <v>1035</v>
      </c>
      <c r="Z270" t="s">
        <v>244</v>
      </c>
      <c r="AA270" t="s">
        <v>1079</v>
      </c>
      <c r="AB270" t="s">
        <v>1080</v>
      </c>
      <c r="AC270" t="s">
        <v>1081</v>
      </c>
      <c r="AD270" t="s">
        <v>1082</v>
      </c>
      <c r="AE270" t="s">
        <v>609</v>
      </c>
      <c r="AF270" t="s">
        <v>610</v>
      </c>
      <c r="AG270" t="s">
        <v>611</v>
      </c>
      <c r="AH270" t="s">
        <v>1053</v>
      </c>
      <c r="AI270" t="s">
        <v>844</v>
      </c>
      <c r="AJ270" t="s">
        <v>2554</v>
      </c>
      <c r="AK270" t="s">
        <v>56</v>
      </c>
      <c r="AL270">
        <v>0</v>
      </c>
      <c r="AM270">
        <v>3300000000</v>
      </c>
      <c r="AN270">
        <v>0</v>
      </c>
      <c r="AO270">
        <v>565000000</v>
      </c>
      <c r="AP270">
        <v>3494671215</v>
      </c>
      <c r="AQ270" s="187">
        <v>370328785</v>
      </c>
      <c r="AR270" s="187">
        <v>370328785</v>
      </c>
      <c r="AS270" s="187">
        <v>370328785</v>
      </c>
      <c r="AT270" s="187">
        <v>215884232</v>
      </c>
      <c r="AU270" s="187">
        <v>213323272</v>
      </c>
      <c r="AV270" s="187">
        <v>0</v>
      </c>
      <c r="AW270">
        <f>+COUNTIF('[5]EJECUCIONGASTOS ARMONIZADO'!$R$3:$R$583,#REF!)</f>
        <v>0</v>
      </c>
      <c r="AY270" t="e">
        <f>+#REF!-[5]GASTOS!#REF!</f>
        <v>#REF!</v>
      </c>
    </row>
    <row r="271" spans="1:51" x14ac:dyDescent="0.25">
      <c r="A271">
        <v>24</v>
      </c>
      <c r="B271">
        <v>1</v>
      </c>
      <c r="C271">
        <v>3</v>
      </c>
      <c r="D271">
        <v>22</v>
      </c>
      <c r="E271">
        <v>1</v>
      </c>
      <c r="F271">
        <v>8</v>
      </c>
      <c r="G271">
        <v>71</v>
      </c>
      <c r="H271">
        <v>2</v>
      </c>
      <c r="I271">
        <v>2</v>
      </c>
      <c r="J271" t="s">
        <v>235</v>
      </c>
      <c r="K271" t="s">
        <v>993</v>
      </c>
      <c r="L271" t="s">
        <v>219</v>
      </c>
      <c r="M271" t="s">
        <v>993</v>
      </c>
      <c r="N271" t="s">
        <v>219</v>
      </c>
      <c r="O271" t="s">
        <v>996</v>
      </c>
      <c r="P271" t="s">
        <v>997</v>
      </c>
      <c r="Q271" t="s">
        <v>594</v>
      </c>
      <c r="R271" t="s">
        <v>602</v>
      </c>
      <c r="S271" t="s">
        <v>696</v>
      </c>
      <c r="T271" t="s">
        <v>235</v>
      </c>
      <c r="U271" t="s">
        <v>695</v>
      </c>
      <c r="V271" t="s">
        <v>235</v>
      </c>
      <c r="W271" t="s">
        <v>797</v>
      </c>
      <c r="X271" t="s">
        <v>239</v>
      </c>
      <c r="Y271" t="s">
        <v>1035</v>
      </c>
      <c r="Z271" t="s">
        <v>244</v>
      </c>
      <c r="AA271" t="s">
        <v>1079</v>
      </c>
      <c r="AB271" t="s">
        <v>1080</v>
      </c>
      <c r="AC271" t="s">
        <v>1081</v>
      </c>
      <c r="AD271" t="s">
        <v>1082</v>
      </c>
      <c r="AE271" t="s">
        <v>609</v>
      </c>
      <c r="AF271" t="s">
        <v>610</v>
      </c>
      <c r="AG271" t="s">
        <v>611</v>
      </c>
      <c r="AH271" t="s">
        <v>1146</v>
      </c>
      <c r="AI271" t="s">
        <v>1147</v>
      </c>
      <c r="AJ271" t="s">
        <v>2637</v>
      </c>
      <c r="AK271" t="s">
        <v>268</v>
      </c>
      <c r="AL271">
        <v>0</v>
      </c>
      <c r="AM271">
        <v>1000000000</v>
      </c>
      <c r="AN271">
        <v>0</v>
      </c>
      <c r="AO271">
        <v>60000000</v>
      </c>
      <c r="AP271">
        <v>1000000000</v>
      </c>
      <c r="AQ271" s="187">
        <v>60000000</v>
      </c>
      <c r="AR271" s="187">
        <v>60000000</v>
      </c>
      <c r="AS271" s="187">
        <v>60000000</v>
      </c>
      <c r="AT271" s="187">
        <v>0</v>
      </c>
      <c r="AU271" s="187">
        <v>0</v>
      </c>
      <c r="AV271" s="187">
        <v>0</v>
      </c>
      <c r="AW271">
        <f>+COUNTIF('[5]EJECUCIONGASTOS ARMONIZADO'!$R$3:$R$583,#REF!)</f>
        <v>0</v>
      </c>
      <c r="AY271" t="e">
        <f>+#REF!-[5]GASTOS!#REF!</f>
        <v>#REF!</v>
      </c>
    </row>
    <row r="272" spans="1:51" x14ac:dyDescent="0.25">
      <c r="A272">
        <v>24</v>
      </c>
      <c r="B272">
        <v>1</v>
      </c>
      <c r="C272">
        <v>3</v>
      </c>
      <c r="D272">
        <v>22</v>
      </c>
      <c r="E272">
        <v>1</v>
      </c>
      <c r="F272">
        <v>8</v>
      </c>
      <c r="G272">
        <v>71</v>
      </c>
      <c r="H272">
        <v>3</v>
      </c>
      <c r="I272">
        <v>2</v>
      </c>
      <c r="J272" t="s">
        <v>235</v>
      </c>
      <c r="K272" t="s">
        <v>993</v>
      </c>
      <c r="L272" t="s">
        <v>219</v>
      </c>
      <c r="M272" t="s">
        <v>993</v>
      </c>
      <c r="N272" t="s">
        <v>219</v>
      </c>
      <c r="O272" t="s">
        <v>996</v>
      </c>
      <c r="P272" t="s">
        <v>997</v>
      </c>
      <c r="Q272" t="s">
        <v>594</v>
      </c>
      <c r="R272" t="s">
        <v>602</v>
      </c>
      <c r="S272" t="s">
        <v>696</v>
      </c>
      <c r="T272" t="s">
        <v>235</v>
      </c>
      <c r="U272" t="s">
        <v>695</v>
      </c>
      <c r="V272" t="s">
        <v>235</v>
      </c>
      <c r="W272" t="s">
        <v>797</v>
      </c>
      <c r="X272" t="s">
        <v>239</v>
      </c>
      <c r="Y272" t="s">
        <v>1035</v>
      </c>
      <c r="Z272" t="s">
        <v>244</v>
      </c>
      <c r="AA272" t="s">
        <v>1079</v>
      </c>
      <c r="AB272" t="s">
        <v>1080</v>
      </c>
      <c r="AC272" t="s">
        <v>1081</v>
      </c>
      <c r="AD272" t="s">
        <v>1082</v>
      </c>
      <c r="AE272" t="s">
        <v>609</v>
      </c>
      <c r="AF272" t="s">
        <v>610</v>
      </c>
      <c r="AG272" t="s">
        <v>611</v>
      </c>
      <c r="AH272" t="s">
        <v>1146</v>
      </c>
      <c r="AI272" t="s">
        <v>1147</v>
      </c>
      <c r="AJ272" t="s">
        <v>1148</v>
      </c>
      <c r="AK272" t="s">
        <v>57</v>
      </c>
      <c r="AL272">
        <v>4040791581</v>
      </c>
      <c r="AM272">
        <v>0</v>
      </c>
      <c r="AN272">
        <v>0</v>
      </c>
      <c r="AO272">
        <v>0</v>
      </c>
      <c r="AP272">
        <v>135897872</v>
      </c>
      <c r="AQ272" s="187">
        <v>3904893709</v>
      </c>
      <c r="AR272" s="187">
        <v>3904893709</v>
      </c>
      <c r="AS272" s="187">
        <v>3904893709</v>
      </c>
      <c r="AT272" s="187">
        <v>3323026470.96</v>
      </c>
      <c r="AU272" s="187">
        <v>3215762221.96</v>
      </c>
      <c r="AV272" s="187">
        <v>0</v>
      </c>
      <c r="AW272">
        <f>+COUNTIF('[5]EJECUCIONGASTOS ARMONIZADO'!$R$3:$R$583,#REF!)</f>
        <v>0</v>
      </c>
      <c r="AY272" t="e">
        <f>+#REF!-[5]GASTOS!#REF!</f>
        <v>#REF!</v>
      </c>
    </row>
    <row r="273" spans="1:51" x14ac:dyDescent="0.25">
      <c r="A273">
        <v>24</v>
      </c>
      <c r="B273">
        <v>1</v>
      </c>
      <c r="C273">
        <v>3</v>
      </c>
      <c r="D273">
        <v>22</v>
      </c>
      <c r="E273">
        <v>1</v>
      </c>
      <c r="F273">
        <v>8</v>
      </c>
      <c r="G273">
        <v>71</v>
      </c>
      <c r="H273">
        <v>4</v>
      </c>
      <c r="I273">
        <v>2</v>
      </c>
      <c r="J273" t="s">
        <v>235</v>
      </c>
      <c r="K273" t="s">
        <v>993</v>
      </c>
      <c r="L273" t="s">
        <v>219</v>
      </c>
      <c r="M273" t="s">
        <v>993</v>
      </c>
      <c r="N273" t="s">
        <v>219</v>
      </c>
      <c r="O273" t="s">
        <v>996</v>
      </c>
      <c r="P273" t="s">
        <v>997</v>
      </c>
      <c r="Q273" t="s">
        <v>594</v>
      </c>
      <c r="R273" t="s">
        <v>602</v>
      </c>
      <c r="S273" t="s">
        <v>696</v>
      </c>
      <c r="T273" t="s">
        <v>235</v>
      </c>
      <c r="U273" t="s">
        <v>695</v>
      </c>
      <c r="V273" t="s">
        <v>235</v>
      </c>
      <c r="W273" t="s">
        <v>797</v>
      </c>
      <c r="X273" t="s">
        <v>239</v>
      </c>
      <c r="Y273" t="s">
        <v>1035</v>
      </c>
      <c r="Z273" t="s">
        <v>244</v>
      </c>
      <c r="AA273" t="s">
        <v>1079</v>
      </c>
      <c r="AB273" t="s">
        <v>1080</v>
      </c>
      <c r="AC273" t="s">
        <v>1081</v>
      </c>
      <c r="AD273" t="s">
        <v>1082</v>
      </c>
      <c r="AE273" t="s">
        <v>609</v>
      </c>
      <c r="AF273" t="s">
        <v>610</v>
      </c>
      <c r="AG273" t="s">
        <v>611</v>
      </c>
      <c r="AH273" t="s">
        <v>1146</v>
      </c>
      <c r="AI273" t="s">
        <v>1147</v>
      </c>
      <c r="AJ273" t="s">
        <v>1152</v>
      </c>
      <c r="AK273" t="s">
        <v>58</v>
      </c>
      <c r="AL273">
        <v>83000000</v>
      </c>
      <c r="AM273">
        <v>0</v>
      </c>
      <c r="AN273">
        <v>0</v>
      </c>
      <c r="AO273">
        <v>0</v>
      </c>
      <c r="AP273">
        <v>83000000</v>
      </c>
      <c r="AQ273" s="187">
        <v>0</v>
      </c>
      <c r="AR273" s="187">
        <v>0</v>
      </c>
      <c r="AS273" s="187">
        <v>0</v>
      </c>
      <c r="AT273" s="187">
        <v>0</v>
      </c>
      <c r="AU273" s="187">
        <v>0</v>
      </c>
      <c r="AV273" s="187">
        <v>0</v>
      </c>
      <c r="AW273">
        <f>+COUNTIF('[5]EJECUCIONGASTOS ARMONIZADO'!$R$3:$R$583,#REF!)</f>
        <v>0</v>
      </c>
      <c r="AY273" t="e">
        <f>+#REF!-[5]GASTOS!#REF!</f>
        <v>#REF!</v>
      </c>
    </row>
    <row r="274" spans="1:51" x14ac:dyDescent="0.25">
      <c r="A274">
        <v>24</v>
      </c>
      <c r="B274">
        <v>1</v>
      </c>
      <c r="C274">
        <v>3</v>
      </c>
      <c r="D274">
        <v>22</v>
      </c>
      <c r="E274">
        <v>1</v>
      </c>
      <c r="F274">
        <v>8</v>
      </c>
      <c r="G274">
        <v>71</v>
      </c>
      <c r="H274">
        <v>5</v>
      </c>
      <c r="I274">
        <v>2</v>
      </c>
      <c r="J274" t="s">
        <v>235</v>
      </c>
      <c r="K274" t="s">
        <v>993</v>
      </c>
      <c r="L274" t="s">
        <v>219</v>
      </c>
      <c r="M274" t="s">
        <v>993</v>
      </c>
      <c r="N274" t="s">
        <v>219</v>
      </c>
      <c r="O274" t="s">
        <v>996</v>
      </c>
      <c r="P274" t="s">
        <v>997</v>
      </c>
      <c r="Q274" t="s">
        <v>594</v>
      </c>
      <c r="R274" t="s">
        <v>602</v>
      </c>
      <c r="S274" t="s">
        <v>696</v>
      </c>
      <c r="T274" t="s">
        <v>235</v>
      </c>
      <c r="U274" t="s">
        <v>695</v>
      </c>
      <c r="V274" t="s">
        <v>235</v>
      </c>
      <c r="W274" t="s">
        <v>797</v>
      </c>
      <c r="X274" t="s">
        <v>239</v>
      </c>
      <c r="Y274" t="s">
        <v>1035</v>
      </c>
      <c r="Z274" t="s">
        <v>244</v>
      </c>
      <c r="AA274" t="s">
        <v>1079</v>
      </c>
      <c r="AB274" t="s">
        <v>1080</v>
      </c>
      <c r="AC274" t="s">
        <v>1081</v>
      </c>
      <c r="AD274" t="s">
        <v>1082</v>
      </c>
      <c r="AE274" t="s">
        <v>609</v>
      </c>
      <c r="AF274" t="s">
        <v>610</v>
      </c>
      <c r="AG274" t="s">
        <v>611</v>
      </c>
      <c r="AH274" t="s">
        <v>1146</v>
      </c>
      <c r="AI274" t="s">
        <v>1147</v>
      </c>
      <c r="AJ274" t="s">
        <v>1156</v>
      </c>
      <c r="AK274" t="s">
        <v>59</v>
      </c>
      <c r="AL274">
        <v>1094270</v>
      </c>
      <c r="AM274">
        <v>0</v>
      </c>
      <c r="AN274">
        <v>0</v>
      </c>
      <c r="AO274">
        <v>0</v>
      </c>
      <c r="AP274">
        <v>1094270</v>
      </c>
      <c r="AQ274" s="187">
        <v>0</v>
      </c>
      <c r="AR274" s="187">
        <v>0</v>
      </c>
      <c r="AS274" s="187">
        <v>0</v>
      </c>
      <c r="AT274" s="187">
        <v>0</v>
      </c>
      <c r="AU274" s="187">
        <v>0</v>
      </c>
      <c r="AV274" s="187">
        <v>0</v>
      </c>
      <c r="AW274">
        <f>+COUNTIF('[5]EJECUCIONGASTOS ARMONIZADO'!$R$3:$R$583,#REF!)</f>
        <v>0</v>
      </c>
      <c r="AY274" t="e">
        <f>+#REF!-[5]GASTOS!#REF!</f>
        <v>#REF!</v>
      </c>
    </row>
    <row r="275" spans="1:51" x14ac:dyDescent="0.25">
      <c r="A275">
        <v>24</v>
      </c>
      <c r="B275">
        <v>1</v>
      </c>
      <c r="C275">
        <v>3</v>
      </c>
      <c r="D275">
        <v>22</v>
      </c>
      <c r="E275">
        <v>3</v>
      </c>
      <c r="F275">
        <v>1</v>
      </c>
      <c r="G275">
        <v>70</v>
      </c>
      <c r="H275">
        <v>0</v>
      </c>
      <c r="I275">
        <v>2</v>
      </c>
      <c r="J275" t="s">
        <v>235</v>
      </c>
      <c r="K275" t="s">
        <v>993</v>
      </c>
      <c r="L275" t="s">
        <v>219</v>
      </c>
      <c r="M275" t="s">
        <v>993</v>
      </c>
      <c r="N275" t="s">
        <v>219</v>
      </c>
      <c r="O275" t="s">
        <v>996</v>
      </c>
      <c r="P275" t="s">
        <v>997</v>
      </c>
      <c r="Q275" t="s">
        <v>594</v>
      </c>
      <c r="R275" t="s">
        <v>602</v>
      </c>
      <c r="S275" t="s">
        <v>696</v>
      </c>
      <c r="T275" t="s">
        <v>235</v>
      </c>
      <c r="U275" t="s">
        <v>695</v>
      </c>
      <c r="V275" t="s">
        <v>235</v>
      </c>
      <c r="W275" t="s">
        <v>603</v>
      </c>
      <c r="X275" t="s">
        <v>246</v>
      </c>
      <c r="Y275" t="s">
        <v>604</v>
      </c>
      <c r="Z275" t="s">
        <v>247</v>
      </c>
      <c r="AA275" t="s">
        <v>621</v>
      </c>
      <c r="AB275" t="s">
        <v>622</v>
      </c>
      <c r="AC275" t="s">
        <v>623</v>
      </c>
      <c r="AD275" t="s">
        <v>624</v>
      </c>
      <c r="AE275" t="s">
        <v>609</v>
      </c>
      <c r="AF275" t="s">
        <v>610</v>
      </c>
      <c r="AG275" t="s">
        <v>611</v>
      </c>
      <c r="AH275" t="s">
        <v>640</v>
      </c>
      <c r="AI275" t="s">
        <v>641</v>
      </c>
      <c r="AJ275" t="s">
        <v>1160</v>
      </c>
      <c r="AK275" t="s">
        <v>60</v>
      </c>
      <c r="AL275">
        <v>603900</v>
      </c>
      <c r="AM275">
        <v>0</v>
      </c>
      <c r="AN275">
        <v>0</v>
      </c>
      <c r="AO275">
        <v>0</v>
      </c>
      <c r="AP275">
        <v>603900</v>
      </c>
      <c r="AQ275" s="187">
        <v>0</v>
      </c>
      <c r="AR275" s="187">
        <v>0</v>
      </c>
      <c r="AS275" s="187">
        <v>0</v>
      </c>
      <c r="AT275" s="187">
        <v>0</v>
      </c>
      <c r="AU275" s="187">
        <v>0</v>
      </c>
      <c r="AV275" s="187">
        <v>0</v>
      </c>
      <c r="AW275">
        <f>+COUNTIF('[5]EJECUCIONGASTOS ARMONIZADO'!$R$3:$R$583,#REF!)</f>
        <v>0</v>
      </c>
      <c r="AY275" t="e">
        <f>+#REF!-[5]GASTOS!#REF!</f>
        <v>#REF!</v>
      </c>
    </row>
    <row r="276" spans="1:51" x14ac:dyDescent="0.25">
      <c r="A276">
        <v>24</v>
      </c>
      <c r="B276">
        <v>1</v>
      </c>
      <c r="C276">
        <v>3</v>
      </c>
      <c r="D276">
        <v>22</v>
      </c>
      <c r="E276">
        <v>3</v>
      </c>
      <c r="F276">
        <v>1</v>
      </c>
      <c r="G276">
        <v>70</v>
      </c>
      <c r="H276">
        <v>1</v>
      </c>
      <c r="I276">
        <v>2</v>
      </c>
      <c r="J276" t="s">
        <v>235</v>
      </c>
      <c r="K276" t="s">
        <v>993</v>
      </c>
      <c r="L276" t="s">
        <v>219</v>
      </c>
      <c r="M276" t="s">
        <v>993</v>
      </c>
      <c r="N276" t="s">
        <v>219</v>
      </c>
      <c r="O276" t="s">
        <v>996</v>
      </c>
      <c r="P276" t="s">
        <v>997</v>
      </c>
      <c r="Q276" t="s">
        <v>594</v>
      </c>
      <c r="R276" t="s">
        <v>602</v>
      </c>
      <c r="S276" t="s">
        <v>696</v>
      </c>
      <c r="T276" t="s">
        <v>235</v>
      </c>
      <c r="U276" t="s">
        <v>695</v>
      </c>
      <c r="V276" t="s">
        <v>235</v>
      </c>
      <c r="W276" t="s">
        <v>603</v>
      </c>
      <c r="X276" t="s">
        <v>246</v>
      </c>
      <c r="Y276" t="s">
        <v>604</v>
      </c>
      <c r="Z276" t="s">
        <v>247</v>
      </c>
      <c r="AA276" t="s">
        <v>621</v>
      </c>
      <c r="AB276" t="s">
        <v>622</v>
      </c>
      <c r="AC276" t="s">
        <v>623</v>
      </c>
      <c r="AD276" t="s">
        <v>624</v>
      </c>
      <c r="AE276" t="s">
        <v>609</v>
      </c>
      <c r="AF276" t="s">
        <v>610</v>
      </c>
      <c r="AG276" t="s">
        <v>611</v>
      </c>
      <c r="AH276" t="s">
        <v>640</v>
      </c>
      <c r="AI276" t="s">
        <v>641</v>
      </c>
      <c r="AJ276" t="s">
        <v>1164</v>
      </c>
      <c r="AK276" t="s">
        <v>61</v>
      </c>
      <c r="AL276">
        <v>15915361</v>
      </c>
      <c r="AM276">
        <v>0</v>
      </c>
      <c r="AN276">
        <v>0</v>
      </c>
      <c r="AO276">
        <v>0</v>
      </c>
      <c r="AP276">
        <v>15915361</v>
      </c>
      <c r="AQ276" s="187">
        <v>0</v>
      </c>
      <c r="AR276" s="187">
        <v>0</v>
      </c>
      <c r="AS276" s="187">
        <v>0</v>
      </c>
      <c r="AT276" s="187">
        <v>0</v>
      </c>
      <c r="AU276" s="187">
        <v>0</v>
      </c>
      <c r="AV276" s="187">
        <v>0</v>
      </c>
      <c r="AW276">
        <f>+COUNTIF('[5]EJECUCIONGASTOS ARMONIZADO'!$R$3:$R$583,#REF!)</f>
        <v>0</v>
      </c>
      <c r="AY276" t="e">
        <f>+#REF!-[5]GASTOS!#REF!</f>
        <v>#REF!</v>
      </c>
    </row>
    <row r="277" spans="1:51" x14ac:dyDescent="0.25">
      <c r="A277">
        <v>24</v>
      </c>
      <c r="B277">
        <v>1</v>
      </c>
      <c r="C277">
        <v>3</v>
      </c>
      <c r="D277">
        <v>22</v>
      </c>
      <c r="E277">
        <v>3</v>
      </c>
      <c r="F277">
        <v>1</v>
      </c>
      <c r="G277">
        <v>70</v>
      </c>
      <c r="H277">
        <v>2</v>
      </c>
      <c r="I277">
        <v>2</v>
      </c>
      <c r="J277" t="s">
        <v>235</v>
      </c>
      <c r="K277" t="s">
        <v>993</v>
      </c>
      <c r="L277" t="s">
        <v>219</v>
      </c>
      <c r="M277" t="s">
        <v>993</v>
      </c>
      <c r="N277" t="s">
        <v>219</v>
      </c>
      <c r="O277" t="s">
        <v>996</v>
      </c>
      <c r="P277" t="s">
        <v>997</v>
      </c>
      <c r="Q277" t="s">
        <v>594</v>
      </c>
      <c r="R277" t="s">
        <v>602</v>
      </c>
      <c r="S277" t="s">
        <v>696</v>
      </c>
      <c r="T277" t="s">
        <v>235</v>
      </c>
      <c r="U277" t="s">
        <v>695</v>
      </c>
      <c r="V277" t="s">
        <v>235</v>
      </c>
      <c r="W277" t="s">
        <v>603</v>
      </c>
      <c r="X277" t="s">
        <v>246</v>
      </c>
      <c r="Y277" t="s">
        <v>604</v>
      </c>
      <c r="Z277" t="s">
        <v>247</v>
      </c>
      <c r="AA277" t="s">
        <v>621</v>
      </c>
      <c r="AB277" t="s">
        <v>622</v>
      </c>
      <c r="AC277" t="s">
        <v>623</v>
      </c>
      <c r="AD277" t="s">
        <v>624</v>
      </c>
      <c r="AE277" t="s">
        <v>609</v>
      </c>
      <c r="AF277" t="s">
        <v>610</v>
      </c>
      <c r="AG277" t="s">
        <v>611</v>
      </c>
      <c r="AH277" t="s">
        <v>640</v>
      </c>
      <c r="AI277" t="s">
        <v>641</v>
      </c>
      <c r="AJ277" t="s">
        <v>1168</v>
      </c>
      <c r="AK277" t="s">
        <v>62</v>
      </c>
      <c r="AL277">
        <v>7267000</v>
      </c>
      <c r="AM277">
        <v>0</v>
      </c>
      <c r="AN277">
        <v>0</v>
      </c>
      <c r="AO277">
        <v>0</v>
      </c>
      <c r="AP277">
        <v>7267000</v>
      </c>
      <c r="AQ277" s="187">
        <v>0</v>
      </c>
      <c r="AR277" s="187">
        <v>0</v>
      </c>
      <c r="AS277" s="187">
        <v>0</v>
      </c>
      <c r="AT277" s="187">
        <v>0</v>
      </c>
      <c r="AU277" s="187">
        <v>0</v>
      </c>
      <c r="AV277" s="187">
        <v>0</v>
      </c>
      <c r="AW277">
        <f>+COUNTIF('[5]EJECUCIONGASTOS ARMONIZADO'!$R$3:$R$583,#REF!)</f>
        <v>0</v>
      </c>
      <c r="AY277" t="e">
        <f>+#REF!-[5]GASTOS!#REF!</f>
        <v>#REF!</v>
      </c>
    </row>
    <row r="278" spans="1:51" x14ac:dyDescent="0.25">
      <c r="A278">
        <v>24</v>
      </c>
      <c r="B278">
        <v>1</v>
      </c>
      <c r="C278">
        <v>3</v>
      </c>
      <c r="D278">
        <v>22</v>
      </c>
      <c r="E278">
        <v>3</v>
      </c>
      <c r="F278">
        <v>1</v>
      </c>
      <c r="G278">
        <v>70</v>
      </c>
      <c r="H278">
        <v>3</v>
      </c>
      <c r="I278">
        <v>2</v>
      </c>
      <c r="J278" t="s">
        <v>235</v>
      </c>
      <c r="K278" t="s">
        <v>993</v>
      </c>
      <c r="L278" t="s">
        <v>219</v>
      </c>
      <c r="M278" t="s">
        <v>993</v>
      </c>
      <c r="N278" t="s">
        <v>219</v>
      </c>
      <c r="O278" t="s">
        <v>996</v>
      </c>
      <c r="P278" t="s">
        <v>997</v>
      </c>
      <c r="Q278" t="s">
        <v>594</v>
      </c>
      <c r="R278" t="s">
        <v>602</v>
      </c>
      <c r="S278" t="s">
        <v>696</v>
      </c>
      <c r="T278" t="s">
        <v>235</v>
      </c>
      <c r="U278" t="s">
        <v>695</v>
      </c>
      <c r="V278" t="s">
        <v>235</v>
      </c>
      <c r="W278" t="s">
        <v>603</v>
      </c>
      <c r="X278" t="s">
        <v>246</v>
      </c>
      <c r="Y278" t="s">
        <v>604</v>
      </c>
      <c r="Z278" t="s">
        <v>247</v>
      </c>
      <c r="AA278" t="s">
        <v>621</v>
      </c>
      <c r="AB278" t="s">
        <v>622</v>
      </c>
      <c r="AC278" t="s">
        <v>623</v>
      </c>
      <c r="AD278" t="s">
        <v>624</v>
      </c>
      <c r="AE278" t="s">
        <v>609</v>
      </c>
      <c r="AF278" t="s">
        <v>610</v>
      </c>
      <c r="AG278" t="s">
        <v>611</v>
      </c>
      <c r="AH278" t="s">
        <v>640</v>
      </c>
      <c r="AI278" t="s">
        <v>641</v>
      </c>
      <c r="AJ278" t="s">
        <v>1172</v>
      </c>
      <c r="AK278" t="s">
        <v>63</v>
      </c>
      <c r="AL278">
        <v>185000</v>
      </c>
      <c r="AM278">
        <v>0</v>
      </c>
      <c r="AN278">
        <v>0</v>
      </c>
      <c r="AO278">
        <v>0</v>
      </c>
      <c r="AP278">
        <v>185000</v>
      </c>
      <c r="AQ278" s="187">
        <v>0</v>
      </c>
      <c r="AR278" s="187">
        <v>0</v>
      </c>
      <c r="AS278" s="187">
        <v>0</v>
      </c>
      <c r="AT278" s="187">
        <v>0</v>
      </c>
      <c r="AU278" s="187">
        <v>0</v>
      </c>
      <c r="AV278" s="187">
        <v>0</v>
      </c>
      <c r="AW278">
        <f>+COUNTIF('[5]EJECUCIONGASTOS ARMONIZADO'!$R$3:$R$583,#REF!)</f>
        <v>0</v>
      </c>
      <c r="AY278" t="e">
        <f>+#REF!-[5]GASTOS!#REF!</f>
        <v>#REF!</v>
      </c>
    </row>
    <row r="279" spans="1:51" x14ac:dyDescent="0.25">
      <c r="A279">
        <v>24</v>
      </c>
      <c r="B279">
        <v>1</v>
      </c>
      <c r="C279">
        <v>3</v>
      </c>
      <c r="D279">
        <v>81</v>
      </c>
      <c r="E279">
        <v>1</v>
      </c>
      <c r="F279">
        <v>601</v>
      </c>
      <c r="G279">
        <v>17</v>
      </c>
      <c r="H279">
        <v>40</v>
      </c>
      <c r="I279">
        <v>1</v>
      </c>
      <c r="J279" t="s">
        <v>597</v>
      </c>
      <c r="K279" t="s">
        <v>993</v>
      </c>
      <c r="L279" t="s">
        <v>219</v>
      </c>
      <c r="M279" t="s">
        <v>993</v>
      </c>
      <c r="N279" t="s">
        <v>219</v>
      </c>
      <c r="O279" t="s">
        <v>996</v>
      </c>
      <c r="P279" t="s">
        <v>997</v>
      </c>
      <c r="Q279" t="s">
        <v>594</v>
      </c>
      <c r="R279" t="s">
        <v>602</v>
      </c>
      <c r="S279" t="s">
        <v>596</v>
      </c>
      <c r="T279" t="s">
        <v>597</v>
      </c>
      <c r="U279" t="s">
        <v>946</v>
      </c>
      <c r="V279" t="s">
        <v>950</v>
      </c>
      <c r="W279" t="s">
        <v>797</v>
      </c>
      <c r="X279" t="s">
        <v>239</v>
      </c>
      <c r="Y279" t="s">
        <v>3061</v>
      </c>
      <c r="Z279" t="s">
        <v>383</v>
      </c>
      <c r="AA279" t="s">
        <v>3062</v>
      </c>
      <c r="AB279" t="s">
        <v>1046</v>
      </c>
      <c r="AC279" t="s">
        <v>1047</v>
      </c>
      <c r="AD279" t="s">
        <v>1048</v>
      </c>
      <c r="AE279" t="s">
        <v>609</v>
      </c>
      <c r="AF279" t="s">
        <v>610</v>
      </c>
      <c r="AG279" t="s">
        <v>611</v>
      </c>
      <c r="AH279" t="s">
        <v>1053</v>
      </c>
      <c r="AI279" t="s">
        <v>844</v>
      </c>
      <c r="AJ279" t="s">
        <v>4438</v>
      </c>
      <c r="AK279" t="s">
        <v>47</v>
      </c>
      <c r="AL279">
        <v>0</v>
      </c>
      <c r="AM279">
        <v>0</v>
      </c>
      <c r="AN279">
        <v>0</v>
      </c>
      <c r="AO279">
        <v>104240585</v>
      </c>
      <c r="AP279">
        <v>0</v>
      </c>
      <c r="AQ279" s="187">
        <v>104240585</v>
      </c>
      <c r="AR279" s="187">
        <v>0</v>
      </c>
      <c r="AS279" s="187">
        <v>0</v>
      </c>
      <c r="AT279" s="187">
        <v>0</v>
      </c>
      <c r="AU279" s="187">
        <v>0</v>
      </c>
      <c r="AV279" s="187">
        <v>104240585</v>
      </c>
      <c r="AW279">
        <f>+COUNTIF('[5]EJECUCIONGASTOS ARMONIZADO'!$R$3:$R$583,#REF!)</f>
        <v>0</v>
      </c>
      <c r="AY279" t="e">
        <f>+#REF!-[5]GASTOS!#REF!</f>
        <v>#REF!</v>
      </c>
    </row>
    <row r="280" spans="1:51" x14ac:dyDescent="0.25">
      <c r="A280">
        <v>24</v>
      </c>
      <c r="B280">
        <v>1</v>
      </c>
      <c r="C280">
        <v>3</v>
      </c>
      <c r="D280">
        <v>82</v>
      </c>
      <c r="E280">
        <v>1</v>
      </c>
      <c r="F280">
        <v>602</v>
      </c>
      <c r="G280">
        <v>17</v>
      </c>
      <c r="H280">
        <v>43</v>
      </c>
      <c r="I280">
        <v>2</v>
      </c>
      <c r="J280" t="s">
        <v>235</v>
      </c>
      <c r="K280" t="s">
        <v>993</v>
      </c>
      <c r="L280" t="s">
        <v>219</v>
      </c>
      <c r="M280" t="s">
        <v>993</v>
      </c>
      <c r="N280" t="s">
        <v>219</v>
      </c>
      <c r="O280" t="s">
        <v>996</v>
      </c>
      <c r="P280" t="s">
        <v>997</v>
      </c>
      <c r="Q280" t="s">
        <v>594</v>
      </c>
      <c r="R280" t="s">
        <v>602</v>
      </c>
      <c r="S280" t="s">
        <v>696</v>
      </c>
      <c r="T280" t="s">
        <v>235</v>
      </c>
      <c r="U280" t="s">
        <v>725</v>
      </c>
      <c r="V280" t="s">
        <v>729</v>
      </c>
      <c r="W280" t="s">
        <v>797</v>
      </c>
      <c r="X280" t="s">
        <v>239</v>
      </c>
      <c r="Y280" t="s">
        <v>3069</v>
      </c>
      <c r="Z280" t="s">
        <v>386</v>
      </c>
      <c r="AA280" t="s">
        <v>3070</v>
      </c>
      <c r="AB280" t="s">
        <v>1046</v>
      </c>
      <c r="AC280" t="s">
        <v>1047</v>
      </c>
      <c r="AD280" t="s">
        <v>1048</v>
      </c>
      <c r="AE280" t="s">
        <v>609</v>
      </c>
      <c r="AF280" t="s">
        <v>610</v>
      </c>
      <c r="AG280" t="s">
        <v>611</v>
      </c>
      <c r="AH280" t="s">
        <v>1060</v>
      </c>
      <c r="AI280" t="s">
        <v>1061</v>
      </c>
      <c r="AJ280" t="s">
        <v>3099</v>
      </c>
      <c r="AK280" t="s">
        <v>64</v>
      </c>
      <c r="AL280">
        <v>0</v>
      </c>
      <c r="AM280">
        <v>0</v>
      </c>
      <c r="AN280">
        <v>0</v>
      </c>
      <c r="AO280">
        <v>1212449870</v>
      </c>
      <c r="AP280">
        <v>0</v>
      </c>
      <c r="AQ280" s="187">
        <v>1212449870</v>
      </c>
      <c r="AR280" s="187">
        <v>1019522736</v>
      </c>
      <c r="AS280" s="187">
        <v>0</v>
      </c>
      <c r="AT280" s="187">
        <v>0</v>
      </c>
      <c r="AU280" s="187">
        <v>0</v>
      </c>
      <c r="AV280" s="187">
        <v>192927134</v>
      </c>
      <c r="AW280">
        <f>+COUNTIF('[5]EJECUCIONGASTOS ARMONIZADO'!$R$3:$R$583,#REF!)</f>
        <v>0</v>
      </c>
      <c r="AY280" t="e">
        <f>+#REF!-[5]GASTOS!#REF!</f>
        <v>#REF!</v>
      </c>
    </row>
    <row r="281" spans="1:51" x14ac:dyDescent="0.25">
      <c r="A281">
        <v>24</v>
      </c>
      <c r="B281">
        <v>1</v>
      </c>
      <c r="C281">
        <v>3</v>
      </c>
      <c r="D281">
        <v>82</v>
      </c>
      <c r="E281">
        <v>1</v>
      </c>
      <c r="F281">
        <v>602</v>
      </c>
      <c r="G281">
        <v>70</v>
      </c>
      <c r="H281">
        <v>45</v>
      </c>
      <c r="I281">
        <v>2</v>
      </c>
      <c r="J281" t="s">
        <v>235</v>
      </c>
      <c r="K281" t="s">
        <v>993</v>
      </c>
      <c r="L281" t="s">
        <v>219</v>
      </c>
      <c r="M281" t="s">
        <v>993</v>
      </c>
      <c r="N281" t="s">
        <v>219</v>
      </c>
      <c r="O281" t="s">
        <v>996</v>
      </c>
      <c r="P281" t="s">
        <v>997</v>
      </c>
      <c r="Q281" t="s">
        <v>594</v>
      </c>
      <c r="R281" t="s">
        <v>602</v>
      </c>
      <c r="S281" t="s">
        <v>696</v>
      </c>
      <c r="T281" t="s">
        <v>235</v>
      </c>
      <c r="U281" t="s">
        <v>725</v>
      </c>
      <c r="V281" t="s">
        <v>729</v>
      </c>
      <c r="W281" t="s">
        <v>797</v>
      </c>
      <c r="X281" t="s">
        <v>239</v>
      </c>
      <c r="Y281" t="s">
        <v>3069</v>
      </c>
      <c r="Z281" t="s">
        <v>386</v>
      </c>
      <c r="AA281" t="s">
        <v>3072</v>
      </c>
      <c r="AB281" t="s">
        <v>622</v>
      </c>
      <c r="AC281" t="s">
        <v>623</v>
      </c>
      <c r="AD281" t="s">
        <v>624</v>
      </c>
      <c r="AE281" t="s">
        <v>609</v>
      </c>
      <c r="AF281" t="s">
        <v>610</v>
      </c>
      <c r="AG281" t="s">
        <v>611</v>
      </c>
      <c r="AH281" t="s">
        <v>640</v>
      </c>
      <c r="AI281" t="s">
        <v>641</v>
      </c>
      <c r="AJ281" t="s">
        <v>3100</v>
      </c>
      <c r="AK281" t="s">
        <v>3101</v>
      </c>
      <c r="AL281">
        <v>0</v>
      </c>
      <c r="AM281">
        <v>0</v>
      </c>
      <c r="AN281">
        <v>0</v>
      </c>
      <c r="AO281">
        <v>12020683</v>
      </c>
      <c r="AP281">
        <v>0</v>
      </c>
      <c r="AQ281" s="187">
        <v>12020683</v>
      </c>
      <c r="AR281" s="187">
        <v>0</v>
      </c>
      <c r="AS281" s="187">
        <v>0</v>
      </c>
      <c r="AT281" s="187">
        <v>0</v>
      </c>
      <c r="AU281" s="187">
        <v>0</v>
      </c>
      <c r="AV281" s="187">
        <v>12020683</v>
      </c>
      <c r="AW281">
        <f>+COUNTIF('[5]EJECUCIONGASTOS ARMONIZADO'!$R$3:$R$583,#REF!)</f>
        <v>0</v>
      </c>
      <c r="AY281" t="e">
        <f>+#REF!-[5]GASTOS!#REF!</f>
        <v>#REF!</v>
      </c>
    </row>
    <row r="282" spans="1:51" x14ac:dyDescent="0.25">
      <c r="A282">
        <v>24</v>
      </c>
      <c r="B282">
        <v>1</v>
      </c>
      <c r="C282">
        <v>3</v>
      </c>
      <c r="D282">
        <v>82</v>
      </c>
      <c r="E282">
        <v>1</v>
      </c>
      <c r="F282">
        <v>602</v>
      </c>
      <c r="G282">
        <v>70</v>
      </c>
      <c r="H282">
        <v>46</v>
      </c>
      <c r="I282">
        <v>2</v>
      </c>
      <c r="J282" t="s">
        <v>235</v>
      </c>
      <c r="K282" t="s">
        <v>993</v>
      </c>
      <c r="L282" t="s">
        <v>219</v>
      </c>
      <c r="M282" t="s">
        <v>993</v>
      </c>
      <c r="N282" t="s">
        <v>219</v>
      </c>
      <c r="O282" t="s">
        <v>996</v>
      </c>
      <c r="P282" t="s">
        <v>997</v>
      </c>
      <c r="Q282" t="s">
        <v>594</v>
      </c>
      <c r="R282" t="s">
        <v>602</v>
      </c>
      <c r="S282" t="s">
        <v>696</v>
      </c>
      <c r="T282" t="s">
        <v>235</v>
      </c>
      <c r="U282" t="s">
        <v>725</v>
      </c>
      <c r="V282" t="s">
        <v>729</v>
      </c>
      <c r="W282" t="s">
        <v>797</v>
      </c>
      <c r="X282" t="s">
        <v>239</v>
      </c>
      <c r="Y282" t="s">
        <v>3069</v>
      </c>
      <c r="Z282" t="s">
        <v>386</v>
      </c>
      <c r="AA282" t="s">
        <v>3072</v>
      </c>
      <c r="AB282" t="s">
        <v>622</v>
      </c>
      <c r="AC282" t="s">
        <v>623</v>
      </c>
      <c r="AD282" t="s">
        <v>624</v>
      </c>
      <c r="AE282" t="s">
        <v>609</v>
      </c>
      <c r="AF282" t="s">
        <v>610</v>
      </c>
      <c r="AG282" t="s">
        <v>611</v>
      </c>
      <c r="AH282" t="s">
        <v>640</v>
      </c>
      <c r="AI282" t="s">
        <v>641</v>
      </c>
      <c r="AJ282" t="s">
        <v>3102</v>
      </c>
      <c r="AK282" t="s">
        <v>3101</v>
      </c>
      <c r="AL282">
        <v>0</v>
      </c>
      <c r="AM282">
        <v>0</v>
      </c>
      <c r="AN282">
        <v>0</v>
      </c>
      <c r="AO282">
        <v>25266268</v>
      </c>
      <c r="AP282">
        <v>0</v>
      </c>
      <c r="AQ282" s="187">
        <v>25266268</v>
      </c>
      <c r="AR282" s="187">
        <v>0</v>
      </c>
      <c r="AS282" s="187">
        <v>0</v>
      </c>
      <c r="AT282" s="187">
        <v>0</v>
      </c>
      <c r="AU282" s="187">
        <v>0</v>
      </c>
      <c r="AV282" s="187">
        <v>25266268</v>
      </c>
      <c r="AW282">
        <f>+COUNTIF('[5]EJECUCIONGASTOS ARMONIZADO'!$R$3:$R$583,#REF!)</f>
        <v>0</v>
      </c>
      <c r="AY282" t="e">
        <f>+#REF!-[5]GASTOS!#REF!</f>
        <v>#REF!</v>
      </c>
    </row>
    <row r="283" spans="1:51" x14ac:dyDescent="0.25">
      <c r="A283">
        <v>24</v>
      </c>
      <c r="B283">
        <v>1</v>
      </c>
      <c r="C283">
        <v>3</v>
      </c>
      <c r="D283">
        <v>82</v>
      </c>
      <c r="E283">
        <v>1</v>
      </c>
      <c r="F283">
        <v>602</v>
      </c>
      <c r="G283">
        <v>71</v>
      </c>
      <c r="H283">
        <v>41</v>
      </c>
      <c r="I283">
        <v>2</v>
      </c>
      <c r="J283" t="s">
        <v>235</v>
      </c>
      <c r="K283" t="s">
        <v>993</v>
      </c>
      <c r="L283" t="s">
        <v>219</v>
      </c>
      <c r="M283" t="s">
        <v>993</v>
      </c>
      <c r="N283" t="s">
        <v>219</v>
      </c>
      <c r="O283" t="s">
        <v>996</v>
      </c>
      <c r="P283" t="s">
        <v>997</v>
      </c>
      <c r="Q283" t="s">
        <v>594</v>
      </c>
      <c r="R283" t="s">
        <v>602</v>
      </c>
      <c r="S283" t="s">
        <v>696</v>
      </c>
      <c r="T283" t="s">
        <v>235</v>
      </c>
      <c r="U283" t="s">
        <v>725</v>
      </c>
      <c r="V283" t="s">
        <v>729</v>
      </c>
      <c r="W283" t="s">
        <v>797</v>
      </c>
      <c r="X283" t="s">
        <v>239</v>
      </c>
      <c r="Y283" t="s">
        <v>3069</v>
      </c>
      <c r="Z283" t="s">
        <v>386</v>
      </c>
      <c r="AA283" t="s">
        <v>3077</v>
      </c>
      <c r="AB283" t="s">
        <v>1080</v>
      </c>
      <c r="AC283" t="s">
        <v>1081</v>
      </c>
      <c r="AD283" t="s">
        <v>1082</v>
      </c>
      <c r="AE283" t="s">
        <v>609</v>
      </c>
      <c r="AF283" t="s">
        <v>610</v>
      </c>
      <c r="AG283" t="s">
        <v>611</v>
      </c>
      <c r="AH283" t="s">
        <v>1146</v>
      </c>
      <c r="AI283" t="s">
        <v>1147</v>
      </c>
      <c r="AJ283" t="s">
        <v>3103</v>
      </c>
      <c r="AK283" t="s">
        <v>285</v>
      </c>
      <c r="AL283">
        <v>0</v>
      </c>
      <c r="AM283">
        <v>0</v>
      </c>
      <c r="AN283">
        <v>0</v>
      </c>
      <c r="AO283">
        <v>183302344</v>
      </c>
      <c r="AP283">
        <v>0</v>
      </c>
      <c r="AQ283" s="187">
        <v>183302344</v>
      </c>
      <c r="AR283" s="187">
        <v>183302344</v>
      </c>
      <c r="AS283" s="187">
        <v>183302344</v>
      </c>
      <c r="AT283" s="187">
        <v>183190515.75</v>
      </c>
      <c r="AU283" s="187">
        <v>159164513.75</v>
      </c>
      <c r="AV283" s="187">
        <v>0</v>
      </c>
      <c r="AW283">
        <f>+COUNTIF('[5]EJECUCIONGASTOS ARMONIZADO'!$R$3:$R$583,#REF!)</f>
        <v>0</v>
      </c>
      <c r="AY283" t="e">
        <f>+#REF!-[5]GASTOS!#REF!</f>
        <v>#REF!</v>
      </c>
    </row>
    <row r="284" spans="1:51" x14ac:dyDescent="0.25">
      <c r="A284">
        <v>24</v>
      </c>
      <c r="B284">
        <v>1</v>
      </c>
      <c r="C284">
        <v>3</v>
      </c>
      <c r="D284">
        <v>82</v>
      </c>
      <c r="E284">
        <v>1</v>
      </c>
      <c r="F284">
        <v>602</v>
      </c>
      <c r="G284">
        <v>71</v>
      </c>
      <c r="H284">
        <v>44</v>
      </c>
      <c r="I284">
        <v>2</v>
      </c>
      <c r="J284" t="s">
        <v>235</v>
      </c>
      <c r="K284" t="s">
        <v>993</v>
      </c>
      <c r="L284" t="s">
        <v>219</v>
      </c>
      <c r="M284" t="s">
        <v>993</v>
      </c>
      <c r="N284" t="s">
        <v>219</v>
      </c>
      <c r="O284" t="s">
        <v>996</v>
      </c>
      <c r="P284" t="s">
        <v>997</v>
      </c>
      <c r="Q284" t="s">
        <v>594</v>
      </c>
      <c r="R284" t="s">
        <v>602</v>
      </c>
      <c r="S284" t="s">
        <v>696</v>
      </c>
      <c r="T284" t="s">
        <v>235</v>
      </c>
      <c r="U284" t="s">
        <v>725</v>
      </c>
      <c r="V284" t="s">
        <v>729</v>
      </c>
      <c r="W284" t="s">
        <v>797</v>
      </c>
      <c r="X284" t="s">
        <v>239</v>
      </c>
      <c r="Y284" t="s">
        <v>3069</v>
      </c>
      <c r="Z284" t="s">
        <v>386</v>
      </c>
      <c r="AA284" t="s">
        <v>3077</v>
      </c>
      <c r="AB284" t="s">
        <v>1080</v>
      </c>
      <c r="AC284" t="s">
        <v>1081</v>
      </c>
      <c r="AD284" t="s">
        <v>1082</v>
      </c>
      <c r="AE284" t="s">
        <v>609</v>
      </c>
      <c r="AF284" t="s">
        <v>610</v>
      </c>
      <c r="AG284" t="s">
        <v>611</v>
      </c>
      <c r="AH284" t="s">
        <v>1146</v>
      </c>
      <c r="AI284" t="s">
        <v>1147</v>
      </c>
      <c r="AJ284" t="s">
        <v>3104</v>
      </c>
      <c r="AK284" t="s">
        <v>284</v>
      </c>
      <c r="AL284">
        <v>0</v>
      </c>
      <c r="AM284">
        <v>0</v>
      </c>
      <c r="AN284">
        <v>0</v>
      </c>
      <c r="AO284">
        <v>77356925</v>
      </c>
      <c r="AP284">
        <v>0</v>
      </c>
      <c r="AQ284" s="187">
        <v>77356925</v>
      </c>
      <c r="AR284" s="187">
        <v>45000000</v>
      </c>
      <c r="AS284" s="187">
        <v>0</v>
      </c>
      <c r="AT284" s="187">
        <v>0</v>
      </c>
      <c r="AU284" s="187">
        <v>0</v>
      </c>
      <c r="AV284" s="187">
        <v>32356925</v>
      </c>
      <c r="AW284">
        <f>+COUNTIF('[5]EJECUCIONGASTOS ARMONIZADO'!$R$3:$R$583,#REF!)</f>
        <v>0</v>
      </c>
      <c r="AY284" t="e">
        <f>+#REF!-[5]GASTOS!#REF!</f>
        <v>#REF!</v>
      </c>
    </row>
    <row r="285" spans="1:51" x14ac:dyDescent="0.25">
      <c r="A285">
        <v>24</v>
      </c>
      <c r="B285">
        <v>1</v>
      </c>
      <c r="C285">
        <v>3</v>
      </c>
      <c r="D285">
        <v>82</v>
      </c>
      <c r="E285">
        <v>1</v>
      </c>
      <c r="F285">
        <v>8</v>
      </c>
      <c r="G285">
        <v>17</v>
      </c>
      <c r="H285">
        <v>0</v>
      </c>
      <c r="I285">
        <v>2</v>
      </c>
      <c r="J285" t="s">
        <v>235</v>
      </c>
      <c r="K285" t="s">
        <v>993</v>
      </c>
      <c r="L285" t="s">
        <v>219</v>
      </c>
      <c r="M285" t="s">
        <v>993</v>
      </c>
      <c r="N285" t="s">
        <v>219</v>
      </c>
      <c r="O285" t="s">
        <v>996</v>
      </c>
      <c r="P285" t="s">
        <v>997</v>
      </c>
      <c r="Q285" t="s">
        <v>594</v>
      </c>
      <c r="R285" t="s">
        <v>602</v>
      </c>
      <c r="S285" t="s">
        <v>696</v>
      </c>
      <c r="T285" t="s">
        <v>235</v>
      </c>
      <c r="U285" t="s">
        <v>725</v>
      </c>
      <c r="V285" t="s">
        <v>729</v>
      </c>
      <c r="W285" t="s">
        <v>797</v>
      </c>
      <c r="X285" t="s">
        <v>239</v>
      </c>
      <c r="Y285" t="s">
        <v>1035</v>
      </c>
      <c r="Z285" t="s">
        <v>244</v>
      </c>
      <c r="AA285" t="s">
        <v>1045</v>
      </c>
      <c r="AB285" t="s">
        <v>1046</v>
      </c>
      <c r="AC285" t="s">
        <v>1047</v>
      </c>
      <c r="AD285" t="s">
        <v>1048</v>
      </c>
      <c r="AE285" t="s">
        <v>609</v>
      </c>
      <c r="AF285" t="s">
        <v>610</v>
      </c>
      <c r="AG285" t="s">
        <v>611</v>
      </c>
      <c r="AH285" t="s">
        <v>1053</v>
      </c>
      <c r="AI285" t="s">
        <v>844</v>
      </c>
      <c r="AJ285" t="s">
        <v>2844</v>
      </c>
      <c r="AK285" t="s">
        <v>283</v>
      </c>
      <c r="AL285">
        <v>0</v>
      </c>
      <c r="AM285">
        <v>400000000</v>
      </c>
      <c r="AN285">
        <v>0</v>
      </c>
      <c r="AO285">
        <v>0</v>
      </c>
      <c r="AP285">
        <v>400000000</v>
      </c>
      <c r="AQ285" s="187">
        <v>0</v>
      </c>
      <c r="AR285" s="187">
        <v>0</v>
      </c>
      <c r="AS285" s="187">
        <v>0</v>
      </c>
      <c r="AT285" s="187">
        <v>0</v>
      </c>
      <c r="AU285" s="187">
        <v>0</v>
      </c>
      <c r="AV285" s="187">
        <v>0</v>
      </c>
      <c r="AW285">
        <f>+COUNTIF('[5]EJECUCIONGASTOS ARMONIZADO'!$R$3:$R$583,#REF!)</f>
        <v>0</v>
      </c>
      <c r="AY285" t="e">
        <f>+#REF!-[5]GASTOS!#REF!</f>
        <v>#REF!</v>
      </c>
    </row>
    <row r="286" spans="1:51" x14ac:dyDescent="0.25">
      <c r="A286">
        <v>24</v>
      </c>
      <c r="B286">
        <v>1</v>
      </c>
      <c r="C286">
        <v>3</v>
      </c>
      <c r="D286">
        <v>82</v>
      </c>
      <c r="E286">
        <v>1</v>
      </c>
      <c r="F286">
        <v>8</v>
      </c>
      <c r="G286">
        <v>17</v>
      </c>
      <c r="H286">
        <v>0</v>
      </c>
      <c r="I286">
        <v>2</v>
      </c>
      <c r="J286" t="s">
        <v>235</v>
      </c>
      <c r="K286" t="s">
        <v>993</v>
      </c>
      <c r="L286" t="s">
        <v>219</v>
      </c>
      <c r="M286" t="s">
        <v>993</v>
      </c>
      <c r="N286" t="s">
        <v>219</v>
      </c>
      <c r="O286" t="s">
        <v>996</v>
      </c>
      <c r="P286" t="s">
        <v>997</v>
      </c>
      <c r="Q286" t="s">
        <v>594</v>
      </c>
      <c r="R286" t="s">
        <v>602</v>
      </c>
      <c r="S286" t="s">
        <v>696</v>
      </c>
      <c r="T286" t="s">
        <v>235</v>
      </c>
      <c r="U286" t="s">
        <v>725</v>
      </c>
      <c r="V286" t="s">
        <v>729</v>
      </c>
      <c r="W286" t="s">
        <v>797</v>
      </c>
      <c r="X286" t="s">
        <v>239</v>
      </c>
      <c r="Y286" t="s">
        <v>1035</v>
      </c>
      <c r="Z286" t="s">
        <v>244</v>
      </c>
      <c r="AA286" t="s">
        <v>1045</v>
      </c>
      <c r="AB286" t="s">
        <v>1046</v>
      </c>
      <c r="AC286" t="s">
        <v>1047</v>
      </c>
      <c r="AD286" t="s">
        <v>1048</v>
      </c>
      <c r="AE286" t="s">
        <v>609</v>
      </c>
      <c r="AF286" t="s">
        <v>610</v>
      </c>
      <c r="AG286" t="s">
        <v>611</v>
      </c>
      <c r="AH286" t="s">
        <v>1065</v>
      </c>
      <c r="AI286" t="s">
        <v>1066</v>
      </c>
      <c r="AJ286" t="s">
        <v>2847</v>
      </c>
      <c r="AK286" t="s">
        <v>283</v>
      </c>
      <c r="AL286">
        <v>0</v>
      </c>
      <c r="AM286">
        <v>147189189</v>
      </c>
      <c r="AN286">
        <v>0</v>
      </c>
      <c r="AO286">
        <v>0</v>
      </c>
      <c r="AP286">
        <v>147189189</v>
      </c>
      <c r="AQ286" s="187">
        <v>0</v>
      </c>
      <c r="AR286" s="187">
        <v>0</v>
      </c>
      <c r="AS286" s="187">
        <v>0</v>
      </c>
      <c r="AT286" s="187">
        <v>0</v>
      </c>
      <c r="AU286" s="187">
        <v>0</v>
      </c>
      <c r="AV286" s="187">
        <v>0</v>
      </c>
      <c r="AW286">
        <f>+COUNTIF('[5]EJECUCIONGASTOS ARMONIZADO'!$R$3:$R$583,#REF!)</f>
        <v>0</v>
      </c>
      <c r="AY286" t="e">
        <f>+#REF!-[5]GASTOS!#REF!</f>
        <v>#REF!</v>
      </c>
    </row>
    <row r="287" spans="1:51" x14ac:dyDescent="0.25">
      <c r="A287">
        <v>24</v>
      </c>
      <c r="B287">
        <v>1</v>
      </c>
      <c r="C287">
        <v>3</v>
      </c>
      <c r="D287">
        <v>82</v>
      </c>
      <c r="E287">
        <v>1</v>
      </c>
      <c r="F287">
        <v>8</v>
      </c>
      <c r="G287">
        <v>17</v>
      </c>
      <c r="H287">
        <v>1</v>
      </c>
      <c r="I287">
        <v>2</v>
      </c>
      <c r="J287" t="s">
        <v>235</v>
      </c>
      <c r="K287" t="s">
        <v>993</v>
      </c>
      <c r="L287" t="s">
        <v>219</v>
      </c>
      <c r="M287" t="s">
        <v>993</v>
      </c>
      <c r="N287" t="s">
        <v>219</v>
      </c>
      <c r="O287" t="s">
        <v>996</v>
      </c>
      <c r="P287" t="s">
        <v>997</v>
      </c>
      <c r="Q287" t="s">
        <v>594</v>
      </c>
      <c r="R287" t="s">
        <v>602</v>
      </c>
      <c r="S287" t="s">
        <v>696</v>
      </c>
      <c r="T287" t="s">
        <v>235</v>
      </c>
      <c r="U287" t="s">
        <v>725</v>
      </c>
      <c r="V287" t="s">
        <v>729</v>
      </c>
      <c r="W287" t="s">
        <v>797</v>
      </c>
      <c r="X287" t="s">
        <v>239</v>
      </c>
      <c r="Y287" t="s">
        <v>1035</v>
      </c>
      <c r="Z287" t="s">
        <v>244</v>
      </c>
      <c r="AA287" t="s">
        <v>1045</v>
      </c>
      <c r="AB287" t="s">
        <v>1046</v>
      </c>
      <c r="AC287" t="s">
        <v>1047</v>
      </c>
      <c r="AD287" t="s">
        <v>1048</v>
      </c>
      <c r="AE287" t="s">
        <v>609</v>
      </c>
      <c r="AF287" t="s">
        <v>610</v>
      </c>
      <c r="AG287" t="s">
        <v>611</v>
      </c>
      <c r="AH287" t="s">
        <v>1060</v>
      </c>
      <c r="AI287" t="s">
        <v>1061</v>
      </c>
      <c r="AJ287" t="s">
        <v>1176</v>
      </c>
      <c r="AK287" t="s">
        <v>64</v>
      </c>
      <c r="AL287">
        <v>665260681</v>
      </c>
      <c r="AM287">
        <v>0</v>
      </c>
      <c r="AN287">
        <v>0</v>
      </c>
      <c r="AO287">
        <v>0</v>
      </c>
      <c r="AP287">
        <v>665260681</v>
      </c>
      <c r="AQ287" s="187">
        <v>0</v>
      </c>
      <c r="AR287" s="187">
        <v>0</v>
      </c>
      <c r="AS287" s="187">
        <v>0</v>
      </c>
      <c r="AT287" s="187">
        <v>0</v>
      </c>
      <c r="AU287" s="187">
        <v>0</v>
      </c>
      <c r="AV287" s="187">
        <v>0</v>
      </c>
      <c r="AW287">
        <f>+COUNTIF('[5]EJECUCIONGASTOS ARMONIZADO'!$R$3:$R$583,#REF!)</f>
        <v>0</v>
      </c>
      <c r="AY287" t="e">
        <f>+#REF!-[5]GASTOS!#REF!</f>
        <v>#REF!</v>
      </c>
    </row>
    <row r="288" spans="1:51" x14ac:dyDescent="0.25">
      <c r="A288">
        <v>24</v>
      </c>
      <c r="B288">
        <v>1</v>
      </c>
      <c r="C288">
        <v>3</v>
      </c>
      <c r="D288">
        <v>82</v>
      </c>
      <c r="E288">
        <v>1</v>
      </c>
      <c r="F288">
        <v>8</v>
      </c>
      <c r="G288">
        <v>17</v>
      </c>
      <c r="H288">
        <v>3</v>
      </c>
      <c r="I288">
        <v>2</v>
      </c>
      <c r="J288" t="s">
        <v>235</v>
      </c>
      <c r="K288" t="s">
        <v>993</v>
      </c>
      <c r="L288" t="s">
        <v>219</v>
      </c>
      <c r="M288" t="s">
        <v>993</v>
      </c>
      <c r="N288" t="s">
        <v>219</v>
      </c>
      <c r="O288" t="s">
        <v>996</v>
      </c>
      <c r="P288" t="s">
        <v>997</v>
      </c>
      <c r="Q288" t="s">
        <v>594</v>
      </c>
      <c r="R288" t="s">
        <v>602</v>
      </c>
      <c r="S288" t="s">
        <v>696</v>
      </c>
      <c r="T288" t="s">
        <v>235</v>
      </c>
      <c r="U288" t="s">
        <v>725</v>
      </c>
      <c r="V288" t="s">
        <v>729</v>
      </c>
      <c r="W288" t="s">
        <v>797</v>
      </c>
      <c r="X288" t="s">
        <v>239</v>
      </c>
      <c r="Y288" t="s">
        <v>1035</v>
      </c>
      <c r="Z288" t="s">
        <v>244</v>
      </c>
      <c r="AA288" t="s">
        <v>1045</v>
      </c>
      <c r="AB288" t="s">
        <v>1046</v>
      </c>
      <c r="AC288" t="s">
        <v>1047</v>
      </c>
      <c r="AD288" t="s">
        <v>1048</v>
      </c>
      <c r="AE288" t="s">
        <v>609</v>
      </c>
      <c r="AF288" t="s">
        <v>610</v>
      </c>
      <c r="AG288" t="s">
        <v>611</v>
      </c>
      <c r="AH288" t="s">
        <v>1053</v>
      </c>
      <c r="AI288" t="s">
        <v>844</v>
      </c>
      <c r="AJ288" t="s">
        <v>2709</v>
      </c>
      <c r="AK288" t="s">
        <v>47</v>
      </c>
      <c r="AL288">
        <v>0</v>
      </c>
      <c r="AM288">
        <v>104240585</v>
      </c>
      <c r="AN288">
        <v>0</v>
      </c>
      <c r="AO288">
        <v>0</v>
      </c>
      <c r="AP288">
        <v>104240585</v>
      </c>
      <c r="AQ288" s="187">
        <v>0</v>
      </c>
      <c r="AR288" s="187">
        <v>0</v>
      </c>
      <c r="AS288" s="187">
        <v>0</v>
      </c>
      <c r="AT288" s="187">
        <v>0</v>
      </c>
      <c r="AU288" s="187">
        <v>0</v>
      </c>
      <c r="AV288" s="187">
        <v>0</v>
      </c>
      <c r="AW288">
        <f>+COUNTIF('[5]EJECUCIONGASTOS ARMONIZADO'!$R$3:$R$583,#REF!)</f>
        <v>0</v>
      </c>
      <c r="AY288" t="e">
        <f>+#REF!-[5]GASTOS!#REF!</f>
        <v>#REF!</v>
      </c>
    </row>
    <row r="289" spans="1:51" x14ac:dyDescent="0.25">
      <c r="A289">
        <v>24</v>
      </c>
      <c r="B289">
        <v>1</v>
      </c>
      <c r="C289">
        <v>3</v>
      </c>
      <c r="D289">
        <v>82</v>
      </c>
      <c r="E289">
        <v>1</v>
      </c>
      <c r="F289">
        <v>8</v>
      </c>
      <c r="G289">
        <v>71</v>
      </c>
      <c r="H289">
        <v>1</v>
      </c>
      <c r="I289">
        <v>2</v>
      </c>
      <c r="J289" t="s">
        <v>235</v>
      </c>
      <c r="K289" t="s">
        <v>993</v>
      </c>
      <c r="L289" t="s">
        <v>219</v>
      </c>
      <c r="M289" t="s">
        <v>993</v>
      </c>
      <c r="N289" t="s">
        <v>219</v>
      </c>
      <c r="O289" t="s">
        <v>996</v>
      </c>
      <c r="P289" t="s">
        <v>997</v>
      </c>
      <c r="Q289" t="s">
        <v>594</v>
      </c>
      <c r="R289" t="s">
        <v>602</v>
      </c>
      <c r="S289" t="s">
        <v>696</v>
      </c>
      <c r="T289" t="s">
        <v>235</v>
      </c>
      <c r="U289" t="s">
        <v>725</v>
      </c>
      <c r="V289" t="s">
        <v>729</v>
      </c>
      <c r="W289" t="s">
        <v>797</v>
      </c>
      <c r="X289" t="s">
        <v>239</v>
      </c>
      <c r="Y289" t="s">
        <v>1035</v>
      </c>
      <c r="Z289" t="s">
        <v>244</v>
      </c>
      <c r="AA289" t="s">
        <v>1079</v>
      </c>
      <c r="AB289" t="s">
        <v>1080</v>
      </c>
      <c r="AC289" t="s">
        <v>1081</v>
      </c>
      <c r="AD289" t="s">
        <v>1082</v>
      </c>
      <c r="AE289" t="s">
        <v>609</v>
      </c>
      <c r="AF289" t="s">
        <v>610</v>
      </c>
      <c r="AG289" t="s">
        <v>611</v>
      </c>
      <c r="AH289" t="s">
        <v>1053</v>
      </c>
      <c r="AI289" t="s">
        <v>844</v>
      </c>
      <c r="AJ289" t="s">
        <v>2713</v>
      </c>
      <c r="AK289" t="s">
        <v>284</v>
      </c>
      <c r="AL289">
        <v>0</v>
      </c>
      <c r="AM289">
        <v>77356925</v>
      </c>
      <c r="AN289">
        <v>0</v>
      </c>
      <c r="AO289">
        <v>0</v>
      </c>
      <c r="AP289">
        <v>77356925</v>
      </c>
      <c r="AQ289" s="187">
        <v>0</v>
      </c>
      <c r="AR289" s="187">
        <v>0</v>
      </c>
      <c r="AS289" s="187">
        <v>0</v>
      </c>
      <c r="AT289" s="187">
        <v>0</v>
      </c>
      <c r="AU289" s="187">
        <v>0</v>
      </c>
      <c r="AV289" s="187">
        <v>0</v>
      </c>
      <c r="AW289">
        <f>+COUNTIF('[5]EJECUCIONGASTOS ARMONIZADO'!$R$3:$R$583,#REF!)</f>
        <v>0</v>
      </c>
      <c r="AY289" t="e">
        <f>+#REF!-[5]GASTOS!#REF!</f>
        <v>#REF!</v>
      </c>
    </row>
    <row r="290" spans="1:51" x14ac:dyDescent="0.25">
      <c r="A290">
        <v>24</v>
      </c>
      <c r="B290">
        <v>1</v>
      </c>
      <c r="C290">
        <v>3</v>
      </c>
      <c r="D290">
        <v>82</v>
      </c>
      <c r="E290">
        <v>1</v>
      </c>
      <c r="F290">
        <v>8</v>
      </c>
      <c r="G290">
        <v>71</v>
      </c>
      <c r="H290">
        <v>3</v>
      </c>
      <c r="I290">
        <v>2</v>
      </c>
      <c r="J290" t="s">
        <v>235</v>
      </c>
      <c r="K290" t="s">
        <v>993</v>
      </c>
      <c r="L290" t="s">
        <v>219</v>
      </c>
      <c r="M290" t="s">
        <v>993</v>
      </c>
      <c r="N290" t="s">
        <v>219</v>
      </c>
      <c r="O290" t="s">
        <v>996</v>
      </c>
      <c r="P290" t="s">
        <v>997</v>
      </c>
      <c r="Q290" t="s">
        <v>594</v>
      </c>
      <c r="R290" t="s">
        <v>602</v>
      </c>
      <c r="S290" t="s">
        <v>696</v>
      </c>
      <c r="T290" t="s">
        <v>235</v>
      </c>
      <c r="U290" t="s">
        <v>725</v>
      </c>
      <c r="V290" t="s">
        <v>729</v>
      </c>
      <c r="W290" t="s">
        <v>797</v>
      </c>
      <c r="X290" t="s">
        <v>239</v>
      </c>
      <c r="Y290" t="s">
        <v>1035</v>
      </c>
      <c r="Z290" t="s">
        <v>244</v>
      </c>
      <c r="AA290" t="s">
        <v>1079</v>
      </c>
      <c r="AB290" t="s">
        <v>1080</v>
      </c>
      <c r="AC290" t="s">
        <v>1081</v>
      </c>
      <c r="AD290" t="s">
        <v>1082</v>
      </c>
      <c r="AE290" t="s">
        <v>609</v>
      </c>
      <c r="AF290" t="s">
        <v>610</v>
      </c>
      <c r="AG290" t="s">
        <v>611</v>
      </c>
      <c r="AH290" t="s">
        <v>1146</v>
      </c>
      <c r="AI290" t="s">
        <v>1147</v>
      </c>
      <c r="AJ290" t="s">
        <v>2717</v>
      </c>
      <c r="AK290" t="s">
        <v>285</v>
      </c>
      <c r="AL290">
        <v>0</v>
      </c>
      <c r="AM290">
        <v>183302344</v>
      </c>
      <c r="AN290">
        <v>0</v>
      </c>
      <c r="AO290">
        <v>0</v>
      </c>
      <c r="AP290">
        <v>183302344</v>
      </c>
      <c r="AQ290" s="187">
        <v>0</v>
      </c>
      <c r="AR290" s="187">
        <v>0</v>
      </c>
      <c r="AS290" s="187">
        <v>0</v>
      </c>
      <c r="AT290" s="187">
        <v>0</v>
      </c>
      <c r="AU290" s="187">
        <v>0</v>
      </c>
      <c r="AV290" s="187">
        <v>0</v>
      </c>
      <c r="AW290">
        <f>+COUNTIF('[5]EJECUCIONGASTOS ARMONIZADO'!$R$3:$R$583,#REF!)</f>
        <v>0</v>
      </c>
      <c r="AY290" t="e">
        <f>+#REF!-[5]GASTOS!#REF!</f>
        <v>#REF!</v>
      </c>
    </row>
    <row r="291" spans="1:51" x14ac:dyDescent="0.25">
      <c r="A291">
        <v>24</v>
      </c>
      <c r="B291">
        <v>1</v>
      </c>
      <c r="C291">
        <v>3</v>
      </c>
      <c r="D291">
        <v>82</v>
      </c>
      <c r="E291">
        <v>3</v>
      </c>
      <c r="F291">
        <v>1</v>
      </c>
      <c r="G291">
        <v>70</v>
      </c>
      <c r="H291">
        <v>0</v>
      </c>
      <c r="I291">
        <v>2</v>
      </c>
      <c r="J291" t="s">
        <v>235</v>
      </c>
      <c r="K291" t="s">
        <v>993</v>
      </c>
      <c r="L291" t="s">
        <v>219</v>
      </c>
      <c r="M291" t="s">
        <v>993</v>
      </c>
      <c r="N291" t="s">
        <v>219</v>
      </c>
      <c r="O291" t="s">
        <v>996</v>
      </c>
      <c r="P291" t="s">
        <v>997</v>
      </c>
      <c r="Q291" t="s">
        <v>594</v>
      </c>
      <c r="R291" t="s">
        <v>602</v>
      </c>
      <c r="S291" t="s">
        <v>696</v>
      </c>
      <c r="T291" t="s">
        <v>235</v>
      </c>
      <c r="U291" t="s">
        <v>725</v>
      </c>
      <c r="V291" t="s">
        <v>729</v>
      </c>
      <c r="W291" t="s">
        <v>603</v>
      </c>
      <c r="X291" t="s">
        <v>246</v>
      </c>
      <c r="Y291" t="s">
        <v>604</v>
      </c>
      <c r="Z291" t="s">
        <v>247</v>
      </c>
      <c r="AA291" t="s">
        <v>621</v>
      </c>
      <c r="AB291" t="s">
        <v>622</v>
      </c>
      <c r="AC291" t="s">
        <v>623</v>
      </c>
      <c r="AD291" t="s">
        <v>624</v>
      </c>
      <c r="AE291" t="s">
        <v>609</v>
      </c>
      <c r="AF291" t="s">
        <v>610</v>
      </c>
      <c r="AG291" t="s">
        <v>611</v>
      </c>
      <c r="AH291" t="s">
        <v>640</v>
      </c>
      <c r="AI291" t="s">
        <v>641</v>
      </c>
      <c r="AJ291" t="s">
        <v>2721</v>
      </c>
      <c r="AK291" t="s">
        <v>60</v>
      </c>
      <c r="AL291">
        <v>0</v>
      </c>
      <c r="AM291">
        <v>12020683</v>
      </c>
      <c r="AN291">
        <v>0</v>
      </c>
      <c r="AO291">
        <v>0</v>
      </c>
      <c r="AP291">
        <v>12020683</v>
      </c>
      <c r="AQ291" s="187">
        <v>0</v>
      </c>
      <c r="AR291" s="187">
        <v>0</v>
      </c>
      <c r="AS291" s="187">
        <v>0</v>
      </c>
      <c r="AT291" s="187">
        <v>0</v>
      </c>
      <c r="AU291" s="187">
        <v>0</v>
      </c>
      <c r="AV291" s="187">
        <v>0</v>
      </c>
      <c r="AW291">
        <f>+COUNTIF('[5]EJECUCIONGASTOS ARMONIZADO'!$R$3:$R$583,#REF!)</f>
        <v>0</v>
      </c>
      <c r="AY291" t="e">
        <f>+#REF!-[5]GASTOS!#REF!</f>
        <v>#REF!</v>
      </c>
    </row>
    <row r="292" spans="1:51" x14ac:dyDescent="0.25">
      <c r="A292">
        <v>24</v>
      </c>
      <c r="B292">
        <v>1</v>
      </c>
      <c r="C292">
        <v>3</v>
      </c>
      <c r="D292">
        <v>82</v>
      </c>
      <c r="E292">
        <v>3</v>
      </c>
      <c r="F292">
        <v>1</v>
      </c>
      <c r="G292">
        <v>70</v>
      </c>
      <c r="H292">
        <v>1</v>
      </c>
      <c r="I292">
        <v>2</v>
      </c>
      <c r="J292" t="s">
        <v>235</v>
      </c>
      <c r="K292" t="s">
        <v>993</v>
      </c>
      <c r="L292" t="s">
        <v>219</v>
      </c>
      <c r="M292" t="s">
        <v>993</v>
      </c>
      <c r="N292" t="s">
        <v>219</v>
      </c>
      <c r="O292" t="s">
        <v>996</v>
      </c>
      <c r="P292" t="s">
        <v>997</v>
      </c>
      <c r="Q292" t="s">
        <v>594</v>
      </c>
      <c r="R292" t="s">
        <v>602</v>
      </c>
      <c r="S292" t="s">
        <v>696</v>
      </c>
      <c r="T292" t="s">
        <v>235</v>
      </c>
      <c r="U292" t="s">
        <v>725</v>
      </c>
      <c r="V292" t="s">
        <v>729</v>
      </c>
      <c r="W292" t="s">
        <v>603</v>
      </c>
      <c r="X292" t="s">
        <v>246</v>
      </c>
      <c r="Y292" t="s">
        <v>604</v>
      </c>
      <c r="Z292" t="s">
        <v>247</v>
      </c>
      <c r="AA292" t="s">
        <v>621</v>
      </c>
      <c r="AB292" t="s">
        <v>622</v>
      </c>
      <c r="AC292" t="s">
        <v>623</v>
      </c>
      <c r="AD292" t="s">
        <v>624</v>
      </c>
      <c r="AE292" t="s">
        <v>609</v>
      </c>
      <c r="AF292" t="s">
        <v>610</v>
      </c>
      <c r="AG292" t="s">
        <v>611</v>
      </c>
      <c r="AH292" t="s">
        <v>640</v>
      </c>
      <c r="AI292" t="s">
        <v>641</v>
      </c>
      <c r="AJ292" t="s">
        <v>2725</v>
      </c>
      <c r="AK292" t="s">
        <v>61</v>
      </c>
      <c r="AL292">
        <v>0</v>
      </c>
      <c r="AM292">
        <v>25266268</v>
      </c>
      <c r="AN292">
        <v>0</v>
      </c>
      <c r="AO292">
        <v>0</v>
      </c>
      <c r="AP292">
        <v>25266268</v>
      </c>
      <c r="AQ292" s="187">
        <v>0</v>
      </c>
      <c r="AR292" s="187">
        <v>0</v>
      </c>
      <c r="AS292" s="187">
        <v>0</v>
      </c>
      <c r="AT292" s="187">
        <v>0</v>
      </c>
      <c r="AU292" s="187">
        <v>0</v>
      </c>
      <c r="AV292" s="187">
        <v>0</v>
      </c>
      <c r="AW292">
        <f>+COUNTIF('[5]EJECUCIONGASTOS ARMONIZADO'!$R$3:$R$583,#REF!)</f>
        <v>0</v>
      </c>
      <c r="AY292" t="e">
        <f>+#REF!-[5]GASTOS!#REF!</f>
        <v>#REF!</v>
      </c>
    </row>
    <row r="293" spans="1:51" x14ac:dyDescent="0.25">
      <c r="A293">
        <v>25</v>
      </c>
      <c r="B293">
        <v>1</v>
      </c>
      <c r="C293">
        <v>3</v>
      </c>
      <c r="D293">
        <v>11</v>
      </c>
      <c r="E293">
        <v>4</v>
      </c>
      <c r="F293">
        <v>201</v>
      </c>
      <c r="G293">
        <v>18</v>
      </c>
      <c r="H293">
        <v>41</v>
      </c>
      <c r="I293">
        <v>1</v>
      </c>
      <c r="J293" t="s">
        <v>597</v>
      </c>
      <c r="K293">
        <v>0</v>
      </c>
      <c r="L293" t="s">
        <v>597</v>
      </c>
      <c r="M293" t="s">
        <v>1177</v>
      </c>
      <c r="N293" t="s">
        <v>220</v>
      </c>
      <c r="O293" t="s">
        <v>1178</v>
      </c>
      <c r="P293" t="s">
        <v>1179</v>
      </c>
      <c r="Q293" t="s">
        <v>594</v>
      </c>
      <c r="R293" t="s">
        <v>602</v>
      </c>
      <c r="S293" t="s">
        <v>596</v>
      </c>
      <c r="T293" t="s">
        <v>597</v>
      </c>
      <c r="U293" t="s">
        <v>595</v>
      </c>
      <c r="V293" t="s">
        <v>234</v>
      </c>
      <c r="W293" t="s">
        <v>877</v>
      </c>
      <c r="X293" t="s">
        <v>252</v>
      </c>
      <c r="Y293" t="s">
        <v>3105</v>
      </c>
      <c r="Z293" t="s">
        <v>481</v>
      </c>
      <c r="AA293" t="s">
        <v>3106</v>
      </c>
      <c r="AB293" t="s">
        <v>1188</v>
      </c>
      <c r="AC293" t="s">
        <v>1189</v>
      </c>
      <c r="AD293" t="s">
        <v>1188</v>
      </c>
      <c r="AE293" t="s">
        <v>609</v>
      </c>
      <c r="AF293" t="s">
        <v>610</v>
      </c>
      <c r="AG293" t="s">
        <v>611</v>
      </c>
      <c r="AH293" t="s">
        <v>1190</v>
      </c>
      <c r="AI293" t="s">
        <v>1191</v>
      </c>
      <c r="AJ293" t="s">
        <v>3107</v>
      </c>
      <c r="AK293" t="s">
        <v>3108</v>
      </c>
      <c r="AL293">
        <v>0</v>
      </c>
      <c r="AM293">
        <v>0</v>
      </c>
      <c r="AN293">
        <v>0</v>
      </c>
      <c r="AO293">
        <v>1849361569</v>
      </c>
      <c r="AP293">
        <v>25000000</v>
      </c>
      <c r="AQ293" s="187">
        <v>1824361569</v>
      </c>
      <c r="AR293" s="187">
        <v>1247300960.3599999</v>
      </c>
      <c r="AS293" s="187">
        <v>1199120960.3599999</v>
      </c>
      <c r="AT293" s="187">
        <v>1154120960.3599999</v>
      </c>
      <c r="AU293" s="187">
        <v>1154120960.3599999</v>
      </c>
      <c r="AV293" s="187">
        <v>577060608.63999999</v>
      </c>
      <c r="AW293">
        <f>+COUNTIF('[5]EJECUCIONGASTOS ARMONIZADO'!$R$3:$R$583,#REF!)</f>
        <v>0</v>
      </c>
      <c r="AY293" t="e">
        <f>+#REF!-[5]GASTOS!#REF!</f>
        <v>#REF!</v>
      </c>
    </row>
    <row r="294" spans="1:51" x14ac:dyDescent="0.25">
      <c r="A294">
        <v>25</v>
      </c>
      <c r="B294">
        <v>1</v>
      </c>
      <c r="C294">
        <v>3</v>
      </c>
      <c r="D294">
        <v>11</v>
      </c>
      <c r="E294">
        <v>4</v>
      </c>
      <c r="F294">
        <v>201</v>
      </c>
      <c r="G294">
        <v>18</v>
      </c>
      <c r="H294">
        <v>42</v>
      </c>
      <c r="I294">
        <v>1</v>
      </c>
      <c r="J294" t="s">
        <v>597</v>
      </c>
      <c r="K294">
        <v>0</v>
      </c>
      <c r="L294" t="s">
        <v>597</v>
      </c>
      <c r="M294" t="s">
        <v>1177</v>
      </c>
      <c r="N294" t="s">
        <v>220</v>
      </c>
      <c r="O294" t="s">
        <v>1178</v>
      </c>
      <c r="P294" t="s">
        <v>1179</v>
      </c>
      <c r="Q294" t="s">
        <v>594</v>
      </c>
      <c r="R294" t="s">
        <v>602</v>
      </c>
      <c r="S294" t="s">
        <v>596</v>
      </c>
      <c r="T294" t="s">
        <v>597</v>
      </c>
      <c r="U294" t="s">
        <v>595</v>
      </c>
      <c r="V294" t="s">
        <v>234</v>
      </c>
      <c r="W294" t="s">
        <v>877</v>
      </c>
      <c r="X294" t="s">
        <v>252</v>
      </c>
      <c r="Y294" t="s">
        <v>3105</v>
      </c>
      <c r="Z294" t="s">
        <v>481</v>
      </c>
      <c r="AA294" t="s">
        <v>3106</v>
      </c>
      <c r="AB294" t="s">
        <v>1188</v>
      </c>
      <c r="AC294" t="s">
        <v>1189</v>
      </c>
      <c r="AD294" t="s">
        <v>1188</v>
      </c>
      <c r="AE294" t="s">
        <v>609</v>
      </c>
      <c r="AF294" t="s">
        <v>610</v>
      </c>
      <c r="AG294" t="s">
        <v>611</v>
      </c>
      <c r="AH294" t="s">
        <v>1195</v>
      </c>
      <c r="AI294" t="s">
        <v>1196</v>
      </c>
      <c r="AJ294" t="s">
        <v>3109</v>
      </c>
      <c r="AK294" t="s">
        <v>3110</v>
      </c>
      <c r="AL294">
        <v>0</v>
      </c>
      <c r="AM294">
        <v>0</v>
      </c>
      <c r="AN294">
        <v>0</v>
      </c>
      <c r="AO294">
        <v>2480122</v>
      </c>
      <c r="AP294">
        <v>0</v>
      </c>
      <c r="AQ294" s="187">
        <v>2480122</v>
      </c>
      <c r="AR294" s="187">
        <v>0</v>
      </c>
      <c r="AS294" s="187">
        <v>0</v>
      </c>
      <c r="AT294" s="187">
        <v>0</v>
      </c>
      <c r="AU294" s="187">
        <v>0</v>
      </c>
      <c r="AV294" s="187">
        <v>2480122</v>
      </c>
      <c r="AW294">
        <f>+COUNTIF('[5]EJECUCIONGASTOS ARMONIZADO'!$R$3:$R$583,#REF!)</f>
        <v>0</v>
      </c>
      <c r="AY294" t="e">
        <f>+#REF!-[5]GASTOS!#REF!</f>
        <v>#REF!</v>
      </c>
    </row>
    <row r="295" spans="1:51" x14ac:dyDescent="0.25">
      <c r="A295">
        <v>25</v>
      </c>
      <c r="B295">
        <v>1</v>
      </c>
      <c r="C295">
        <v>3</v>
      </c>
      <c r="D295">
        <v>11</v>
      </c>
      <c r="E295">
        <v>4</v>
      </c>
      <c r="F295">
        <v>201</v>
      </c>
      <c r="G295">
        <v>18</v>
      </c>
      <c r="H295">
        <v>43</v>
      </c>
      <c r="I295">
        <v>1</v>
      </c>
      <c r="J295" t="s">
        <v>597</v>
      </c>
      <c r="K295">
        <v>0</v>
      </c>
      <c r="L295" t="s">
        <v>597</v>
      </c>
      <c r="M295" t="s">
        <v>1177</v>
      </c>
      <c r="N295" t="s">
        <v>220</v>
      </c>
      <c r="O295" t="s">
        <v>1178</v>
      </c>
      <c r="P295" t="s">
        <v>1179</v>
      </c>
      <c r="Q295" t="s">
        <v>594</v>
      </c>
      <c r="R295" t="s">
        <v>602</v>
      </c>
      <c r="S295" t="s">
        <v>596</v>
      </c>
      <c r="T295" t="s">
        <v>597</v>
      </c>
      <c r="U295" t="s">
        <v>595</v>
      </c>
      <c r="V295" t="s">
        <v>234</v>
      </c>
      <c r="W295" t="s">
        <v>877</v>
      </c>
      <c r="X295" t="s">
        <v>252</v>
      </c>
      <c r="Y295" t="s">
        <v>3105</v>
      </c>
      <c r="Z295" t="s">
        <v>481</v>
      </c>
      <c r="AA295" t="s">
        <v>3106</v>
      </c>
      <c r="AB295" t="s">
        <v>1188</v>
      </c>
      <c r="AC295" t="s">
        <v>1189</v>
      </c>
      <c r="AD295" t="s">
        <v>1188</v>
      </c>
      <c r="AE295" t="s">
        <v>609</v>
      </c>
      <c r="AF295" t="s">
        <v>610</v>
      </c>
      <c r="AG295" t="s">
        <v>611</v>
      </c>
      <c r="AH295" t="s">
        <v>838</v>
      </c>
      <c r="AI295" t="s">
        <v>839</v>
      </c>
      <c r="AJ295" t="s">
        <v>3111</v>
      </c>
      <c r="AK295" t="s">
        <v>3112</v>
      </c>
      <c r="AL295">
        <v>0</v>
      </c>
      <c r="AM295">
        <v>0</v>
      </c>
      <c r="AN295">
        <v>0</v>
      </c>
      <c r="AO295">
        <v>500000000</v>
      </c>
      <c r="AP295">
        <v>0</v>
      </c>
      <c r="AQ295" s="187">
        <v>500000000</v>
      </c>
      <c r="AR295" s="187">
        <v>500000000</v>
      </c>
      <c r="AS295" s="187">
        <v>500000000</v>
      </c>
      <c r="AT295" s="187">
        <v>166666667</v>
      </c>
      <c r="AU295" s="187">
        <v>0</v>
      </c>
      <c r="AV295" s="187">
        <v>0</v>
      </c>
      <c r="AW295">
        <f>+COUNTIF('[5]EJECUCIONGASTOS ARMONIZADO'!$R$3:$R$583,#REF!)</f>
        <v>0</v>
      </c>
      <c r="AY295" t="e">
        <f>+#REF!-[5]GASTOS!#REF!</f>
        <v>#REF!</v>
      </c>
    </row>
    <row r="296" spans="1:51" x14ac:dyDescent="0.25">
      <c r="A296">
        <v>25</v>
      </c>
      <c r="B296">
        <v>1</v>
      </c>
      <c r="C296">
        <v>3</v>
      </c>
      <c r="D296">
        <v>11</v>
      </c>
      <c r="E296">
        <v>4</v>
      </c>
      <c r="F296">
        <v>201</v>
      </c>
      <c r="G296">
        <v>18</v>
      </c>
      <c r="H296">
        <v>44</v>
      </c>
      <c r="I296">
        <v>1</v>
      </c>
      <c r="J296" t="s">
        <v>597</v>
      </c>
      <c r="K296">
        <v>0</v>
      </c>
      <c r="L296" t="s">
        <v>597</v>
      </c>
      <c r="M296" t="s">
        <v>1177</v>
      </c>
      <c r="N296" t="s">
        <v>220</v>
      </c>
      <c r="O296" t="s">
        <v>1178</v>
      </c>
      <c r="P296" t="s">
        <v>1179</v>
      </c>
      <c r="Q296" t="s">
        <v>594</v>
      </c>
      <c r="R296" t="s">
        <v>602</v>
      </c>
      <c r="S296" t="s">
        <v>596</v>
      </c>
      <c r="T296" t="s">
        <v>597</v>
      </c>
      <c r="U296" t="s">
        <v>595</v>
      </c>
      <c r="V296" t="s">
        <v>234</v>
      </c>
      <c r="W296" t="s">
        <v>877</v>
      </c>
      <c r="X296" t="s">
        <v>252</v>
      </c>
      <c r="Y296" t="s">
        <v>3105</v>
      </c>
      <c r="Z296" t="s">
        <v>481</v>
      </c>
      <c r="AA296" t="s">
        <v>3106</v>
      </c>
      <c r="AB296" t="s">
        <v>1188</v>
      </c>
      <c r="AC296" t="s">
        <v>1189</v>
      </c>
      <c r="AD296" t="s">
        <v>1188</v>
      </c>
      <c r="AE296" t="s">
        <v>609</v>
      </c>
      <c r="AF296" t="s">
        <v>610</v>
      </c>
      <c r="AG296" t="s">
        <v>611</v>
      </c>
      <c r="AH296" t="s">
        <v>763</v>
      </c>
      <c r="AI296" t="s">
        <v>764</v>
      </c>
      <c r="AJ296" t="s">
        <v>3113</v>
      </c>
      <c r="AK296" t="s">
        <v>3114</v>
      </c>
      <c r="AL296">
        <v>0</v>
      </c>
      <c r="AM296">
        <v>0</v>
      </c>
      <c r="AN296">
        <v>0</v>
      </c>
      <c r="AO296">
        <v>120202978</v>
      </c>
      <c r="AP296">
        <v>0</v>
      </c>
      <c r="AQ296" s="187">
        <v>120202978</v>
      </c>
      <c r="AR296" s="187">
        <v>53550000</v>
      </c>
      <c r="AS296" s="187">
        <v>53550000</v>
      </c>
      <c r="AT296" s="187">
        <v>0</v>
      </c>
      <c r="AU296" s="187">
        <v>0</v>
      </c>
      <c r="AV296" s="187">
        <v>66652978</v>
      </c>
      <c r="AW296">
        <f>+COUNTIF('[5]EJECUCIONGASTOS ARMONIZADO'!$R$3:$R$583,#REF!)</f>
        <v>0</v>
      </c>
      <c r="AY296" t="e">
        <f>+#REF!-[5]GASTOS!#REF!</f>
        <v>#REF!</v>
      </c>
    </row>
    <row r="297" spans="1:51" x14ac:dyDescent="0.25">
      <c r="A297">
        <v>25</v>
      </c>
      <c r="B297">
        <v>1</v>
      </c>
      <c r="C297">
        <v>3</v>
      </c>
      <c r="D297">
        <v>11</v>
      </c>
      <c r="E297">
        <v>4</v>
      </c>
      <c r="F297">
        <v>201</v>
      </c>
      <c r="G297">
        <v>18</v>
      </c>
      <c r="H297">
        <v>45</v>
      </c>
      <c r="I297">
        <v>1</v>
      </c>
      <c r="J297" t="s">
        <v>597</v>
      </c>
      <c r="K297">
        <v>0</v>
      </c>
      <c r="L297" t="s">
        <v>597</v>
      </c>
      <c r="M297" t="s">
        <v>1177</v>
      </c>
      <c r="N297" t="s">
        <v>220</v>
      </c>
      <c r="O297" t="s">
        <v>1178</v>
      </c>
      <c r="P297" t="s">
        <v>1179</v>
      </c>
      <c r="Q297" t="s">
        <v>594</v>
      </c>
      <c r="R297" t="s">
        <v>602</v>
      </c>
      <c r="S297" t="s">
        <v>596</v>
      </c>
      <c r="T297" t="s">
        <v>597</v>
      </c>
      <c r="U297" t="s">
        <v>595</v>
      </c>
      <c r="V297" t="s">
        <v>234</v>
      </c>
      <c r="W297" t="s">
        <v>877</v>
      </c>
      <c r="X297" t="s">
        <v>252</v>
      </c>
      <c r="Y297" t="s">
        <v>3105</v>
      </c>
      <c r="Z297" t="s">
        <v>481</v>
      </c>
      <c r="AA297" t="s">
        <v>3106</v>
      </c>
      <c r="AB297" t="s">
        <v>1188</v>
      </c>
      <c r="AC297" t="s">
        <v>1189</v>
      </c>
      <c r="AD297" t="s">
        <v>1188</v>
      </c>
      <c r="AE297" t="s">
        <v>609</v>
      </c>
      <c r="AF297" t="s">
        <v>610</v>
      </c>
      <c r="AG297" t="s">
        <v>611</v>
      </c>
      <c r="AH297" t="s">
        <v>828</v>
      </c>
      <c r="AI297" t="s">
        <v>829</v>
      </c>
      <c r="AJ297" t="s">
        <v>3115</v>
      </c>
      <c r="AK297" t="s">
        <v>3116</v>
      </c>
      <c r="AL297">
        <v>0</v>
      </c>
      <c r="AM297">
        <v>0</v>
      </c>
      <c r="AN297">
        <v>0</v>
      </c>
      <c r="AO297">
        <v>598013650</v>
      </c>
      <c r="AP297">
        <v>0</v>
      </c>
      <c r="AQ297" s="187">
        <v>598013650</v>
      </c>
      <c r="AR297" s="187">
        <v>430000000</v>
      </c>
      <c r="AS297" s="187">
        <v>30000000</v>
      </c>
      <c r="AT297" s="187">
        <v>20000000</v>
      </c>
      <c r="AU297" s="187">
        <v>20000000</v>
      </c>
      <c r="AV297" s="187">
        <v>168013650</v>
      </c>
      <c r="AW297">
        <f>+COUNTIF('[5]EJECUCIONGASTOS ARMONIZADO'!$R$3:$R$583,#REF!)</f>
        <v>0</v>
      </c>
      <c r="AY297" t="e">
        <f>+#REF!-[5]GASTOS!#REF!</f>
        <v>#REF!</v>
      </c>
    </row>
    <row r="298" spans="1:51" x14ac:dyDescent="0.25">
      <c r="A298">
        <v>25</v>
      </c>
      <c r="B298">
        <v>1</v>
      </c>
      <c r="C298">
        <v>3</v>
      </c>
      <c r="D298">
        <v>11</v>
      </c>
      <c r="E298">
        <v>5</v>
      </c>
      <c r="F298">
        <v>2</v>
      </c>
      <c r="G298">
        <v>18</v>
      </c>
      <c r="H298">
        <v>0</v>
      </c>
      <c r="I298">
        <v>1</v>
      </c>
      <c r="J298" t="s">
        <v>597</v>
      </c>
      <c r="K298">
        <v>0</v>
      </c>
      <c r="L298" t="s">
        <v>597</v>
      </c>
      <c r="M298" t="s">
        <v>1177</v>
      </c>
      <c r="N298" t="s">
        <v>220</v>
      </c>
      <c r="O298" t="s">
        <v>1178</v>
      </c>
      <c r="P298" t="s">
        <v>1179</v>
      </c>
      <c r="Q298" t="s">
        <v>594</v>
      </c>
      <c r="R298" t="s">
        <v>602</v>
      </c>
      <c r="S298" t="s">
        <v>596</v>
      </c>
      <c r="T298" t="s">
        <v>597</v>
      </c>
      <c r="U298" t="s">
        <v>595</v>
      </c>
      <c r="V298" t="s">
        <v>234</v>
      </c>
      <c r="W298" t="s">
        <v>735</v>
      </c>
      <c r="X298" t="s">
        <v>254</v>
      </c>
      <c r="Y298" t="s">
        <v>1185</v>
      </c>
      <c r="Z298" t="s">
        <v>1186</v>
      </c>
      <c r="AA298" t="s">
        <v>1187</v>
      </c>
      <c r="AB298" t="s">
        <v>1188</v>
      </c>
      <c r="AC298" t="s">
        <v>1189</v>
      </c>
      <c r="AD298" t="s">
        <v>1188</v>
      </c>
      <c r="AE298" t="s">
        <v>609</v>
      </c>
      <c r="AF298" t="s">
        <v>610</v>
      </c>
      <c r="AG298" t="s">
        <v>611</v>
      </c>
      <c r="AH298" t="s">
        <v>1190</v>
      </c>
      <c r="AI298" t="s">
        <v>1191</v>
      </c>
      <c r="AJ298" t="s">
        <v>1192</v>
      </c>
      <c r="AK298" t="s">
        <v>65</v>
      </c>
      <c r="AL298">
        <v>4846242054</v>
      </c>
      <c r="AM298">
        <v>0</v>
      </c>
      <c r="AN298">
        <v>0</v>
      </c>
      <c r="AO298">
        <v>2200000000</v>
      </c>
      <c r="AP298">
        <v>2251603623</v>
      </c>
      <c r="AQ298" s="187">
        <v>4794638431</v>
      </c>
      <c r="AR298" s="187">
        <v>4794638431</v>
      </c>
      <c r="AS298" s="187">
        <v>4794638431</v>
      </c>
      <c r="AT298" s="187">
        <v>3151755514.6599998</v>
      </c>
      <c r="AU298" s="187">
        <v>3114680988.6599998</v>
      </c>
      <c r="AV298" s="187">
        <v>0</v>
      </c>
      <c r="AW298">
        <f>+COUNTIF('[5]EJECUCIONGASTOS ARMONIZADO'!$R$3:$R$583,#REF!)</f>
        <v>0</v>
      </c>
      <c r="AY298" t="e">
        <f>+#REF!-[5]GASTOS!#REF!</f>
        <v>#REF!</v>
      </c>
    </row>
    <row r="299" spans="1:51" x14ac:dyDescent="0.25">
      <c r="A299">
        <v>25</v>
      </c>
      <c r="B299">
        <v>1</v>
      </c>
      <c r="C299">
        <v>3</v>
      </c>
      <c r="D299">
        <v>11</v>
      </c>
      <c r="E299">
        <v>5</v>
      </c>
      <c r="F299">
        <v>2</v>
      </c>
      <c r="G299">
        <v>18</v>
      </c>
      <c r="H299">
        <v>0</v>
      </c>
      <c r="I299">
        <v>1</v>
      </c>
      <c r="J299" t="s">
        <v>597</v>
      </c>
      <c r="K299">
        <v>0</v>
      </c>
      <c r="L299" t="s">
        <v>597</v>
      </c>
      <c r="M299" t="s">
        <v>1177</v>
      </c>
      <c r="N299" t="s">
        <v>220</v>
      </c>
      <c r="O299" t="s">
        <v>1178</v>
      </c>
      <c r="P299" t="s">
        <v>1179</v>
      </c>
      <c r="Q299" t="s">
        <v>594</v>
      </c>
      <c r="R299" t="s">
        <v>602</v>
      </c>
      <c r="S299" t="s">
        <v>596</v>
      </c>
      <c r="T299" t="s">
        <v>597</v>
      </c>
      <c r="U299" t="s">
        <v>595</v>
      </c>
      <c r="V299" t="s">
        <v>234</v>
      </c>
      <c r="W299" t="s">
        <v>735</v>
      </c>
      <c r="X299" t="s">
        <v>254</v>
      </c>
      <c r="Y299" t="s">
        <v>1185</v>
      </c>
      <c r="Z299" t="s">
        <v>1186</v>
      </c>
      <c r="AA299" t="s">
        <v>1187</v>
      </c>
      <c r="AB299" t="s">
        <v>1188</v>
      </c>
      <c r="AC299" t="s">
        <v>1189</v>
      </c>
      <c r="AD299" t="s">
        <v>1188</v>
      </c>
      <c r="AE299" t="s">
        <v>609</v>
      </c>
      <c r="AF299" t="s">
        <v>610</v>
      </c>
      <c r="AG299" t="s">
        <v>611</v>
      </c>
      <c r="AH299" t="s">
        <v>1195</v>
      </c>
      <c r="AI299" t="s">
        <v>1196</v>
      </c>
      <c r="AJ299" t="s">
        <v>1197</v>
      </c>
      <c r="AK299" t="s">
        <v>65</v>
      </c>
      <c r="AL299">
        <v>0</v>
      </c>
      <c r="AM299">
        <v>0</v>
      </c>
      <c r="AN299">
        <v>0</v>
      </c>
      <c r="AO299">
        <v>18000000</v>
      </c>
      <c r="AP299">
        <v>2480122</v>
      </c>
      <c r="AQ299" s="187">
        <v>15519878</v>
      </c>
      <c r="AR299" s="187">
        <v>15519878</v>
      </c>
      <c r="AS299" s="187">
        <v>15519878</v>
      </c>
      <c r="AT299" s="187">
        <v>13644144</v>
      </c>
      <c r="AU299" s="187">
        <v>13210267</v>
      </c>
      <c r="AV299" s="187">
        <v>0</v>
      </c>
      <c r="AW299">
        <f>+COUNTIF('[5]EJECUCIONGASTOS ARMONIZADO'!$R$3:$R$583,#REF!)</f>
        <v>0</v>
      </c>
      <c r="AY299" t="e">
        <f>+#REF!-[5]GASTOS!#REF!</f>
        <v>#REF!</v>
      </c>
    </row>
    <row r="300" spans="1:51" x14ac:dyDescent="0.25">
      <c r="A300">
        <v>25</v>
      </c>
      <c r="B300">
        <v>1</v>
      </c>
      <c r="C300">
        <v>3</v>
      </c>
      <c r="D300">
        <v>11</v>
      </c>
      <c r="E300">
        <v>5</v>
      </c>
      <c r="F300">
        <v>2</v>
      </c>
      <c r="G300">
        <v>18</v>
      </c>
      <c r="H300">
        <v>1</v>
      </c>
      <c r="I300">
        <v>1</v>
      </c>
      <c r="J300" t="s">
        <v>597</v>
      </c>
      <c r="K300">
        <v>0</v>
      </c>
      <c r="L300" t="s">
        <v>597</v>
      </c>
      <c r="M300" t="s">
        <v>1177</v>
      </c>
      <c r="N300" t="s">
        <v>220</v>
      </c>
      <c r="O300" t="s">
        <v>1178</v>
      </c>
      <c r="P300" t="s">
        <v>1179</v>
      </c>
      <c r="Q300" t="s">
        <v>594</v>
      </c>
      <c r="R300" t="s">
        <v>602</v>
      </c>
      <c r="S300" t="s">
        <v>596</v>
      </c>
      <c r="T300" t="s">
        <v>597</v>
      </c>
      <c r="U300" t="s">
        <v>595</v>
      </c>
      <c r="V300" t="s">
        <v>234</v>
      </c>
      <c r="W300" t="s">
        <v>735</v>
      </c>
      <c r="X300" t="s">
        <v>254</v>
      </c>
      <c r="Y300" t="s">
        <v>1185</v>
      </c>
      <c r="Z300" t="s">
        <v>1186</v>
      </c>
      <c r="AA300" t="s">
        <v>1187</v>
      </c>
      <c r="AB300" t="s">
        <v>1188</v>
      </c>
      <c r="AC300" t="s">
        <v>1189</v>
      </c>
      <c r="AD300" t="s">
        <v>1188</v>
      </c>
      <c r="AE300" t="s">
        <v>609</v>
      </c>
      <c r="AF300" t="s">
        <v>610</v>
      </c>
      <c r="AG300" t="s">
        <v>611</v>
      </c>
      <c r="AH300" t="s">
        <v>838</v>
      </c>
      <c r="AI300" t="s">
        <v>839</v>
      </c>
      <c r="AJ300" t="s">
        <v>1200</v>
      </c>
      <c r="AK300" t="s">
        <v>65</v>
      </c>
      <c r="AL300">
        <v>2500000000</v>
      </c>
      <c r="AM300">
        <v>0</v>
      </c>
      <c r="AN300">
        <v>0</v>
      </c>
      <c r="AO300">
        <v>0</v>
      </c>
      <c r="AP300">
        <v>475000000</v>
      </c>
      <c r="AQ300" s="187">
        <v>2025000000</v>
      </c>
      <c r="AR300" s="187">
        <v>2016666667</v>
      </c>
      <c r="AS300" s="187">
        <v>2016666667</v>
      </c>
      <c r="AT300" s="187">
        <v>1938888890</v>
      </c>
      <c r="AU300" s="187">
        <v>1938888890</v>
      </c>
      <c r="AV300" s="187">
        <v>8333333</v>
      </c>
      <c r="AW300">
        <f>+COUNTIF('[5]EJECUCIONGASTOS ARMONIZADO'!$R$3:$R$583,#REF!)</f>
        <v>0</v>
      </c>
      <c r="AY300" t="e">
        <f>+#REF!-[5]GASTOS!#REF!</f>
        <v>#REF!</v>
      </c>
    </row>
    <row r="301" spans="1:51" x14ac:dyDescent="0.25">
      <c r="A301">
        <v>25</v>
      </c>
      <c r="B301">
        <v>1</v>
      </c>
      <c r="C301">
        <v>3</v>
      </c>
      <c r="D301">
        <v>11</v>
      </c>
      <c r="E301">
        <v>5</v>
      </c>
      <c r="F301">
        <v>2</v>
      </c>
      <c r="G301">
        <v>18</v>
      </c>
      <c r="H301">
        <v>2</v>
      </c>
      <c r="I301">
        <v>1</v>
      </c>
      <c r="J301" t="s">
        <v>597</v>
      </c>
      <c r="K301">
        <v>0</v>
      </c>
      <c r="L301" t="s">
        <v>597</v>
      </c>
      <c r="M301" t="s">
        <v>1177</v>
      </c>
      <c r="N301" t="s">
        <v>220</v>
      </c>
      <c r="O301" t="s">
        <v>1178</v>
      </c>
      <c r="P301" t="s">
        <v>1179</v>
      </c>
      <c r="Q301" t="s">
        <v>594</v>
      </c>
      <c r="R301" t="s">
        <v>602</v>
      </c>
      <c r="S301" t="s">
        <v>596</v>
      </c>
      <c r="T301" t="s">
        <v>597</v>
      </c>
      <c r="U301" t="s">
        <v>595</v>
      </c>
      <c r="V301" t="s">
        <v>234</v>
      </c>
      <c r="W301" t="s">
        <v>735</v>
      </c>
      <c r="X301" t="s">
        <v>254</v>
      </c>
      <c r="Y301" t="s">
        <v>1185</v>
      </c>
      <c r="Z301" t="s">
        <v>1186</v>
      </c>
      <c r="AA301" t="s">
        <v>1187</v>
      </c>
      <c r="AB301" t="s">
        <v>1188</v>
      </c>
      <c r="AC301" t="s">
        <v>1189</v>
      </c>
      <c r="AD301" t="s">
        <v>1188</v>
      </c>
      <c r="AE301" t="s">
        <v>609</v>
      </c>
      <c r="AF301" t="s">
        <v>610</v>
      </c>
      <c r="AG301" t="s">
        <v>611</v>
      </c>
      <c r="AH301" t="s">
        <v>763</v>
      </c>
      <c r="AI301" t="s">
        <v>764</v>
      </c>
      <c r="AJ301" t="s">
        <v>1203</v>
      </c>
      <c r="AK301" t="s">
        <v>65</v>
      </c>
      <c r="AL301">
        <v>261441596</v>
      </c>
      <c r="AM301">
        <v>0</v>
      </c>
      <c r="AN301">
        <v>0</v>
      </c>
      <c r="AO301">
        <v>408558404</v>
      </c>
      <c r="AP301">
        <v>620202978</v>
      </c>
      <c r="AQ301" s="187">
        <v>49797022</v>
      </c>
      <c r="AR301" s="187">
        <v>49797022</v>
      </c>
      <c r="AS301" s="187">
        <v>49797022</v>
      </c>
      <c r="AT301" s="187">
        <v>0</v>
      </c>
      <c r="AU301" s="187">
        <v>0</v>
      </c>
      <c r="AV301" s="187">
        <v>0</v>
      </c>
      <c r="AW301">
        <f>+COUNTIF('[5]EJECUCIONGASTOS ARMONIZADO'!$R$3:$R$583,#REF!)</f>
        <v>0</v>
      </c>
      <c r="AY301" t="e">
        <f>+#REF!-[5]GASTOS!#REF!</f>
        <v>#REF!</v>
      </c>
    </row>
    <row r="302" spans="1:51" x14ac:dyDescent="0.25">
      <c r="A302">
        <v>25</v>
      </c>
      <c r="B302">
        <v>1</v>
      </c>
      <c r="C302">
        <v>3</v>
      </c>
      <c r="D302">
        <v>11</v>
      </c>
      <c r="E302">
        <v>5</v>
      </c>
      <c r="F302">
        <v>2</v>
      </c>
      <c r="G302">
        <v>18</v>
      </c>
      <c r="H302">
        <v>3</v>
      </c>
      <c r="I302">
        <v>1</v>
      </c>
      <c r="J302" t="s">
        <v>597</v>
      </c>
      <c r="K302">
        <v>0</v>
      </c>
      <c r="L302" t="s">
        <v>597</v>
      </c>
      <c r="M302" t="s">
        <v>1177</v>
      </c>
      <c r="N302" t="s">
        <v>220</v>
      </c>
      <c r="O302" t="s">
        <v>1178</v>
      </c>
      <c r="P302" t="s">
        <v>1179</v>
      </c>
      <c r="Q302" t="s">
        <v>594</v>
      </c>
      <c r="R302" t="s">
        <v>602</v>
      </c>
      <c r="S302" t="s">
        <v>596</v>
      </c>
      <c r="T302" t="s">
        <v>597</v>
      </c>
      <c r="U302" t="s">
        <v>595</v>
      </c>
      <c r="V302" t="s">
        <v>234</v>
      </c>
      <c r="W302" t="s">
        <v>735</v>
      </c>
      <c r="X302" t="s">
        <v>254</v>
      </c>
      <c r="Y302" t="s">
        <v>1185</v>
      </c>
      <c r="Z302" t="s">
        <v>1186</v>
      </c>
      <c r="AA302" t="s">
        <v>1187</v>
      </c>
      <c r="AB302" t="s">
        <v>1188</v>
      </c>
      <c r="AC302" t="s">
        <v>1189</v>
      </c>
      <c r="AD302" t="s">
        <v>1188</v>
      </c>
      <c r="AE302" t="s">
        <v>609</v>
      </c>
      <c r="AF302" t="s">
        <v>610</v>
      </c>
      <c r="AG302" t="s">
        <v>611</v>
      </c>
      <c r="AH302" t="s">
        <v>828</v>
      </c>
      <c r="AI302" t="s">
        <v>829</v>
      </c>
      <c r="AJ302" t="s">
        <v>1206</v>
      </c>
      <c r="AK302" t="s">
        <v>65</v>
      </c>
      <c r="AL302">
        <v>842330000</v>
      </c>
      <c r="AM302">
        <v>0</v>
      </c>
      <c r="AN302">
        <v>0</v>
      </c>
      <c r="AO302">
        <v>0</v>
      </c>
      <c r="AP302">
        <v>822330000</v>
      </c>
      <c r="AQ302" s="187">
        <v>20000000</v>
      </c>
      <c r="AR302" s="187">
        <v>20000000</v>
      </c>
      <c r="AS302" s="187">
        <v>20000000</v>
      </c>
      <c r="AT302" s="187">
        <v>19999999</v>
      </c>
      <c r="AU302" s="187">
        <v>19999999</v>
      </c>
      <c r="AV302" s="187">
        <v>0</v>
      </c>
      <c r="AW302">
        <f>+COUNTIF('[5]EJECUCIONGASTOS ARMONIZADO'!$R$3:$R$583,#REF!)</f>
        <v>0</v>
      </c>
      <c r="AY302" t="e">
        <f>+#REF!-[5]GASTOS!#REF!</f>
        <v>#REF!</v>
      </c>
    </row>
    <row r="303" spans="1:51" x14ac:dyDescent="0.25">
      <c r="A303">
        <v>25</v>
      </c>
      <c r="B303">
        <v>1</v>
      </c>
      <c r="C303">
        <v>3</v>
      </c>
      <c r="D303">
        <v>22</v>
      </c>
      <c r="E303">
        <v>3</v>
      </c>
      <c r="F303">
        <v>2</v>
      </c>
      <c r="G303">
        <v>85</v>
      </c>
      <c r="H303">
        <v>0</v>
      </c>
      <c r="I303">
        <v>2</v>
      </c>
      <c r="J303" t="s">
        <v>235</v>
      </c>
      <c r="K303" t="s">
        <v>1177</v>
      </c>
      <c r="L303" t="s">
        <v>220</v>
      </c>
      <c r="M303" t="s">
        <v>1177</v>
      </c>
      <c r="N303" t="s">
        <v>220</v>
      </c>
      <c r="O303" t="s">
        <v>1178</v>
      </c>
      <c r="P303" t="s">
        <v>1179</v>
      </c>
      <c r="Q303" t="s">
        <v>594</v>
      </c>
      <c r="R303" t="s">
        <v>602</v>
      </c>
      <c r="S303" t="s">
        <v>696</v>
      </c>
      <c r="T303" t="s">
        <v>235</v>
      </c>
      <c r="U303" t="s">
        <v>695</v>
      </c>
      <c r="V303" t="s">
        <v>235</v>
      </c>
      <c r="W303" t="s">
        <v>603</v>
      </c>
      <c r="X303" t="s">
        <v>246</v>
      </c>
      <c r="Y303" t="s">
        <v>1210</v>
      </c>
      <c r="Z303" t="s">
        <v>248</v>
      </c>
      <c r="AA303" t="s">
        <v>1211</v>
      </c>
      <c r="AB303" t="s">
        <v>1212</v>
      </c>
      <c r="AC303" t="s">
        <v>1213</v>
      </c>
      <c r="AD303" t="s">
        <v>1214</v>
      </c>
      <c r="AE303" t="s">
        <v>609</v>
      </c>
      <c r="AF303" t="s">
        <v>610</v>
      </c>
      <c r="AG303" t="s">
        <v>611</v>
      </c>
      <c r="AH303" t="s">
        <v>1215</v>
      </c>
      <c r="AI303" t="s">
        <v>1216</v>
      </c>
      <c r="AJ303" t="s">
        <v>1217</v>
      </c>
      <c r="AK303" t="s">
        <v>66</v>
      </c>
      <c r="AL303">
        <v>430695341</v>
      </c>
      <c r="AM303">
        <v>0</v>
      </c>
      <c r="AN303">
        <v>0</v>
      </c>
      <c r="AO303">
        <v>0</v>
      </c>
      <c r="AP303">
        <v>0</v>
      </c>
      <c r="AQ303" s="187">
        <v>430695341</v>
      </c>
      <c r="AR303" s="187">
        <v>430695341</v>
      </c>
      <c r="AS303" s="187">
        <v>430695341</v>
      </c>
      <c r="AT303" s="187">
        <v>0</v>
      </c>
      <c r="AU303" s="187">
        <v>0</v>
      </c>
      <c r="AV303" s="187">
        <v>0</v>
      </c>
      <c r="AW303">
        <f>+COUNTIF('[5]EJECUCIONGASTOS ARMONIZADO'!$R$3:$R$583,#REF!)</f>
        <v>0</v>
      </c>
      <c r="AY303" t="e">
        <f>+#REF!-[5]GASTOS!#REF!</f>
        <v>#REF!</v>
      </c>
    </row>
    <row r="304" spans="1:51" x14ac:dyDescent="0.25">
      <c r="A304">
        <v>25</v>
      </c>
      <c r="B304">
        <v>1</v>
      </c>
      <c r="C304">
        <v>3</v>
      </c>
      <c r="D304">
        <v>22</v>
      </c>
      <c r="E304">
        <v>3</v>
      </c>
      <c r="F304">
        <v>2</v>
      </c>
      <c r="G304">
        <v>85</v>
      </c>
      <c r="H304">
        <v>1</v>
      </c>
      <c r="I304">
        <v>2</v>
      </c>
      <c r="J304" t="s">
        <v>235</v>
      </c>
      <c r="K304" t="s">
        <v>1177</v>
      </c>
      <c r="L304" t="s">
        <v>220</v>
      </c>
      <c r="M304" t="s">
        <v>1177</v>
      </c>
      <c r="N304" t="s">
        <v>220</v>
      </c>
      <c r="O304" t="s">
        <v>1178</v>
      </c>
      <c r="P304" t="s">
        <v>1179</v>
      </c>
      <c r="Q304" t="s">
        <v>594</v>
      </c>
      <c r="R304" t="s">
        <v>602</v>
      </c>
      <c r="S304" t="s">
        <v>696</v>
      </c>
      <c r="T304" t="s">
        <v>235</v>
      </c>
      <c r="U304" t="s">
        <v>695</v>
      </c>
      <c r="V304" t="s">
        <v>235</v>
      </c>
      <c r="W304" t="s">
        <v>603</v>
      </c>
      <c r="X304" t="s">
        <v>246</v>
      </c>
      <c r="Y304" t="s">
        <v>1210</v>
      </c>
      <c r="Z304" t="s">
        <v>248</v>
      </c>
      <c r="AA304" t="s">
        <v>1211</v>
      </c>
      <c r="AB304" t="s">
        <v>1212</v>
      </c>
      <c r="AC304" t="s">
        <v>1213</v>
      </c>
      <c r="AD304" t="s">
        <v>1214</v>
      </c>
      <c r="AE304" t="s">
        <v>609</v>
      </c>
      <c r="AF304" t="s">
        <v>610</v>
      </c>
      <c r="AG304" t="s">
        <v>611</v>
      </c>
      <c r="AH304" t="s">
        <v>1215</v>
      </c>
      <c r="AI304" t="s">
        <v>1216</v>
      </c>
      <c r="AJ304" t="s">
        <v>1221</v>
      </c>
      <c r="AK304" t="s">
        <v>67</v>
      </c>
      <c r="AL304">
        <v>139266162</v>
      </c>
      <c r="AM304">
        <v>0</v>
      </c>
      <c r="AN304">
        <v>0</v>
      </c>
      <c r="AO304">
        <v>0</v>
      </c>
      <c r="AP304">
        <v>2</v>
      </c>
      <c r="AQ304" s="187">
        <v>139266160</v>
      </c>
      <c r="AR304" s="187">
        <v>139266160</v>
      </c>
      <c r="AS304" s="187">
        <v>139266160</v>
      </c>
      <c r="AT304" s="187">
        <v>0</v>
      </c>
      <c r="AU304" s="187">
        <v>0</v>
      </c>
      <c r="AV304" s="187">
        <v>0</v>
      </c>
      <c r="AW304">
        <f>+COUNTIF('[5]EJECUCIONGASTOS ARMONIZADO'!$R$3:$R$583,#REF!)</f>
        <v>0</v>
      </c>
      <c r="AY304" t="e">
        <f>+#REF!-[5]GASTOS!#REF!</f>
        <v>#REF!</v>
      </c>
    </row>
    <row r="305" spans="1:51" x14ac:dyDescent="0.25">
      <c r="A305">
        <v>25</v>
      </c>
      <c r="B305">
        <v>1</v>
      </c>
      <c r="C305">
        <v>3</v>
      </c>
      <c r="D305">
        <v>22</v>
      </c>
      <c r="E305">
        <v>3</v>
      </c>
      <c r="F305">
        <v>2</v>
      </c>
      <c r="G305">
        <v>85</v>
      </c>
      <c r="H305">
        <v>2</v>
      </c>
      <c r="I305">
        <v>2</v>
      </c>
      <c r="J305" t="s">
        <v>235</v>
      </c>
      <c r="K305" t="s">
        <v>1177</v>
      </c>
      <c r="L305" t="s">
        <v>220</v>
      </c>
      <c r="M305" t="s">
        <v>1177</v>
      </c>
      <c r="N305" t="s">
        <v>220</v>
      </c>
      <c r="O305" t="s">
        <v>1178</v>
      </c>
      <c r="P305" t="s">
        <v>1179</v>
      </c>
      <c r="Q305" t="s">
        <v>594</v>
      </c>
      <c r="R305" t="s">
        <v>602</v>
      </c>
      <c r="S305" t="s">
        <v>696</v>
      </c>
      <c r="T305" t="s">
        <v>235</v>
      </c>
      <c r="U305" t="s">
        <v>695</v>
      </c>
      <c r="V305" t="s">
        <v>235</v>
      </c>
      <c r="W305" t="s">
        <v>603</v>
      </c>
      <c r="X305" t="s">
        <v>246</v>
      </c>
      <c r="Y305" t="s">
        <v>1210</v>
      </c>
      <c r="Z305" t="s">
        <v>248</v>
      </c>
      <c r="AA305" t="s">
        <v>1211</v>
      </c>
      <c r="AB305" t="s">
        <v>1212</v>
      </c>
      <c r="AC305" t="s">
        <v>1213</v>
      </c>
      <c r="AD305" t="s">
        <v>1214</v>
      </c>
      <c r="AE305" t="s">
        <v>609</v>
      </c>
      <c r="AF305" t="s">
        <v>610</v>
      </c>
      <c r="AG305" t="s">
        <v>611</v>
      </c>
      <c r="AH305" t="s">
        <v>1215</v>
      </c>
      <c r="AI305" t="s">
        <v>1216</v>
      </c>
      <c r="AJ305" t="s">
        <v>1225</v>
      </c>
      <c r="AK305" t="s">
        <v>68</v>
      </c>
      <c r="AL305">
        <v>18229000</v>
      </c>
      <c r="AM305">
        <v>0</v>
      </c>
      <c r="AN305">
        <v>0</v>
      </c>
      <c r="AO305">
        <v>0</v>
      </c>
      <c r="AP305">
        <v>14606452</v>
      </c>
      <c r="AQ305" s="187">
        <v>3622548</v>
      </c>
      <c r="AR305" s="187">
        <v>3622548</v>
      </c>
      <c r="AS305" s="187">
        <v>3622548</v>
      </c>
      <c r="AT305" s="187">
        <v>0</v>
      </c>
      <c r="AU305" s="187">
        <v>0</v>
      </c>
      <c r="AV305" s="187">
        <v>0</v>
      </c>
      <c r="AW305">
        <f>+COUNTIF('[5]EJECUCIONGASTOS ARMONIZADO'!$R$3:$R$583,#REF!)</f>
        <v>0</v>
      </c>
      <c r="AY305" t="e">
        <f>+#REF!-[5]GASTOS!#REF!</f>
        <v>#REF!</v>
      </c>
    </row>
    <row r="306" spans="1:51" x14ac:dyDescent="0.25">
      <c r="A306">
        <v>25</v>
      </c>
      <c r="B306">
        <v>1</v>
      </c>
      <c r="C306">
        <v>3</v>
      </c>
      <c r="D306">
        <v>33</v>
      </c>
      <c r="E306">
        <v>3</v>
      </c>
      <c r="F306">
        <v>2</v>
      </c>
      <c r="G306">
        <v>85</v>
      </c>
      <c r="H306">
        <v>0</v>
      </c>
      <c r="I306">
        <v>3</v>
      </c>
      <c r="J306" t="s">
        <v>236</v>
      </c>
      <c r="K306" t="s">
        <v>1177</v>
      </c>
      <c r="L306" t="s">
        <v>220</v>
      </c>
      <c r="M306" t="s">
        <v>1177</v>
      </c>
      <c r="N306" t="s">
        <v>220</v>
      </c>
      <c r="O306" t="s">
        <v>1178</v>
      </c>
      <c r="P306" t="s">
        <v>1179</v>
      </c>
      <c r="Q306" t="s">
        <v>594</v>
      </c>
      <c r="R306" t="s">
        <v>602</v>
      </c>
      <c r="S306" t="s">
        <v>594</v>
      </c>
      <c r="T306" t="s">
        <v>236</v>
      </c>
      <c r="U306" t="s">
        <v>1180</v>
      </c>
      <c r="V306" t="s">
        <v>1181</v>
      </c>
      <c r="W306" t="s">
        <v>603</v>
      </c>
      <c r="X306" t="s">
        <v>246</v>
      </c>
      <c r="Y306" t="s">
        <v>1210</v>
      </c>
      <c r="Z306" t="s">
        <v>248</v>
      </c>
      <c r="AA306" t="s">
        <v>1211</v>
      </c>
      <c r="AB306" t="s">
        <v>1212</v>
      </c>
      <c r="AC306" t="s">
        <v>1213</v>
      </c>
      <c r="AD306" t="s">
        <v>1214</v>
      </c>
      <c r="AE306" t="s">
        <v>609</v>
      </c>
      <c r="AF306" t="s">
        <v>610</v>
      </c>
      <c r="AG306" t="s">
        <v>611</v>
      </c>
      <c r="AH306" t="s">
        <v>1215</v>
      </c>
      <c r="AI306" t="s">
        <v>1216</v>
      </c>
      <c r="AJ306" t="s">
        <v>1229</v>
      </c>
      <c r="AK306" t="s">
        <v>69</v>
      </c>
      <c r="AL306">
        <v>3836884455</v>
      </c>
      <c r="AM306">
        <v>0</v>
      </c>
      <c r="AN306">
        <v>0</v>
      </c>
      <c r="AO306">
        <v>0</v>
      </c>
      <c r="AP306">
        <v>1270216605</v>
      </c>
      <c r="AQ306" s="187">
        <v>2566667850</v>
      </c>
      <c r="AR306" s="187">
        <v>2452217477</v>
      </c>
      <c r="AS306" s="187">
        <v>2452217477</v>
      </c>
      <c r="AT306" s="187">
        <v>1551056176</v>
      </c>
      <c r="AU306" s="187">
        <v>1551056176</v>
      </c>
      <c r="AV306" s="187">
        <v>114450373</v>
      </c>
      <c r="AW306">
        <f>+COUNTIF('[5]EJECUCIONGASTOS ARMONIZADO'!$R$3:$R$583,#REF!)</f>
        <v>0</v>
      </c>
      <c r="AY306" t="e">
        <f>+#REF!-[5]GASTOS!#REF!</f>
        <v>#REF!</v>
      </c>
    </row>
    <row r="307" spans="1:51" x14ac:dyDescent="0.25">
      <c r="A307">
        <v>25</v>
      </c>
      <c r="B307">
        <v>1</v>
      </c>
      <c r="C307">
        <v>3</v>
      </c>
      <c r="D307">
        <v>81</v>
      </c>
      <c r="E307">
        <v>2</v>
      </c>
      <c r="F307">
        <v>3</v>
      </c>
      <c r="G307">
        <v>18</v>
      </c>
      <c r="H307">
        <v>0</v>
      </c>
      <c r="I307">
        <v>1</v>
      </c>
      <c r="J307" t="s">
        <v>597</v>
      </c>
      <c r="K307">
        <v>0</v>
      </c>
      <c r="L307" t="s">
        <v>597</v>
      </c>
      <c r="M307" t="s">
        <v>1177</v>
      </c>
      <c r="N307" t="s">
        <v>220</v>
      </c>
      <c r="O307" t="s">
        <v>1178</v>
      </c>
      <c r="P307" t="s">
        <v>1179</v>
      </c>
      <c r="Q307" t="s">
        <v>594</v>
      </c>
      <c r="R307" t="s">
        <v>602</v>
      </c>
      <c r="S307" t="s">
        <v>596</v>
      </c>
      <c r="T307" t="s">
        <v>597</v>
      </c>
      <c r="U307" t="s">
        <v>946</v>
      </c>
      <c r="V307" t="s">
        <v>950</v>
      </c>
      <c r="W307" t="s">
        <v>1437</v>
      </c>
      <c r="X307" t="s">
        <v>1438</v>
      </c>
      <c r="Y307" t="s">
        <v>1910</v>
      </c>
      <c r="Z307" t="s">
        <v>245</v>
      </c>
      <c r="AA307" t="s">
        <v>2728</v>
      </c>
      <c r="AB307" t="s">
        <v>1188</v>
      </c>
      <c r="AC307" t="s">
        <v>1189</v>
      </c>
      <c r="AD307" t="s">
        <v>1188</v>
      </c>
      <c r="AE307" t="s">
        <v>609</v>
      </c>
      <c r="AF307" t="s">
        <v>610</v>
      </c>
      <c r="AG307" t="s">
        <v>611</v>
      </c>
      <c r="AH307" t="s">
        <v>1190</v>
      </c>
      <c r="AI307" t="s">
        <v>1191</v>
      </c>
      <c r="AJ307" t="s">
        <v>2729</v>
      </c>
      <c r="AK307" t="s">
        <v>286</v>
      </c>
      <c r="AL307">
        <v>0</v>
      </c>
      <c r="AM307">
        <v>0</v>
      </c>
      <c r="AN307">
        <v>0</v>
      </c>
      <c r="AO307">
        <v>0</v>
      </c>
      <c r="AP307">
        <v>0</v>
      </c>
      <c r="AQ307" s="187">
        <v>0</v>
      </c>
      <c r="AR307" s="187">
        <v>0</v>
      </c>
      <c r="AS307" s="187">
        <v>0</v>
      </c>
      <c r="AT307" s="187">
        <v>0</v>
      </c>
      <c r="AU307" s="187">
        <v>0</v>
      </c>
      <c r="AV307" s="187">
        <v>0</v>
      </c>
      <c r="AW307">
        <f>+COUNTIF('[5]EJECUCIONGASTOS ARMONIZADO'!$R$3:$R$583,#REF!)</f>
        <v>0</v>
      </c>
      <c r="AY307" t="e">
        <f>+#REF!-[5]GASTOS!#REF!</f>
        <v>#REF!</v>
      </c>
    </row>
    <row r="308" spans="1:51" x14ac:dyDescent="0.25">
      <c r="A308">
        <v>25</v>
      </c>
      <c r="B308">
        <v>1</v>
      </c>
      <c r="C308">
        <v>3</v>
      </c>
      <c r="D308">
        <v>82</v>
      </c>
      <c r="E308">
        <v>3</v>
      </c>
      <c r="F308">
        <v>2</v>
      </c>
      <c r="G308">
        <v>85</v>
      </c>
      <c r="H308">
        <v>0</v>
      </c>
      <c r="I308">
        <v>2</v>
      </c>
      <c r="J308" t="s">
        <v>235</v>
      </c>
      <c r="K308" t="s">
        <v>1177</v>
      </c>
      <c r="L308" t="s">
        <v>220</v>
      </c>
      <c r="M308" t="s">
        <v>1177</v>
      </c>
      <c r="N308" t="s">
        <v>220</v>
      </c>
      <c r="O308" t="s">
        <v>1178</v>
      </c>
      <c r="P308" t="s">
        <v>1179</v>
      </c>
      <c r="Q308" t="s">
        <v>594</v>
      </c>
      <c r="R308" t="s">
        <v>602</v>
      </c>
      <c r="S308" t="s">
        <v>696</v>
      </c>
      <c r="T308" t="s">
        <v>235</v>
      </c>
      <c r="U308" t="s">
        <v>725</v>
      </c>
      <c r="V308" t="s">
        <v>729</v>
      </c>
      <c r="W308" t="s">
        <v>603</v>
      </c>
      <c r="X308" t="s">
        <v>246</v>
      </c>
      <c r="Y308" t="s">
        <v>1210</v>
      </c>
      <c r="Z308" t="s">
        <v>248</v>
      </c>
      <c r="AA308" t="s">
        <v>1211</v>
      </c>
      <c r="AB308" t="s">
        <v>1212</v>
      </c>
      <c r="AC308" t="s">
        <v>1213</v>
      </c>
      <c r="AD308" t="s">
        <v>1214</v>
      </c>
      <c r="AE308" t="s">
        <v>609</v>
      </c>
      <c r="AF308" t="s">
        <v>610</v>
      </c>
      <c r="AG308" t="s">
        <v>611</v>
      </c>
      <c r="AH308" t="s">
        <v>1215</v>
      </c>
      <c r="AI308" t="s">
        <v>1216</v>
      </c>
      <c r="AJ308" t="s">
        <v>1233</v>
      </c>
      <c r="AK308" t="s">
        <v>70</v>
      </c>
      <c r="AL308">
        <v>527254409</v>
      </c>
      <c r="AM308">
        <v>0</v>
      </c>
      <c r="AN308">
        <v>0</v>
      </c>
      <c r="AO308">
        <v>0</v>
      </c>
      <c r="AP308">
        <v>0</v>
      </c>
      <c r="AQ308" s="187">
        <v>527254409</v>
      </c>
      <c r="AR308" s="187">
        <v>527254409</v>
      </c>
      <c r="AS308" s="187">
        <v>527254409</v>
      </c>
      <c r="AT308" s="187">
        <v>352652806</v>
      </c>
      <c r="AU308" s="187">
        <v>352652806</v>
      </c>
      <c r="AV308" s="187">
        <v>0</v>
      </c>
      <c r="AW308">
        <f>+COUNTIF('[5]EJECUCIONGASTOS ARMONIZADO'!$R$3:$R$583,#REF!)</f>
        <v>0</v>
      </c>
      <c r="AY308" t="e">
        <f>+#REF!-[5]GASTOS!#REF!</f>
        <v>#REF!</v>
      </c>
    </row>
    <row r="309" spans="1:51" x14ac:dyDescent="0.25">
      <c r="A309">
        <v>25</v>
      </c>
      <c r="B309">
        <v>1</v>
      </c>
      <c r="C309">
        <v>3</v>
      </c>
      <c r="D309">
        <v>82</v>
      </c>
      <c r="E309">
        <v>3</v>
      </c>
      <c r="F309">
        <v>2</v>
      </c>
      <c r="G309">
        <v>85</v>
      </c>
      <c r="H309">
        <v>1</v>
      </c>
      <c r="I309">
        <v>2</v>
      </c>
      <c r="J309" t="s">
        <v>235</v>
      </c>
      <c r="K309" t="s">
        <v>1177</v>
      </c>
      <c r="L309" t="s">
        <v>220</v>
      </c>
      <c r="M309" t="s">
        <v>1177</v>
      </c>
      <c r="N309" t="s">
        <v>220</v>
      </c>
      <c r="O309" t="s">
        <v>1178</v>
      </c>
      <c r="P309" t="s">
        <v>1179</v>
      </c>
      <c r="Q309" t="s">
        <v>594</v>
      </c>
      <c r="R309" t="s">
        <v>602</v>
      </c>
      <c r="S309" t="s">
        <v>696</v>
      </c>
      <c r="T309" t="s">
        <v>235</v>
      </c>
      <c r="U309" t="s">
        <v>725</v>
      </c>
      <c r="V309" t="s">
        <v>729</v>
      </c>
      <c r="W309" t="s">
        <v>603</v>
      </c>
      <c r="X309" t="s">
        <v>246</v>
      </c>
      <c r="Y309" t="s">
        <v>1210</v>
      </c>
      <c r="Z309" t="s">
        <v>248</v>
      </c>
      <c r="AA309" t="s">
        <v>1211</v>
      </c>
      <c r="AB309" t="s">
        <v>1212</v>
      </c>
      <c r="AC309" t="s">
        <v>1213</v>
      </c>
      <c r="AD309" t="s">
        <v>1214</v>
      </c>
      <c r="AE309" t="s">
        <v>609</v>
      </c>
      <c r="AF309" t="s">
        <v>610</v>
      </c>
      <c r="AG309" t="s">
        <v>611</v>
      </c>
      <c r="AH309" t="s">
        <v>1215</v>
      </c>
      <c r="AI309" t="s">
        <v>1216</v>
      </c>
      <c r="AJ309" t="s">
        <v>1237</v>
      </c>
      <c r="AK309" t="s">
        <v>71</v>
      </c>
      <c r="AL309">
        <v>660600000</v>
      </c>
      <c r="AM309">
        <v>0</v>
      </c>
      <c r="AN309">
        <v>0</v>
      </c>
      <c r="AO309">
        <v>0</v>
      </c>
      <c r="AP309">
        <v>153570936</v>
      </c>
      <c r="AQ309" s="187">
        <v>507029064</v>
      </c>
      <c r="AR309" s="187">
        <v>507029064</v>
      </c>
      <c r="AS309" s="187">
        <v>507029064</v>
      </c>
      <c r="AT309" s="187">
        <v>507029064</v>
      </c>
      <c r="AU309" s="187">
        <v>507029064</v>
      </c>
      <c r="AV309" s="187">
        <v>0</v>
      </c>
      <c r="AW309">
        <f>+COUNTIF('[5]EJECUCIONGASTOS ARMONIZADO'!$R$3:$R$583,#REF!)</f>
        <v>0</v>
      </c>
      <c r="AY309" t="e">
        <f>+#REF!-[5]GASTOS!#REF!</f>
        <v>#REF!</v>
      </c>
    </row>
    <row r="310" spans="1:51" x14ac:dyDescent="0.25">
      <c r="A310">
        <v>25</v>
      </c>
      <c r="B310">
        <v>1</v>
      </c>
      <c r="C310">
        <v>3</v>
      </c>
      <c r="D310">
        <v>82</v>
      </c>
      <c r="E310">
        <v>3</v>
      </c>
      <c r="F310">
        <v>2</v>
      </c>
      <c r="G310">
        <v>85</v>
      </c>
      <c r="H310">
        <v>4</v>
      </c>
      <c r="I310">
        <v>2</v>
      </c>
      <c r="J310" t="s">
        <v>235</v>
      </c>
      <c r="K310" t="s">
        <v>1177</v>
      </c>
      <c r="L310" t="s">
        <v>220</v>
      </c>
      <c r="M310" t="s">
        <v>1177</v>
      </c>
      <c r="N310" t="s">
        <v>220</v>
      </c>
      <c r="O310" t="s">
        <v>1178</v>
      </c>
      <c r="P310" t="s">
        <v>1179</v>
      </c>
      <c r="Q310" t="s">
        <v>594</v>
      </c>
      <c r="R310" t="s">
        <v>602</v>
      </c>
      <c r="S310" t="s">
        <v>696</v>
      </c>
      <c r="T310" t="s">
        <v>235</v>
      </c>
      <c r="U310" t="s">
        <v>725</v>
      </c>
      <c r="V310" t="s">
        <v>729</v>
      </c>
      <c r="W310" t="s">
        <v>603</v>
      </c>
      <c r="X310" t="s">
        <v>246</v>
      </c>
      <c r="Y310" t="s">
        <v>1210</v>
      </c>
      <c r="Z310" t="s">
        <v>248</v>
      </c>
      <c r="AA310" t="s">
        <v>1211</v>
      </c>
      <c r="AB310" t="s">
        <v>1212</v>
      </c>
      <c r="AC310" t="s">
        <v>1213</v>
      </c>
      <c r="AD310" t="s">
        <v>1214</v>
      </c>
      <c r="AE310" t="s">
        <v>609</v>
      </c>
      <c r="AF310" t="s">
        <v>610</v>
      </c>
      <c r="AG310" t="s">
        <v>611</v>
      </c>
      <c r="AH310" t="s">
        <v>1215</v>
      </c>
      <c r="AI310" t="s">
        <v>1216</v>
      </c>
      <c r="AJ310" t="s">
        <v>1241</v>
      </c>
      <c r="AK310" t="s">
        <v>72</v>
      </c>
      <c r="AL310">
        <v>283105407</v>
      </c>
      <c r="AM310">
        <v>0</v>
      </c>
      <c r="AN310">
        <v>0</v>
      </c>
      <c r="AO310">
        <v>0</v>
      </c>
      <c r="AP310">
        <v>283105407</v>
      </c>
      <c r="AQ310" s="187">
        <v>0</v>
      </c>
      <c r="AR310" s="187">
        <v>0</v>
      </c>
      <c r="AS310" s="187">
        <v>0</v>
      </c>
      <c r="AT310" s="187">
        <v>0</v>
      </c>
      <c r="AU310" s="187">
        <v>0</v>
      </c>
      <c r="AV310" s="187">
        <v>0</v>
      </c>
      <c r="AW310">
        <f>+COUNTIF('[5]EJECUCIONGASTOS ARMONIZADO'!$R$3:$R$583,#REF!)</f>
        <v>0</v>
      </c>
      <c r="AY310" t="e">
        <f>+#REF!-[5]GASTOS!#REF!</f>
        <v>#REF!</v>
      </c>
    </row>
    <row r="311" spans="1:51" x14ac:dyDescent="0.25">
      <c r="A311">
        <v>26</v>
      </c>
      <c r="B311">
        <v>1</v>
      </c>
      <c r="C311">
        <v>3</v>
      </c>
      <c r="D311">
        <v>11</v>
      </c>
      <c r="E311">
        <v>1</v>
      </c>
      <c r="F311">
        <v>501</v>
      </c>
      <c r="G311">
        <v>62</v>
      </c>
      <c r="H311">
        <v>40</v>
      </c>
      <c r="I311">
        <v>1</v>
      </c>
      <c r="J311" t="s">
        <v>597</v>
      </c>
      <c r="K311">
        <v>0</v>
      </c>
      <c r="L311" t="s">
        <v>597</v>
      </c>
      <c r="M311" t="s">
        <v>1243</v>
      </c>
      <c r="N311" t="s">
        <v>221</v>
      </c>
      <c r="O311" t="s">
        <v>1246</v>
      </c>
      <c r="P311" t="s">
        <v>1247</v>
      </c>
      <c r="Q311" t="s">
        <v>594</v>
      </c>
      <c r="R311" t="s">
        <v>602</v>
      </c>
      <c r="S311" t="s">
        <v>596</v>
      </c>
      <c r="T311" t="s">
        <v>597</v>
      </c>
      <c r="U311" t="s">
        <v>595</v>
      </c>
      <c r="V311" t="s">
        <v>234</v>
      </c>
      <c r="W311" t="s">
        <v>797</v>
      </c>
      <c r="X311" t="s">
        <v>239</v>
      </c>
      <c r="Y311" t="s">
        <v>3117</v>
      </c>
      <c r="Z311" t="s">
        <v>375</v>
      </c>
      <c r="AA311" t="s">
        <v>3118</v>
      </c>
      <c r="AB311" t="s">
        <v>1249</v>
      </c>
      <c r="AC311" t="s">
        <v>1250</v>
      </c>
      <c r="AD311" t="s">
        <v>1251</v>
      </c>
      <c r="AE311" t="s">
        <v>609</v>
      </c>
      <c r="AF311" t="s">
        <v>610</v>
      </c>
      <c r="AG311" t="s">
        <v>611</v>
      </c>
      <c r="AH311" t="s">
        <v>1252</v>
      </c>
      <c r="AI311" t="s">
        <v>1253</v>
      </c>
      <c r="AJ311" t="s">
        <v>3119</v>
      </c>
      <c r="AK311" t="s">
        <v>3120</v>
      </c>
      <c r="AL311">
        <v>0</v>
      </c>
      <c r="AM311">
        <v>0</v>
      </c>
      <c r="AN311">
        <v>0</v>
      </c>
      <c r="AO311">
        <v>5466911288</v>
      </c>
      <c r="AP311">
        <v>0</v>
      </c>
      <c r="AQ311" s="187">
        <v>5466911288</v>
      </c>
      <c r="AR311" s="187">
        <v>0</v>
      </c>
      <c r="AS311" s="187">
        <v>0</v>
      </c>
      <c r="AT311" s="187">
        <v>0</v>
      </c>
      <c r="AU311" s="187">
        <v>0</v>
      </c>
      <c r="AV311" s="187">
        <v>5466911288</v>
      </c>
      <c r="AW311">
        <f>+COUNTIF('[5]EJECUCIONGASTOS ARMONIZADO'!$R$3:$R$583,#REF!)</f>
        <v>0</v>
      </c>
      <c r="AY311" t="e">
        <f>+#REF!-[5]GASTOS!#REF!</f>
        <v>#REF!</v>
      </c>
    </row>
    <row r="312" spans="1:51" x14ac:dyDescent="0.25">
      <c r="A312">
        <v>26</v>
      </c>
      <c r="B312">
        <v>1</v>
      </c>
      <c r="C312">
        <v>3</v>
      </c>
      <c r="D312">
        <v>11</v>
      </c>
      <c r="E312">
        <v>1</v>
      </c>
      <c r="F312">
        <v>7</v>
      </c>
      <c r="G312">
        <v>62</v>
      </c>
      <c r="H312">
        <v>0</v>
      </c>
      <c r="I312">
        <v>1</v>
      </c>
      <c r="J312" t="s">
        <v>597</v>
      </c>
      <c r="K312">
        <v>0</v>
      </c>
      <c r="L312" t="s">
        <v>597</v>
      </c>
      <c r="M312" t="s">
        <v>1243</v>
      </c>
      <c r="N312" t="s">
        <v>221</v>
      </c>
      <c r="O312" t="s">
        <v>1246</v>
      </c>
      <c r="P312" t="s">
        <v>1247</v>
      </c>
      <c r="Q312" t="s">
        <v>594</v>
      </c>
      <c r="R312" t="s">
        <v>602</v>
      </c>
      <c r="S312" t="s">
        <v>596</v>
      </c>
      <c r="T312" t="s">
        <v>597</v>
      </c>
      <c r="U312" t="s">
        <v>595</v>
      </c>
      <c r="V312" t="s">
        <v>234</v>
      </c>
      <c r="W312" t="s">
        <v>797</v>
      </c>
      <c r="X312" t="s">
        <v>239</v>
      </c>
      <c r="Y312" t="s">
        <v>798</v>
      </c>
      <c r="Z312" t="s">
        <v>243</v>
      </c>
      <c r="AA312" t="s">
        <v>1248</v>
      </c>
      <c r="AB312" t="s">
        <v>1249</v>
      </c>
      <c r="AC312" t="s">
        <v>1250</v>
      </c>
      <c r="AD312" t="s">
        <v>1251</v>
      </c>
      <c r="AE312" t="s">
        <v>609</v>
      </c>
      <c r="AF312" t="s">
        <v>610</v>
      </c>
      <c r="AG312" t="s">
        <v>611</v>
      </c>
      <c r="AH312" t="s">
        <v>1252</v>
      </c>
      <c r="AI312" t="s">
        <v>1253</v>
      </c>
      <c r="AJ312" t="s">
        <v>1254</v>
      </c>
      <c r="AK312" t="s">
        <v>73</v>
      </c>
      <c r="AL312">
        <v>5700000000</v>
      </c>
      <c r="AM312">
        <v>0</v>
      </c>
      <c r="AN312">
        <v>0</v>
      </c>
      <c r="AO312">
        <v>0</v>
      </c>
      <c r="AP312">
        <v>5466911288</v>
      </c>
      <c r="AQ312" s="187">
        <v>233088712</v>
      </c>
      <c r="AR312" s="187">
        <v>233088712</v>
      </c>
      <c r="AS312" s="187">
        <v>233088712</v>
      </c>
      <c r="AT312" s="187">
        <v>48543601</v>
      </c>
      <c r="AU312" s="187">
        <v>48543601</v>
      </c>
      <c r="AV312" s="187">
        <v>0</v>
      </c>
      <c r="AW312">
        <f>+COUNTIF('[5]EJECUCIONGASTOS ARMONIZADO'!$R$3:$R$583,#REF!)</f>
        <v>0</v>
      </c>
      <c r="AY312" t="e">
        <f>+#REF!-[5]GASTOS!#REF!</f>
        <v>#REF!</v>
      </c>
    </row>
    <row r="313" spans="1:51" x14ac:dyDescent="0.25">
      <c r="A313">
        <v>26</v>
      </c>
      <c r="B313">
        <v>1</v>
      </c>
      <c r="C313">
        <v>3</v>
      </c>
      <c r="D313">
        <v>11</v>
      </c>
      <c r="E313">
        <v>1</v>
      </c>
      <c r="F313">
        <v>7</v>
      </c>
      <c r="G313">
        <v>77</v>
      </c>
      <c r="H313">
        <v>0</v>
      </c>
      <c r="I313">
        <v>1</v>
      </c>
      <c r="J313" t="s">
        <v>597</v>
      </c>
      <c r="K313">
        <v>0</v>
      </c>
      <c r="L313" t="s">
        <v>597</v>
      </c>
      <c r="M313" t="s">
        <v>1243</v>
      </c>
      <c r="N313" t="s">
        <v>221</v>
      </c>
      <c r="O313" t="s">
        <v>1246</v>
      </c>
      <c r="P313" t="s">
        <v>1247</v>
      </c>
      <c r="Q313" t="s">
        <v>594</v>
      </c>
      <c r="R313" t="s">
        <v>602</v>
      </c>
      <c r="S313" t="s">
        <v>596</v>
      </c>
      <c r="T313" t="s">
        <v>597</v>
      </c>
      <c r="U313" t="s">
        <v>595</v>
      </c>
      <c r="V313" t="s">
        <v>234</v>
      </c>
      <c r="W313" t="s">
        <v>797</v>
      </c>
      <c r="X313" t="s">
        <v>239</v>
      </c>
      <c r="Y313" t="s">
        <v>798</v>
      </c>
      <c r="Z313" t="s">
        <v>243</v>
      </c>
      <c r="AA313" t="s">
        <v>1257</v>
      </c>
      <c r="AB313" t="s">
        <v>1258</v>
      </c>
      <c r="AC313" t="s">
        <v>1259</v>
      </c>
      <c r="AD313" t="s">
        <v>1260</v>
      </c>
      <c r="AE313" t="s">
        <v>609</v>
      </c>
      <c r="AF313" t="s">
        <v>610</v>
      </c>
      <c r="AG313" t="s">
        <v>611</v>
      </c>
      <c r="AH313" t="s">
        <v>1261</v>
      </c>
      <c r="AI313" t="s">
        <v>1262</v>
      </c>
      <c r="AJ313" t="s">
        <v>1263</v>
      </c>
      <c r="AK313" t="s">
        <v>74</v>
      </c>
      <c r="AL313">
        <v>300000000</v>
      </c>
      <c r="AM313">
        <v>0</v>
      </c>
      <c r="AN313">
        <v>0</v>
      </c>
      <c r="AO313">
        <v>1130000000</v>
      </c>
      <c r="AP313">
        <v>1277034142</v>
      </c>
      <c r="AQ313" s="187">
        <v>152965858</v>
      </c>
      <c r="AR313" s="187">
        <v>152965858</v>
      </c>
      <c r="AS313" s="187">
        <v>152965858</v>
      </c>
      <c r="AT313" s="187">
        <v>67815773</v>
      </c>
      <c r="AU313" s="187">
        <v>65827533</v>
      </c>
      <c r="AV313" s="187">
        <v>0</v>
      </c>
      <c r="AW313">
        <f>+COUNTIF('[5]EJECUCIONGASTOS ARMONIZADO'!$R$3:$R$583,#REF!)</f>
        <v>0</v>
      </c>
      <c r="AY313" t="e">
        <f>+#REF!-[5]GASTOS!#REF!</f>
        <v>#REF!</v>
      </c>
    </row>
    <row r="314" spans="1:51" x14ac:dyDescent="0.25">
      <c r="A314">
        <v>26</v>
      </c>
      <c r="B314">
        <v>1</v>
      </c>
      <c r="C314">
        <v>3</v>
      </c>
      <c r="D314">
        <v>11</v>
      </c>
      <c r="E314">
        <v>1</v>
      </c>
      <c r="F314">
        <v>7</v>
      </c>
      <c r="G314">
        <v>77</v>
      </c>
      <c r="H314">
        <v>1</v>
      </c>
      <c r="I314">
        <v>1</v>
      </c>
      <c r="J314" t="s">
        <v>597</v>
      </c>
      <c r="K314">
        <v>0</v>
      </c>
      <c r="L314" t="s">
        <v>597</v>
      </c>
      <c r="M314" t="s">
        <v>1243</v>
      </c>
      <c r="N314" t="s">
        <v>221</v>
      </c>
      <c r="O314" t="s">
        <v>1246</v>
      </c>
      <c r="P314" t="s">
        <v>1247</v>
      </c>
      <c r="Q314" t="s">
        <v>594</v>
      </c>
      <c r="R314" t="s">
        <v>602</v>
      </c>
      <c r="S314" t="s">
        <v>596</v>
      </c>
      <c r="T314" t="s">
        <v>597</v>
      </c>
      <c r="U314" t="s">
        <v>595</v>
      </c>
      <c r="V314" t="s">
        <v>234</v>
      </c>
      <c r="W314" t="s">
        <v>797</v>
      </c>
      <c r="X314" t="s">
        <v>239</v>
      </c>
      <c r="Y314" t="s">
        <v>798</v>
      </c>
      <c r="Z314" t="s">
        <v>243</v>
      </c>
      <c r="AA314" t="s">
        <v>1257</v>
      </c>
      <c r="AB314" t="s">
        <v>1258</v>
      </c>
      <c r="AC314" t="s">
        <v>1259</v>
      </c>
      <c r="AD314" t="s">
        <v>1260</v>
      </c>
      <c r="AE314" t="s">
        <v>609</v>
      </c>
      <c r="AF314" t="s">
        <v>610</v>
      </c>
      <c r="AG314" t="s">
        <v>611</v>
      </c>
      <c r="AH314" t="s">
        <v>1265</v>
      </c>
      <c r="AI314" t="s">
        <v>1266</v>
      </c>
      <c r="AJ314" t="s">
        <v>1267</v>
      </c>
      <c r="AK314" t="s">
        <v>74</v>
      </c>
      <c r="AL314">
        <v>816000000</v>
      </c>
      <c r="AM314">
        <v>0</v>
      </c>
      <c r="AN314">
        <v>0</v>
      </c>
      <c r="AO314">
        <v>0</v>
      </c>
      <c r="AP314">
        <v>816000000</v>
      </c>
      <c r="AQ314" s="187">
        <v>0</v>
      </c>
      <c r="AR314" s="187">
        <v>0</v>
      </c>
      <c r="AS314" s="187">
        <v>0</v>
      </c>
      <c r="AT314" s="187">
        <v>0</v>
      </c>
      <c r="AU314" s="187">
        <v>0</v>
      </c>
      <c r="AV314" s="187">
        <v>0</v>
      </c>
      <c r="AW314">
        <f>+COUNTIF('[5]EJECUCIONGASTOS ARMONIZADO'!$R$3:$R$583,#REF!)</f>
        <v>0</v>
      </c>
      <c r="AY314" t="e">
        <f>+#REF!-[5]GASTOS!#REF!</f>
        <v>#REF!</v>
      </c>
    </row>
    <row r="315" spans="1:51" x14ac:dyDescent="0.25">
      <c r="A315">
        <v>26</v>
      </c>
      <c r="B315">
        <v>1</v>
      </c>
      <c r="C315">
        <v>3</v>
      </c>
      <c r="D315">
        <v>11</v>
      </c>
      <c r="E315">
        <v>2</v>
      </c>
      <c r="F315">
        <v>302</v>
      </c>
      <c r="G315">
        <v>20</v>
      </c>
      <c r="H315">
        <v>40</v>
      </c>
      <c r="I315">
        <v>1</v>
      </c>
      <c r="J315" t="s">
        <v>597</v>
      </c>
      <c r="K315">
        <v>0</v>
      </c>
      <c r="L315" t="s">
        <v>597</v>
      </c>
      <c r="M315" t="s">
        <v>1243</v>
      </c>
      <c r="N315" t="s">
        <v>221</v>
      </c>
      <c r="O315" t="s">
        <v>1246</v>
      </c>
      <c r="P315" t="s">
        <v>1247</v>
      </c>
      <c r="Q315" t="s">
        <v>594</v>
      </c>
      <c r="R315" t="s">
        <v>602</v>
      </c>
      <c r="S315" t="s">
        <v>596</v>
      </c>
      <c r="T315" t="s">
        <v>597</v>
      </c>
      <c r="U315" t="s">
        <v>595</v>
      </c>
      <c r="V315" t="s">
        <v>234</v>
      </c>
      <c r="W315" t="s">
        <v>1437</v>
      </c>
      <c r="X315" t="s">
        <v>1438</v>
      </c>
      <c r="Y315" t="s">
        <v>3121</v>
      </c>
      <c r="Z315" t="s">
        <v>409</v>
      </c>
      <c r="AA315" t="s">
        <v>3122</v>
      </c>
      <c r="AB315" t="s">
        <v>1289</v>
      </c>
      <c r="AC315" t="s">
        <v>1290</v>
      </c>
      <c r="AD315" t="s">
        <v>1291</v>
      </c>
      <c r="AE315" t="s">
        <v>609</v>
      </c>
      <c r="AF315" t="s">
        <v>610</v>
      </c>
      <c r="AG315" t="s">
        <v>611</v>
      </c>
      <c r="AH315" t="s">
        <v>1303</v>
      </c>
      <c r="AI315" t="s">
        <v>1304</v>
      </c>
      <c r="AJ315" t="s">
        <v>3123</v>
      </c>
      <c r="AK315" t="s">
        <v>3124</v>
      </c>
      <c r="AL315">
        <v>0</v>
      </c>
      <c r="AM315">
        <v>0</v>
      </c>
      <c r="AN315">
        <v>0</v>
      </c>
      <c r="AO315">
        <v>172471346</v>
      </c>
      <c r="AP315">
        <v>0</v>
      </c>
      <c r="AQ315" s="187">
        <v>172471346</v>
      </c>
      <c r="AR315" s="187">
        <v>84000000</v>
      </c>
      <c r="AS315" s="187">
        <v>40074178</v>
      </c>
      <c r="AT315" s="187">
        <v>0</v>
      </c>
      <c r="AU315" s="187">
        <v>0</v>
      </c>
      <c r="AV315" s="187">
        <v>88471346</v>
      </c>
      <c r="AW315">
        <f>+COUNTIF('[5]EJECUCIONGASTOS ARMONIZADO'!$R$3:$R$583,#REF!)</f>
        <v>0</v>
      </c>
      <c r="AY315" t="e">
        <f>+#REF!-[5]GASTOS!#REF!</f>
        <v>#REF!</v>
      </c>
    </row>
    <row r="316" spans="1:51" x14ac:dyDescent="0.25">
      <c r="A316">
        <v>26</v>
      </c>
      <c r="B316">
        <v>1</v>
      </c>
      <c r="C316">
        <v>3</v>
      </c>
      <c r="D316">
        <v>11</v>
      </c>
      <c r="E316">
        <v>2</v>
      </c>
      <c r="F316">
        <v>302</v>
      </c>
      <c r="G316">
        <v>20</v>
      </c>
      <c r="H316">
        <v>43</v>
      </c>
      <c r="I316">
        <v>1</v>
      </c>
      <c r="J316" t="s">
        <v>597</v>
      </c>
      <c r="K316">
        <v>0</v>
      </c>
      <c r="L316" t="s">
        <v>597</v>
      </c>
      <c r="M316" t="s">
        <v>1243</v>
      </c>
      <c r="N316" t="s">
        <v>221</v>
      </c>
      <c r="O316" t="s">
        <v>1246</v>
      </c>
      <c r="P316" t="s">
        <v>1247</v>
      </c>
      <c r="Q316" t="s">
        <v>594</v>
      </c>
      <c r="R316" t="s">
        <v>602</v>
      </c>
      <c r="S316" t="s">
        <v>596</v>
      </c>
      <c r="T316" t="s">
        <v>597</v>
      </c>
      <c r="U316" t="s">
        <v>595</v>
      </c>
      <c r="V316" t="s">
        <v>234</v>
      </c>
      <c r="W316" t="s">
        <v>1437</v>
      </c>
      <c r="X316" t="s">
        <v>1438</v>
      </c>
      <c r="Y316" t="s">
        <v>3121</v>
      </c>
      <c r="Z316" t="s">
        <v>409</v>
      </c>
      <c r="AA316" t="s">
        <v>3122</v>
      </c>
      <c r="AB316" t="s">
        <v>1289</v>
      </c>
      <c r="AC316" t="s">
        <v>1290</v>
      </c>
      <c r="AD316" t="s">
        <v>1291</v>
      </c>
      <c r="AE316" t="s">
        <v>609</v>
      </c>
      <c r="AF316" t="s">
        <v>610</v>
      </c>
      <c r="AG316" t="s">
        <v>611</v>
      </c>
      <c r="AH316" t="s">
        <v>1303</v>
      </c>
      <c r="AI316" t="s">
        <v>1304</v>
      </c>
      <c r="AJ316" t="s">
        <v>3125</v>
      </c>
      <c r="AK316" t="s">
        <v>3124</v>
      </c>
      <c r="AL316">
        <v>0</v>
      </c>
      <c r="AM316">
        <v>0</v>
      </c>
      <c r="AN316">
        <v>0</v>
      </c>
      <c r="AO316">
        <v>1410652543</v>
      </c>
      <c r="AP316">
        <v>0</v>
      </c>
      <c r="AQ316" s="187">
        <v>1410652543</v>
      </c>
      <c r="AR316" s="187">
        <v>915497467</v>
      </c>
      <c r="AS316" s="187">
        <v>327497467</v>
      </c>
      <c r="AT316" s="187">
        <v>0</v>
      </c>
      <c r="AU316" s="187">
        <v>0</v>
      </c>
      <c r="AV316" s="187">
        <v>495155076</v>
      </c>
      <c r="AW316">
        <f>+COUNTIF('[5]EJECUCIONGASTOS ARMONIZADO'!$R$3:$R$583,#REF!)</f>
        <v>0</v>
      </c>
      <c r="AY316" t="e">
        <f>+#REF!-[5]GASTOS!#REF!</f>
        <v>#REF!</v>
      </c>
    </row>
    <row r="317" spans="1:51" x14ac:dyDescent="0.25">
      <c r="A317">
        <v>26</v>
      </c>
      <c r="B317">
        <v>1</v>
      </c>
      <c r="C317">
        <v>3</v>
      </c>
      <c r="D317">
        <v>11</v>
      </c>
      <c r="E317">
        <v>3</v>
      </c>
      <c r="F317">
        <v>2</v>
      </c>
      <c r="G317">
        <v>19</v>
      </c>
      <c r="H317">
        <v>0</v>
      </c>
      <c r="I317">
        <v>1</v>
      </c>
      <c r="J317" t="s">
        <v>597</v>
      </c>
      <c r="K317">
        <v>0</v>
      </c>
      <c r="L317" t="s">
        <v>597</v>
      </c>
      <c r="M317" t="s">
        <v>1243</v>
      </c>
      <c r="N317" t="s">
        <v>221</v>
      </c>
      <c r="O317" t="s">
        <v>1246</v>
      </c>
      <c r="P317" t="s">
        <v>1247</v>
      </c>
      <c r="Q317" t="s">
        <v>594</v>
      </c>
      <c r="R317" t="s">
        <v>602</v>
      </c>
      <c r="S317" t="s">
        <v>596</v>
      </c>
      <c r="T317" t="s">
        <v>597</v>
      </c>
      <c r="U317" t="s">
        <v>595</v>
      </c>
      <c r="V317" t="s">
        <v>234</v>
      </c>
      <c r="W317" t="s">
        <v>603</v>
      </c>
      <c r="X317" t="s">
        <v>246</v>
      </c>
      <c r="Y317" t="s">
        <v>1210</v>
      </c>
      <c r="Z317" t="s">
        <v>248</v>
      </c>
      <c r="AA317" t="s">
        <v>1270</v>
      </c>
      <c r="AB317" t="s">
        <v>1271</v>
      </c>
      <c r="AC317" t="s">
        <v>1272</v>
      </c>
      <c r="AD317" t="s">
        <v>1271</v>
      </c>
      <c r="AE317" t="s">
        <v>609</v>
      </c>
      <c r="AF317" t="s">
        <v>610</v>
      </c>
      <c r="AG317" t="s">
        <v>611</v>
      </c>
      <c r="AH317" t="s">
        <v>1273</v>
      </c>
      <c r="AI317" t="s">
        <v>1274</v>
      </c>
      <c r="AJ317" t="s">
        <v>1275</v>
      </c>
      <c r="AK317" t="s">
        <v>75</v>
      </c>
      <c r="AL317">
        <v>513000000</v>
      </c>
      <c r="AM317">
        <v>0</v>
      </c>
      <c r="AN317">
        <v>0</v>
      </c>
      <c r="AO317">
        <v>0</v>
      </c>
      <c r="AP317">
        <v>497774821</v>
      </c>
      <c r="AQ317" s="187">
        <v>15225179</v>
      </c>
      <c r="AR317" s="187">
        <v>15225179</v>
      </c>
      <c r="AS317" s="187">
        <v>15225179</v>
      </c>
      <c r="AT317" s="187">
        <v>7007080</v>
      </c>
      <c r="AU317" s="187">
        <v>7007080</v>
      </c>
      <c r="AV317" s="187">
        <v>0</v>
      </c>
      <c r="AW317">
        <f>+COUNTIF('[5]EJECUCIONGASTOS ARMONIZADO'!$R$3:$R$583,#REF!)</f>
        <v>0</v>
      </c>
      <c r="AY317" t="e">
        <f>+#REF!-[5]GASTOS!#REF!</f>
        <v>#REF!</v>
      </c>
    </row>
    <row r="318" spans="1:51" x14ac:dyDescent="0.25">
      <c r="A318">
        <v>26</v>
      </c>
      <c r="B318">
        <v>1</v>
      </c>
      <c r="C318">
        <v>3</v>
      </c>
      <c r="D318">
        <v>11</v>
      </c>
      <c r="E318">
        <v>3</v>
      </c>
      <c r="F318">
        <v>2</v>
      </c>
      <c r="G318">
        <v>19</v>
      </c>
      <c r="H318">
        <v>1</v>
      </c>
      <c r="I318">
        <v>1</v>
      </c>
      <c r="J318" t="s">
        <v>597</v>
      </c>
      <c r="K318">
        <v>0</v>
      </c>
      <c r="L318" t="s">
        <v>597</v>
      </c>
      <c r="M318" t="s">
        <v>1243</v>
      </c>
      <c r="N318" t="s">
        <v>221</v>
      </c>
      <c r="O318" t="s">
        <v>1246</v>
      </c>
      <c r="P318" t="s">
        <v>1247</v>
      </c>
      <c r="Q318" t="s">
        <v>594</v>
      </c>
      <c r="R318" t="s">
        <v>602</v>
      </c>
      <c r="S318" t="s">
        <v>596</v>
      </c>
      <c r="T318" t="s">
        <v>597</v>
      </c>
      <c r="U318" t="s">
        <v>595</v>
      </c>
      <c r="V318" t="s">
        <v>234</v>
      </c>
      <c r="W318" t="s">
        <v>603</v>
      </c>
      <c r="X318" t="s">
        <v>246</v>
      </c>
      <c r="Y318" t="s">
        <v>1210</v>
      </c>
      <c r="Z318" t="s">
        <v>248</v>
      </c>
      <c r="AA318" t="s">
        <v>1270</v>
      </c>
      <c r="AB318" t="s">
        <v>1271</v>
      </c>
      <c r="AC318" t="s">
        <v>1272</v>
      </c>
      <c r="AD318" t="s">
        <v>1271</v>
      </c>
      <c r="AE318" t="s">
        <v>609</v>
      </c>
      <c r="AF318" t="s">
        <v>610</v>
      </c>
      <c r="AG318" t="s">
        <v>611</v>
      </c>
      <c r="AH318" t="s">
        <v>1278</v>
      </c>
      <c r="AI318" t="s">
        <v>1279</v>
      </c>
      <c r="AJ318" t="s">
        <v>1280</v>
      </c>
      <c r="AK318" t="s">
        <v>75</v>
      </c>
      <c r="AL318">
        <v>218400000</v>
      </c>
      <c r="AM318">
        <v>0</v>
      </c>
      <c r="AN318">
        <v>0</v>
      </c>
      <c r="AO318">
        <v>0</v>
      </c>
      <c r="AP318">
        <v>218400000</v>
      </c>
      <c r="AQ318" s="187">
        <v>0</v>
      </c>
      <c r="AR318" s="187">
        <v>0</v>
      </c>
      <c r="AS318" s="187">
        <v>0</v>
      </c>
      <c r="AT318" s="187">
        <v>0</v>
      </c>
      <c r="AU318" s="187">
        <v>0</v>
      </c>
      <c r="AV318" s="187">
        <v>0</v>
      </c>
      <c r="AW318">
        <f>+COUNTIF('[5]EJECUCIONGASTOS ARMONIZADO'!$R$3:$R$583,#REF!)</f>
        <v>0</v>
      </c>
      <c r="AY318" t="e">
        <f>+#REF!-[5]GASTOS!#REF!</f>
        <v>#REF!</v>
      </c>
    </row>
    <row r="319" spans="1:51" x14ac:dyDescent="0.25">
      <c r="A319">
        <v>26</v>
      </c>
      <c r="B319">
        <v>1</v>
      </c>
      <c r="C319">
        <v>3</v>
      </c>
      <c r="D319">
        <v>11</v>
      </c>
      <c r="E319">
        <v>3</v>
      </c>
      <c r="F319">
        <v>2</v>
      </c>
      <c r="G319">
        <v>19</v>
      </c>
      <c r="H319">
        <v>2</v>
      </c>
      <c r="I319">
        <v>1</v>
      </c>
      <c r="J319" t="s">
        <v>597</v>
      </c>
      <c r="K319">
        <v>0</v>
      </c>
      <c r="L319" t="s">
        <v>597</v>
      </c>
      <c r="M319" t="s">
        <v>1243</v>
      </c>
      <c r="N319" t="s">
        <v>221</v>
      </c>
      <c r="O319" t="s">
        <v>1246</v>
      </c>
      <c r="P319" t="s">
        <v>1247</v>
      </c>
      <c r="Q319" t="s">
        <v>594</v>
      </c>
      <c r="R319" t="s">
        <v>602</v>
      </c>
      <c r="S319" t="s">
        <v>596</v>
      </c>
      <c r="T319" t="s">
        <v>597</v>
      </c>
      <c r="U319" t="s">
        <v>595</v>
      </c>
      <c r="V319" t="s">
        <v>234</v>
      </c>
      <c r="W319" t="s">
        <v>603</v>
      </c>
      <c r="X319" t="s">
        <v>246</v>
      </c>
      <c r="Y319" t="s">
        <v>1210</v>
      </c>
      <c r="Z319" t="s">
        <v>248</v>
      </c>
      <c r="AA319" t="s">
        <v>1270</v>
      </c>
      <c r="AB319" t="s">
        <v>1271</v>
      </c>
      <c r="AC319" t="s">
        <v>1272</v>
      </c>
      <c r="AD319" t="s">
        <v>1271</v>
      </c>
      <c r="AE319" t="s">
        <v>609</v>
      </c>
      <c r="AF319" t="s">
        <v>610</v>
      </c>
      <c r="AG319" t="s">
        <v>611</v>
      </c>
      <c r="AH319" t="s">
        <v>1283</v>
      </c>
      <c r="AI319" t="s">
        <v>1284</v>
      </c>
      <c r="AJ319" t="s">
        <v>1285</v>
      </c>
      <c r="AK319" t="s">
        <v>75</v>
      </c>
      <c r="AL319">
        <v>1050000000</v>
      </c>
      <c r="AM319">
        <v>0</v>
      </c>
      <c r="AN319">
        <v>0</v>
      </c>
      <c r="AO319">
        <v>0</v>
      </c>
      <c r="AP319">
        <v>1050000000</v>
      </c>
      <c r="AQ319" s="187">
        <v>0</v>
      </c>
      <c r="AR319" s="187">
        <v>0</v>
      </c>
      <c r="AS319" s="187">
        <v>0</v>
      </c>
      <c r="AT319" s="187">
        <v>0</v>
      </c>
      <c r="AU319" s="187">
        <v>0</v>
      </c>
      <c r="AV319" s="187">
        <v>0</v>
      </c>
      <c r="AW319">
        <f>+COUNTIF('[5]EJECUCIONGASTOS ARMONIZADO'!$R$3:$R$583,#REF!)</f>
        <v>0</v>
      </c>
      <c r="AY319" t="e">
        <f>+#REF!-[5]GASTOS!#REF!</f>
        <v>#REF!</v>
      </c>
    </row>
    <row r="320" spans="1:51" x14ac:dyDescent="0.25">
      <c r="A320">
        <v>26</v>
      </c>
      <c r="B320">
        <v>1</v>
      </c>
      <c r="C320">
        <v>3</v>
      </c>
      <c r="D320">
        <v>11</v>
      </c>
      <c r="E320">
        <v>3</v>
      </c>
      <c r="F320">
        <v>203</v>
      </c>
      <c r="G320">
        <v>20</v>
      </c>
      <c r="H320">
        <v>40</v>
      </c>
      <c r="I320">
        <v>1</v>
      </c>
      <c r="J320" t="s">
        <v>597</v>
      </c>
      <c r="K320">
        <v>0</v>
      </c>
      <c r="L320" t="s">
        <v>597</v>
      </c>
      <c r="M320" t="s">
        <v>1243</v>
      </c>
      <c r="N320" t="s">
        <v>221</v>
      </c>
      <c r="O320" t="s">
        <v>1246</v>
      </c>
      <c r="P320" t="s">
        <v>1247</v>
      </c>
      <c r="Q320" t="s">
        <v>594</v>
      </c>
      <c r="R320" t="s">
        <v>602</v>
      </c>
      <c r="S320" t="s">
        <v>596</v>
      </c>
      <c r="T320" t="s">
        <v>597</v>
      </c>
      <c r="U320" t="s">
        <v>595</v>
      </c>
      <c r="V320" t="s">
        <v>234</v>
      </c>
      <c r="W320" t="s">
        <v>603</v>
      </c>
      <c r="X320" t="s">
        <v>246</v>
      </c>
      <c r="Y320" t="s">
        <v>3126</v>
      </c>
      <c r="Z320" t="s">
        <v>449</v>
      </c>
      <c r="AA320" t="s">
        <v>3127</v>
      </c>
      <c r="AB320" t="s">
        <v>1289</v>
      </c>
      <c r="AC320" t="s">
        <v>1290</v>
      </c>
      <c r="AD320" t="s">
        <v>1291</v>
      </c>
      <c r="AE320" t="s">
        <v>609</v>
      </c>
      <c r="AF320" t="s">
        <v>610</v>
      </c>
      <c r="AG320" t="s">
        <v>611</v>
      </c>
      <c r="AH320" t="s">
        <v>1292</v>
      </c>
      <c r="AI320" t="s">
        <v>1293</v>
      </c>
      <c r="AJ320" t="s">
        <v>3128</v>
      </c>
      <c r="AK320" t="s">
        <v>3129</v>
      </c>
      <c r="AL320">
        <v>0</v>
      </c>
      <c r="AM320">
        <v>0</v>
      </c>
      <c r="AN320">
        <v>0</v>
      </c>
      <c r="AO320">
        <v>200000000</v>
      </c>
      <c r="AP320">
        <v>0</v>
      </c>
      <c r="AQ320" s="187">
        <v>200000000</v>
      </c>
      <c r="AR320" s="187">
        <v>189032000</v>
      </c>
      <c r="AS320" s="187">
        <v>150000000</v>
      </c>
      <c r="AT320" s="187">
        <v>0</v>
      </c>
      <c r="AU320" s="187">
        <v>0</v>
      </c>
      <c r="AV320" s="187">
        <v>10968000</v>
      </c>
      <c r="AW320">
        <f>+COUNTIF('[5]EJECUCIONGASTOS ARMONIZADO'!$R$3:$R$583,#REF!)</f>
        <v>0</v>
      </c>
      <c r="AY320" t="e">
        <f>+#REF!-[5]GASTOS!#REF!</f>
        <v>#REF!</v>
      </c>
    </row>
    <row r="321" spans="1:51" x14ac:dyDescent="0.25">
      <c r="A321">
        <v>26</v>
      </c>
      <c r="B321">
        <v>1</v>
      </c>
      <c r="C321">
        <v>3</v>
      </c>
      <c r="D321">
        <v>11</v>
      </c>
      <c r="E321">
        <v>3</v>
      </c>
      <c r="F321">
        <v>203</v>
      </c>
      <c r="G321">
        <v>20</v>
      </c>
      <c r="H321">
        <v>40</v>
      </c>
      <c r="I321">
        <v>1</v>
      </c>
      <c r="J321" t="s">
        <v>597</v>
      </c>
      <c r="K321">
        <v>0</v>
      </c>
      <c r="L321" t="s">
        <v>597</v>
      </c>
      <c r="M321" t="s">
        <v>1243</v>
      </c>
      <c r="N321" t="s">
        <v>221</v>
      </c>
      <c r="O321" t="s">
        <v>1246</v>
      </c>
      <c r="P321" t="s">
        <v>1247</v>
      </c>
      <c r="Q321" t="s">
        <v>594</v>
      </c>
      <c r="R321" t="s">
        <v>602</v>
      </c>
      <c r="S321" t="s">
        <v>596</v>
      </c>
      <c r="T321" t="s">
        <v>597</v>
      </c>
      <c r="U321" t="s">
        <v>595</v>
      </c>
      <c r="V321" t="s">
        <v>234</v>
      </c>
      <c r="W321" t="s">
        <v>603</v>
      </c>
      <c r="X321" t="s">
        <v>246</v>
      </c>
      <c r="Y321" t="s">
        <v>3126</v>
      </c>
      <c r="Z321" t="s">
        <v>449</v>
      </c>
      <c r="AA321" t="s">
        <v>3127</v>
      </c>
      <c r="AB321" t="s">
        <v>1289</v>
      </c>
      <c r="AC321" t="s">
        <v>1290</v>
      </c>
      <c r="AD321" t="s">
        <v>1291</v>
      </c>
      <c r="AE321" t="s">
        <v>609</v>
      </c>
      <c r="AF321" t="s">
        <v>610</v>
      </c>
      <c r="AG321" t="s">
        <v>611</v>
      </c>
      <c r="AH321" t="s">
        <v>2746</v>
      </c>
      <c r="AI321" t="s">
        <v>2747</v>
      </c>
      <c r="AJ321" t="s">
        <v>3130</v>
      </c>
      <c r="AK321" t="s">
        <v>3131</v>
      </c>
      <c r="AL321">
        <v>0</v>
      </c>
      <c r="AM321">
        <v>0</v>
      </c>
      <c r="AN321">
        <v>0</v>
      </c>
      <c r="AO321">
        <v>2484621823</v>
      </c>
      <c r="AP321">
        <v>0</v>
      </c>
      <c r="AQ321" s="187">
        <v>2484621823</v>
      </c>
      <c r="AR321" s="187">
        <v>10569770</v>
      </c>
      <c r="AS321" s="187">
        <v>10569770</v>
      </c>
      <c r="AT321" s="187">
        <v>0</v>
      </c>
      <c r="AU321" s="187">
        <v>0</v>
      </c>
      <c r="AV321" s="187">
        <v>2474052053</v>
      </c>
      <c r="AW321">
        <f>+COUNTIF('[5]EJECUCIONGASTOS ARMONIZADO'!$R$3:$R$583,#REF!)</f>
        <v>0</v>
      </c>
      <c r="AY321" t="e">
        <f>+#REF!-[5]GASTOS!#REF!</f>
        <v>#REF!</v>
      </c>
    </row>
    <row r="322" spans="1:51" x14ac:dyDescent="0.25">
      <c r="A322">
        <v>26</v>
      </c>
      <c r="B322">
        <v>1</v>
      </c>
      <c r="C322">
        <v>3</v>
      </c>
      <c r="D322">
        <v>11</v>
      </c>
      <c r="E322">
        <v>3</v>
      </c>
      <c r="F322">
        <v>203</v>
      </c>
      <c r="G322">
        <v>20</v>
      </c>
      <c r="H322">
        <v>41</v>
      </c>
      <c r="I322">
        <v>1</v>
      </c>
      <c r="J322" t="s">
        <v>597</v>
      </c>
      <c r="K322">
        <v>0</v>
      </c>
      <c r="L322" t="s">
        <v>597</v>
      </c>
      <c r="M322" t="s">
        <v>1243</v>
      </c>
      <c r="N322" t="s">
        <v>221</v>
      </c>
      <c r="O322" t="s">
        <v>1246</v>
      </c>
      <c r="P322" t="s">
        <v>1247</v>
      </c>
      <c r="Q322" t="s">
        <v>594</v>
      </c>
      <c r="R322" t="s">
        <v>602</v>
      </c>
      <c r="S322" t="s">
        <v>596</v>
      </c>
      <c r="T322" t="s">
        <v>597</v>
      </c>
      <c r="U322" t="s">
        <v>595</v>
      </c>
      <c r="V322" t="s">
        <v>234</v>
      </c>
      <c r="W322" t="s">
        <v>603</v>
      </c>
      <c r="X322" t="s">
        <v>246</v>
      </c>
      <c r="Y322" t="s">
        <v>3126</v>
      </c>
      <c r="Z322" t="s">
        <v>449</v>
      </c>
      <c r="AA322" t="s">
        <v>3127</v>
      </c>
      <c r="AB322" t="s">
        <v>1289</v>
      </c>
      <c r="AC322" t="s">
        <v>1290</v>
      </c>
      <c r="AD322" t="s">
        <v>1291</v>
      </c>
      <c r="AE322" t="s">
        <v>609</v>
      </c>
      <c r="AF322" t="s">
        <v>610</v>
      </c>
      <c r="AG322" t="s">
        <v>611</v>
      </c>
      <c r="AH322" t="s">
        <v>1292</v>
      </c>
      <c r="AI322" t="s">
        <v>1293</v>
      </c>
      <c r="AJ322" t="s">
        <v>3132</v>
      </c>
      <c r="AK322" t="s">
        <v>3133</v>
      </c>
      <c r="AL322">
        <v>0</v>
      </c>
      <c r="AM322">
        <v>0</v>
      </c>
      <c r="AN322">
        <v>0</v>
      </c>
      <c r="AO322">
        <v>1882730383.5</v>
      </c>
      <c r="AP322">
        <v>0</v>
      </c>
      <c r="AQ322" s="187">
        <v>1882730383.5</v>
      </c>
      <c r="AR322" s="187">
        <v>233939598</v>
      </c>
      <c r="AS322" s="187">
        <v>232276443</v>
      </c>
      <c r="AT322" s="187">
        <v>232276443</v>
      </c>
      <c r="AU322" s="187">
        <v>232276443</v>
      </c>
      <c r="AV322" s="187">
        <v>1648790785.5</v>
      </c>
      <c r="AW322">
        <f>+COUNTIF('[5]EJECUCIONGASTOS ARMONIZADO'!$R$3:$R$583,#REF!)</f>
        <v>0</v>
      </c>
      <c r="AY322" t="e">
        <f>+#REF!-[5]GASTOS!#REF!</f>
        <v>#REF!</v>
      </c>
    </row>
    <row r="323" spans="1:51" x14ac:dyDescent="0.25">
      <c r="A323">
        <v>26</v>
      </c>
      <c r="B323">
        <v>1</v>
      </c>
      <c r="C323">
        <v>3</v>
      </c>
      <c r="D323">
        <v>11</v>
      </c>
      <c r="E323">
        <v>3</v>
      </c>
      <c r="F323">
        <v>203</v>
      </c>
      <c r="G323">
        <v>20</v>
      </c>
      <c r="H323">
        <v>42</v>
      </c>
      <c r="I323">
        <v>1</v>
      </c>
      <c r="J323" t="s">
        <v>597</v>
      </c>
      <c r="K323">
        <v>0</v>
      </c>
      <c r="L323" t="s">
        <v>597</v>
      </c>
      <c r="M323" t="s">
        <v>1243</v>
      </c>
      <c r="N323" t="s">
        <v>221</v>
      </c>
      <c r="O323" t="s">
        <v>1246</v>
      </c>
      <c r="P323" t="s">
        <v>1247</v>
      </c>
      <c r="Q323" t="s">
        <v>594</v>
      </c>
      <c r="R323" t="s">
        <v>602</v>
      </c>
      <c r="S323" t="s">
        <v>596</v>
      </c>
      <c r="T323" t="s">
        <v>597</v>
      </c>
      <c r="U323" t="s">
        <v>595</v>
      </c>
      <c r="V323" t="s">
        <v>234</v>
      </c>
      <c r="W323" t="s">
        <v>603</v>
      </c>
      <c r="X323" t="s">
        <v>246</v>
      </c>
      <c r="Y323" t="s">
        <v>3126</v>
      </c>
      <c r="Z323" t="s">
        <v>449</v>
      </c>
      <c r="AA323" t="s">
        <v>3127</v>
      </c>
      <c r="AB323" t="s">
        <v>1289</v>
      </c>
      <c r="AC323" t="s">
        <v>1290</v>
      </c>
      <c r="AD323" t="s">
        <v>1291</v>
      </c>
      <c r="AE323" t="s">
        <v>609</v>
      </c>
      <c r="AF323" t="s">
        <v>610</v>
      </c>
      <c r="AG323" t="s">
        <v>611</v>
      </c>
      <c r="AH323" t="s">
        <v>1292</v>
      </c>
      <c r="AI323" t="s">
        <v>1293</v>
      </c>
      <c r="AJ323" t="s">
        <v>3134</v>
      </c>
      <c r="AK323" t="s">
        <v>3135</v>
      </c>
      <c r="AL323">
        <v>0</v>
      </c>
      <c r="AM323">
        <v>0</v>
      </c>
      <c r="AN323">
        <v>0</v>
      </c>
      <c r="AO323">
        <v>500000000</v>
      </c>
      <c r="AP323">
        <v>0</v>
      </c>
      <c r="AQ323" s="187">
        <v>500000000</v>
      </c>
      <c r="AR323" s="187">
        <v>106069729</v>
      </c>
      <c r="AS323" s="187">
        <v>106069729</v>
      </c>
      <c r="AT323" s="187">
        <v>53240763</v>
      </c>
      <c r="AU323" s="187">
        <v>53240763</v>
      </c>
      <c r="AV323" s="187">
        <v>393930271</v>
      </c>
      <c r="AW323">
        <f>+COUNTIF('[5]EJECUCIONGASTOS ARMONIZADO'!$R$3:$R$583,#REF!)</f>
        <v>0</v>
      </c>
      <c r="AY323" t="e">
        <f>+#REF!-[5]GASTOS!#REF!</f>
        <v>#REF!</v>
      </c>
    </row>
    <row r="324" spans="1:51" x14ac:dyDescent="0.25">
      <c r="A324">
        <v>26</v>
      </c>
      <c r="B324">
        <v>1</v>
      </c>
      <c r="C324">
        <v>3</v>
      </c>
      <c r="D324">
        <v>11</v>
      </c>
      <c r="E324">
        <v>3</v>
      </c>
      <c r="F324">
        <v>203</v>
      </c>
      <c r="G324">
        <v>20</v>
      </c>
      <c r="H324">
        <v>43</v>
      </c>
      <c r="I324">
        <v>1</v>
      </c>
      <c r="J324" t="s">
        <v>597</v>
      </c>
      <c r="K324">
        <v>0</v>
      </c>
      <c r="L324" t="s">
        <v>597</v>
      </c>
      <c r="M324" t="s">
        <v>1243</v>
      </c>
      <c r="N324" t="s">
        <v>221</v>
      </c>
      <c r="O324" t="s">
        <v>1246</v>
      </c>
      <c r="P324" t="s">
        <v>1247</v>
      </c>
      <c r="Q324" t="s">
        <v>594</v>
      </c>
      <c r="R324" t="s">
        <v>602</v>
      </c>
      <c r="S324" t="s">
        <v>596</v>
      </c>
      <c r="T324" t="s">
        <v>597</v>
      </c>
      <c r="U324" t="s">
        <v>595</v>
      </c>
      <c r="V324" t="s">
        <v>234</v>
      </c>
      <c r="W324" t="s">
        <v>603</v>
      </c>
      <c r="X324" t="s">
        <v>246</v>
      </c>
      <c r="Y324" t="s">
        <v>3126</v>
      </c>
      <c r="Z324" t="s">
        <v>449</v>
      </c>
      <c r="AA324" t="s">
        <v>3127</v>
      </c>
      <c r="AB324" t="s">
        <v>1289</v>
      </c>
      <c r="AC324" t="s">
        <v>1290</v>
      </c>
      <c r="AD324" t="s">
        <v>1291</v>
      </c>
      <c r="AE324" t="s">
        <v>609</v>
      </c>
      <c r="AF324" t="s">
        <v>610</v>
      </c>
      <c r="AG324" t="s">
        <v>611</v>
      </c>
      <c r="AH324" t="s">
        <v>1292</v>
      </c>
      <c r="AI324" t="s">
        <v>1293</v>
      </c>
      <c r="AJ324" t="s">
        <v>3136</v>
      </c>
      <c r="AK324" t="s">
        <v>3135</v>
      </c>
      <c r="AL324">
        <v>0</v>
      </c>
      <c r="AM324">
        <v>0</v>
      </c>
      <c r="AN324">
        <v>0</v>
      </c>
      <c r="AO324">
        <v>342697113</v>
      </c>
      <c r="AP324">
        <v>342697113</v>
      </c>
      <c r="AQ324" s="187">
        <v>0</v>
      </c>
      <c r="AR324" s="187">
        <v>0</v>
      </c>
      <c r="AS324" s="187">
        <v>0</v>
      </c>
      <c r="AT324" s="187">
        <v>0</v>
      </c>
      <c r="AU324" s="187">
        <v>0</v>
      </c>
      <c r="AV324" s="187">
        <v>0</v>
      </c>
      <c r="AW324">
        <f>+COUNTIF('[5]EJECUCIONGASTOS ARMONIZADO'!$R$3:$R$583,#REF!)</f>
        <v>0</v>
      </c>
      <c r="AX324" t="s">
        <v>3604</v>
      </c>
      <c r="AY324" t="e">
        <f>+#REF!-[5]GASTOS!#REF!</f>
        <v>#REF!</v>
      </c>
    </row>
    <row r="325" spans="1:51" x14ac:dyDescent="0.25">
      <c r="A325">
        <v>26</v>
      </c>
      <c r="B325">
        <v>1</v>
      </c>
      <c r="C325">
        <v>3</v>
      </c>
      <c r="D325">
        <v>11</v>
      </c>
      <c r="E325">
        <v>3</v>
      </c>
      <c r="F325">
        <v>402</v>
      </c>
      <c r="G325">
        <v>19</v>
      </c>
      <c r="H325">
        <v>40</v>
      </c>
      <c r="I325">
        <v>1</v>
      </c>
      <c r="J325" t="s">
        <v>597</v>
      </c>
      <c r="K325">
        <v>0</v>
      </c>
      <c r="L325" t="s">
        <v>597</v>
      </c>
      <c r="M325" t="s">
        <v>1243</v>
      </c>
      <c r="N325" t="s">
        <v>221</v>
      </c>
      <c r="O325" t="s">
        <v>1246</v>
      </c>
      <c r="P325" t="s">
        <v>1247</v>
      </c>
      <c r="Q325" t="s">
        <v>594</v>
      </c>
      <c r="R325" t="s">
        <v>602</v>
      </c>
      <c r="S325" t="s">
        <v>596</v>
      </c>
      <c r="T325" t="s">
        <v>597</v>
      </c>
      <c r="U325" t="s">
        <v>595</v>
      </c>
      <c r="V325" t="s">
        <v>234</v>
      </c>
      <c r="W325" t="s">
        <v>603</v>
      </c>
      <c r="X325" t="s">
        <v>246</v>
      </c>
      <c r="Y325" t="s">
        <v>3137</v>
      </c>
      <c r="Z325" t="s">
        <v>462</v>
      </c>
      <c r="AA325" t="s">
        <v>3138</v>
      </c>
      <c r="AB325" t="s">
        <v>1271</v>
      </c>
      <c r="AC325" t="s">
        <v>1272</v>
      </c>
      <c r="AD325" t="s">
        <v>1271</v>
      </c>
      <c r="AE325" t="s">
        <v>609</v>
      </c>
      <c r="AF325" t="s">
        <v>610</v>
      </c>
      <c r="AG325" t="s">
        <v>611</v>
      </c>
      <c r="AH325" t="s">
        <v>1283</v>
      </c>
      <c r="AI325" t="s">
        <v>1284</v>
      </c>
      <c r="AJ325" t="s">
        <v>3139</v>
      </c>
      <c r="AK325" t="s">
        <v>3140</v>
      </c>
      <c r="AL325">
        <v>0</v>
      </c>
      <c r="AM325">
        <v>0</v>
      </c>
      <c r="AN325">
        <v>0</v>
      </c>
      <c r="AO325">
        <v>1014000000</v>
      </c>
      <c r="AP325">
        <v>0</v>
      </c>
      <c r="AQ325" s="187">
        <v>1014000000</v>
      </c>
      <c r="AR325" s="187">
        <v>1014000000</v>
      </c>
      <c r="AS325" s="187">
        <v>0</v>
      </c>
      <c r="AT325" s="187">
        <v>0</v>
      </c>
      <c r="AU325" s="187">
        <v>0</v>
      </c>
      <c r="AV325" s="187">
        <v>0</v>
      </c>
      <c r="AW325">
        <f>+COUNTIF('[5]EJECUCIONGASTOS ARMONIZADO'!$R$3:$R$583,#REF!)</f>
        <v>0</v>
      </c>
      <c r="AY325" t="e">
        <f>+#REF!-[5]GASTOS!#REF!</f>
        <v>#REF!</v>
      </c>
    </row>
    <row r="326" spans="1:51" x14ac:dyDescent="0.25">
      <c r="A326">
        <v>26</v>
      </c>
      <c r="B326">
        <v>1</v>
      </c>
      <c r="C326">
        <v>3</v>
      </c>
      <c r="D326">
        <v>11</v>
      </c>
      <c r="E326">
        <v>3</v>
      </c>
      <c r="F326">
        <v>402</v>
      </c>
      <c r="G326">
        <v>19</v>
      </c>
      <c r="H326">
        <v>41</v>
      </c>
      <c r="I326">
        <v>1</v>
      </c>
      <c r="J326" t="s">
        <v>597</v>
      </c>
      <c r="K326">
        <v>0</v>
      </c>
      <c r="L326" t="s">
        <v>597</v>
      </c>
      <c r="M326" t="s">
        <v>1243</v>
      </c>
      <c r="N326" t="s">
        <v>221</v>
      </c>
      <c r="O326" t="s">
        <v>1246</v>
      </c>
      <c r="P326" t="s">
        <v>1247</v>
      </c>
      <c r="Q326" t="s">
        <v>594</v>
      </c>
      <c r="R326" t="s">
        <v>602</v>
      </c>
      <c r="S326" t="s">
        <v>596</v>
      </c>
      <c r="T326" t="s">
        <v>597</v>
      </c>
      <c r="U326" t="s">
        <v>595</v>
      </c>
      <c r="V326" t="s">
        <v>234</v>
      </c>
      <c r="W326" t="s">
        <v>603</v>
      </c>
      <c r="X326" t="s">
        <v>246</v>
      </c>
      <c r="Y326" t="s">
        <v>3137</v>
      </c>
      <c r="Z326" t="s">
        <v>462</v>
      </c>
      <c r="AA326" t="s">
        <v>3138</v>
      </c>
      <c r="AB326" t="s">
        <v>1271</v>
      </c>
      <c r="AC326" t="s">
        <v>1272</v>
      </c>
      <c r="AD326" t="s">
        <v>1271</v>
      </c>
      <c r="AE326" t="s">
        <v>609</v>
      </c>
      <c r="AF326" t="s">
        <v>610</v>
      </c>
      <c r="AG326" t="s">
        <v>611</v>
      </c>
      <c r="AH326" t="s">
        <v>1283</v>
      </c>
      <c r="AI326" t="s">
        <v>1284</v>
      </c>
      <c r="AJ326" t="s">
        <v>3141</v>
      </c>
      <c r="AK326" t="s">
        <v>4500</v>
      </c>
      <c r="AL326">
        <v>0</v>
      </c>
      <c r="AM326">
        <v>0</v>
      </c>
      <c r="AN326">
        <v>0</v>
      </c>
      <c r="AO326">
        <v>500000000</v>
      </c>
      <c r="AP326">
        <v>200000000</v>
      </c>
      <c r="AQ326" s="187">
        <v>300000000</v>
      </c>
      <c r="AR326" s="187">
        <v>300000000</v>
      </c>
      <c r="AS326" s="187">
        <v>287087805</v>
      </c>
      <c r="AT326" s="187">
        <v>0</v>
      </c>
      <c r="AU326" s="187">
        <v>0</v>
      </c>
      <c r="AV326" s="187">
        <v>0</v>
      </c>
      <c r="AW326">
        <f>+COUNTIF('[5]EJECUCIONGASTOS ARMONIZADO'!$R$3:$R$583,#REF!)</f>
        <v>0</v>
      </c>
      <c r="AY326" t="e">
        <f>+#REF!-[5]GASTOS!#REF!</f>
        <v>#REF!</v>
      </c>
    </row>
    <row r="327" spans="1:51" x14ac:dyDescent="0.25">
      <c r="A327">
        <v>26</v>
      </c>
      <c r="B327">
        <v>1</v>
      </c>
      <c r="C327">
        <v>3</v>
      </c>
      <c r="D327">
        <v>11</v>
      </c>
      <c r="E327">
        <v>3</v>
      </c>
      <c r="F327">
        <v>403</v>
      </c>
      <c r="G327">
        <v>19</v>
      </c>
      <c r="H327">
        <v>40</v>
      </c>
      <c r="I327">
        <v>1</v>
      </c>
      <c r="J327" t="s">
        <v>597</v>
      </c>
      <c r="K327">
        <v>0</v>
      </c>
      <c r="L327" t="s">
        <v>597</v>
      </c>
      <c r="M327" t="s">
        <v>1243</v>
      </c>
      <c r="N327" t="s">
        <v>221</v>
      </c>
      <c r="O327" t="s">
        <v>1246</v>
      </c>
      <c r="P327" t="s">
        <v>1247</v>
      </c>
      <c r="Q327" t="s">
        <v>594</v>
      </c>
      <c r="R327" t="s">
        <v>602</v>
      </c>
      <c r="S327" t="s">
        <v>596</v>
      </c>
      <c r="T327" t="s">
        <v>597</v>
      </c>
      <c r="U327" t="s">
        <v>595</v>
      </c>
      <c r="V327" t="s">
        <v>234</v>
      </c>
      <c r="W327" t="s">
        <v>603</v>
      </c>
      <c r="X327" t="s">
        <v>246</v>
      </c>
      <c r="Y327" t="s">
        <v>3143</v>
      </c>
      <c r="Z327" t="s">
        <v>465</v>
      </c>
      <c r="AA327" t="s">
        <v>3144</v>
      </c>
      <c r="AB327" t="s">
        <v>1271</v>
      </c>
      <c r="AC327" t="s">
        <v>1272</v>
      </c>
      <c r="AD327" t="s">
        <v>1271</v>
      </c>
      <c r="AE327" t="s">
        <v>609</v>
      </c>
      <c r="AF327" t="s">
        <v>610</v>
      </c>
      <c r="AG327" t="s">
        <v>611</v>
      </c>
      <c r="AH327" t="s">
        <v>1273</v>
      </c>
      <c r="AI327" t="s">
        <v>1274</v>
      </c>
      <c r="AJ327" t="s">
        <v>3145</v>
      </c>
      <c r="AK327" t="s">
        <v>3146</v>
      </c>
      <c r="AL327">
        <v>0</v>
      </c>
      <c r="AM327">
        <v>0</v>
      </c>
      <c r="AN327">
        <v>0</v>
      </c>
      <c r="AO327">
        <v>766174821</v>
      </c>
      <c r="AP327">
        <v>314000000</v>
      </c>
      <c r="AQ327" s="187">
        <v>452174821</v>
      </c>
      <c r="AR327" s="187">
        <v>444500000</v>
      </c>
      <c r="AS327" s="187">
        <v>87466667</v>
      </c>
      <c r="AT327" s="187">
        <v>0</v>
      </c>
      <c r="AU327" s="187">
        <v>0</v>
      </c>
      <c r="AV327" s="187">
        <v>7674821</v>
      </c>
      <c r="AW327">
        <f>+COUNTIF('[5]EJECUCIONGASTOS ARMONIZADO'!$R$3:$R$583,#REF!)</f>
        <v>0</v>
      </c>
      <c r="AY327" t="e">
        <f>+#REF!-[5]GASTOS!#REF!</f>
        <v>#REF!</v>
      </c>
    </row>
    <row r="328" spans="1:51" x14ac:dyDescent="0.25">
      <c r="A328">
        <v>26</v>
      </c>
      <c r="B328">
        <v>1</v>
      </c>
      <c r="C328">
        <v>3</v>
      </c>
      <c r="D328">
        <v>11</v>
      </c>
      <c r="E328">
        <v>4</v>
      </c>
      <c r="F328">
        <v>205</v>
      </c>
      <c r="G328">
        <v>77</v>
      </c>
      <c r="H328">
        <v>40</v>
      </c>
      <c r="I328">
        <v>1</v>
      </c>
      <c r="J328" t="s">
        <v>597</v>
      </c>
      <c r="K328">
        <v>0</v>
      </c>
      <c r="L328" t="s">
        <v>597</v>
      </c>
      <c r="M328" t="s">
        <v>1243</v>
      </c>
      <c r="N328" t="s">
        <v>221</v>
      </c>
      <c r="O328" t="s">
        <v>1246</v>
      </c>
      <c r="P328" t="s">
        <v>1247</v>
      </c>
      <c r="Q328" t="s">
        <v>594</v>
      </c>
      <c r="R328" t="s">
        <v>602</v>
      </c>
      <c r="S328" t="s">
        <v>596</v>
      </c>
      <c r="T328" t="s">
        <v>597</v>
      </c>
      <c r="U328" t="s">
        <v>595</v>
      </c>
      <c r="V328" t="s">
        <v>234</v>
      </c>
      <c r="W328" t="s">
        <v>877</v>
      </c>
      <c r="X328" t="s">
        <v>252</v>
      </c>
      <c r="Y328" t="s">
        <v>3147</v>
      </c>
      <c r="Z328" t="s">
        <v>493</v>
      </c>
      <c r="AA328" t="s">
        <v>3148</v>
      </c>
      <c r="AB328" t="s">
        <v>1258</v>
      </c>
      <c r="AC328" t="s">
        <v>1259</v>
      </c>
      <c r="AD328" t="s">
        <v>1260</v>
      </c>
      <c r="AE328" t="s">
        <v>609</v>
      </c>
      <c r="AF328" t="s">
        <v>610</v>
      </c>
      <c r="AG328" t="s">
        <v>611</v>
      </c>
      <c r="AH328" t="s">
        <v>1265</v>
      </c>
      <c r="AI328" t="s">
        <v>1266</v>
      </c>
      <c r="AJ328" t="s">
        <v>3149</v>
      </c>
      <c r="AK328" t="s">
        <v>3150</v>
      </c>
      <c r="AL328">
        <v>0</v>
      </c>
      <c r="AM328">
        <v>0</v>
      </c>
      <c r="AN328">
        <v>0</v>
      </c>
      <c r="AO328">
        <v>1459500000</v>
      </c>
      <c r="AP328">
        <v>0</v>
      </c>
      <c r="AQ328" s="187">
        <v>1459500000</v>
      </c>
      <c r="AR328" s="187">
        <v>1402151106</v>
      </c>
      <c r="AS328" s="187">
        <v>1312975015</v>
      </c>
      <c r="AT328" s="187">
        <v>4275000</v>
      </c>
      <c r="AU328" s="187">
        <v>4275000</v>
      </c>
      <c r="AV328" s="187">
        <v>57348894</v>
      </c>
      <c r="AW328">
        <f>+COUNTIF('[5]EJECUCIONGASTOS ARMONIZADO'!$R$3:$R$583,#REF!)</f>
        <v>0</v>
      </c>
      <c r="AY328" t="e">
        <f>+#REF!-[5]GASTOS!#REF!</f>
        <v>#REF!</v>
      </c>
    </row>
    <row r="329" spans="1:51" x14ac:dyDescent="0.25">
      <c r="A329">
        <v>26</v>
      </c>
      <c r="B329">
        <v>1</v>
      </c>
      <c r="C329">
        <v>3</v>
      </c>
      <c r="D329">
        <v>11</v>
      </c>
      <c r="E329">
        <v>4</v>
      </c>
      <c r="F329">
        <v>205</v>
      </c>
      <c r="G329">
        <v>77</v>
      </c>
      <c r="H329">
        <v>41</v>
      </c>
      <c r="I329">
        <v>1</v>
      </c>
      <c r="J329" t="s">
        <v>597</v>
      </c>
      <c r="K329">
        <v>0</v>
      </c>
      <c r="L329" t="s">
        <v>597</v>
      </c>
      <c r="M329" t="s">
        <v>1243</v>
      </c>
      <c r="N329" t="s">
        <v>221</v>
      </c>
      <c r="O329" t="s">
        <v>1246</v>
      </c>
      <c r="P329" t="s">
        <v>1247</v>
      </c>
      <c r="Q329" t="s">
        <v>594</v>
      </c>
      <c r="R329" t="s">
        <v>602</v>
      </c>
      <c r="S329" t="s">
        <v>596</v>
      </c>
      <c r="T329" t="s">
        <v>597</v>
      </c>
      <c r="U329" t="s">
        <v>595</v>
      </c>
      <c r="V329" t="s">
        <v>234</v>
      </c>
      <c r="W329" t="s">
        <v>877</v>
      </c>
      <c r="X329" t="s">
        <v>252</v>
      </c>
      <c r="Y329" t="s">
        <v>3147</v>
      </c>
      <c r="Z329" t="s">
        <v>493</v>
      </c>
      <c r="AA329" t="s">
        <v>3148</v>
      </c>
      <c r="AB329" t="s">
        <v>1258</v>
      </c>
      <c r="AC329" t="s">
        <v>1259</v>
      </c>
      <c r="AD329" t="s">
        <v>1260</v>
      </c>
      <c r="AE329" t="s">
        <v>609</v>
      </c>
      <c r="AF329" t="s">
        <v>610</v>
      </c>
      <c r="AG329" t="s">
        <v>611</v>
      </c>
      <c r="AH329" t="s">
        <v>1265</v>
      </c>
      <c r="AI329" t="s">
        <v>1266</v>
      </c>
      <c r="AJ329" t="s">
        <v>3151</v>
      </c>
      <c r="AK329" t="s">
        <v>3152</v>
      </c>
      <c r="AL329">
        <v>0</v>
      </c>
      <c r="AM329">
        <v>0</v>
      </c>
      <c r="AN329">
        <v>0</v>
      </c>
      <c r="AO329">
        <v>633534142</v>
      </c>
      <c r="AP329">
        <v>0</v>
      </c>
      <c r="AQ329" s="187">
        <v>633534142</v>
      </c>
      <c r="AR329" s="187">
        <v>604884142</v>
      </c>
      <c r="AS329" s="187">
        <v>3570000</v>
      </c>
      <c r="AT329" s="187">
        <v>0</v>
      </c>
      <c r="AU329" s="187">
        <v>0</v>
      </c>
      <c r="AV329" s="187">
        <v>28650000</v>
      </c>
      <c r="AW329">
        <f>+COUNTIF('[5]EJECUCIONGASTOS ARMONIZADO'!$R$3:$R$583,#REF!)</f>
        <v>0</v>
      </c>
      <c r="AY329" t="e">
        <f>+#REF!-[5]GASTOS!#REF!</f>
        <v>#REF!</v>
      </c>
    </row>
    <row r="330" spans="1:51" x14ac:dyDescent="0.25">
      <c r="A330">
        <v>26</v>
      </c>
      <c r="B330">
        <v>1</v>
      </c>
      <c r="C330">
        <v>3</v>
      </c>
      <c r="D330">
        <v>11</v>
      </c>
      <c r="E330">
        <v>4</v>
      </c>
      <c r="F330">
        <v>3</v>
      </c>
      <c r="G330">
        <v>20</v>
      </c>
      <c r="H330">
        <v>0</v>
      </c>
      <c r="I330">
        <v>1</v>
      </c>
      <c r="J330" t="s">
        <v>597</v>
      </c>
      <c r="K330">
        <v>0</v>
      </c>
      <c r="L330" t="s">
        <v>597</v>
      </c>
      <c r="M330" t="s">
        <v>1243</v>
      </c>
      <c r="N330" t="s">
        <v>221</v>
      </c>
      <c r="O330" t="s">
        <v>1246</v>
      </c>
      <c r="P330" t="s">
        <v>1247</v>
      </c>
      <c r="Q330" t="s">
        <v>594</v>
      </c>
      <c r="R330" t="s">
        <v>602</v>
      </c>
      <c r="S330" t="s">
        <v>596</v>
      </c>
      <c r="T330" t="s">
        <v>597</v>
      </c>
      <c r="U330" t="s">
        <v>595</v>
      </c>
      <c r="V330" t="s">
        <v>234</v>
      </c>
      <c r="W330" t="s">
        <v>877</v>
      </c>
      <c r="X330" t="s">
        <v>252</v>
      </c>
      <c r="Y330" t="s">
        <v>909</v>
      </c>
      <c r="Z330" t="s">
        <v>910</v>
      </c>
      <c r="AA330" t="s">
        <v>1288</v>
      </c>
      <c r="AB330" t="s">
        <v>1289</v>
      </c>
      <c r="AC330" t="s">
        <v>1290</v>
      </c>
      <c r="AD330" t="s">
        <v>1291</v>
      </c>
      <c r="AE330" t="s">
        <v>609</v>
      </c>
      <c r="AF330" t="s">
        <v>610</v>
      </c>
      <c r="AG330" t="s">
        <v>611</v>
      </c>
      <c r="AH330" t="s">
        <v>1292</v>
      </c>
      <c r="AI330" t="s">
        <v>1293</v>
      </c>
      <c r="AJ330" t="s">
        <v>1294</v>
      </c>
      <c r="AK330" t="s">
        <v>76</v>
      </c>
      <c r="AL330">
        <v>8778793622</v>
      </c>
      <c r="AM330">
        <v>0</v>
      </c>
      <c r="AN330">
        <v>0</v>
      </c>
      <c r="AO330">
        <v>0</v>
      </c>
      <c r="AP330">
        <v>0</v>
      </c>
      <c r="AQ330" s="187">
        <v>8778793622</v>
      </c>
      <c r="AR330" s="187">
        <v>8778793622</v>
      </c>
      <c r="AS330" s="187">
        <v>8778793622</v>
      </c>
      <c r="AT330" s="187">
        <v>3877025918</v>
      </c>
      <c r="AU330" s="187">
        <v>3877025918</v>
      </c>
      <c r="AV330" s="187">
        <v>0</v>
      </c>
      <c r="AW330">
        <f>+COUNTIF('[5]EJECUCIONGASTOS ARMONIZADO'!$R$3:$R$583,#REF!)</f>
        <v>0</v>
      </c>
      <c r="AY330" t="e">
        <f>+#REF!-[5]GASTOS!#REF!</f>
        <v>#REF!</v>
      </c>
    </row>
    <row r="331" spans="1:51" x14ac:dyDescent="0.25">
      <c r="A331">
        <v>26</v>
      </c>
      <c r="B331">
        <v>1</v>
      </c>
      <c r="C331">
        <v>3</v>
      </c>
      <c r="D331">
        <v>11</v>
      </c>
      <c r="E331">
        <v>4</v>
      </c>
      <c r="F331">
        <v>3</v>
      </c>
      <c r="G331">
        <v>20</v>
      </c>
      <c r="H331">
        <v>1</v>
      </c>
      <c r="I331">
        <v>1</v>
      </c>
      <c r="J331" t="s">
        <v>597</v>
      </c>
      <c r="K331">
        <v>0</v>
      </c>
      <c r="L331" t="s">
        <v>597</v>
      </c>
      <c r="M331" t="s">
        <v>1243</v>
      </c>
      <c r="N331" t="s">
        <v>221</v>
      </c>
      <c r="O331" t="s">
        <v>1246</v>
      </c>
      <c r="P331" t="s">
        <v>1247</v>
      </c>
      <c r="Q331" t="s">
        <v>594</v>
      </c>
      <c r="R331" t="s">
        <v>602</v>
      </c>
      <c r="S331" t="s">
        <v>596</v>
      </c>
      <c r="T331" t="s">
        <v>597</v>
      </c>
      <c r="U331" t="s">
        <v>595</v>
      </c>
      <c r="V331" t="s">
        <v>234</v>
      </c>
      <c r="W331" t="s">
        <v>877</v>
      </c>
      <c r="X331" t="s">
        <v>252</v>
      </c>
      <c r="Y331" t="s">
        <v>909</v>
      </c>
      <c r="Z331" t="s">
        <v>910</v>
      </c>
      <c r="AA331" t="s">
        <v>1288</v>
      </c>
      <c r="AB331" t="s">
        <v>1289</v>
      </c>
      <c r="AC331" t="s">
        <v>1290</v>
      </c>
      <c r="AD331" t="s">
        <v>1291</v>
      </c>
      <c r="AE331" t="s">
        <v>609</v>
      </c>
      <c r="AF331" t="s">
        <v>610</v>
      </c>
      <c r="AG331" t="s">
        <v>611</v>
      </c>
      <c r="AH331" t="s">
        <v>1292</v>
      </c>
      <c r="AI331" t="s">
        <v>1293</v>
      </c>
      <c r="AJ331" t="s">
        <v>1297</v>
      </c>
      <c r="AK331" t="s">
        <v>77</v>
      </c>
      <c r="AL331">
        <v>3353846253</v>
      </c>
      <c r="AM331">
        <v>0</v>
      </c>
      <c r="AN331">
        <v>0</v>
      </c>
      <c r="AO331">
        <v>0</v>
      </c>
      <c r="AP331">
        <v>2053235893</v>
      </c>
      <c r="AQ331" s="187">
        <v>1300610360</v>
      </c>
      <c r="AR331" s="187">
        <v>1300610360</v>
      </c>
      <c r="AS331" s="187">
        <v>1288043794</v>
      </c>
      <c r="AT331" s="187">
        <v>155462676.94999999</v>
      </c>
      <c r="AU331" s="187">
        <v>60280402</v>
      </c>
      <c r="AV331" s="187">
        <v>0</v>
      </c>
      <c r="AW331">
        <f>+COUNTIF('[5]EJECUCIONGASTOS ARMONIZADO'!$R$3:$R$583,#REF!)</f>
        <v>0</v>
      </c>
      <c r="AY331" t="e">
        <f>+#REF!-[5]GASTOS!#REF!</f>
        <v>#REF!</v>
      </c>
    </row>
    <row r="332" spans="1:51" x14ac:dyDescent="0.25">
      <c r="A332">
        <v>26</v>
      </c>
      <c r="B332">
        <v>1</v>
      </c>
      <c r="C332">
        <v>3</v>
      </c>
      <c r="D332">
        <v>11</v>
      </c>
      <c r="E332">
        <v>4</v>
      </c>
      <c r="F332">
        <v>3</v>
      </c>
      <c r="G332">
        <v>20</v>
      </c>
      <c r="H332">
        <v>2</v>
      </c>
      <c r="I332">
        <v>1</v>
      </c>
      <c r="J332" t="s">
        <v>597</v>
      </c>
      <c r="K332">
        <v>0</v>
      </c>
      <c r="L332" t="s">
        <v>597</v>
      </c>
      <c r="M332" t="s">
        <v>1243</v>
      </c>
      <c r="N332" t="s">
        <v>221</v>
      </c>
      <c r="O332" t="s">
        <v>1246</v>
      </c>
      <c r="P332" t="s">
        <v>1247</v>
      </c>
      <c r="Q332" t="s">
        <v>594</v>
      </c>
      <c r="R332" t="s">
        <v>602</v>
      </c>
      <c r="S332" t="s">
        <v>596</v>
      </c>
      <c r="T332" t="s">
        <v>597</v>
      </c>
      <c r="U332" t="s">
        <v>595</v>
      </c>
      <c r="V332" t="s">
        <v>234</v>
      </c>
      <c r="W332" t="s">
        <v>877</v>
      </c>
      <c r="X332" t="s">
        <v>252</v>
      </c>
      <c r="Y332" t="s">
        <v>909</v>
      </c>
      <c r="Z332" t="s">
        <v>910</v>
      </c>
      <c r="AA332" t="s">
        <v>1288</v>
      </c>
      <c r="AB332" t="s">
        <v>1289</v>
      </c>
      <c r="AC332" t="s">
        <v>1290</v>
      </c>
      <c r="AD332" t="s">
        <v>1291</v>
      </c>
      <c r="AE332" t="s">
        <v>609</v>
      </c>
      <c r="AF332" t="s">
        <v>610</v>
      </c>
      <c r="AG332" t="s">
        <v>611</v>
      </c>
      <c r="AH332" t="s">
        <v>1292</v>
      </c>
      <c r="AI332" t="s">
        <v>1293</v>
      </c>
      <c r="AJ332" t="s">
        <v>1300</v>
      </c>
      <c r="AK332" t="s">
        <v>78</v>
      </c>
      <c r="AL332">
        <v>13577727778</v>
      </c>
      <c r="AM332">
        <v>0</v>
      </c>
      <c r="AN332">
        <v>0</v>
      </c>
      <c r="AO332">
        <v>0</v>
      </c>
      <c r="AP332">
        <v>3381559833.5</v>
      </c>
      <c r="AQ332" s="187">
        <v>10196167944.5</v>
      </c>
      <c r="AR332" s="187">
        <v>10196167944.5</v>
      </c>
      <c r="AS332" s="187">
        <v>10172451844.5</v>
      </c>
      <c r="AT332" s="187">
        <v>4806459749.5</v>
      </c>
      <c r="AU332" s="187">
        <v>4429267467.1000004</v>
      </c>
      <c r="AV332" s="187">
        <v>0</v>
      </c>
      <c r="AW332">
        <f>+COUNTIF('[5]EJECUCIONGASTOS ARMONIZADO'!$R$3:$R$583,#REF!)</f>
        <v>0</v>
      </c>
      <c r="AY332" t="e">
        <f>+#REF!-[5]GASTOS!#REF!</f>
        <v>#REF!</v>
      </c>
    </row>
    <row r="333" spans="1:51" x14ac:dyDescent="0.25">
      <c r="A333">
        <v>26</v>
      </c>
      <c r="B333">
        <v>1</v>
      </c>
      <c r="C333">
        <v>3</v>
      </c>
      <c r="D333">
        <v>11</v>
      </c>
      <c r="E333">
        <v>4</v>
      </c>
      <c r="F333">
        <v>3</v>
      </c>
      <c r="G333">
        <v>20</v>
      </c>
      <c r="H333">
        <v>3</v>
      </c>
      <c r="I333">
        <v>1</v>
      </c>
      <c r="J333" t="s">
        <v>597</v>
      </c>
      <c r="K333">
        <v>0</v>
      </c>
      <c r="L333" t="s">
        <v>597</v>
      </c>
      <c r="M333" t="s">
        <v>1243</v>
      </c>
      <c r="N333" t="s">
        <v>221</v>
      </c>
      <c r="O333" t="s">
        <v>1246</v>
      </c>
      <c r="P333" t="s">
        <v>1247</v>
      </c>
      <c r="Q333" t="s">
        <v>594</v>
      </c>
      <c r="R333" t="s">
        <v>602</v>
      </c>
      <c r="S333" t="s">
        <v>596</v>
      </c>
      <c r="T333" t="s">
        <v>597</v>
      </c>
      <c r="U333" t="s">
        <v>595</v>
      </c>
      <c r="V333" t="s">
        <v>234</v>
      </c>
      <c r="W333" t="s">
        <v>877</v>
      </c>
      <c r="X333" t="s">
        <v>252</v>
      </c>
      <c r="Y333" t="s">
        <v>909</v>
      </c>
      <c r="Z333" t="s">
        <v>910</v>
      </c>
      <c r="AA333" t="s">
        <v>1288</v>
      </c>
      <c r="AB333" t="s">
        <v>1289</v>
      </c>
      <c r="AC333" t="s">
        <v>1290</v>
      </c>
      <c r="AD333" t="s">
        <v>1291</v>
      </c>
      <c r="AE333" t="s">
        <v>609</v>
      </c>
      <c r="AF333" t="s">
        <v>610</v>
      </c>
      <c r="AG333" t="s">
        <v>611</v>
      </c>
      <c r="AH333" t="s">
        <v>1303</v>
      </c>
      <c r="AI333" t="s">
        <v>1304</v>
      </c>
      <c r="AJ333" t="s">
        <v>1305</v>
      </c>
      <c r="AK333" t="s">
        <v>78</v>
      </c>
      <c r="AL333">
        <v>1562432405</v>
      </c>
      <c r="AM333">
        <v>0</v>
      </c>
      <c r="AN333">
        <v>0</v>
      </c>
      <c r="AO333">
        <v>2207870482</v>
      </c>
      <c r="AP333">
        <v>1583123889</v>
      </c>
      <c r="AQ333" s="187">
        <v>2187178998</v>
      </c>
      <c r="AR333" s="187">
        <v>2187178998</v>
      </c>
      <c r="AS333" s="187">
        <v>2187178998</v>
      </c>
      <c r="AT333" s="187">
        <v>538431152</v>
      </c>
      <c r="AU333" s="187">
        <v>506608172</v>
      </c>
      <c r="AV333" s="187">
        <v>0</v>
      </c>
      <c r="AW333">
        <f>+COUNTIF('[5]EJECUCIONGASTOS ARMONIZADO'!$R$3:$R$583,#REF!)</f>
        <v>0</v>
      </c>
      <c r="AY333" t="e">
        <f>+#REF!-[5]GASTOS!#REF!</f>
        <v>#REF!</v>
      </c>
    </row>
    <row r="334" spans="1:51" x14ac:dyDescent="0.25">
      <c r="A334">
        <v>26</v>
      </c>
      <c r="B334">
        <v>1</v>
      </c>
      <c r="C334">
        <v>3</v>
      </c>
      <c r="D334">
        <v>11</v>
      </c>
      <c r="E334">
        <v>4</v>
      </c>
      <c r="F334">
        <v>3</v>
      </c>
      <c r="G334">
        <v>20</v>
      </c>
      <c r="H334">
        <v>4</v>
      </c>
      <c r="I334">
        <v>1</v>
      </c>
      <c r="J334" t="s">
        <v>597</v>
      </c>
      <c r="K334">
        <v>0</v>
      </c>
      <c r="L334" t="s">
        <v>597</v>
      </c>
      <c r="M334" t="s">
        <v>1243</v>
      </c>
      <c r="N334" t="s">
        <v>221</v>
      </c>
      <c r="O334" t="s">
        <v>1246</v>
      </c>
      <c r="P334" t="s">
        <v>1247</v>
      </c>
      <c r="Q334" t="s">
        <v>594</v>
      </c>
      <c r="R334" t="s">
        <v>602</v>
      </c>
      <c r="S334" t="s">
        <v>596</v>
      </c>
      <c r="T334" t="s">
        <v>597</v>
      </c>
      <c r="U334" t="s">
        <v>595</v>
      </c>
      <c r="V334" t="s">
        <v>234</v>
      </c>
      <c r="W334" t="s">
        <v>877</v>
      </c>
      <c r="X334" t="s">
        <v>252</v>
      </c>
      <c r="Y334" t="s">
        <v>909</v>
      </c>
      <c r="Z334" t="s">
        <v>910</v>
      </c>
      <c r="AA334" t="s">
        <v>1288</v>
      </c>
      <c r="AB334" t="s">
        <v>1289</v>
      </c>
      <c r="AC334" t="s">
        <v>1290</v>
      </c>
      <c r="AD334" t="s">
        <v>1291</v>
      </c>
      <c r="AE334" t="s">
        <v>609</v>
      </c>
      <c r="AF334" t="s">
        <v>610</v>
      </c>
      <c r="AG334" t="s">
        <v>611</v>
      </c>
      <c r="AH334" t="s">
        <v>1308</v>
      </c>
      <c r="AI334" t="s">
        <v>1309</v>
      </c>
      <c r="AJ334" t="s">
        <v>1310</v>
      </c>
      <c r="AK334" t="s">
        <v>78</v>
      </c>
      <c r="AL334">
        <v>480000000</v>
      </c>
      <c r="AM334">
        <v>0</v>
      </c>
      <c r="AN334">
        <v>0</v>
      </c>
      <c r="AO334">
        <v>0</v>
      </c>
      <c r="AP334">
        <v>110026297</v>
      </c>
      <c r="AQ334" s="187">
        <v>369973703</v>
      </c>
      <c r="AR334" s="187">
        <v>369973703</v>
      </c>
      <c r="AS334" s="187">
        <v>369973703</v>
      </c>
      <c r="AT334" s="187">
        <v>0</v>
      </c>
      <c r="AU334" s="187">
        <v>0</v>
      </c>
      <c r="AV334" s="187">
        <v>0</v>
      </c>
      <c r="AW334">
        <f>+COUNTIF('[5]EJECUCIONGASTOS ARMONIZADO'!$R$3:$R$583,#REF!)</f>
        <v>0</v>
      </c>
      <c r="AY334" t="e">
        <f>+#REF!-[5]GASTOS!#REF!</f>
        <v>#REF!</v>
      </c>
    </row>
    <row r="335" spans="1:51" x14ac:dyDescent="0.25">
      <c r="A335">
        <v>26</v>
      </c>
      <c r="B335">
        <v>1</v>
      </c>
      <c r="C335">
        <v>3</v>
      </c>
      <c r="D335">
        <v>11</v>
      </c>
      <c r="E335">
        <v>4</v>
      </c>
      <c r="F335">
        <v>3</v>
      </c>
      <c r="G335">
        <v>20</v>
      </c>
      <c r="H335">
        <v>5</v>
      </c>
      <c r="I335">
        <v>1</v>
      </c>
      <c r="J335" t="s">
        <v>597</v>
      </c>
      <c r="K335">
        <v>0</v>
      </c>
      <c r="L335" t="s">
        <v>597</v>
      </c>
      <c r="M335" t="s">
        <v>1243</v>
      </c>
      <c r="N335" t="s">
        <v>221</v>
      </c>
      <c r="O335" t="s">
        <v>1246</v>
      </c>
      <c r="P335" t="s">
        <v>1247</v>
      </c>
      <c r="Q335" t="s">
        <v>594</v>
      </c>
      <c r="R335" t="s">
        <v>602</v>
      </c>
      <c r="S335" t="s">
        <v>596</v>
      </c>
      <c r="T335" t="s">
        <v>597</v>
      </c>
      <c r="U335" t="s">
        <v>595</v>
      </c>
      <c r="V335" t="s">
        <v>234</v>
      </c>
      <c r="W335" t="s">
        <v>877</v>
      </c>
      <c r="X335" t="s">
        <v>252</v>
      </c>
      <c r="Y335" t="s">
        <v>909</v>
      </c>
      <c r="Z335" t="s">
        <v>910</v>
      </c>
      <c r="AA335" t="s">
        <v>1288</v>
      </c>
      <c r="AB335" t="s">
        <v>1289</v>
      </c>
      <c r="AC335" t="s">
        <v>1290</v>
      </c>
      <c r="AD335" t="s">
        <v>1291</v>
      </c>
      <c r="AE335" t="s">
        <v>609</v>
      </c>
      <c r="AF335" t="s">
        <v>610</v>
      </c>
      <c r="AG335" t="s">
        <v>611</v>
      </c>
      <c r="AH335" t="s">
        <v>1313</v>
      </c>
      <c r="AI335" t="s">
        <v>1314</v>
      </c>
      <c r="AJ335" t="s">
        <v>1315</v>
      </c>
      <c r="AK335" t="s">
        <v>78</v>
      </c>
      <c r="AL335">
        <v>70000000</v>
      </c>
      <c r="AM335">
        <v>0</v>
      </c>
      <c r="AN335">
        <v>0</v>
      </c>
      <c r="AO335">
        <v>0</v>
      </c>
      <c r="AP335">
        <v>0</v>
      </c>
      <c r="AQ335" s="187">
        <v>70000000</v>
      </c>
      <c r="AR335" s="187">
        <v>70000000</v>
      </c>
      <c r="AS335" s="187">
        <v>70000000</v>
      </c>
      <c r="AT335" s="187">
        <v>70000000</v>
      </c>
      <c r="AU335" s="187">
        <v>70000000</v>
      </c>
      <c r="AV335" s="187">
        <v>0</v>
      </c>
      <c r="AW335">
        <f>+COUNTIF('[5]EJECUCIONGASTOS ARMONIZADO'!$R$3:$R$583,#REF!)</f>
        <v>0</v>
      </c>
      <c r="AY335" t="e">
        <f>+#REF!-[5]GASTOS!#REF!</f>
        <v>#REF!</v>
      </c>
    </row>
    <row r="336" spans="1:51" x14ac:dyDescent="0.25">
      <c r="A336">
        <v>26</v>
      </c>
      <c r="B336">
        <v>1</v>
      </c>
      <c r="C336">
        <v>3</v>
      </c>
      <c r="D336">
        <v>11</v>
      </c>
      <c r="E336">
        <v>4</v>
      </c>
      <c r="F336">
        <v>3</v>
      </c>
      <c r="G336">
        <v>20</v>
      </c>
      <c r="H336">
        <v>7</v>
      </c>
      <c r="I336">
        <v>1</v>
      </c>
      <c r="J336" t="s">
        <v>597</v>
      </c>
      <c r="K336">
        <v>0</v>
      </c>
      <c r="L336" t="s">
        <v>597</v>
      </c>
      <c r="M336" t="s">
        <v>1243</v>
      </c>
      <c r="N336" t="s">
        <v>221</v>
      </c>
      <c r="O336" t="s">
        <v>1246</v>
      </c>
      <c r="P336" t="s">
        <v>1247</v>
      </c>
      <c r="Q336" t="s">
        <v>594</v>
      </c>
      <c r="R336" t="s">
        <v>602</v>
      </c>
      <c r="S336" t="s">
        <v>596</v>
      </c>
      <c r="T336" t="s">
        <v>597</v>
      </c>
      <c r="U336" t="s">
        <v>595</v>
      </c>
      <c r="V336" t="s">
        <v>234</v>
      </c>
      <c r="W336" t="s">
        <v>877</v>
      </c>
      <c r="X336" t="s">
        <v>252</v>
      </c>
      <c r="Y336" t="s">
        <v>909</v>
      </c>
      <c r="Z336" t="s">
        <v>910</v>
      </c>
      <c r="AA336" t="s">
        <v>1288</v>
      </c>
      <c r="AB336" t="s">
        <v>1289</v>
      </c>
      <c r="AC336" t="s">
        <v>1290</v>
      </c>
      <c r="AD336" t="s">
        <v>1291</v>
      </c>
      <c r="AE336" t="s">
        <v>609</v>
      </c>
      <c r="AF336" t="s">
        <v>610</v>
      </c>
      <c r="AG336" t="s">
        <v>611</v>
      </c>
      <c r="AH336" t="s">
        <v>2746</v>
      </c>
      <c r="AI336" t="s">
        <v>2747</v>
      </c>
      <c r="AJ336" t="s">
        <v>2886</v>
      </c>
      <c r="AK336" t="s">
        <v>77</v>
      </c>
      <c r="AL336">
        <v>0</v>
      </c>
      <c r="AM336">
        <v>0</v>
      </c>
      <c r="AN336">
        <v>0</v>
      </c>
      <c r="AO336">
        <v>1730400665</v>
      </c>
      <c r="AP336">
        <v>1730400665</v>
      </c>
      <c r="AQ336" s="187">
        <v>0</v>
      </c>
      <c r="AR336" s="187">
        <v>0</v>
      </c>
      <c r="AS336" s="187">
        <v>0</v>
      </c>
      <c r="AT336" s="187">
        <v>0</v>
      </c>
      <c r="AU336" s="187">
        <v>0</v>
      </c>
      <c r="AV336" s="187">
        <v>0</v>
      </c>
      <c r="AW336">
        <f>+COUNTIF('[5]EJECUCIONGASTOS ARMONIZADO'!$R$3:$R$583,#REF!)</f>
        <v>0</v>
      </c>
      <c r="AY336" t="e">
        <f>+#REF!-[5]GASTOS!#REF!</f>
        <v>#REF!</v>
      </c>
    </row>
    <row r="337" spans="1:51" x14ac:dyDescent="0.25">
      <c r="A337">
        <v>26</v>
      </c>
      <c r="B337">
        <v>1</v>
      </c>
      <c r="C337">
        <v>3</v>
      </c>
      <c r="D337">
        <v>22</v>
      </c>
      <c r="E337">
        <v>2</v>
      </c>
      <c r="F337">
        <v>303</v>
      </c>
      <c r="G337">
        <v>85</v>
      </c>
      <c r="H337">
        <v>40</v>
      </c>
      <c r="I337">
        <v>2</v>
      </c>
      <c r="J337" t="s">
        <v>235</v>
      </c>
      <c r="K337" t="s">
        <v>1243</v>
      </c>
      <c r="L337" t="s">
        <v>221</v>
      </c>
      <c r="M337" t="s">
        <v>1243</v>
      </c>
      <c r="N337" t="s">
        <v>221</v>
      </c>
      <c r="O337" t="s">
        <v>1246</v>
      </c>
      <c r="P337" t="s">
        <v>1247</v>
      </c>
      <c r="Q337" t="s">
        <v>594</v>
      </c>
      <c r="R337" t="s">
        <v>602</v>
      </c>
      <c r="S337" t="s">
        <v>696</v>
      </c>
      <c r="T337" t="s">
        <v>235</v>
      </c>
      <c r="U337" t="s">
        <v>695</v>
      </c>
      <c r="V337" t="s">
        <v>235</v>
      </c>
      <c r="W337" t="s">
        <v>1437</v>
      </c>
      <c r="X337" t="s">
        <v>1438</v>
      </c>
      <c r="Y337" t="s">
        <v>3153</v>
      </c>
      <c r="Z337" t="s">
        <v>412</v>
      </c>
      <c r="AA337" t="s">
        <v>3154</v>
      </c>
      <c r="AB337" t="s">
        <v>1212</v>
      </c>
      <c r="AC337" t="s">
        <v>1213</v>
      </c>
      <c r="AD337" t="s">
        <v>1214</v>
      </c>
      <c r="AE337" t="s">
        <v>609</v>
      </c>
      <c r="AF337" t="s">
        <v>610</v>
      </c>
      <c r="AG337" t="s">
        <v>611</v>
      </c>
      <c r="AH337" t="s">
        <v>1327</v>
      </c>
      <c r="AI337" t="s">
        <v>1328</v>
      </c>
      <c r="AJ337" t="s">
        <v>3155</v>
      </c>
      <c r="AK337" t="s">
        <v>3156</v>
      </c>
      <c r="AL337">
        <v>0</v>
      </c>
      <c r="AM337">
        <v>0</v>
      </c>
      <c r="AN337">
        <v>0</v>
      </c>
      <c r="AO337">
        <v>130000000</v>
      </c>
      <c r="AP337">
        <v>0</v>
      </c>
      <c r="AQ337" s="187">
        <v>130000000</v>
      </c>
      <c r="AR337" s="187">
        <v>130000000</v>
      </c>
      <c r="AS337" s="187">
        <v>130000000</v>
      </c>
      <c r="AT337" s="187">
        <v>130000000</v>
      </c>
      <c r="AU337" s="187">
        <v>130000000</v>
      </c>
      <c r="AV337" s="187">
        <v>0</v>
      </c>
      <c r="AW337">
        <f>+COUNTIF('[5]EJECUCIONGASTOS ARMONIZADO'!$R$3:$R$583,#REF!)</f>
        <v>0</v>
      </c>
      <c r="AY337" t="e">
        <f>+#REF!-[5]GASTOS!#REF!</f>
        <v>#REF!</v>
      </c>
    </row>
    <row r="338" spans="1:51" x14ac:dyDescent="0.25">
      <c r="A338">
        <v>26</v>
      </c>
      <c r="B338">
        <v>1</v>
      </c>
      <c r="C338">
        <v>3</v>
      </c>
      <c r="D338">
        <v>22</v>
      </c>
      <c r="E338">
        <v>3</v>
      </c>
      <c r="F338">
        <v>2</v>
      </c>
      <c r="G338">
        <v>19</v>
      </c>
      <c r="H338">
        <v>1</v>
      </c>
      <c r="I338">
        <v>2</v>
      </c>
      <c r="J338" t="s">
        <v>235</v>
      </c>
      <c r="K338" t="s">
        <v>1243</v>
      </c>
      <c r="L338" t="s">
        <v>221</v>
      </c>
      <c r="M338" t="s">
        <v>1243</v>
      </c>
      <c r="N338" t="s">
        <v>221</v>
      </c>
      <c r="O338" t="s">
        <v>1246</v>
      </c>
      <c r="P338" t="s">
        <v>1247</v>
      </c>
      <c r="Q338" t="s">
        <v>594</v>
      </c>
      <c r="R338" t="s">
        <v>602</v>
      </c>
      <c r="S338" t="s">
        <v>696</v>
      </c>
      <c r="T338" t="s">
        <v>235</v>
      </c>
      <c r="U338" t="s">
        <v>695</v>
      </c>
      <c r="V338" t="s">
        <v>235</v>
      </c>
      <c r="W338" t="s">
        <v>603</v>
      </c>
      <c r="X338" t="s">
        <v>246</v>
      </c>
      <c r="Y338" t="s">
        <v>1210</v>
      </c>
      <c r="Z338" t="s">
        <v>248</v>
      </c>
      <c r="AA338" t="s">
        <v>1270</v>
      </c>
      <c r="AB338" t="s">
        <v>1271</v>
      </c>
      <c r="AC338" t="s">
        <v>1272</v>
      </c>
      <c r="AD338" t="s">
        <v>1271</v>
      </c>
      <c r="AE338" t="s">
        <v>609</v>
      </c>
      <c r="AF338" t="s">
        <v>610</v>
      </c>
      <c r="AG338" t="s">
        <v>611</v>
      </c>
      <c r="AH338" t="s">
        <v>1278</v>
      </c>
      <c r="AI338" t="s">
        <v>1279</v>
      </c>
      <c r="AJ338" t="s">
        <v>1319</v>
      </c>
      <c r="AK338" t="s">
        <v>79</v>
      </c>
      <c r="AL338">
        <v>1098000000</v>
      </c>
      <c r="AM338">
        <v>0</v>
      </c>
      <c r="AN338">
        <v>0</v>
      </c>
      <c r="AO338">
        <v>0</v>
      </c>
      <c r="AP338">
        <v>1098000000</v>
      </c>
      <c r="AQ338" s="187">
        <v>0</v>
      </c>
      <c r="AR338" s="187">
        <v>0</v>
      </c>
      <c r="AS338" s="187">
        <v>0</v>
      </c>
      <c r="AT338" s="187">
        <v>0</v>
      </c>
      <c r="AU338" s="187">
        <v>0</v>
      </c>
      <c r="AV338" s="187">
        <v>0</v>
      </c>
      <c r="AW338">
        <f>+COUNTIF('[5]EJECUCIONGASTOS ARMONIZADO'!$R$3:$R$583,#REF!)</f>
        <v>0</v>
      </c>
      <c r="AY338" t="e">
        <f>+#REF!-[5]GASTOS!#REF!</f>
        <v>#REF!</v>
      </c>
    </row>
    <row r="339" spans="1:51" x14ac:dyDescent="0.25">
      <c r="A339">
        <v>26</v>
      </c>
      <c r="B339">
        <v>1</v>
      </c>
      <c r="C339">
        <v>3</v>
      </c>
      <c r="D339">
        <v>22</v>
      </c>
      <c r="E339">
        <v>3</v>
      </c>
      <c r="F339">
        <v>2</v>
      </c>
      <c r="G339">
        <v>19</v>
      </c>
      <c r="H339">
        <v>2</v>
      </c>
      <c r="I339">
        <v>2</v>
      </c>
      <c r="J339" t="s">
        <v>235</v>
      </c>
      <c r="K339" t="s">
        <v>1243</v>
      </c>
      <c r="L339" t="s">
        <v>221</v>
      </c>
      <c r="M339" t="s">
        <v>1243</v>
      </c>
      <c r="N339" t="s">
        <v>221</v>
      </c>
      <c r="O339" t="s">
        <v>1246</v>
      </c>
      <c r="P339" t="s">
        <v>1247</v>
      </c>
      <c r="Q339" t="s">
        <v>594</v>
      </c>
      <c r="R339" t="s">
        <v>602</v>
      </c>
      <c r="S339" t="s">
        <v>696</v>
      </c>
      <c r="T339" t="s">
        <v>235</v>
      </c>
      <c r="U339" t="s">
        <v>695</v>
      </c>
      <c r="V339" t="s">
        <v>235</v>
      </c>
      <c r="W339" t="s">
        <v>603</v>
      </c>
      <c r="X339" t="s">
        <v>246</v>
      </c>
      <c r="Y339" t="s">
        <v>1210</v>
      </c>
      <c r="Z339" t="s">
        <v>248</v>
      </c>
      <c r="AA339" t="s">
        <v>1270</v>
      </c>
      <c r="AB339" t="s">
        <v>1271</v>
      </c>
      <c r="AC339" t="s">
        <v>1272</v>
      </c>
      <c r="AD339" t="s">
        <v>1271</v>
      </c>
      <c r="AE339" t="s">
        <v>609</v>
      </c>
      <c r="AF339" t="s">
        <v>610</v>
      </c>
      <c r="AG339" t="s">
        <v>611</v>
      </c>
      <c r="AH339" t="s">
        <v>1278</v>
      </c>
      <c r="AI339" t="s">
        <v>1279</v>
      </c>
      <c r="AJ339" t="s">
        <v>1323</v>
      </c>
      <c r="AK339" t="s">
        <v>80</v>
      </c>
      <c r="AL339">
        <v>24746000</v>
      </c>
      <c r="AM339">
        <v>0</v>
      </c>
      <c r="AN339">
        <v>0</v>
      </c>
      <c r="AO339">
        <v>0</v>
      </c>
      <c r="AP339">
        <v>24746000</v>
      </c>
      <c r="AQ339" s="187">
        <v>0</v>
      </c>
      <c r="AR339" s="187">
        <v>0</v>
      </c>
      <c r="AS339" s="187">
        <v>0</v>
      </c>
      <c r="AT339" s="187">
        <v>0</v>
      </c>
      <c r="AU339" s="187">
        <v>0</v>
      </c>
      <c r="AV339" s="187">
        <v>0</v>
      </c>
      <c r="AW339">
        <f>+COUNTIF('[5]EJECUCIONGASTOS ARMONIZADO'!$R$3:$R$583,#REF!)</f>
        <v>0</v>
      </c>
      <c r="AY339" t="e">
        <f>+#REF!-[5]GASTOS!#REF!</f>
        <v>#REF!</v>
      </c>
    </row>
    <row r="340" spans="1:51" x14ac:dyDescent="0.25">
      <c r="A340">
        <v>26</v>
      </c>
      <c r="B340">
        <v>1</v>
      </c>
      <c r="C340">
        <v>3</v>
      </c>
      <c r="D340">
        <v>22</v>
      </c>
      <c r="E340">
        <v>3</v>
      </c>
      <c r="F340">
        <v>2</v>
      </c>
      <c r="G340">
        <v>85</v>
      </c>
      <c r="H340">
        <v>4</v>
      </c>
      <c r="I340">
        <v>2</v>
      </c>
      <c r="J340" t="s">
        <v>235</v>
      </c>
      <c r="K340" t="s">
        <v>1243</v>
      </c>
      <c r="L340" t="s">
        <v>221</v>
      </c>
      <c r="M340" t="s">
        <v>1243</v>
      </c>
      <c r="N340" t="s">
        <v>221</v>
      </c>
      <c r="O340" t="s">
        <v>1246</v>
      </c>
      <c r="P340" t="s">
        <v>1247</v>
      </c>
      <c r="Q340" t="s">
        <v>594</v>
      </c>
      <c r="R340" t="s">
        <v>602</v>
      </c>
      <c r="S340" t="s">
        <v>696</v>
      </c>
      <c r="T340" t="s">
        <v>235</v>
      </c>
      <c r="U340" t="s">
        <v>695</v>
      </c>
      <c r="V340" t="s">
        <v>235</v>
      </c>
      <c r="W340" t="s">
        <v>603</v>
      </c>
      <c r="X340" t="s">
        <v>246</v>
      </c>
      <c r="Y340" t="s">
        <v>1210</v>
      </c>
      <c r="Z340" t="s">
        <v>248</v>
      </c>
      <c r="AA340" t="s">
        <v>1211</v>
      </c>
      <c r="AB340" t="s">
        <v>1212</v>
      </c>
      <c r="AC340" t="s">
        <v>1213</v>
      </c>
      <c r="AD340" t="s">
        <v>1214</v>
      </c>
      <c r="AE340" t="s">
        <v>609</v>
      </c>
      <c r="AF340" t="s">
        <v>610</v>
      </c>
      <c r="AG340" t="s">
        <v>611</v>
      </c>
      <c r="AH340" t="s">
        <v>1327</v>
      </c>
      <c r="AI340" t="s">
        <v>1328</v>
      </c>
      <c r="AJ340" t="s">
        <v>1329</v>
      </c>
      <c r="AK340" t="s">
        <v>81</v>
      </c>
      <c r="AL340">
        <v>130000000</v>
      </c>
      <c r="AM340">
        <v>0</v>
      </c>
      <c r="AN340">
        <v>0</v>
      </c>
      <c r="AO340">
        <v>0</v>
      </c>
      <c r="AP340">
        <v>130000000</v>
      </c>
      <c r="AQ340" s="187">
        <v>0</v>
      </c>
      <c r="AR340" s="187">
        <v>0</v>
      </c>
      <c r="AS340" s="187">
        <v>0</v>
      </c>
      <c r="AT340" s="187">
        <v>0</v>
      </c>
      <c r="AU340" s="187">
        <v>0</v>
      </c>
      <c r="AV340" s="187">
        <v>0</v>
      </c>
      <c r="AW340">
        <f>+COUNTIF('[5]EJECUCIONGASTOS ARMONIZADO'!$R$3:$R$583,#REF!)</f>
        <v>0</v>
      </c>
      <c r="AY340" t="e">
        <f>+#REF!-[5]GASTOS!#REF!</f>
        <v>#REF!</v>
      </c>
    </row>
    <row r="341" spans="1:51" x14ac:dyDescent="0.25">
      <c r="A341">
        <v>26</v>
      </c>
      <c r="B341">
        <v>1</v>
      </c>
      <c r="C341">
        <v>3</v>
      </c>
      <c r="D341">
        <v>22</v>
      </c>
      <c r="E341">
        <v>3</v>
      </c>
      <c r="F341">
        <v>203</v>
      </c>
      <c r="G341">
        <v>20</v>
      </c>
      <c r="H341">
        <v>40</v>
      </c>
      <c r="I341" s="2">
        <v>2</v>
      </c>
      <c r="J341" s="2" t="s">
        <v>235</v>
      </c>
      <c r="K341" s="2" t="s">
        <v>1243</v>
      </c>
      <c r="L341" s="2" t="s">
        <v>221</v>
      </c>
      <c r="M341" t="s">
        <v>1243</v>
      </c>
      <c r="N341" t="s">
        <v>221</v>
      </c>
      <c r="O341" t="s">
        <v>1246</v>
      </c>
      <c r="P341" t="s">
        <v>1247</v>
      </c>
      <c r="Q341" t="s">
        <v>594</v>
      </c>
      <c r="R341" t="s">
        <v>602</v>
      </c>
      <c r="S341" t="s">
        <v>696</v>
      </c>
      <c r="T341" t="s">
        <v>235</v>
      </c>
      <c r="U341" t="s">
        <v>695</v>
      </c>
      <c r="V341" t="s">
        <v>235</v>
      </c>
      <c r="W341" t="s">
        <v>603</v>
      </c>
      <c r="X341" t="s">
        <v>246</v>
      </c>
      <c r="Y341" t="s">
        <v>3126</v>
      </c>
      <c r="Z341" t="s">
        <v>449</v>
      </c>
      <c r="AA341" t="s">
        <v>3127</v>
      </c>
      <c r="AB341" t="s">
        <v>1289</v>
      </c>
      <c r="AC341" t="s">
        <v>1290</v>
      </c>
      <c r="AD341" t="s">
        <v>1291</v>
      </c>
      <c r="AE341" t="s">
        <v>609</v>
      </c>
      <c r="AF341" t="s">
        <v>610</v>
      </c>
      <c r="AG341" t="s">
        <v>611</v>
      </c>
      <c r="AH341" t="s">
        <v>1292</v>
      </c>
      <c r="AI341" t="s">
        <v>1293</v>
      </c>
      <c r="AJ341" t="s">
        <v>4474</v>
      </c>
      <c r="AK341" t="s">
        <v>4475</v>
      </c>
      <c r="AL341">
        <v>0</v>
      </c>
      <c r="AM341">
        <v>200000000</v>
      </c>
      <c r="AN341">
        <v>0</v>
      </c>
      <c r="AO341">
        <v>0</v>
      </c>
      <c r="AP341">
        <v>0</v>
      </c>
      <c r="AQ341" s="187">
        <v>200000000</v>
      </c>
      <c r="AR341" s="187">
        <v>200000000</v>
      </c>
      <c r="AS341" s="187">
        <v>200000000</v>
      </c>
      <c r="AT341" s="187">
        <v>0</v>
      </c>
      <c r="AU341" s="187">
        <v>0</v>
      </c>
      <c r="AV341" s="187">
        <v>0</v>
      </c>
    </row>
    <row r="342" spans="1:51" x14ac:dyDescent="0.25">
      <c r="A342">
        <v>26</v>
      </c>
      <c r="B342">
        <v>1</v>
      </c>
      <c r="C342">
        <v>3</v>
      </c>
      <c r="D342">
        <v>22</v>
      </c>
      <c r="E342">
        <v>3</v>
      </c>
      <c r="F342">
        <v>203</v>
      </c>
      <c r="G342">
        <v>20</v>
      </c>
      <c r="H342">
        <v>40</v>
      </c>
      <c r="I342">
        <v>2</v>
      </c>
      <c r="J342" t="s">
        <v>235</v>
      </c>
      <c r="K342" t="s">
        <v>1243</v>
      </c>
      <c r="L342" t="s">
        <v>221</v>
      </c>
      <c r="M342" t="s">
        <v>1243</v>
      </c>
      <c r="N342" t="s">
        <v>221</v>
      </c>
      <c r="O342" t="s">
        <v>1246</v>
      </c>
      <c r="P342" t="s">
        <v>1247</v>
      </c>
      <c r="Q342" t="s">
        <v>594</v>
      </c>
      <c r="R342" t="s">
        <v>602</v>
      </c>
      <c r="S342" t="s">
        <v>696</v>
      </c>
      <c r="T342" t="s">
        <v>235</v>
      </c>
      <c r="U342" t="s">
        <v>695</v>
      </c>
      <c r="V342" t="s">
        <v>235</v>
      </c>
      <c r="W342" t="s">
        <v>603</v>
      </c>
      <c r="X342" t="s">
        <v>246</v>
      </c>
      <c r="Y342" t="s">
        <v>3126</v>
      </c>
      <c r="Z342" t="s">
        <v>449</v>
      </c>
      <c r="AA342" t="s">
        <v>3127</v>
      </c>
      <c r="AB342" t="s">
        <v>1289</v>
      </c>
      <c r="AC342" t="s">
        <v>1290</v>
      </c>
      <c r="AD342" t="s">
        <v>1291</v>
      </c>
      <c r="AE342" t="s">
        <v>609</v>
      </c>
      <c r="AF342" t="s">
        <v>610</v>
      </c>
      <c r="AG342" t="s">
        <v>611</v>
      </c>
      <c r="AH342" t="s">
        <v>2746</v>
      </c>
      <c r="AI342" t="s">
        <v>2747</v>
      </c>
      <c r="AJ342" t="s">
        <v>3157</v>
      </c>
      <c r="AK342" t="s">
        <v>3131</v>
      </c>
      <c r="AL342">
        <v>0</v>
      </c>
      <c r="AM342">
        <v>0</v>
      </c>
      <c r="AN342">
        <v>0</v>
      </c>
      <c r="AO342">
        <v>3269599335</v>
      </c>
      <c r="AP342">
        <v>0</v>
      </c>
      <c r="AQ342" s="187">
        <v>3269599335</v>
      </c>
      <c r="AR342" s="187">
        <v>77337473</v>
      </c>
      <c r="AS342" s="187">
        <v>77337473</v>
      </c>
      <c r="AT342" s="187">
        <v>0</v>
      </c>
      <c r="AU342" s="187">
        <v>0</v>
      </c>
      <c r="AV342" s="187">
        <v>3192261862</v>
      </c>
      <c r="AW342">
        <f>+COUNTIF('[5]EJECUCIONGASTOS ARMONIZADO'!$R$3:$R$583,#REF!)</f>
        <v>0</v>
      </c>
      <c r="AY342" t="e">
        <f>+#REF!-[5]GASTOS!#REF!</f>
        <v>#REF!</v>
      </c>
    </row>
    <row r="343" spans="1:51" x14ac:dyDescent="0.25">
      <c r="A343">
        <v>26</v>
      </c>
      <c r="B343">
        <v>1</v>
      </c>
      <c r="C343">
        <v>3</v>
      </c>
      <c r="D343">
        <v>22</v>
      </c>
      <c r="E343">
        <v>3</v>
      </c>
      <c r="F343">
        <v>203</v>
      </c>
      <c r="G343">
        <v>20</v>
      </c>
      <c r="H343">
        <v>41</v>
      </c>
      <c r="I343">
        <v>2</v>
      </c>
      <c r="J343" t="s">
        <v>235</v>
      </c>
      <c r="K343" t="s">
        <v>1243</v>
      </c>
      <c r="L343" t="s">
        <v>221</v>
      </c>
      <c r="M343" t="s">
        <v>1243</v>
      </c>
      <c r="N343" t="s">
        <v>221</v>
      </c>
      <c r="O343" t="s">
        <v>1246</v>
      </c>
      <c r="P343" t="s">
        <v>1247</v>
      </c>
      <c r="Q343" t="s">
        <v>594</v>
      </c>
      <c r="R343" t="s">
        <v>602</v>
      </c>
      <c r="S343" t="s">
        <v>696</v>
      </c>
      <c r="T343" t="s">
        <v>235</v>
      </c>
      <c r="U343" t="s">
        <v>695</v>
      </c>
      <c r="V343" t="s">
        <v>235</v>
      </c>
      <c r="W343" t="s">
        <v>603</v>
      </c>
      <c r="X343" t="s">
        <v>246</v>
      </c>
      <c r="Y343" t="s">
        <v>3126</v>
      </c>
      <c r="Z343" t="s">
        <v>449</v>
      </c>
      <c r="AA343" t="s">
        <v>3127</v>
      </c>
      <c r="AB343" t="s">
        <v>1289</v>
      </c>
      <c r="AC343" t="s">
        <v>1290</v>
      </c>
      <c r="AD343" t="s">
        <v>1291</v>
      </c>
      <c r="AE343" t="s">
        <v>609</v>
      </c>
      <c r="AF343" t="s">
        <v>610</v>
      </c>
      <c r="AG343" t="s">
        <v>611</v>
      </c>
      <c r="AH343" t="s">
        <v>1292</v>
      </c>
      <c r="AI343" t="s">
        <v>1293</v>
      </c>
      <c r="AJ343" t="s">
        <v>4501</v>
      </c>
      <c r="AK343" t="s">
        <v>4502</v>
      </c>
      <c r="AL343">
        <v>0</v>
      </c>
      <c r="AM343">
        <v>39032000</v>
      </c>
      <c r="AN343">
        <v>0</v>
      </c>
      <c r="AO343">
        <v>0</v>
      </c>
      <c r="AP343">
        <v>0</v>
      </c>
      <c r="AQ343" s="187">
        <v>39032000</v>
      </c>
      <c r="AR343" s="187">
        <v>39032000</v>
      </c>
      <c r="AS343" s="187">
        <v>0</v>
      </c>
      <c r="AT343" s="187">
        <v>0</v>
      </c>
      <c r="AU343" s="187">
        <v>0</v>
      </c>
      <c r="AV343" s="187">
        <v>0</v>
      </c>
    </row>
    <row r="344" spans="1:51" x14ac:dyDescent="0.25">
      <c r="A344">
        <v>26</v>
      </c>
      <c r="B344">
        <v>1</v>
      </c>
      <c r="C344">
        <v>3</v>
      </c>
      <c r="D344">
        <v>22</v>
      </c>
      <c r="E344">
        <v>3</v>
      </c>
      <c r="F344">
        <v>203</v>
      </c>
      <c r="G344">
        <v>20</v>
      </c>
      <c r="H344">
        <v>42</v>
      </c>
      <c r="I344">
        <v>2</v>
      </c>
      <c r="J344" t="s">
        <v>235</v>
      </c>
      <c r="K344" t="s">
        <v>1243</v>
      </c>
      <c r="L344" t="s">
        <v>221</v>
      </c>
      <c r="M344" t="s">
        <v>1243</v>
      </c>
      <c r="N344" t="s">
        <v>221</v>
      </c>
      <c r="O344" t="s">
        <v>1246</v>
      </c>
      <c r="P344" t="s">
        <v>1247</v>
      </c>
      <c r="Q344" t="s">
        <v>594</v>
      </c>
      <c r="R344" t="s">
        <v>602</v>
      </c>
      <c r="S344" t="s">
        <v>696</v>
      </c>
      <c r="T344" t="s">
        <v>235</v>
      </c>
      <c r="U344" t="s">
        <v>695</v>
      </c>
      <c r="V344" t="s">
        <v>235</v>
      </c>
      <c r="W344" t="s">
        <v>603</v>
      </c>
      <c r="X344" t="s">
        <v>246</v>
      </c>
      <c r="Y344" t="s">
        <v>3126</v>
      </c>
      <c r="Z344" t="s">
        <v>449</v>
      </c>
      <c r="AA344" t="s">
        <v>3127</v>
      </c>
      <c r="AB344" t="s">
        <v>1289</v>
      </c>
      <c r="AC344" t="s">
        <v>1290</v>
      </c>
      <c r="AD344" t="s">
        <v>1291</v>
      </c>
      <c r="AE344" t="s">
        <v>609</v>
      </c>
      <c r="AF344" t="s">
        <v>610</v>
      </c>
      <c r="AG344" t="s">
        <v>611</v>
      </c>
      <c r="AH344" t="s">
        <v>1292</v>
      </c>
      <c r="AI344" t="s">
        <v>1293</v>
      </c>
      <c r="AJ344" t="s">
        <v>4503</v>
      </c>
      <c r="AK344" t="s">
        <v>4502</v>
      </c>
      <c r="AL344">
        <v>0</v>
      </c>
      <c r="AM344">
        <v>19000000</v>
      </c>
      <c r="AN344">
        <v>0</v>
      </c>
      <c r="AO344">
        <v>0</v>
      </c>
      <c r="AP344">
        <v>0</v>
      </c>
      <c r="AQ344" s="187">
        <v>19000000</v>
      </c>
      <c r="AR344" s="187">
        <v>19000000</v>
      </c>
      <c r="AS344" s="187">
        <v>0</v>
      </c>
      <c r="AT344" s="187">
        <v>0</v>
      </c>
      <c r="AU344" s="187">
        <v>0</v>
      </c>
      <c r="AV344" s="187">
        <v>0</v>
      </c>
    </row>
    <row r="345" spans="1:51" x14ac:dyDescent="0.25">
      <c r="A345">
        <v>26</v>
      </c>
      <c r="B345">
        <v>1</v>
      </c>
      <c r="C345">
        <v>3</v>
      </c>
      <c r="D345">
        <v>22</v>
      </c>
      <c r="E345">
        <v>3</v>
      </c>
      <c r="F345">
        <v>401</v>
      </c>
      <c r="G345">
        <v>19</v>
      </c>
      <c r="H345">
        <v>41</v>
      </c>
      <c r="I345">
        <v>2</v>
      </c>
      <c r="J345" t="s">
        <v>235</v>
      </c>
      <c r="K345" t="s">
        <v>1243</v>
      </c>
      <c r="L345" t="s">
        <v>221</v>
      </c>
      <c r="M345" t="s">
        <v>1243</v>
      </c>
      <c r="N345" t="s">
        <v>221</v>
      </c>
      <c r="O345" t="s">
        <v>1246</v>
      </c>
      <c r="P345" t="s">
        <v>1247</v>
      </c>
      <c r="Q345" t="s">
        <v>594</v>
      </c>
      <c r="R345" t="s">
        <v>602</v>
      </c>
      <c r="S345" t="s">
        <v>696</v>
      </c>
      <c r="T345" t="s">
        <v>235</v>
      </c>
      <c r="U345" t="s">
        <v>695</v>
      </c>
      <c r="V345" t="s">
        <v>235</v>
      </c>
      <c r="W345" t="s">
        <v>603</v>
      </c>
      <c r="X345" t="s">
        <v>246</v>
      </c>
      <c r="Y345" t="s">
        <v>3158</v>
      </c>
      <c r="Z345" t="s">
        <v>459</v>
      </c>
      <c r="AA345" t="s">
        <v>3159</v>
      </c>
      <c r="AB345" t="s">
        <v>1271</v>
      </c>
      <c r="AC345" t="s">
        <v>1272</v>
      </c>
      <c r="AD345" t="s">
        <v>1271</v>
      </c>
      <c r="AE345" t="s">
        <v>609</v>
      </c>
      <c r="AF345" t="s">
        <v>610</v>
      </c>
      <c r="AG345" t="s">
        <v>611</v>
      </c>
      <c r="AH345" t="s">
        <v>1278</v>
      </c>
      <c r="AI345" t="s">
        <v>1279</v>
      </c>
      <c r="AJ345" t="s">
        <v>3160</v>
      </c>
      <c r="AK345" t="s">
        <v>3161</v>
      </c>
      <c r="AL345">
        <v>0</v>
      </c>
      <c r="AM345">
        <v>0</v>
      </c>
      <c r="AN345">
        <v>0</v>
      </c>
      <c r="AO345">
        <v>1098000000</v>
      </c>
      <c r="AP345">
        <v>0</v>
      </c>
      <c r="AQ345" s="187">
        <v>1098000000</v>
      </c>
      <c r="AR345" s="187">
        <v>0</v>
      </c>
      <c r="AS345" s="187">
        <v>0</v>
      </c>
      <c r="AT345" s="187">
        <v>0</v>
      </c>
      <c r="AU345" s="187">
        <v>0</v>
      </c>
      <c r="AV345" s="187">
        <v>1098000000</v>
      </c>
      <c r="AW345">
        <f>+COUNTIF('[5]EJECUCIONGASTOS ARMONIZADO'!$R$3:$R$583,#REF!)</f>
        <v>0</v>
      </c>
      <c r="AY345" t="e">
        <f>+#REF!-[5]GASTOS!#REF!</f>
        <v>#REF!</v>
      </c>
    </row>
    <row r="346" spans="1:51" x14ac:dyDescent="0.25">
      <c r="A346">
        <v>26</v>
      </c>
      <c r="B346">
        <v>1</v>
      </c>
      <c r="C346">
        <v>3</v>
      </c>
      <c r="D346">
        <v>22</v>
      </c>
      <c r="E346">
        <v>3</v>
      </c>
      <c r="F346">
        <v>401</v>
      </c>
      <c r="G346">
        <v>19</v>
      </c>
      <c r="H346">
        <v>42</v>
      </c>
      <c r="I346">
        <v>2</v>
      </c>
      <c r="J346" t="s">
        <v>235</v>
      </c>
      <c r="K346" t="s">
        <v>1243</v>
      </c>
      <c r="L346" t="s">
        <v>221</v>
      </c>
      <c r="M346" t="s">
        <v>1243</v>
      </c>
      <c r="N346" t="s">
        <v>221</v>
      </c>
      <c r="O346" t="s">
        <v>1246</v>
      </c>
      <c r="P346" t="s">
        <v>1247</v>
      </c>
      <c r="Q346" t="s">
        <v>594</v>
      </c>
      <c r="R346" t="s">
        <v>602</v>
      </c>
      <c r="S346" t="s">
        <v>696</v>
      </c>
      <c r="T346" t="s">
        <v>235</v>
      </c>
      <c r="U346" t="s">
        <v>695</v>
      </c>
      <c r="V346" t="s">
        <v>235</v>
      </c>
      <c r="W346" t="s">
        <v>603</v>
      </c>
      <c r="X346" t="s">
        <v>246</v>
      </c>
      <c r="Y346" t="s">
        <v>3158</v>
      </c>
      <c r="Z346" t="s">
        <v>459</v>
      </c>
      <c r="AA346" t="s">
        <v>3159</v>
      </c>
      <c r="AB346" t="s">
        <v>1271</v>
      </c>
      <c r="AC346" t="s">
        <v>1272</v>
      </c>
      <c r="AD346" t="s">
        <v>1271</v>
      </c>
      <c r="AE346" t="s">
        <v>609</v>
      </c>
      <c r="AF346" t="s">
        <v>610</v>
      </c>
      <c r="AG346" t="s">
        <v>611</v>
      </c>
      <c r="AH346" t="s">
        <v>1278</v>
      </c>
      <c r="AI346" t="s">
        <v>1279</v>
      </c>
      <c r="AJ346" t="s">
        <v>3162</v>
      </c>
      <c r="AK346" t="s">
        <v>3161</v>
      </c>
      <c r="AL346">
        <v>0</v>
      </c>
      <c r="AM346">
        <v>0</v>
      </c>
      <c r="AN346">
        <v>0</v>
      </c>
      <c r="AO346">
        <v>24746000</v>
      </c>
      <c r="AP346">
        <v>0</v>
      </c>
      <c r="AQ346" s="187">
        <v>24746000</v>
      </c>
      <c r="AR346" s="187">
        <v>0</v>
      </c>
      <c r="AS346" s="187">
        <v>0</v>
      </c>
      <c r="AT346" s="187">
        <v>0</v>
      </c>
      <c r="AU346" s="187">
        <v>0</v>
      </c>
      <c r="AV346" s="187">
        <v>24746000</v>
      </c>
      <c r="AW346">
        <f>+COUNTIF('[5]EJECUCIONGASTOS ARMONIZADO'!$R$3:$R$583,#REF!)</f>
        <v>0</v>
      </c>
      <c r="AY346" t="e">
        <f>+#REF!-[5]GASTOS!#REF!</f>
        <v>#REF!</v>
      </c>
    </row>
    <row r="347" spans="1:51" x14ac:dyDescent="0.25">
      <c r="A347">
        <v>26</v>
      </c>
      <c r="B347">
        <v>1</v>
      </c>
      <c r="C347">
        <v>3</v>
      </c>
      <c r="D347">
        <v>22</v>
      </c>
      <c r="E347">
        <v>4</v>
      </c>
      <c r="F347">
        <v>3</v>
      </c>
      <c r="G347">
        <v>20</v>
      </c>
      <c r="H347">
        <v>0</v>
      </c>
      <c r="I347">
        <v>2</v>
      </c>
      <c r="J347" t="s">
        <v>235</v>
      </c>
      <c r="K347" t="s">
        <v>1243</v>
      </c>
      <c r="L347" t="s">
        <v>221</v>
      </c>
      <c r="M347" t="s">
        <v>1243</v>
      </c>
      <c r="N347" t="s">
        <v>221</v>
      </c>
      <c r="O347" t="s">
        <v>1246</v>
      </c>
      <c r="P347" t="s">
        <v>1247</v>
      </c>
      <c r="Q347" t="s">
        <v>594</v>
      </c>
      <c r="R347" t="s">
        <v>602</v>
      </c>
      <c r="S347" t="s">
        <v>696</v>
      </c>
      <c r="T347" t="s">
        <v>235</v>
      </c>
      <c r="U347" t="s">
        <v>695</v>
      </c>
      <c r="V347" t="s">
        <v>235</v>
      </c>
      <c r="W347" t="s">
        <v>877</v>
      </c>
      <c r="X347" t="s">
        <v>252</v>
      </c>
      <c r="Y347" t="s">
        <v>909</v>
      </c>
      <c r="Z347" t="s">
        <v>910</v>
      </c>
      <c r="AA347" t="s">
        <v>1288</v>
      </c>
      <c r="AB347" t="s">
        <v>1289</v>
      </c>
      <c r="AC347" t="s">
        <v>1290</v>
      </c>
      <c r="AD347" t="s">
        <v>1291</v>
      </c>
      <c r="AE347" t="s">
        <v>609</v>
      </c>
      <c r="AF347" t="s">
        <v>610</v>
      </c>
      <c r="AG347" t="s">
        <v>611</v>
      </c>
      <c r="AH347" t="s">
        <v>1292</v>
      </c>
      <c r="AI347" t="s">
        <v>1293</v>
      </c>
      <c r="AJ347" t="s">
        <v>1333</v>
      </c>
      <c r="AK347" t="s">
        <v>82</v>
      </c>
      <c r="AL347">
        <v>354123000</v>
      </c>
      <c r="AM347">
        <v>0</v>
      </c>
      <c r="AN347">
        <v>0</v>
      </c>
      <c r="AO347">
        <v>0</v>
      </c>
      <c r="AP347">
        <v>0</v>
      </c>
      <c r="AQ347" s="187">
        <v>354123000</v>
      </c>
      <c r="AR347" s="187">
        <v>354123000</v>
      </c>
      <c r="AS347" s="187">
        <v>354123000</v>
      </c>
      <c r="AT347" s="187">
        <v>0</v>
      </c>
      <c r="AU347" s="187">
        <v>0</v>
      </c>
      <c r="AV347" s="187">
        <v>0</v>
      </c>
      <c r="AW347">
        <f>+COUNTIF('[5]EJECUCIONGASTOS ARMONIZADO'!$R$3:$R$583,#REF!)</f>
        <v>0</v>
      </c>
      <c r="AY347" t="e">
        <f>+#REF!-[5]GASTOS!#REF!</f>
        <v>#REF!</v>
      </c>
    </row>
    <row r="348" spans="1:51" x14ac:dyDescent="0.25">
      <c r="A348">
        <v>26</v>
      </c>
      <c r="B348">
        <v>1</v>
      </c>
      <c r="C348">
        <v>3</v>
      </c>
      <c r="D348">
        <v>22</v>
      </c>
      <c r="E348">
        <v>4</v>
      </c>
      <c r="F348">
        <v>3</v>
      </c>
      <c r="G348">
        <v>20</v>
      </c>
      <c r="H348">
        <v>1</v>
      </c>
      <c r="I348">
        <v>2</v>
      </c>
      <c r="J348" t="s">
        <v>235</v>
      </c>
      <c r="K348" t="s">
        <v>1243</v>
      </c>
      <c r="L348" t="s">
        <v>221</v>
      </c>
      <c r="M348" t="s">
        <v>1243</v>
      </c>
      <c r="N348" t="s">
        <v>221</v>
      </c>
      <c r="O348" t="s">
        <v>1246</v>
      </c>
      <c r="P348" t="s">
        <v>1247</v>
      </c>
      <c r="Q348" t="s">
        <v>594</v>
      </c>
      <c r="R348" t="s">
        <v>602</v>
      </c>
      <c r="S348" t="s">
        <v>696</v>
      </c>
      <c r="T348" t="s">
        <v>235</v>
      </c>
      <c r="U348" t="s">
        <v>695</v>
      </c>
      <c r="V348" t="s">
        <v>235</v>
      </c>
      <c r="W348" t="s">
        <v>877</v>
      </c>
      <c r="X348" t="s">
        <v>252</v>
      </c>
      <c r="Y348" t="s">
        <v>909</v>
      </c>
      <c r="Z348" t="s">
        <v>910</v>
      </c>
      <c r="AA348" t="s">
        <v>1288</v>
      </c>
      <c r="AB348" t="s">
        <v>1289</v>
      </c>
      <c r="AC348" t="s">
        <v>1290</v>
      </c>
      <c r="AD348" t="s">
        <v>1291</v>
      </c>
      <c r="AE348" t="s">
        <v>609</v>
      </c>
      <c r="AF348" t="s">
        <v>610</v>
      </c>
      <c r="AG348" t="s">
        <v>611</v>
      </c>
      <c r="AH348" t="s">
        <v>1308</v>
      </c>
      <c r="AI348" t="s">
        <v>1309</v>
      </c>
      <c r="AJ348" t="s">
        <v>1337</v>
      </c>
      <c r="AK348" t="s">
        <v>83</v>
      </c>
      <c r="AL348">
        <v>12639000</v>
      </c>
      <c r="AM348">
        <v>0</v>
      </c>
      <c r="AN348">
        <v>0</v>
      </c>
      <c r="AO348">
        <v>0</v>
      </c>
      <c r="AP348">
        <v>12639000</v>
      </c>
      <c r="AQ348" s="187">
        <v>0</v>
      </c>
      <c r="AR348" s="187">
        <v>0</v>
      </c>
      <c r="AS348" s="187">
        <v>0</v>
      </c>
      <c r="AT348" s="187">
        <v>0</v>
      </c>
      <c r="AU348" s="187">
        <v>0</v>
      </c>
      <c r="AV348" s="187">
        <v>0</v>
      </c>
      <c r="AW348">
        <f>+COUNTIF('[5]EJECUCIONGASTOS ARMONIZADO'!$R$3:$R$583,#REF!)</f>
        <v>0</v>
      </c>
      <c r="AY348" t="e">
        <f>+#REF!-[5]GASTOS!#REF!</f>
        <v>#REF!</v>
      </c>
    </row>
    <row r="349" spans="1:51" x14ac:dyDescent="0.25">
      <c r="A349">
        <v>26</v>
      </c>
      <c r="B349">
        <v>1</v>
      </c>
      <c r="C349">
        <v>3</v>
      </c>
      <c r="D349">
        <v>22</v>
      </c>
      <c r="E349">
        <v>4</v>
      </c>
      <c r="F349">
        <v>3</v>
      </c>
      <c r="G349">
        <v>20</v>
      </c>
      <c r="H349">
        <v>2</v>
      </c>
      <c r="I349">
        <v>2</v>
      </c>
      <c r="J349" t="s">
        <v>235</v>
      </c>
      <c r="K349" t="s">
        <v>1243</v>
      </c>
      <c r="L349" t="s">
        <v>221</v>
      </c>
      <c r="M349" t="s">
        <v>1243</v>
      </c>
      <c r="N349" t="s">
        <v>221</v>
      </c>
      <c r="O349" t="s">
        <v>1246</v>
      </c>
      <c r="P349" t="s">
        <v>1247</v>
      </c>
      <c r="Q349" t="s">
        <v>594</v>
      </c>
      <c r="R349" t="s">
        <v>602</v>
      </c>
      <c r="S349" t="s">
        <v>696</v>
      </c>
      <c r="T349" t="s">
        <v>235</v>
      </c>
      <c r="U349" t="s">
        <v>695</v>
      </c>
      <c r="V349" t="s">
        <v>235</v>
      </c>
      <c r="W349" t="s">
        <v>877</v>
      </c>
      <c r="X349" t="s">
        <v>252</v>
      </c>
      <c r="Y349" t="s">
        <v>909</v>
      </c>
      <c r="Z349" t="s">
        <v>910</v>
      </c>
      <c r="AA349" t="s">
        <v>1288</v>
      </c>
      <c r="AB349" t="s">
        <v>1289</v>
      </c>
      <c r="AC349" t="s">
        <v>1290</v>
      </c>
      <c r="AD349" t="s">
        <v>1291</v>
      </c>
      <c r="AE349" t="s">
        <v>609</v>
      </c>
      <c r="AF349" t="s">
        <v>610</v>
      </c>
      <c r="AG349" t="s">
        <v>611</v>
      </c>
      <c r="AH349" t="s">
        <v>1308</v>
      </c>
      <c r="AI349" t="s">
        <v>1309</v>
      </c>
      <c r="AJ349" t="s">
        <v>1340</v>
      </c>
      <c r="AK349" t="s">
        <v>82</v>
      </c>
      <c r="AL349">
        <v>330058113</v>
      </c>
      <c r="AM349">
        <v>0</v>
      </c>
      <c r="AN349">
        <v>0</v>
      </c>
      <c r="AO349">
        <v>0</v>
      </c>
      <c r="AP349">
        <v>330058113</v>
      </c>
      <c r="AQ349" s="187">
        <v>0</v>
      </c>
      <c r="AR349" s="187">
        <v>0</v>
      </c>
      <c r="AS349" s="187">
        <v>0</v>
      </c>
      <c r="AT349" s="187">
        <v>0</v>
      </c>
      <c r="AU349" s="187">
        <v>0</v>
      </c>
      <c r="AV349" s="187">
        <v>0</v>
      </c>
      <c r="AW349">
        <f>+COUNTIF('[5]EJECUCIONGASTOS ARMONIZADO'!$R$3:$R$583,#REF!)</f>
        <v>0</v>
      </c>
      <c r="AY349" t="e">
        <f>+#REF!-[5]GASTOS!#REF!</f>
        <v>#REF!</v>
      </c>
    </row>
    <row r="350" spans="1:51" x14ac:dyDescent="0.25">
      <c r="A350">
        <v>26</v>
      </c>
      <c r="B350">
        <v>1</v>
      </c>
      <c r="C350">
        <v>3</v>
      </c>
      <c r="D350">
        <v>22</v>
      </c>
      <c r="E350">
        <v>4</v>
      </c>
      <c r="F350">
        <v>3</v>
      </c>
      <c r="G350">
        <v>20</v>
      </c>
      <c r="H350">
        <v>3</v>
      </c>
      <c r="I350">
        <v>2</v>
      </c>
      <c r="J350" t="s">
        <v>235</v>
      </c>
      <c r="K350" t="s">
        <v>1243</v>
      </c>
      <c r="L350" t="s">
        <v>221</v>
      </c>
      <c r="M350" t="s">
        <v>1243</v>
      </c>
      <c r="N350" t="s">
        <v>221</v>
      </c>
      <c r="O350" t="s">
        <v>1246</v>
      </c>
      <c r="P350" t="s">
        <v>1247</v>
      </c>
      <c r="Q350" t="s">
        <v>594</v>
      </c>
      <c r="R350" t="s">
        <v>602</v>
      </c>
      <c r="S350" t="s">
        <v>696</v>
      </c>
      <c r="T350" t="s">
        <v>235</v>
      </c>
      <c r="U350" t="s">
        <v>695</v>
      </c>
      <c r="V350" t="s">
        <v>235</v>
      </c>
      <c r="W350" t="s">
        <v>877</v>
      </c>
      <c r="X350" t="s">
        <v>252</v>
      </c>
      <c r="Y350" t="s">
        <v>909</v>
      </c>
      <c r="Z350" t="s">
        <v>910</v>
      </c>
      <c r="AA350" t="s">
        <v>1288</v>
      </c>
      <c r="AB350" t="s">
        <v>1289</v>
      </c>
      <c r="AC350" t="s">
        <v>1290</v>
      </c>
      <c r="AD350" t="s">
        <v>1291</v>
      </c>
      <c r="AE350" t="s">
        <v>609</v>
      </c>
      <c r="AF350" t="s">
        <v>610</v>
      </c>
      <c r="AG350" t="s">
        <v>611</v>
      </c>
      <c r="AH350" t="s">
        <v>1303</v>
      </c>
      <c r="AI350" t="s">
        <v>1304</v>
      </c>
      <c r="AJ350" t="s">
        <v>2541</v>
      </c>
      <c r="AK350" t="s">
        <v>84</v>
      </c>
      <c r="AL350">
        <v>0</v>
      </c>
      <c r="AM350">
        <v>0</v>
      </c>
      <c r="AN350">
        <v>0</v>
      </c>
      <c r="AO350">
        <v>330058113</v>
      </c>
      <c r="AP350">
        <v>0</v>
      </c>
      <c r="AQ350" s="187">
        <v>330058113</v>
      </c>
      <c r="AR350" s="187">
        <v>330058113</v>
      </c>
      <c r="AS350" s="187">
        <v>330058113</v>
      </c>
      <c r="AT350" s="187">
        <v>256317318.19999999</v>
      </c>
      <c r="AU350" s="187">
        <v>256317318.19999999</v>
      </c>
      <c r="AV350" s="187">
        <v>0</v>
      </c>
      <c r="AW350">
        <f>+COUNTIF('[5]EJECUCIONGASTOS ARMONIZADO'!$R$3:$R$583,#REF!)</f>
        <v>0</v>
      </c>
      <c r="AY350" t="e">
        <f>+#REF!-[5]GASTOS!#REF!</f>
        <v>#REF!</v>
      </c>
    </row>
    <row r="351" spans="1:51" x14ac:dyDescent="0.25">
      <c r="A351">
        <v>26</v>
      </c>
      <c r="B351">
        <v>1</v>
      </c>
      <c r="C351">
        <v>3</v>
      </c>
      <c r="D351">
        <v>22</v>
      </c>
      <c r="E351">
        <v>4</v>
      </c>
      <c r="F351">
        <v>3</v>
      </c>
      <c r="G351">
        <v>20</v>
      </c>
      <c r="H351">
        <v>4</v>
      </c>
      <c r="I351">
        <v>2</v>
      </c>
      <c r="J351" t="s">
        <v>235</v>
      </c>
      <c r="K351" t="s">
        <v>1243</v>
      </c>
      <c r="L351" t="s">
        <v>221</v>
      </c>
      <c r="M351" t="s">
        <v>1243</v>
      </c>
      <c r="N351" t="s">
        <v>221</v>
      </c>
      <c r="O351" t="s">
        <v>1246</v>
      </c>
      <c r="P351" t="s">
        <v>1247</v>
      </c>
      <c r="Q351" t="s">
        <v>594</v>
      </c>
      <c r="R351" t="s">
        <v>602</v>
      </c>
      <c r="S351" t="s">
        <v>696</v>
      </c>
      <c r="T351" t="s">
        <v>235</v>
      </c>
      <c r="U351" t="s">
        <v>695</v>
      </c>
      <c r="V351" t="s">
        <v>235</v>
      </c>
      <c r="W351" t="s">
        <v>877</v>
      </c>
      <c r="X351" t="s">
        <v>252</v>
      </c>
      <c r="Y351" t="s">
        <v>909</v>
      </c>
      <c r="Z351" t="s">
        <v>910</v>
      </c>
      <c r="AA351" t="s">
        <v>1288</v>
      </c>
      <c r="AB351" t="s">
        <v>1289</v>
      </c>
      <c r="AC351" t="s">
        <v>1290</v>
      </c>
      <c r="AD351" t="s">
        <v>1291</v>
      </c>
      <c r="AE351" t="s">
        <v>609</v>
      </c>
      <c r="AF351" t="s">
        <v>610</v>
      </c>
      <c r="AG351" t="s">
        <v>611</v>
      </c>
      <c r="AH351" t="s">
        <v>1303</v>
      </c>
      <c r="AI351" t="s">
        <v>1304</v>
      </c>
      <c r="AJ351" t="s">
        <v>2544</v>
      </c>
      <c r="AK351" t="s">
        <v>85</v>
      </c>
      <c r="AL351">
        <v>0</v>
      </c>
      <c r="AM351">
        <v>0</v>
      </c>
      <c r="AN351">
        <v>0</v>
      </c>
      <c r="AO351">
        <v>12639000</v>
      </c>
      <c r="AP351">
        <v>0</v>
      </c>
      <c r="AQ351" s="187">
        <v>12639000</v>
      </c>
      <c r="AR351" s="187">
        <v>12639000</v>
      </c>
      <c r="AS351" s="187">
        <v>12639000</v>
      </c>
      <c r="AT351" s="187">
        <v>0</v>
      </c>
      <c r="AU351" s="187">
        <v>0</v>
      </c>
      <c r="AV351" s="187">
        <v>0</v>
      </c>
      <c r="AW351">
        <f>+COUNTIF('[5]EJECUCIONGASTOS ARMONIZADO'!$R$3:$R$583,#REF!)</f>
        <v>0</v>
      </c>
      <c r="AY351" t="e">
        <f>+#REF!-[5]GASTOS!#REF!</f>
        <v>#REF!</v>
      </c>
    </row>
    <row r="352" spans="1:51" x14ac:dyDescent="0.25">
      <c r="A352">
        <v>26</v>
      </c>
      <c r="B352">
        <v>1</v>
      </c>
      <c r="C352">
        <v>3</v>
      </c>
      <c r="D352">
        <v>22</v>
      </c>
      <c r="E352">
        <v>4</v>
      </c>
      <c r="F352">
        <v>3</v>
      </c>
      <c r="G352">
        <v>20</v>
      </c>
      <c r="H352">
        <v>7</v>
      </c>
      <c r="I352">
        <v>2</v>
      </c>
      <c r="J352" t="s">
        <v>235</v>
      </c>
      <c r="K352" t="s">
        <v>1243</v>
      </c>
      <c r="L352" t="s">
        <v>221</v>
      </c>
      <c r="M352" t="s">
        <v>1243</v>
      </c>
      <c r="N352" t="s">
        <v>221</v>
      </c>
      <c r="O352" t="s">
        <v>1246</v>
      </c>
      <c r="P352" t="s">
        <v>1247</v>
      </c>
      <c r="Q352" t="s">
        <v>594</v>
      </c>
      <c r="R352" t="s">
        <v>602</v>
      </c>
      <c r="S352" t="s">
        <v>696</v>
      </c>
      <c r="T352" t="s">
        <v>235</v>
      </c>
      <c r="U352" t="s">
        <v>695</v>
      </c>
      <c r="V352" t="s">
        <v>235</v>
      </c>
      <c r="W352" t="s">
        <v>877</v>
      </c>
      <c r="X352" t="s">
        <v>252</v>
      </c>
      <c r="Y352" t="s">
        <v>909</v>
      </c>
      <c r="Z352" t="s">
        <v>910</v>
      </c>
      <c r="AA352" t="s">
        <v>1288</v>
      </c>
      <c r="AB352" t="s">
        <v>1289</v>
      </c>
      <c r="AC352" t="s">
        <v>1290</v>
      </c>
      <c r="AD352" t="s">
        <v>1291</v>
      </c>
      <c r="AE352" t="s">
        <v>609</v>
      </c>
      <c r="AF352" t="s">
        <v>610</v>
      </c>
      <c r="AG352" t="s">
        <v>611</v>
      </c>
      <c r="AH352" t="s">
        <v>2746</v>
      </c>
      <c r="AI352" t="s">
        <v>2747</v>
      </c>
      <c r="AJ352" t="s">
        <v>2889</v>
      </c>
      <c r="AK352" t="s">
        <v>77</v>
      </c>
      <c r="AL352">
        <v>0</v>
      </c>
      <c r="AM352">
        <v>0</v>
      </c>
      <c r="AN352">
        <v>0</v>
      </c>
      <c r="AO352">
        <v>3269599335</v>
      </c>
      <c r="AP352">
        <v>3269599335</v>
      </c>
      <c r="AQ352" s="187">
        <v>0</v>
      </c>
      <c r="AR352" s="187">
        <v>0</v>
      </c>
      <c r="AS352" s="187">
        <v>0</v>
      </c>
      <c r="AT352" s="187">
        <v>0</v>
      </c>
      <c r="AU352" s="187">
        <v>0</v>
      </c>
      <c r="AV352" s="187">
        <v>0</v>
      </c>
      <c r="AW352">
        <f>+COUNTIF('[5]EJECUCIONGASTOS ARMONIZADO'!$R$3:$R$583,#REF!)</f>
        <v>0</v>
      </c>
      <c r="AY352" t="e">
        <f>+#REF!-[5]GASTOS!#REF!</f>
        <v>#REF!</v>
      </c>
    </row>
    <row r="353" spans="1:51" x14ac:dyDescent="0.25">
      <c r="A353">
        <v>26</v>
      </c>
      <c r="B353">
        <v>1</v>
      </c>
      <c r="C353">
        <v>3</v>
      </c>
      <c r="D353">
        <v>33</v>
      </c>
      <c r="E353">
        <v>3</v>
      </c>
      <c r="F353">
        <v>2</v>
      </c>
      <c r="G353">
        <v>85</v>
      </c>
      <c r="H353">
        <v>0</v>
      </c>
      <c r="I353">
        <v>3</v>
      </c>
      <c r="J353" t="s">
        <v>236</v>
      </c>
      <c r="K353" t="s">
        <v>1243</v>
      </c>
      <c r="L353" t="s">
        <v>221</v>
      </c>
      <c r="M353" t="s">
        <v>1243</v>
      </c>
      <c r="N353" t="s">
        <v>221</v>
      </c>
      <c r="O353" t="s">
        <v>1246</v>
      </c>
      <c r="P353" t="s">
        <v>1247</v>
      </c>
      <c r="Q353" t="s">
        <v>594</v>
      </c>
      <c r="R353" t="s">
        <v>602</v>
      </c>
      <c r="S353" t="s">
        <v>594</v>
      </c>
      <c r="T353" t="s">
        <v>236</v>
      </c>
      <c r="U353" t="s">
        <v>1180</v>
      </c>
      <c r="V353" t="s">
        <v>1181</v>
      </c>
      <c r="W353" t="s">
        <v>603</v>
      </c>
      <c r="X353" t="s">
        <v>246</v>
      </c>
      <c r="Y353" t="s">
        <v>1210</v>
      </c>
      <c r="Z353" t="s">
        <v>248</v>
      </c>
      <c r="AA353" t="s">
        <v>1211</v>
      </c>
      <c r="AB353" t="s">
        <v>1212</v>
      </c>
      <c r="AC353" t="s">
        <v>1213</v>
      </c>
      <c r="AD353" t="s">
        <v>1214</v>
      </c>
      <c r="AE353" t="s">
        <v>609</v>
      </c>
      <c r="AF353" t="s">
        <v>610</v>
      </c>
      <c r="AG353" t="s">
        <v>611</v>
      </c>
      <c r="AH353" t="s">
        <v>1327</v>
      </c>
      <c r="AI353" t="s">
        <v>1328</v>
      </c>
      <c r="AJ353" t="s">
        <v>1343</v>
      </c>
      <c r="AK353" t="s">
        <v>69</v>
      </c>
      <c r="AL353">
        <v>2623197921</v>
      </c>
      <c r="AM353">
        <v>0</v>
      </c>
      <c r="AN353">
        <v>0</v>
      </c>
      <c r="AO353">
        <v>1270216605</v>
      </c>
      <c r="AP353">
        <v>3045914526</v>
      </c>
      <c r="AQ353" s="187">
        <v>847500000</v>
      </c>
      <c r="AR353" s="187">
        <v>847500000</v>
      </c>
      <c r="AS353" s="187">
        <v>847500000</v>
      </c>
      <c r="AT353" s="187">
        <v>847500000</v>
      </c>
      <c r="AU353" s="187">
        <v>847500000</v>
      </c>
      <c r="AV353" s="187">
        <v>0</v>
      </c>
      <c r="AW353">
        <f>+COUNTIF('[5]EJECUCIONGASTOS ARMONIZADO'!$R$3:$R$583,#REF!)</f>
        <v>0</v>
      </c>
      <c r="AX353" t="s">
        <v>3603</v>
      </c>
      <c r="AY353" t="e">
        <f>+#REF!-[5]GASTOS!#REF!</f>
        <v>#REF!</v>
      </c>
    </row>
    <row r="354" spans="1:51" x14ac:dyDescent="0.25">
      <c r="A354">
        <v>26</v>
      </c>
      <c r="B354">
        <v>1</v>
      </c>
      <c r="C354">
        <v>3</v>
      </c>
      <c r="D354">
        <v>33</v>
      </c>
      <c r="E354">
        <v>3</v>
      </c>
      <c r="F354">
        <v>2</v>
      </c>
      <c r="G354">
        <v>85</v>
      </c>
      <c r="H354">
        <v>2</v>
      </c>
      <c r="I354">
        <v>3</v>
      </c>
      <c r="J354" t="s">
        <v>236</v>
      </c>
      <c r="K354" t="s">
        <v>1243</v>
      </c>
      <c r="L354" t="s">
        <v>221</v>
      </c>
      <c r="M354" t="s">
        <v>1243</v>
      </c>
      <c r="N354" t="s">
        <v>221</v>
      </c>
      <c r="O354" t="s">
        <v>1246</v>
      </c>
      <c r="P354" t="s">
        <v>1247</v>
      </c>
      <c r="Q354" t="s">
        <v>594</v>
      </c>
      <c r="R354" t="s">
        <v>602</v>
      </c>
      <c r="S354" t="s">
        <v>594</v>
      </c>
      <c r="T354" t="s">
        <v>236</v>
      </c>
      <c r="U354" t="s">
        <v>1180</v>
      </c>
      <c r="V354" t="s">
        <v>1181</v>
      </c>
      <c r="W354" t="s">
        <v>603</v>
      </c>
      <c r="X354" t="s">
        <v>246</v>
      </c>
      <c r="Y354" t="s">
        <v>1210</v>
      </c>
      <c r="Z354" t="s">
        <v>248</v>
      </c>
      <c r="AA354" t="s">
        <v>1211</v>
      </c>
      <c r="AB354" t="s">
        <v>1212</v>
      </c>
      <c r="AC354" t="s">
        <v>1213</v>
      </c>
      <c r="AD354" t="s">
        <v>1214</v>
      </c>
      <c r="AE354" t="s">
        <v>609</v>
      </c>
      <c r="AF354" t="s">
        <v>610</v>
      </c>
      <c r="AG354" t="s">
        <v>611</v>
      </c>
      <c r="AH354" t="s">
        <v>1327</v>
      </c>
      <c r="AI354" t="s">
        <v>1328</v>
      </c>
      <c r="AJ354" t="s">
        <v>1347</v>
      </c>
      <c r="AK354" t="s">
        <v>86</v>
      </c>
      <c r="AL354">
        <v>8309000</v>
      </c>
      <c r="AM354">
        <v>0</v>
      </c>
      <c r="AN354">
        <v>0</v>
      </c>
      <c r="AO354">
        <v>0</v>
      </c>
      <c r="AP354">
        <v>8309000</v>
      </c>
      <c r="AQ354" s="187">
        <v>0</v>
      </c>
      <c r="AR354" s="187">
        <v>0</v>
      </c>
      <c r="AS354" s="187">
        <v>0</v>
      </c>
      <c r="AT354" s="187">
        <v>0</v>
      </c>
      <c r="AU354" s="187">
        <v>0</v>
      </c>
      <c r="AV354" s="187">
        <v>0</v>
      </c>
      <c r="AW354">
        <f>+COUNTIF('[5]EJECUCIONGASTOS ARMONIZADO'!$R$3:$R$583,#REF!)</f>
        <v>0</v>
      </c>
      <c r="AY354" t="e">
        <f>+#REF!-[5]GASTOS!#REF!</f>
        <v>#REF!</v>
      </c>
    </row>
    <row r="355" spans="1:51" x14ac:dyDescent="0.25">
      <c r="A355">
        <v>26</v>
      </c>
      <c r="B355">
        <v>1</v>
      </c>
      <c r="C355">
        <v>3</v>
      </c>
      <c r="D355">
        <v>33</v>
      </c>
      <c r="E355">
        <v>3</v>
      </c>
      <c r="F355">
        <v>501</v>
      </c>
      <c r="G355">
        <v>85</v>
      </c>
      <c r="H355">
        <v>40</v>
      </c>
      <c r="I355">
        <v>3</v>
      </c>
      <c r="J355" t="s">
        <v>236</v>
      </c>
      <c r="K355" t="s">
        <v>1243</v>
      </c>
      <c r="L355" t="s">
        <v>221</v>
      </c>
      <c r="M355" t="s">
        <v>1243</v>
      </c>
      <c r="N355" t="s">
        <v>221</v>
      </c>
      <c r="O355" t="s">
        <v>1246</v>
      </c>
      <c r="P355" t="s">
        <v>1247</v>
      </c>
      <c r="Q355" t="s">
        <v>594</v>
      </c>
      <c r="R355" t="s">
        <v>602</v>
      </c>
      <c r="S355" t="s">
        <v>594</v>
      </c>
      <c r="T355" t="s">
        <v>236</v>
      </c>
      <c r="U355" t="s">
        <v>1180</v>
      </c>
      <c r="V355" t="s">
        <v>1181</v>
      </c>
      <c r="W355" t="s">
        <v>603</v>
      </c>
      <c r="X355" t="s">
        <v>246</v>
      </c>
      <c r="Y355" t="s">
        <v>3163</v>
      </c>
      <c r="Z355" t="s">
        <v>469</v>
      </c>
      <c r="AA355" t="s">
        <v>3164</v>
      </c>
      <c r="AB355" t="s">
        <v>1212</v>
      </c>
      <c r="AC355" t="s">
        <v>1213</v>
      </c>
      <c r="AD355" t="s">
        <v>1214</v>
      </c>
      <c r="AE355" t="s">
        <v>609</v>
      </c>
      <c r="AF355" t="s">
        <v>610</v>
      </c>
      <c r="AG355" t="s">
        <v>611</v>
      </c>
      <c r="AH355" t="s">
        <v>1327</v>
      </c>
      <c r="AI355" t="s">
        <v>1328</v>
      </c>
      <c r="AJ355" t="s">
        <v>3165</v>
      </c>
      <c r="AK355" t="s">
        <v>3166</v>
      </c>
      <c r="AL355">
        <v>0</v>
      </c>
      <c r="AM355">
        <v>0</v>
      </c>
      <c r="AN355">
        <v>0</v>
      </c>
      <c r="AO355">
        <v>3045914526</v>
      </c>
      <c r="AP355">
        <v>0</v>
      </c>
      <c r="AQ355" s="187">
        <v>3045914526</v>
      </c>
      <c r="AR355" s="187">
        <v>3045914526</v>
      </c>
      <c r="AS355" s="187">
        <v>0</v>
      </c>
      <c r="AT355" s="187">
        <v>0</v>
      </c>
      <c r="AU355" s="187">
        <v>0</v>
      </c>
      <c r="AV355" s="187">
        <v>0</v>
      </c>
      <c r="AW355">
        <f>+COUNTIF('[5]EJECUCIONGASTOS ARMONIZADO'!$R$3:$R$583,#REF!)</f>
        <v>0</v>
      </c>
      <c r="AX355" t="s">
        <v>3604</v>
      </c>
      <c r="AY355" t="e">
        <f>+#REF!-[5]GASTOS!#REF!</f>
        <v>#REF!</v>
      </c>
    </row>
    <row r="356" spans="1:51" x14ac:dyDescent="0.25">
      <c r="A356">
        <v>26</v>
      </c>
      <c r="B356">
        <v>1</v>
      </c>
      <c r="C356">
        <v>3</v>
      </c>
      <c r="D356">
        <v>33</v>
      </c>
      <c r="E356">
        <v>3</v>
      </c>
      <c r="F356">
        <v>501</v>
      </c>
      <c r="G356">
        <v>85</v>
      </c>
      <c r="H356">
        <v>41</v>
      </c>
      <c r="I356">
        <v>3</v>
      </c>
      <c r="J356" t="s">
        <v>236</v>
      </c>
      <c r="K356" t="s">
        <v>1243</v>
      </c>
      <c r="L356" t="s">
        <v>221</v>
      </c>
      <c r="M356" t="s">
        <v>1243</v>
      </c>
      <c r="N356" t="s">
        <v>221</v>
      </c>
      <c r="O356" t="s">
        <v>1246</v>
      </c>
      <c r="P356" t="s">
        <v>1247</v>
      </c>
      <c r="Q356" t="s">
        <v>594</v>
      </c>
      <c r="R356" t="s">
        <v>602</v>
      </c>
      <c r="S356" t="s">
        <v>594</v>
      </c>
      <c r="T356" t="s">
        <v>236</v>
      </c>
      <c r="U356" t="s">
        <v>1180</v>
      </c>
      <c r="V356" t="s">
        <v>1181</v>
      </c>
      <c r="W356" t="s">
        <v>603</v>
      </c>
      <c r="X356" t="s">
        <v>246</v>
      </c>
      <c r="Y356" t="s">
        <v>3163</v>
      </c>
      <c r="Z356" t="s">
        <v>469</v>
      </c>
      <c r="AA356" t="s">
        <v>3164</v>
      </c>
      <c r="AB356" t="s">
        <v>1212</v>
      </c>
      <c r="AC356" t="s">
        <v>1213</v>
      </c>
      <c r="AD356" t="s">
        <v>1214</v>
      </c>
      <c r="AE356" t="s">
        <v>609</v>
      </c>
      <c r="AF356" t="s">
        <v>610</v>
      </c>
      <c r="AG356" t="s">
        <v>611</v>
      </c>
      <c r="AH356" t="s">
        <v>1327</v>
      </c>
      <c r="AI356" t="s">
        <v>1328</v>
      </c>
      <c r="AJ356" t="s">
        <v>3167</v>
      </c>
      <c r="AK356" t="s">
        <v>3168</v>
      </c>
      <c r="AL356">
        <v>0</v>
      </c>
      <c r="AM356">
        <v>0</v>
      </c>
      <c r="AN356">
        <v>0</v>
      </c>
      <c r="AO356">
        <v>8309000</v>
      </c>
      <c r="AP356">
        <v>0</v>
      </c>
      <c r="AQ356" s="187">
        <v>8309000</v>
      </c>
      <c r="AR356" s="187">
        <v>0</v>
      </c>
      <c r="AS356" s="187">
        <v>0</v>
      </c>
      <c r="AT356" s="187">
        <v>0</v>
      </c>
      <c r="AU356" s="187">
        <v>0</v>
      </c>
      <c r="AV356" s="187">
        <v>8309000</v>
      </c>
      <c r="AW356">
        <f>+COUNTIF('[5]EJECUCIONGASTOS ARMONIZADO'!$R$3:$R$583,#REF!)</f>
        <v>0</v>
      </c>
      <c r="AY356" t="e">
        <f>+#REF!-[5]GASTOS!#REF!</f>
        <v>#REF!</v>
      </c>
    </row>
    <row r="357" spans="1:51" x14ac:dyDescent="0.25">
      <c r="A357">
        <v>26</v>
      </c>
      <c r="B357">
        <v>1</v>
      </c>
      <c r="C357">
        <v>3</v>
      </c>
      <c r="D357">
        <v>81</v>
      </c>
      <c r="E357">
        <v>1</v>
      </c>
      <c r="F357">
        <v>4</v>
      </c>
      <c r="G357">
        <v>77</v>
      </c>
      <c r="H357">
        <v>0</v>
      </c>
      <c r="I357">
        <v>1</v>
      </c>
      <c r="J357" t="s">
        <v>597</v>
      </c>
      <c r="K357">
        <v>0</v>
      </c>
      <c r="L357" t="s">
        <v>597</v>
      </c>
      <c r="M357" t="s">
        <v>1243</v>
      </c>
      <c r="N357" t="s">
        <v>221</v>
      </c>
      <c r="O357" t="s">
        <v>1246</v>
      </c>
      <c r="P357" t="s">
        <v>1247</v>
      </c>
      <c r="Q357" t="s">
        <v>594</v>
      </c>
      <c r="R357" t="s">
        <v>602</v>
      </c>
      <c r="S357" t="s">
        <v>596</v>
      </c>
      <c r="T357" t="s">
        <v>597</v>
      </c>
      <c r="U357" t="s">
        <v>946</v>
      </c>
      <c r="V357" t="s">
        <v>950</v>
      </c>
      <c r="W357" t="s">
        <v>797</v>
      </c>
      <c r="X357" t="s">
        <v>239</v>
      </c>
      <c r="Y357" t="s">
        <v>1350</v>
      </c>
      <c r="Z357" t="s">
        <v>1351</v>
      </c>
      <c r="AA357" t="s">
        <v>1352</v>
      </c>
      <c r="AB357" t="s">
        <v>1258</v>
      </c>
      <c r="AC357" t="s">
        <v>1259</v>
      </c>
      <c r="AD357" t="s">
        <v>1260</v>
      </c>
      <c r="AE357" t="s">
        <v>609</v>
      </c>
      <c r="AF357" t="s">
        <v>610</v>
      </c>
      <c r="AG357" t="s">
        <v>611</v>
      </c>
      <c r="AH357" t="s">
        <v>1261</v>
      </c>
      <c r="AI357" t="s">
        <v>1262</v>
      </c>
      <c r="AJ357" t="s">
        <v>1353</v>
      </c>
      <c r="AK357" t="s">
        <v>74</v>
      </c>
      <c r="AL357">
        <v>0</v>
      </c>
      <c r="AM357">
        <v>0</v>
      </c>
      <c r="AN357">
        <v>0</v>
      </c>
      <c r="AO357">
        <v>4400056918</v>
      </c>
      <c r="AP357">
        <v>4400056918</v>
      </c>
      <c r="AQ357" s="187">
        <v>0</v>
      </c>
      <c r="AR357" s="187">
        <v>0</v>
      </c>
      <c r="AS357" s="187">
        <v>0</v>
      </c>
      <c r="AT357" s="187">
        <v>0</v>
      </c>
      <c r="AU357" s="187">
        <v>0</v>
      </c>
      <c r="AV357" s="187">
        <v>0</v>
      </c>
      <c r="AW357">
        <f>+COUNTIF('[5]EJECUCIONGASTOS ARMONIZADO'!$R$3:$R$583,#REF!)</f>
        <v>0</v>
      </c>
      <c r="AY357" t="e">
        <f>+#REF!-[5]GASTOS!#REF!</f>
        <v>#REF!</v>
      </c>
    </row>
    <row r="358" spans="1:51" x14ac:dyDescent="0.25">
      <c r="A358">
        <v>26</v>
      </c>
      <c r="B358">
        <v>1</v>
      </c>
      <c r="C358">
        <v>3</v>
      </c>
      <c r="D358">
        <v>81</v>
      </c>
      <c r="E358">
        <v>1</v>
      </c>
      <c r="F358">
        <v>501</v>
      </c>
      <c r="G358">
        <v>77</v>
      </c>
      <c r="H358">
        <v>40</v>
      </c>
      <c r="I358">
        <v>1</v>
      </c>
      <c r="J358" t="s">
        <v>597</v>
      </c>
      <c r="K358">
        <v>0</v>
      </c>
      <c r="L358" t="s">
        <v>597</v>
      </c>
      <c r="M358" t="s">
        <v>1243</v>
      </c>
      <c r="N358" t="s">
        <v>221</v>
      </c>
      <c r="O358" t="s">
        <v>1246</v>
      </c>
      <c r="P358" t="s">
        <v>1247</v>
      </c>
      <c r="Q358" t="s">
        <v>594</v>
      </c>
      <c r="R358" t="s">
        <v>602</v>
      </c>
      <c r="S358" t="s">
        <v>596</v>
      </c>
      <c r="T358" t="s">
        <v>597</v>
      </c>
      <c r="U358" t="s">
        <v>946</v>
      </c>
      <c r="V358" t="s">
        <v>950</v>
      </c>
      <c r="W358" t="s">
        <v>797</v>
      </c>
      <c r="X358" t="s">
        <v>239</v>
      </c>
      <c r="Y358" t="s">
        <v>3117</v>
      </c>
      <c r="Z358" t="s">
        <v>375</v>
      </c>
      <c r="AA358" t="s">
        <v>3169</v>
      </c>
      <c r="AB358" t="s">
        <v>1258</v>
      </c>
      <c r="AC358" t="s">
        <v>1259</v>
      </c>
      <c r="AD358" t="s">
        <v>1260</v>
      </c>
      <c r="AE358" t="s">
        <v>609</v>
      </c>
      <c r="AF358" t="s">
        <v>610</v>
      </c>
      <c r="AG358" t="s">
        <v>611</v>
      </c>
      <c r="AH358" t="s">
        <v>1265</v>
      </c>
      <c r="AI358" t="s">
        <v>1266</v>
      </c>
      <c r="AJ358" t="s">
        <v>3170</v>
      </c>
      <c r="AK358" t="s">
        <v>3150</v>
      </c>
      <c r="AL358">
        <v>0</v>
      </c>
      <c r="AM358">
        <v>0</v>
      </c>
      <c r="AN358">
        <v>0</v>
      </c>
      <c r="AO358">
        <v>871440000</v>
      </c>
      <c r="AP358">
        <v>0</v>
      </c>
      <c r="AQ358" s="187">
        <v>871440000</v>
      </c>
      <c r="AR358" s="187">
        <v>40797403</v>
      </c>
      <c r="AS358" s="187">
        <v>40797403</v>
      </c>
      <c r="AT358" s="187">
        <v>0</v>
      </c>
      <c r="AU358" s="187">
        <v>0</v>
      </c>
      <c r="AV358" s="187">
        <v>830642597</v>
      </c>
      <c r="AW358">
        <f>+COUNTIF('[5]EJECUCIONGASTOS ARMONIZADO'!$R$3:$R$583,#REF!)</f>
        <v>0</v>
      </c>
      <c r="AY358" t="e">
        <f>+#REF!-[5]GASTOS!#REF!</f>
        <v>#REF!</v>
      </c>
    </row>
    <row r="359" spans="1:51" x14ac:dyDescent="0.25">
      <c r="A359">
        <v>26</v>
      </c>
      <c r="B359">
        <v>1</v>
      </c>
      <c r="C359">
        <v>3</v>
      </c>
      <c r="D359">
        <v>81</v>
      </c>
      <c r="E359">
        <v>1</v>
      </c>
      <c r="F359">
        <v>501</v>
      </c>
      <c r="G359">
        <v>77</v>
      </c>
      <c r="H359">
        <v>40</v>
      </c>
      <c r="I359">
        <v>1</v>
      </c>
      <c r="J359" t="s">
        <v>597</v>
      </c>
      <c r="K359">
        <v>0</v>
      </c>
      <c r="L359" t="s">
        <v>597</v>
      </c>
      <c r="M359" t="s">
        <v>1243</v>
      </c>
      <c r="N359" t="s">
        <v>221</v>
      </c>
      <c r="O359" t="s">
        <v>1246</v>
      </c>
      <c r="P359" t="s">
        <v>1247</v>
      </c>
      <c r="Q359" t="s">
        <v>594</v>
      </c>
      <c r="R359" t="s">
        <v>602</v>
      </c>
      <c r="S359" t="s">
        <v>596</v>
      </c>
      <c r="T359" t="s">
        <v>597</v>
      </c>
      <c r="U359" t="s">
        <v>946</v>
      </c>
      <c r="V359" t="s">
        <v>950</v>
      </c>
      <c r="W359" t="s">
        <v>797</v>
      </c>
      <c r="X359" t="s">
        <v>239</v>
      </c>
      <c r="Y359" t="s">
        <v>3117</v>
      </c>
      <c r="Z359" t="s">
        <v>375</v>
      </c>
      <c r="AA359" t="s">
        <v>3169</v>
      </c>
      <c r="AB359" t="s">
        <v>1258</v>
      </c>
      <c r="AC359" t="s">
        <v>1259</v>
      </c>
      <c r="AD359" t="s">
        <v>1260</v>
      </c>
      <c r="AE359" t="s">
        <v>609</v>
      </c>
      <c r="AF359" t="s">
        <v>610</v>
      </c>
      <c r="AG359" t="s">
        <v>611</v>
      </c>
      <c r="AH359" t="s">
        <v>1261</v>
      </c>
      <c r="AI359" t="s">
        <v>1262</v>
      </c>
      <c r="AJ359" t="s">
        <v>3171</v>
      </c>
      <c r="AK359" t="s">
        <v>3172</v>
      </c>
      <c r="AL359">
        <v>0</v>
      </c>
      <c r="AM359">
        <v>0</v>
      </c>
      <c r="AN359">
        <v>0</v>
      </c>
      <c r="AO359">
        <v>2000000000</v>
      </c>
      <c r="AP359">
        <v>0</v>
      </c>
      <c r="AQ359" s="187">
        <v>2000000000</v>
      </c>
      <c r="AR359" s="187">
        <v>750000001</v>
      </c>
      <c r="AS359" s="187">
        <v>250000000</v>
      </c>
      <c r="AT359" s="187">
        <v>0</v>
      </c>
      <c r="AU359" s="187">
        <v>0</v>
      </c>
      <c r="AV359" s="187">
        <v>1249999999</v>
      </c>
      <c r="AW359">
        <f>+COUNTIF('[5]EJECUCIONGASTOS ARMONIZADO'!$R$3:$R$583,#REF!)</f>
        <v>0</v>
      </c>
      <c r="AY359" t="e">
        <f>+#REF!-[5]GASTOS!#REF!</f>
        <v>#REF!</v>
      </c>
    </row>
    <row r="360" spans="1:51" x14ac:dyDescent="0.25">
      <c r="A360">
        <v>26</v>
      </c>
      <c r="B360">
        <v>1</v>
      </c>
      <c r="C360">
        <v>3</v>
      </c>
      <c r="D360">
        <v>81</v>
      </c>
      <c r="E360">
        <v>1</v>
      </c>
      <c r="F360">
        <v>7</v>
      </c>
      <c r="G360">
        <v>77</v>
      </c>
      <c r="H360">
        <v>0</v>
      </c>
      <c r="I360">
        <v>1</v>
      </c>
      <c r="J360" t="s">
        <v>597</v>
      </c>
      <c r="K360">
        <v>0</v>
      </c>
      <c r="L360" t="s">
        <v>597</v>
      </c>
      <c r="M360" t="s">
        <v>1243</v>
      </c>
      <c r="N360" t="s">
        <v>221</v>
      </c>
      <c r="O360" t="s">
        <v>1246</v>
      </c>
      <c r="P360" t="s">
        <v>1247</v>
      </c>
      <c r="Q360" t="s">
        <v>594</v>
      </c>
      <c r="R360" t="s">
        <v>602</v>
      </c>
      <c r="S360" t="s">
        <v>596</v>
      </c>
      <c r="T360" t="s">
        <v>597</v>
      </c>
      <c r="U360" t="s">
        <v>946</v>
      </c>
      <c r="V360" t="s">
        <v>950</v>
      </c>
      <c r="W360" t="s">
        <v>797</v>
      </c>
      <c r="X360" t="s">
        <v>239</v>
      </c>
      <c r="Y360" t="s">
        <v>798</v>
      </c>
      <c r="Z360" t="s">
        <v>243</v>
      </c>
      <c r="AA360" t="s">
        <v>1257</v>
      </c>
      <c r="AB360" t="s">
        <v>1258</v>
      </c>
      <c r="AC360" t="s">
        <v>1259</v>
      </c>
      <c r="AD360" t="s">
        <v>1260</v>
      </c>
      <c r="AE360" t="s">
        <v>609</v>
      </c>
      <c r="AF360" t="s">
        <v>610</v>
      </c>
      <c r="AG360" t="s">
        <v>611</v>
      </c>
      <c r="AH360" t="s">
        <v>1261</v>
      </c>
      <c r="AI360" t="s">
        <v>1262</v>
      </c>
      <c r="AJ360" t="s">
        <v>1356</v>
      </c>
      <c r="AK360" t="s">
        <v>74</v>
      </c>
      <c r="AL360">
        <v>4400056918</v>
      </c>
      <c r="AM360">
        <v>0</v>
      </c>
      <c r="AN360">
        <v>0</v>
      </c>
      <c r="AO360">
        <v>5270056918</v>
      </c>
      <c r="AP360">
        <v>7799505373</v>
      </c>
      <c r="AQ360" s="187">
        <v>1870608463</v>
      </c>
      <c r="AR360" s="187">
        <v>1620544371</v>
      </c>
      <c r="AS360" s="187">
        <v>1620544371</v>
      </c>
      <c r="AT360" s="187">
        <v>297763588</v>
      </c>
      <c r="AU360" s="187">
        <v>297763588</v>
      </c>
      <c r="AV360" s="187">
        <v>250064092</v>
      </c>
      <c r="AW360">
        <f>+COUNTIF('[5]EJECUCIONGASTOS ARMONIZADO'!$R$3:$R$583,#REF!)</f>
        <v>0</v>
      </c>
      <c r="AY360" t="e">
        <f>+#REF!-[5]GASTOS!#REF!</f>
        <v>#REF!</v>
      </c>
    </row>
    <row r="361" spans="1:51" x14ac:dyDescent="0.25">
      <c r="A361">
        <v>26</v>
      </c>
      <c r="B361">
        <v>1</v>
      </c>
      <c r="C361">
        <v>3</v>
      </c>
      <c r="D361">
        <v>81</v>
      </c>
      <c r="E361">
        <v>1</v>
      </c>
      <c r="F361">
        <v>7</v>
      </c>
      <c r="G361">
        <v>77</v>
      </c>
      <c r="H361">
        <v>1</v>
      </c>
      <c r="I361">
        <v>1</v>
      </c>
      <c r="J361" t="s">
        <v>597</v>
      </c>
      <c r="K361">
        <v>0</v>
      </c>
      <c r="L361" t="s">
        <v>597</v>
      </c>
      <c r="M361" t="s">
        <v>1243</v>
      </c>
      <c r="N361" t="s">
        <v>221</v>
      </c>
      <c r="O361" t="s">
        <v>1246</v>
      </c>
      <c r="P361" t="s">
        <v>1247</v>
      </c>
      <c r="Q361" t="s">
        <v>594</v>
      </c>
      <c r="R361" t="s">
        <v>602</v>
      </c>
      <c r="S361" t="s">
        <v>596</v>
      </c>
      <c r="T361" t="s">
        <v>597</v>
      </c>
      <c r="U361" t="s">
        <v>946</v>
      </c>
      <c r="V361" t="s">
        <v>950</v>
      </c>
      <c r="W361" t="s">
        <v>797</v>
      </c>
      <c r="X361" t="s">
        <v>239</v>
      </c>
      <c r="Y361" t="s">
        <v>798</v>
      </c>
      <c r="Z361" t="s">
        <v>243</v>
      </c>
      <c r="AA361" t="s">
        <v>1257</v>
      </c>
      <c r="AB361" t="s">
        <v>1258</v>
      </c>
      <c r="AC361" t="s">
        <v>1259</v>
      </c>
      <c r="AD361" t="s">
        <v>1260</v>
      </c>
      <c r="AE361" t="s">
        <v>609</v>
      </c>
      <c r="AF361" t="s">
        <v>610</v>
      </c>
      <c r="AG361" t="s">
        <v>611</v>
      </c>
      <c r="AH361" t="s">
        <v>1261</v>
      </c>
      <c r="AI361" t="s">
        <v>1262</v>
      </c>
      <c r="AJ361" t="s">
        <v>2732</v>
      </c>
      <c r="AK361" t="s">
        <v>287</v>
      </c>
      <c r="AL361">
        <v>0</v>
      </c>
      <c r="AM361">
        <v>431787452</v>
      </c>
      <c r="AN361">
        <v>0</v>
      </c>
      <c r="AO361">
        <v>0</v>
      </c>
      <c r="AP361">
        <v>431787452</v>
      </c>
      <c r="AQ361" s="187">
        <v>0</v>
      </c>
      <c r="AR361" s="187">
        <v>0</v>
      </c>
      <c r="AS361" s="187">
        <v>0</v>
      </c>
      <c r="AT361" s="187">
        <v>0</v>
      </c>
      <c r="AU361" s="187">
        <v>0</v>
      </c>
      <c r="AV361" s="187">
        <v>0</v>
      </c>
      <c r="AW361">
        <f>+COUNTIF('[5]EJECUCIONGASTOS ARMONIZADO'!$R$3:$R$583,#REF!)</f>
        <v>0</v>
      </c>
      <c r="AY361" t="e">
        <f>+#REF!-[5]GASTOS!#REF!</f>
        <v>#REF!</v>
      </c>
    </row>
    <row r="362" spans="1:51" x14ac:dyDescent="0.25">
      <c r="A362">
        <v>26</v>
      </c>
      <c r="B362">
        <v>1</v>
      </c>
      <c r="C362">
        <v>3</v>
      </c>
      <c r="D362">
        <v>81</v>
      </c>
      <c r="E362">
        <v>1</v>
      </c>
      <c r="F362">
        <v>7</v>
      </c>
      <c r="G362">
        <v>77</v>
      </c>
      <c r="H362">
        <v>2</v>
      </c>
      <c r="I362">
        <v>1</v>
      </c>
      <c r="J362" t="s">
        <v>597</v>
      </c>
      <c r="K362">
        <v>0</v>
      </c>
      <c r="L362" t="s">
        <v>597</v>
      </c>
      <c r="M362" t="s">
        <v>1243</v>
      </c>
      <c r="N362" t="s">
        <v>221</v>
      </c>
      <c r="O362" t="s">
        <v>1246</v>
      </c>
      <c r="P362" t="s">
        <v>1247</v>
      </c>
      <c r="Q362" t="s">
        <v>594</v>
      </c>
      <c r="R362" t="s">
        <v>602</v>
      </c>
      <c r="S362" t="s">
        <v>596</v>
      </c>
      <c r="T362" t="s">
        <v>597</v>
      </c>
      <c r="U362" t="s">
        <v>946</v>
      </c>
      <c r="V362" t="s">
        <v>950</v>
      </c>
      <c r="W362" t="s">
        <v>797</v>
      </c>
      <c r="X362" t="s">
        <v>239</v>
      </c>
      <c r="Y362" t="s">
        <v>798</v>
      </c>
      <c r="Z362" t="s">
        <v>243</v>
      </c>
      <c r="AA362" t="s">
        <v>1257</v>
      </c>
      <c r="AB362" t="s">
        <v>1258</v>
      </c>
      <c r="AC362" t="s">
        <v>1259</v>
      </c>
      <c r="AD362" t="s">
        <v>1260</v>
      </c>
      <c r="AE362" t="s">
        <v>609</v>
      </c>
      <c r="AF362" t="s">
        <v>610</v>
      </c>
      <c r="AG362" t="s">
        <v>611</v>
      </c>
      <c r="AH362" t="s">
        <v>1265</v>
      </c>
      <c r="AI362" t="s">
        <v>1266</v>
      </c>
      <c r="AJ362" t="s">
        <v>1359</v>
      </c>
      <c r="AK362" t="s">
        <v>87</v>
      </c>
      <c r="AL362">
        <v>0</v>
      </c>
      <c r="AM362">
        <v>1000000000</v>
      </c>
      <c r="AN362">
        <v>0</v>
      </c>
      <c r="AO362">
        <v>0</v>
      </c>
      <c r="AP362">
        <v>871440000</v>
      </c>
      <c r="AQ362" s="187">
        <v>128560000</v>
      </c>
      <c r="AR362" s="187">
        <v>28560000</v>
      </c>
      <c r="AS362" s="187">
        <v>28560000</v>
      </c>
      <c r="AT362" s="187">
        <v>25704000</v>
      </c>
      <c r="AU362" s="187">
        <v>25704000</v>
      </c>
      <c r="AV362" s="187">
        <v>100000000</v>
      </c>
      <c r="AW362">
        <f>+COUNTIF('[5]EJECUCIONGASTOS ARMONIZADO'!$R$3:$R$583,#REF!)</f>
        <v>0</v>
      </c>
      <c r="AY362" t="e">
        <f>+#REF!-[5]GASTOS!#REF!</f>
        <v>#REF!</v>
      </c>
    </row>
    <row r="363" spans="1:51" x14ac:dyDescent="0.25">
      <c r="A363">
        <v>26</v>
      </c>
      <c r="B363">
        <v>1</v>
      </c>
      <c r="C363">
        <v>3</v>
      </c>
      <c r="D363">
        <v>81</v>
      </c>
      <c r="E363">
        <v>3</v>
      </c>
      <c r="F363">
        <v>203</v>
      </c>
      <c r="G363">
        <v>20</v>
      </c>
      <c r="H363">
        <v>40</v>
      </c>
      <c r="I363">
        <v>1</v>
      </c>
      <c r="J363" t="s">
        <v>597</v>
      </c>
      <c r="K363">
        <v>0</v>
      </c>
      <c r="L363" t="s">
        <v>597</v>
      </c>
      <c r="M363" t="s">
        <v>1243</v>
      </c>
      <c r="N363" t="s">
        <v>221</v>
      </c>
      <c r="O363" t="s">
        <v>1246</v>
      </c>
      <c r="P363" t="s">
        <v>1247</v>
      </c>
      <c r="Q363" t="s">
        <v>594</v>
      </c>
      <c r="R363" t="s">
        <v>602</v>
      </c>
      <c r="S363" t="s">
        <v>596</v>
      </c>
      <c r="T363" t="s">
        <v>597</v>
      </c>
      <c r="U363" t="s">
        <v>946</v>
      </c>
      <c r="V363" t="s">
        <v>950</v>
      </c>
      <c r="W363" t="s">
        <v>603</v>
      </c>
      <c r="X363" t="s">
        <v>246</v>
      </c>
      <c r="Y363" t="s">
        <v>3126</v>
      </c>
      <c r="Z363" t="s">
        <v>449</v>
      </c>
      <c r="AA363" t="s">
        <v>3127</v>
      </c>
      <c r="AB363" t="s">
        <v>1289</v>
      </c>
      <c r="AC363" t="s">
        <v>1290</v>
      </c>
      <c r="AD363" t="s">
        <v>1291</v>
      </c>
      <c r="AE363" t="s">
        <v>609</v>
      </c>
      <c r="AF363" t="s">
        <v>610</v>
      </c>
      <c r="AG363" t="s">
        <v>611</v>
      </c>
      <c r="AH363" t="s">
        <v>1292</v>
      </c>
      <c r="AI363" t="s">
        <v>1293</v>
      </c>
      <c r="AJ363" t="s">
        <v>3173</v>
      </c>
      <c r="AK363" t="s">
        <v>3135</v>
      </c>
      <c r="AL363">
        <v>0</v>
      </c>
      <c r="AM363">
        <v>0</v>
      </c>
      <c r="AN363">
        <v>0</v>
      </c>
      <c r="AO363">
        <v>170006416</v>
      </c>
      <c r="AP363">
        <v>0</v>
      </c>
      <c r="AQ363" s="187">
        <v>170006416</v>
      </c>
      <c r="AR363" s="187">
        <v>0</v>
      </c>
      <c r="AS363" s="187">
        <v>0</v>
      </c>
      <c r="AT363" s="187">
        <v>0</v>
      </c>
      <c r="AU363" s="187">
        <v>0</v>
      </c>
      <c r="AV363" s="187">
        <v>170006416</v>
      </c>
      <c r="AW363">
        <f>+COUNTIF('[5]EJECUCIONGASTOS ARMONIZADO'!$R$3:$R$583,#REF!)</f>
        <v>0</v>
      </c>
      <c r="AY363" t="e">
        <f>+#REF!-[5]GASTOS!#REF!</f>
        <v>#REF!</v>
      </c>
    </row>
    <row r="364" spans="1:51" x14ac:dyDescent="0.25">
      <c r="A364">
        <v>26</v>
      </c>
      <c r="B364">
        <v>1</v>
      </c>
      <c r="C364">
        <v>3</v>
      </c>
      <c r="D364">
        <v>81</v>
      </c>
      <c r="E364">
        <v>3</v>
      </c>
      <c r="F364">
        <v>203</v>
      </c>
      <c r="G364">
        <v>20</v>
      </c>
      <c r="H364">
        <v>41</v>
      </c>
      <c r="I364">
        <v>1</v>
      </c>
      <c r="J364" t="s">
        <v>597</v>
      </c>
      <c r="K364">
        <v>0</v>
      </c>
      <c r="L364" t="s">
        <v>597</v>
      </c>
      <c r="M364" t="s">
        <v>1243</v>
      </c>
      <c r="N364" t="s">
        <v>221</v>
      </c>
      <c r="O364" t="s">
        <v>1246</v>
      </c>
      <c r="P364" t="s">
        <v>1247</v>
      </c>
      <c r="Q364" t="s">
        <v>594</v>
      </c>
      <c r="R364" t="s">
        <v>602</v>
      </c>
      <c r="S364" t="s">
        <v>596</v>
      </c>
      <c r="T364" t="s">
        <v>597</v>
      </c>
      <c r="U364" t="s">
        <v>946</v>
      </c>
      <c r="V364" t="s">
        <v>950</v>
      </c>
      <c r="W364" t="s">
        <v>603</v>
      </c>
      <c r="X364" t="s">
        <v>246</v>
      </c>
      <c r="Y364" t="s">
        <v>3126</v>
      </c>
      <c r="Z364" t="s">
        <v>449</v>
      </c>
      <c r="AA364" t="s">
        <v>3127</v>
      </c>
      <c r="AB364" t="s">
        <v>1289</v>
      </c>
      <c r="AC364" t="s">
        <v>1290</v>
      </c>
      <c r="AD364" t="s">
        <v>1291</v>
      </c>
      <c r="AE364" t="s">
        <v>609</v>
      </c>
      <c r="AF364" t="s">
        <v>610</v>
      </c>
      <c r="AG364" t="s">
        <v>611</v>
      </c>
      <c r="AH364" t="s">
        <v>1292</v>
      </c>
      <c r="AI364" t="s">
        <v>1293</v>
      </c>
      <c r="AJ364" t="s">
        <v>3174</v>
      </c>
      <c r="AK364" t="s">
        <v>3133</v>
      </c>
      <c r="AL364">
        <v>0</v>
      </c>
      <c r="AM364">
        <v>0</v>
      </c>
      <c r="AN364">
        <v>0</v>
      </c>
      <c r="AO364">
        <v>4635689754</v>
      </c>
      <c r="AP364">
        <v>0</v>
      </c>
      <c r="AQ364" s="187">
        <v>4635689754</v>
      </c>
      <c r="AR364" s="187">
        <v>2744528417</v>
      </c>
      <c r="AS364" s="187">
        <v>1605722251</v>
      </c>
      <c r="AT364" s="187">
        <v>0</v>
      </c>
      <c r="AU364" s="187">
        <v>0</v>
      </c>
      <c r="AV364" s="187">
        <v>1891161337</v>
      </c>
      <c r="AW364">
        <f>+COUNTIF('[5]EJECUCIONGASTOS ARMONIZADO'!$R$3:$R$583,#REF!)</f>
        <v>0</v>
      </c>
      <c r="AY364" t="e">
        <f>+#REF!-[5]GASTOS!#REF!</f>
        <v>#REF!</v>
      </c>
    </row>
    <row r="365" spans="1:51" x14ac:dyDescent="0.25">
      <c r="A365">
        <v>26</v>
      </c>
      <c r="B365">
        <v>1</v>
      </c>
      <c r="C365">
        <v>3</v>
      </c>
      <c r="D365">
        <v>81</v>
      </c>
      <c r="E365">
        <v>3</v>
      </c>
      <c r="F365">
        <v>203</v>
      </c>
      <c r="G365">
        <v>20</v>
      </c>
      <c r="H365">
        <v>42</v>
      </c>
      <c r="I365">
        <v>1</v>
      </c>
      <c r="J365" t="s">
        <v>597</v>
      </c>
      <c r="K365">
        <v>0</v>
      </c>
      <c r="L365" t="s">
        <v>597</v>
      </c>
      <c r="M365" t="s">
        <v>1243</v>
      </c>
      <c r="N365" t="s">
        <v>221</v>
      </c>
      <c r="O365" t="s">
        <v>1246</v>
      </c>
      <c r="P365" t="s">
        <v>1247</v>
      </c>
      <c r="Q365" t="s">
        <v>594</v>
      </c>
      <c r="R365" t="s">
        <v>602</v>
      </c>
      <c r="S365" t="s">
        <v>596</v>
      </c>
      <c r="T365" t="s">
        <v>597</v>
      </c>
      <c r="U365" t="s">
        <v>946</v>
      </c>
      <c r="V365" t="s">
        <v>950</v>
      </c>
      <c r="W365" t="s">
        <v>603</v>
      </c>
      <c r="X365" t="s">
        <v>246</v>
      </c>
      <c r="Y365" t="s">
        <v>3126</v>
      </c>
      <c r="Z365" t="s">
        <v>449</v>
      </c>
      <c r="AA365" t="s">
        <v>3127</v>
      </c>
      <c r="AB365" t="s">
        <v>1289</v>
      </c>
      <c r="AC365" t="s">
        <v>1290</v>
      </c>
      <c r="AD365" t="s">
        <v>1291</v>
      </c>
      <c r="AE365" t="s">
        <v>609</v>
      </c>
      <c r="AF365" t="s">
        <v>610</v>
      </c>
      <c r="AG365" t="s">
        <v>611</v>
      </c>
      <c r="AH365" t="s">
        <v>1292</v>
      </c>
      <c r="AI365" t="s">
        <v>1293</v>
      </c>
      <c r="AJ365" t="s">
        <v>3175</v>
      </c>
      <c r="AK365" t="s">
        <v>3135</v>
      </c>
      <c r="AL365">
        <v>0</v>
      </c>
      <c r="AM365">
        <v>0</v>
      </c>
      <c r="AN365">
        <v>0</v>
      </c>
      <c r="AO365">
        <v>491108708</v>
      </c>
      <c r="AP365">
        <v>0</v>
      </c>
      <c r="AQ365" s="187">
        <v>491108708</v>
      </c>
      <c r="AR365" s="187">
        <v>491108708</v>
      </c>
      <c r="AS365" s="187">
        <v>491108708</v>
      </c>
      <c r="AT365" s="187">
        <v>0</v>
      </c>
      <c r="AU365" s="187">
        <v>0</v>
      </c>
      <c r="AV365" s="187">
        <v>0</v>
      </c>
      <c r="AW365">
        <f>+COUNTIF('[5]EJECUCIONGASTOS ARMONIZADO'!$R$3:$R$583,#REF!)</f>
        <v>0</v>
      </c>
      <c r="AY365" t="e">
        <f>+#REF!-[5]GASTOS!#REF!</f>
        <v>#REF!</v>
      </c>
    </row>
    <row r="366" spans="1:51" x14ac:dyDescent="0.25">
      <c r="A366">
        <v>26</v>
      </c>
      <c r="B366">
        <v>1</v>
      </c>
      <c r="C366">
        <v>3</v>
      </c>
      <c r="D366">
        <v>81</v>
      </c>
      <c r="E366">
        <v>3</v>
      </c>
      <c r="F366">
        <v>203</v>
      </c>
      <c r="G366">
        <v>20</v>
      </c>
      <c r="H366">
        <v>43</v>
      </c>
      <c r="I366">
        <v>1</v>
      </c>
      <c r="J366" t="s">
        <v>597</v>
      </c>
      <c r="K366">
        <v>0</v>
      </c>
      <c r="L366" t="s">
        <v>597</v>
      </c>
      <c r="M366" t="s">
        <v>1243</v>
      </c>
      <c r="N366" t="s">
        <v>221</v>
      </c>
      <c r="O366" t="s">
        <v>1246</v>
      </c>
      <c r="P366" t="s">
        <v>1247</v>
      </c>
      <c r="Q366" t="s">
        <v>594</v>
      </c>
      <c r="R366" t="s">
        <v>602</v>
      </c>
      <c r="S366" t="s">
        <v>596</v>
      </c>
      <c r="T366" t="s">
        <v>597</v>
      </c>
      <c r="U366" t="s">
        <v>946</v>
      </c>
      <c r="V366" t="s">
        <v>950</v>
      </c>
      <c r="W366" t="s">
        <v>603</v>
      </c>
      <c r="X366" t="s">
        <v>246</v>
      </c>
      <c r="Y366" t="s">
        <v>3126</v>
      </c>
      <c r="Z366" t="s">
        <v>449</v>
      </c>
      <c r="AA366" t="s">
        <v>3127</v>
      </c>
      <c r="AB366" t="s">
        <v>1289</v>
      </c>
      <c r="AC366" t="s">
        <v>1290</v>
      </c>
      <c r="AD366" t="s">
        <v>1291</v>
      </c>
      <c r="AE366" t="s">
        <v>609</v>
      </c>
      <c r="AF366" t="s">
        <v>610</v>
      </c>
      <c r="AG366" t="s">
        <v>611</v>
      </c>
      <c r="AH366" t="s">
        <v>1292</v>
      </c>
      <c r="AI366" t="s">
        <v>1293</v>
      </c>
      <c r="AJ366" t="s">
        <v>3176</v>
      </c>
      <c r="AK366" t="s">
        <v>3135</v>
      </c>
      <c r="AL366">
        <v>0</v>
      </c>
      <c r="AM366">
        <v>0</v>
      </c>
      <c r="AN366">
        <v>0</v>
      </c>
      <c r="AO366">
        <v>2500000000</v>
      </c>
      <c r="AP366">
        <v>0</v>
      </c>
      <c r="AQ366" s="187">
        <v>2500000000</v>
      </c>
      <c r="AR366" s="187">
        <v>0</v>
      </c>
      <c r="AS366" s="187">
        <v>0</v>
      </c>
      <c r="AT366" s="187">
        <v>0</v>
      </c>
      <c r="AU366" s="187">
        <v>0</v>
      </c>
      <c r="AV366" s="187">
        <v>2500000000</v>
      </c>
      <c r="AW366">
        <f>+COUNTIF('[5]EJECUCIONGASTOS ARMONIZADO'!$R$3:$R$583,#REF!)</f>
        <v>0</v>
      </c>
      <c r="AY366" t="e">
        <f>+#REF!-[5]GASTOS!#REF!</f>
        <v>#REF!</v>
      </c>
    </row>
    <row r="367" spans="1:51" x14ac:dyDescent="0.25">
      <c r="A367">
        <v>26</v>
      </c>
      <c r="B367">
        <v>1</v>
      </c>
      <c r="C367">
        <v>3</v>
      </c>
      <c r="D367">
        <v>81</v>
      </c>
      <c r="E367">
        <v>4</v>
      </c>
      <c r="F367">
        <v>205</v>
      </c>
      <c r="G367">
        <v>77</v>
      </c>
      <c r="H367">
        <v>40</v>
      </c>
      <c r="I367">
        <v>1</v>
      </c>
      <c r="J367" t="s">
        <v>597</v>
      </c>
      <c r="K367">
        <v>0</v>
      </c>
      <c r="L367" t="s">
        <v>597</v>
      </c>
      <c r="M367" t="s">
        <v>1243</v>
      </c>
      <c r="N367" t="s">
        <v>221</v>
      </c>
      <c r="O367" t="s">
        <v>1246</v>
      </c>
      <c r="P367" t="s">
        <v>1247</v>
      </c>
      <c r="Q367" t="s">
        <v>594</v>
      </c>
      <c r="R367" t="s">
        <v>602</v>
      </c>
      <c r="S367" t="s">
        <v>596</v>
      </c>
      <c r="T367" t="s">
        <v>597</v>
      </c>
      <c r="U367" t="s">
        <v>946</v>
      </c>
      <c r="V367" t="s">
        <v>950</v>
      </c>
      <c r="W367" t="s">
        <v>877</v>
      </c>
      <c r="X367" t="s">
        <v>252</v>
      </c>
      <c r="Y367" t="s">
        <v>3147</v>
      </c>
      <c r="Z367" t="s">
        <v>493</v>
      </c>
      <c r="AA367" t="s">
        <v>3148</v>
      </c>
      <c r="AB367" t="s">
        <v>1258</v>
      </c>
      <c r="AC367" t="s">
        <v>1259</v>
      </c>
      <c r="AD367" t="s">
        <v>1260</v>
      </c>
      <c r="AE367" t="s">
        <v>609</v>
      </c>
      <c r="AF367" t="s">
        <v>610</v>
      </c>
      <c r="AG367" t="s">
        <v>611</v>
      </c>
      <c r="AH367" t="s">
        <v>1265</v>
      </c>
      <c r="AI367" t="s">
        <v>1266</v>
      </c>
      <c r="AJ367" t="s">
        <v>3177</v>
      </c>
      <c r="AK367" t="s">
        <v>3150</v>
      </c>
      <c r="AL367">
        <v>0</v>
      </c>
      <c r="AM367">
        <v>0</v>
      </c>
      <c r="AN367">
        <v>0</v>
      </c>
      <c r="AO367">
        <v>32982597</v>
      </c>
      <c r="AP367">
        <v>0</v>
      </c>
      <c r="AQ367" s="187">
        <v>32982597</v>
      </c>
      <c r="AR367" s="187">
        <v>32982597</v>
      </c>
      <c r="AS367" s="187">
        <v>32982597</v>
      </c>
      <c r="AT367" s="187">
        <v>0</v>
      </c>
      <c r="AU367" s="187">
        <v>0</v>
      </c>
      <c r="AV367" s="187">
        <v>0</v>
      </c>
      <c r="AW367">
        <f>+COUNTIF('[5]EJECUCIONGASTOS ARMONIZADO'!$R$3:$R$583,#REF!)</f>
        <v>0</v>
      </c>
      <c r="AY367" t="e">
        <f>+#REF!-[5]GASTOS!#REF!</f>
        <v>#REF!</v>
      </c>
    </row>
    <row r="368" spans="1:51" x14ac:dyDescent="0.25">
      <c r="A368">
        <v>26</v>
      </c>
      <c r="B368">
        <v>1</v>
      </c>
      <c r="C368">
        <v>3</v>
      </c>
      <c r="D368">
        <v>81</v>
      </c>
      <c r="E368">
        <v>4</v>
      </c>
      <c r="F368">
        <v>205</v>
      </c>
      <c r="G368">
        <v>77</v>
      </c>
      <c r="H368">
        <v>41</v>
      </c>
      <c r="I368">
        <v>1</v>
      </c>
      <c r="J368" t="s">
        <v>597</v>
      </c>
      <c r="K368">
        <v>0</v>
      </c>
      <c r="L368" t="s">
        <v>597</v>
      </c>
      <c r="M368" t="s">
        <v>1243</v>
      </c>
      <c r="N368" t="s">
        <v>221</v>
      </c>
      <c r="O368" t="s">
        <v>1246</v>
      </c>
      <c r="P368" t="s">
        <v>1247</v>
      </c>
      <c r="Q368" t="s">
        <v>594</v>
      </c>
      <c r="R368" t="s">
        <v>602</v>
      </c>
      <c r="S368" t="s">
        <v>596</v>
      </c>
      <c r="T368" t="s">
        <v>597</v>
      </c>
      <c r="U368" t="s">
        <v>946</v>
      </c>
      <c r="V368" t="s">
        <v>950</v>
      </c>
      <c r="W368" t="s">
        <v>877</v>
      </c>
      <c r="X368" t="s">
        <v>252</v>
      </c>
      <c r="Y368" t="s">
        <v>3147</v>
      </c>
      <c r="Z368" t="s">
        <v>493</v>
      </c>
      <c r="AA368" t="s">
        <v>3148</v>
      </c>
      <c r="AB368" t="s">
        <v>1258</v>
      </c>
      <c r="AC368" t="s">
        <v>1259</v>
      </c>
      <c r="AD368" t="s">
        <v>1260</v>
      </c>
      <c r="AE368" t="s">
        <v>609</v>
      </c>
      <c r="AF368" t="s">
        <v>610</v>
      </c>
      <c r="AG368" t="s">
        <v>611</v>
      </c>
      <c r="AH368" t="s">
        <v>1265</v>
      </c>
      <c r="AI368" t="s">
        <v>1266</v>
      </c>
      <c r="AJ368" t="s">
        <v>3178</v>
      </c>
      <c r="AK368" t="s">
        <v>3179</v>
      </c>
      <c r="AL368">
        <v>0</v>
      </c>
      <c r="AM368">
        <v>0</v>
      </c>
      <c r="AN368">
        <v>0</v>
      </c>
      <c r="AO368">
        <v>1366465858</v>
      </c>
      <c r="AP368">
        <v>0</v>
      </c>
      <c r="AQ368" s="187">
        <v>1366465858</v>
      </c>
      <c r="AR368" s="187">
        <v>440685858</v>
      </c>
      <c r="AS368" s="187">
        <v>116972943</v>
      </c>
      <c r="AT368" s="187">
        <v>0</v>
      </c>
      <c r="AU368" s="187">
        <v>0</v>
      </c>
      <c r="AV368" s="187">
        <v>925780000</v>
      </c>
      <c r="AW368">
        <f>+COUNTIF('[5]EJECUCIONGASTOS ARMONIZADO'!$R$3:$R$583,#REF!)</f>
        <v>0</v>
      </c>
      <c r="AY368" t="e">
        <f>+#REF!-[5]GASTOS!#REF!</f>
        <v>#REF!</v>
      </c>
    </row>
    <row r="369" spans="1:51" x14ac:dyDescent="0.25">
      <c r="A369">
        <v>26</v>
      </c>
      <c r="B369">
        <v>1</v>
      </c>
      <c r="C369">
        <v>3</v>
      </c>
      <c r="D369">
        <v>81</v>
      </c>
      <c r="E369">
        <v>4</v>
      </c>
      <c r="F369">
        <v>205</v>
      </c>
      <c r="G369">
        <v>77</v>
      </c>
      <c r="H369">
        <v>42</v>
      </c>
      <c r="I369">
        <v>1</v>
      </c>
      <c r="J369" t="s">
        <v>597</v>
      </c>
      <c r="K369">
        <v>0</v>
      </c>
      <c r="L369" t="s">
        <v>597</v>
      </c>
      <c r="M369" t="s">
        <v>1243</v>
      </c>
      <c r="N369" t="s">
        <v>221</v>
      </c>
      <c r="O369" t="s">
        <v>1246</v>
      </c>
      <c r="P369" t="s">
        <v>1247</v>
      </c>
      <c r="Q369" t="s">
        <v>594</v>
      </c>
      <c r="R369" t="s">
        <v>602</v>
      </c>
      <c r="S369" t="s">
        <v>596</v>
      </c>
      <c r="T369" t="s">
        <v>597</v>
      </c>
      <c r="U369" t="s">
        <v>946</v>
      </c>
      <c r="V369" t="s">
        <v>950</v>
      </c>
      <c r="W369" t="s">
        <v>877</v>
      </c>
      <c r="X369" t="s">
        <v>252</v>
      </c>
      <c r="Y369" t="s">
        <v>3147</v>
      </c>
      <c r="Z369" t="s">
        <v>493</v>
      </c>
      <c r="AA369" t="s">
        <v>3148</v>
      </c>
      <c r="AB369" t="s">
        <v>1258</v>
      </c>
      <c r="AC369" t="s">
        <v>1259</v>
      </c>
      <c r="AD369" t="s">
        <v>1260</v>
      </c>
      <c r="AE369" t="s">
        <v>609</v>
      </c>
      <c r="AF369" t="s">
        <v>610</v>
      </c>
      <c r="AG369" t="s">
        <v>611</v>
      </c>
      <c r="AH369" t="s">
        <v>1265</v>
      </c>
      <c r="AI369" t="s">
        <v>1266</v>
      </c>
      <c r="AJ369" t="s">
        <v>3180</v>
      </c>
      <c r="AK369" t="s">
        <v>3181</v>
      </c>
      <c r="AL369">
        <v>0</v>
      </c>
      <c r="AM369">
        <v>0</v>
      </c>
      <c r="AN369">
        <v>0</v>
      </c>
      <c r="AO369">
        <v>431787452</v>
      </c>
      <c r="AP369">
        <v>0</v>
      </c>
      <c r="AQ369" s="187">
        <v>431787452</v>
      </c>
      <c r="AR369" s="187">
        <v>431787452</v>
      </c>
      <c r="AS369" s="187">
        <v>431787452</v>
      </c>
      <c r="AT369" s="187">
        <v>431735677.35000002</v>
      </c>
      <c r="AU369" s="187">
        <v>431735677.35000002</v>
      </c>
      <c r="AV369" s="187">
        <v>0</v>
      </c>
      <c r="AW369">
        <f>+COUNTIF('[5]EJECUCIONGASTOS ARMONIZADO'!$R$3:$R$583,#REF!)</f>
        <v>0</v>
      </c>
      <c r="AY369" t="e">
        <f>+#REF!-[5]GASTOS!#REF!</f>
        <v>#REF!</v>
      </c>
    </row>
    <row r="370" spans="1:51" x14ac:dyDescent="0.25">
      <c r="A370">
        <v>26</v>
      </c>
      <c r="B370">
        <v>1</v>
      </c>
      <c r="C370">
        <v>3</v>
      </c>
      <c r="D370">
        <v>81</v>
      </c>
      <c r="E370">
        <v>4</v>
      </c>
      <c r="F370">
        <v>3</v>
      </c>
      <c r="G370">
        <v>20</v>
      </c>
      <c r="H370">
        <v>0</v>
      </c>
      <c r="I370">
        <v>1</v>
      </c>
      <c r="J370" t="s">
        <v>597</v>
      </c>
      <c r="K370">
        <v>0</v>
      </c>
      <c r="L370" t="s">
        <v>597</v>
      </c>
      <c r="M370" t="s">
        <v>1243</v>
      </c>
      <c r="N370" t="s">
        <v>221</v>
      </c>
      <c r="O370" t="s">
        <v>1246</v>
      </c>
      <c r="P370" t="s">
        <v>1247</v>
      </c>
      <c r="Q370" t="s">
        <v>594</v>
      </c>
      <c r="R370" t="s">
        <v>602</v>
      </c>
      <c r="S370" t="s">
        <v>596</v>
      </c>
      <c r="T370" t="s">
        <v>597</v>
      </c>
      <c r="U370" t="s">
        <v>946</v>
      </c>
      <c r="V370" t="s">
        <v>950</v>
      </c>
      <c r="W370" t="s">
        <v>877</v>
      </c>
      <c r="X370" t="s">
        <v>252</v>
      </c>
      <c r="Y370" t="s">
        <v>909</v>
      </c>
      <c r="Z370" t="s">
        <v>910</v>
      </c>
      <c r="AA370" t="s">
        <v>1288</v>
      </c>
      <c r="AB370" t="s">
        <v>1289</v>
      </c>
      <c r="AC370" t="s">
        <v>1290</v>
      </c>
      <c r="AD370" t="s">
        <v>1291</v>
      </c>
      <c r="AE370" t="s">
        <v>609</v>
      </c>
      <c r="AF370" t="s">
        <v>610</v>
      </c>
      <c r="AG370" t="s">
        <v>611</v>
      </c>
      <c r="AH370" t="s">
        <v>1303</v>
      </c>
      <c r="AI370" t="s">
        <v>1304</v>
      </c>
      <c r="AJ370" t="s">
        <v>1362</v>
      </c>
      <c r="AK370" t="s">
        <v>77</v>
      </c>
      <c r="AL370">
        <v>1615000000</v>
      </c>
      <c r="AM370">
        <v>0</v>
      </c>
      <c r="AN370">
        <v>0</v>
      </c>
      <c r="AO370">
        <v>0</v>
      </c>
      <c r="AP370">
        <v>0</v>
      </c>
      <c r="AQ370" s="187">
        <v>1615000000</v>
      </c>
      <c r="AR370" s="187">
        <v>1615000000</v>
      </c>
      <c r="AS370" s="187">
        <v>1615000000</v>
      </c>
      <c r="AT370" s="187">
        <v>929992110</v>
      </c>
      <c r="AU370" s="187">
        <v>929992110</v>
      </c>
      <c r="AV370" s="187">
        <v>0</v>
      </c>
      <c r="AW370">
        <f>+COUNTIF('[5]EJECUCIONGASTOS ARMONIZADO'!$R$3:$R$583,#REF!)</f>
        <v>0</v>
      </c>
      <c r="AY370" t="e">
        <f>+#REF!-[5]GASTOS!#REF!</f>
        <v>#REF!</v>
      </c>
    </row>
    <row r="371" spans="1:51" x14ac:dyDescent="0.25">
      <c r="A371">
        <v>26</v>
      </c>
      <c r="B371">
        <v>1</v>
      </c>
      <c r="C371">
        <v>3</v>
      </c>
      <c r="D371">
        <v>81</v>
      </c>
      <c r="E371">
        <v>4</v>
      </c>
      <c r="F371">
        <v>3</v>
      </c>
      <c r="G371">
        <v>20</v>
      </c>
      <c r="H371">
        <v>0</v>
      </c>
      <c r="I371">
        <v>1</v>
      </c>
      <c r="J371" t="s">
        <v>597</v>
      </c>
      <c r="K371">
        <v>0</v>
      </c>
      <c r="L371" t="s">
        <v>597</v>
      </c>
      <c r="M371" t="s">
        <v>1243</v>
      </c>
      <c r="N371" t="s">
        <v>221</v>
      </c>
      <c r="O371" t="s">
        <v>1246</v>
      </c>
      <c r="P371" t="s">
        <v>1247</v>
      </c>
      <c r="Q371" t="s">
        <v>594</v>
      </c>
      <c r="R371" t="s">
        <v>602</v>
      </c>
      <c r="S371" t="s">
        <v>596</v>
      </c>
      <c r="T371" t="s">
        <v>597</v>
      </c>
      <c r="U371" t="s">
        <v>946</v>
      </c>
      <c r="V371" t="s">
        <v>950</v>
      </c>
      <c r="W371" t="s">
        <v>877</v>
      </c>
      <c r="X371" t="s">
        <v>252</v>
      </c>
      <c r="Y371" t="s">
        <v>909</v>
      </c>
      <c r="Z371" t="s">
        <v>910</v>
      </c>
      <c r="AA371" t="s">
        <v>1288</v>
      </c>
      <c r="AB371" t="s">
        <v>1289</v>
      </c>
      <c r="AC371" t="s">
        <v>1290</v>
      </c>
      <c r="AD371" t="s">
        <v>1291</v>
      </c>
      <c r="AE371" t="s">
        <v>609</v>
      </c>
      <c r="AF371" t="s">
        <v>610</v>
      </c>
      <c r="AG371" t="s">
        <v>611</v>
      </c>
      <c r="AH371" t="s">
        <v>1292</v>
      </c>
      <c r="AI371" t="s">
        <v>1293</v>
      </c>
      <c r="AJ371" t="s">
        <v>2850</v>
      </c>
      <c r="AK371" t="s">
        <v>288</v>
      </c>
      <c r="AL371">
        <v>0</v>
      </c>
      <c r="AM371">
        <v>491108708</v>
      </c>
      <c r="AN371">
        <v>0</v>
      </c>
      <c r="AO371">
        <v>0</v>
      </c>
      <c r="AP371">
        <v>491108708</v>
      </c>
      <c r="AQ371" s="187">
        <v>0</v>
      </c>
      <c r="AR371" s="187">
        <v>0</v>
      </c>
      <c r="AS371" s="187">
        <v>0</v>
      </c>
      <c r="AT371" s="187">
        <v>0</v>
      </c>
      <c r="AU371" s="187">
        <v>0</v>
      </c>
      <c r="AV371" s="187">
        <v>0</v>
      </c>
      <c r="AW371">
        <f>+COUNTIF('[5]EJECUCIONGASTOS ARMONIZADO'!$R$3:$R$583,#REF!)</f>
        <v>0</v>
      </c>
      <c r="AY371" t="e">
        <f>+#REF!-[5]GASTOS!#REF!</f>
        <v>#REF!</v>
      </c>
    </row>
    <row r="372" spans="1:51" x14ac:dyDescent="0.25">
      <c r="A372">
        <v>26</v>
      </c>
      <c r="B372">
        <v>1</v>
      </c>
      <c r="C372">
        <v>3</v>
      </c>
      <c r="D372">
        <v>81</v>
      </c>
      <c r="E372">
        <v>4</v>
      </c>
      <c r="F372">
        <v>3</v>
      </c>
      <c r="G372">
        <v>20</v>
      </c>
      <c r="H372">
        <v>1</v>
      </c>
      <c r="I372">
        <v>1</v>
      </c>
      <c r="J372" t="s">
        <v>597</v>
      </c>
      <c r="K372">
        <v>0</v>
      </c>
      <c r="L372" t="s">
        <v>597</v>
      </c>
      <c r="M372" t="s">
        <v>1243</v>
      </c>
      <c r="N372" t="s">
        <v>221</v>
      </c>
      <c r="O372" t="s">
        <v>1246</v>
      </c>
      <c r="P372" t="s">
        <v>1247</v>
      </c>
      <c r="Q372" t="s">
        <v>594</v>
      </c>
      <c r="R372" t="s">
        <v>602</v>
      </c>
      <c r="S372" t="s">
        <v>596</v>
      </c>
      <c r="T372" t="s">
        <v>597</v>
      </c>
      <c r="U372" t="s">
        <v>946</v>
      </c>
      <c r="V372" t="s">
        <v>950</v>
      </c>
      <c r="W372" t="s">
        <v>877</v>
      </c>
      <c r="X372" t="s">
        <v>252</v>
      </c>
      <c r="Y372" t="s">
        <v>909</v>
      </c>
      <c r="Z372" t="s">
        <v>910</v>
      </c>
      <c r="AA372" t="s">
        <v>1288</v>
      </c>
      <c r="AB372" t="s">
        <v>1289</v>
      </c>
      <c r="AC372" t="s">
        <v>1290</v>
      </c>
      <c r="AD372" t="s">
        <v>1291</v>
      </c>
      <c r="AE372" t="s">
        <v>609</v>
      </c>
      <c r="AF372" t="s">
        <v>610</v>
      </c>
      <c r="AG372" t="s">
        <v>611</v>
      </c>
      <c r="AH372" t="s">
        <v>1292</v>
      </c>
      <c r="AI372" t="s">
        <v>1293</v>
      </c>
      <c r="AJ372" t="s">
        <v>1365</v>
      </c>
      <c r="AK372" t="s">
        <v>77</v>
      </c>
      <c r="AL372">
        <v>3793425969</v>
      </c>
      <c r="AM372">
        <v>0</v>
      </c>
      <c r="AN372">
        <v>0</v>
      </c>
      <c r="AO372">
        <v>0</v>
      </c>
      <c r="AP372">
        <v>305696170</v>
      </c>
      <c r="AQ372" s="187">
        <v>3487729799</v>
      </c>
      <c r="AR372" s="187">
        <v>3487729799</v>
      </c>
      <c r="AS372" s="187">
        <v>3487729799</v>
      </c>
      <c r="AT372" s="187">
        <v>1800327169.2</v>
      </c>
      <c r="AU372" s="187">
        <v>1800327169.2</v>
      </c>
      <c r="AV372" s="187">
        <v>0</v>
      </c>
      <c r="AW372">
        <f>+COUNTIF('[5]EJECUCIONGASTOS ARMONIZADO'!$R$3:$R$583,#REF!)</f>
        <v>0</v>
      </c>
      <c r="AY372" t="e">
        <f>+#REF!-[5]GASTOS!#REF!</f>
        <v>#REF!</v>
      </c>
    </row>
    <row r="373" spans="1:51" x14ac:dyDescent="0.25">
      <c r="A373">
        <v>26</v>
      </c>
      <c r="B373">
        <v>1</v>
      </c>
      <c r="C373">
        <v>3</v>
      </c>
      <c r="D373">
        <v>81</v>
      </c>
      <c r="E373">
        <v>4</v>
      </c>
      <c r="F373">
        <v>3</v>
      </c>
      <c r="G373">
        <v>20</v>
      </c>
      <c r="H373">
        <v>2</v>
      </c>
      <c r="I373">
        <v>1</v>
      </c>
      <c r="J373" t="s">
        <v>597</v>
      </c>
      <c r="K373">
        <v>0</v>
      </c>
      <c r="L373" t="s">
        <v>597</v>
      </c>
      <c r="M373" t="s">
        <v>1243</v>
      </c>
      <c r="N373" t="s">
        <v>221</v>
      </c>
      <c r="O373" t="s">
        <v>1246</v>
      </c>
      <c r="P373" t="s">
        <v>1247</v>
      </c>
      <c r="Q373" t="s">
        <v>594</v>
      </c>
      <c r="R373" t="s">
        <v>602</v>
      </c>
      <c r="S373" t="s">
        <v>596</v>
      </c>
      <c r="T373" t="s">
        <v>597</v>
      </c>
      <c r="U373" t="s">
        <v>946</v>
      </c>
      <c r="V373" t="s">
        <v>950</v>
      </c>
      <c r="W373" t="s">
        <v>877</v>
      </c>
      <c r="X373" t="s">
        <v>252</v>
      </c>
      <c r="Y373" t="s">
        <v>909</v>
      </c>
      <c r="Z373" t="s">
        <v>910</v>
      </c>
      <c r="AA373" t="s">
        <v>1288</v>
      </c>
      <c r="AB373" t="s">
        <v>1289</v>
      </c>
      <c r="AC373" t="s">
        <v>1290</v>
      </c>
      <c r="AD373" t="s">
        <v>1291</v>
      </c>
      <c r="AE373" t="s">
        <v>609</v>
      </c>
      <c r="AF373" t="s">
        <v>610</v>
      </c>
      <c r="AG373" t="s">
        <v>611</v>
      </c>
      <c r="AH373" t="s">
        <v>1292</v>
      </c>
      <c r="AI373" t="s">
        <v>1293</v>
      </c>
      <c r="AJ373" t="s">
        <v>1368</v>
      </c>
      <c r="AK373" t="s">
        <v>76</v>
      </c>
      <c r="AL373">
        <v>4578206378</v>
      </c>
      <c r="AM373">
        <v>0</v>
      </c>
      <c r="AN373">
        <v>0</v>
      </c>
      <c r="AO373">
        <v>0</v>
      </c>
      <c r="AP373">
        <v>0</v>
      </c>
      <c r="AQ373" s="187">
        <v>4578206378</v>
      </c>
      <c r="AR373" s="187">
        <v>4578206378</v>
      </c>
      <c r="AS373" s="187">
        <v>4578206378</v>
      </c>
      <c r="AT373" s="187">
        <v>3131226399</v>
      </c>
      <c r="AU373" s="187">
        <v>3131226399</v>
      </c>
      <c r="AV373" s="187">
        <v>0</v>
      </c>
      <c r="AW373">
        <f>+COUNTIF('[5]EJECUCIONGASTOS ARMONIZADO'!$R$3:$R$583,#REF!)</f>
        <v>0</v>
      </c>
      <c r="AY373" t="e">
        <f>+#REF!-[5]GASTOS!#REF!</f>
        <v>#REF!</v>
      </c>
    </row>
    <row r="374" spans="1:51" x14ac:dyDescent="0.25">
      <c r="A374">
        <v>26</v>
      </c>
      <c r="B374">
        <v>1</v>
      </c>
      <c r="C374">
        <v>3</v>
      </c>
      <c r="D374">
        <v>81</v>
      </c>
      <c r="E374">
        <v>4</v>
      </c>
      <c r="F374">
        <v>3</v>
      </c>
      <c r="G374">
        <v>20</v>
      </c>
      <c r="H374">
        <v>6</v>
      </c>
      <c r="I374">
        <v>1</v>
      </c>
      <c r="J374" t="s">
        <v>597</v>
      </c>
      <c r="K374">
        <v>0</v>
      </c>
      <c r="L374" t="s">
        <v>597</v>
      </c>
      <c r="M374" t="s">
        <v>1243</v>
      </c>
      <c r="N374" t="s">
        <v>221</v>
      </c>
      <c r="O374" t="s">
        <v>1246</v>
      </c>
      <c r="P374" t="s">
        <v>1247</v>
      </c>
      <c r="Q374" t="s">
        <v>594</v>
      </c>
      <c r="R374" t="s">
        <v>602</v>
      </c>
      <c r="S374" t="s">
        <v>596</v>
      </c>
      <c r="T374" t="s">
        <v>597</v>
      </c>
      <c r="U374" t="s">
        <v>946</v>
      </c>
      <c r="V374" t="s">
        <v>950</v>
      </c>
      <c r="W374" t="s">
        <v>877</v>
      </c>
      <c r="X374" t="s">
        <v>252</v>
      </c>
      <c r="Y374" t="s">
        <v>909</v>
      </c>
      <c r="Z374" t="s">
        <v>910</v>
      </c>
      <c r="AA374" t="s">
        <v>1288</v>
      </c>
      <c r="AB374" t="s">
        <v>1289</v>
      </c>
      <c r="AC374" t="s">
        <v>1290</v>
      </c>
      <c r="AD374" t="s">
        <v>1291</v>
      </c>
      <c r="AE374" t="s">
        <v>609</v>
      </c>
      <c r="AF374" t="s">
        <v>610</v>
      </c>
      <c r="AG374" t="s">
        <v>611</v>
      </c>
      <c r="AH374" t="s">
        <v>1292</v>
      </c>
      <c r="AI374" t="s">
        <v>1293</v>
      </c>
      <c r="AJ374" t="s">
        <v>1371</v>
      </c>
      <c r="AK374" t="s">
        <v>88</v>
      </c>
      <c r="AL374">
        <v>0</v>
      </c>
      <c r="AM374">
        <v>7000000000</v>
      </c>
      <c r="AN374">
        <v>0</v>
      </c>
      <c r="AO374">
        <v>0</v>
      </c>
      <c r="AP374">
        <v>7000000000</v>
      </c>
      <c r="AQ374" s="187">
        <v>0</v>
      </c>
      <c r="AR374" s="187">
        <v>0</v>
      </c>
      <c r="AS374" s="187">
        <v>0</v>
      </c>
      <c r="AT374" s="187">
        <v>0</v>
      </c>
      <c r="AU374" s="187">
        <v>0</v>
      </c>
      <c r="AV374" s="187">
        <v>0</v>
      </c>
      <c r="AW374">
        <f>+COUNTIF('[5]EJECUCIONGASTOS ARMONIZADO'!$R$3:$R$583,#REF!)</f>
        <v>0</v>
      </c>
      <c r="AY374" t="e">
        <f>+#REF!-[5]GASTOS!#REF!</f>
        <v>#REF!</v>
      </c>
    </row>
    <row r="375" spans="1:51" x14ac:dyDescent="0.25">
      <c r="A375">
        <v>26</v>
      </c>
      <c r="B375">
        <v>1</v>
      </c>
      <c r="C375">
        <v>3</v>
      </c>
      <c r="D375">
        <v>82</v>
      </c>
      <c r="E375">
        <v>2</v>
      </c>
      <c r="F375">
        <v>303</v>
      </c>
      <c r="G375">
        <v>85</v>
      </c>
      <c r="H375">
        <v>40</v>
      </c>
      <c r="I375">
        <v>2</v>
      </c>
      <c r="J375" t="s">
        <v>235</v>
      </c>
      <c r="K375" t="s">
        <v>1243</v>
      </c>
      <c r="L375" t="s">
        <v>221</v>
      </c>
      <c r="M375" t="s">
        <v>1243</v>
      </c>
      <c r="N375" t="s">
        <v>221</v>
      </c>
      <c r="O375" t="s">
        <v>1246</v>
      </c>
      <c r="P375" t="s">
        <v>1247</v>
      </c>
      <c r="Q375" t="s">
        <v>594</v>
      </c>
      <c r="R375" t="s">
        <v>602</v>
      </c>
      <c r="S375" t="s">
        <v>696</v>
      </c>
      <c r="T375" t="s">
        <v>235</v>
      </c>
      <c r="U375" t="s">
        <v>725</v>
      </c>
      <c r="V375" t="s">
        <v>729</v>
      </c>
      <c r="W375" t="s">
        <v>1437</v>
      </c>
      <c r="X375" t="s">
        <v>1438</v>
      </c>
      <c r="Y375" t="s">
        <v>3153</v>
      </c>
      <c r="Z375" t="s">
        <v>412</v>
      </c>
      <c r="AA375" t="s">
        <v>3154</v>
      </c>
      <c r="AB375" t="s">
        <v>1212</v>
      </c>
      <c r="AC375" t="s">
        <v>1213</v>
      </c>
      <c r="AD375" t="s">
        <v>1214</v>
      </c>
      <c r="AE375" t="s">
        <v>609</v>
      </c>
      <c r="AF375" t="s">
        <v>610</v>
      </c>
      <c r="AG375" t="s">
        <v>611</v>
      </c>
      <c r="AH375" t="s">
        <v>1327</v>
      </c>
      <c r="AI375" t="s">
        <v>1328</v>
      </c>
      <c r="AJ375" t="s">
        <v>3182</v>
      </c>
      <c r="AK375" t="s">
        <v>3156</v>
      </c>
      <c r="AL375">
        <v>0</v>
      </c>
      <c r="AM375">
        <v>0</v>
      </c>
      <c r="AN375">
        <v>0</v>
      </c>
      <c r="AO375">
        <v>310186560</v>
      </c>
      <c r="AP375">
        <v>0</v>
      </c>
      <c r="AQ375" s="187">
        <v>310186560</v>
      </c>
      <c r="AR375" s="187">
        <v>310186560</v>
      </c>
      <c r="AS375" s="187">
        <v>310186560</v>
      </c>
      <c r="AT375" s="187">
        <v>310186560</v>
      </c>
      <c r="AU375" s="187">
        <v>310186560</v>
      </c>
      <c r="AV375" s="187">
        <v>0</v>
      </c>
      <c r="AW375">
        <f>+COUNTIF('[5]EJECUCIONGASTOS ARMONIZADO'!$R$3:$R$583,#REF!)</f>
        <v>0</v>
      </c>
      <c r="AY375" t="e">
        <f>+#REF!-[5]GASTOS!#REF!</f>
        <v>#REF!</v>
      </c>
    </row>
    <row r="376" spans="1:51" x14ac:dyDescent="0.25">
      <c r="A376">
        <v>26</v>
      </c>
      <c r="B376">
        <v>1</v>
      </c>
      <c r="C376">
        <v>3</v>
      </c>
      <c r="D376">
        <v>82</v>
      </c>
      <c r="E376">
        <v>3</v>
      </c>
      <c r="F376">
        <v>2</v>
      </c>
      <c r="G376">
        <v>19</v>
      </c>
      <c r="H376">
        <v>0</v>
      </c>
      <c r="I376">
        <v>2</v>
      </c>
      <c r="J376" t="s">
        <v>235</v>
      </c>
      <c r="K376" t="s">
        <v>1243</v>
      </c>
      <c r="L376" t="s">
        <v>221</v>
      </c>
      <c r="M376" t="s">
        <v>1243</v>
      </c>
      <c r="N376" t="s">
        <v>221</v>
      </c>
      <c r="O376" t="s">
        <v>1246</v>
      </c>
      <c r="P376" t="s">
        <v>1247</v>
      </c>
      <c r="Q376" t="s">
        <v>594</v>
      </c>
      <c r="R376" t="s">
        <v>602</v>
      </c>
      <c r="S376" t="s">
        <v>696</v>
      </c>
      <c r="T376" t="s">
        <v>235</v>
      </c>
      <c r="U376" t="s">
        <v>725</v>
      </c>
      <c r="V376" t="s">
        <v>729</v>
      </c>
      <c r="W376" t="s">
        <v>603</v>
      </c>
      <c r="X376" t="s">
        <v>246</v>
      </c>
      <c r="Y376" t="s">
        <v>1210</v>
      </c>
      <c r="Z376" t="s">
        <v>248</v>
      </c>
      <c r="AA376" t="s">
        <v>1270</v>
      </c>
      <c r="AB376" t="s">
        <v>1271</v>
      </c>
      <c r="AC376" t="s">
        <v>1272</v>
      </c>
      <c r="AD376" t="s">
        <v>1271</v>
      </c>
      <c r="AE376" t="s">
        <v>609</v>
      </c>
      <c r="AF376" t="s">
        <v>610</v>
      </c>
      <c r="AG376" t="s">
        <v>611</v>
      </c>
      <c r="AH376" t="s">
        <v>1278</v>
      </c>
      <c r="AI376" t="s">
        <v>1279</v>
      </c>
      <c r="AJ376" t="s">
        <v>1375</v>
      </c>
      <c r="AK376" t="s">
        <v>89</v>
      </c>
      <c r="AL376">
        <v>769888344</v>
      </c>
      <c r="AM376">
        <v>59594604</v>
      </c>
      <c r="AN376">
        <v>0</v>
      </c>
      <c r="AO376">
        <v>0</v>
      </c>
      <c r="AP376">
        <v>829482948</v>
      </c>
      <c r="AQ376" s="187">
        <v>0</v>
      </c>
      <c r="AR376" s="187">
        <v>0</v>
      </c>
      <c r="AS376" s="187">
        <v>0</v>
      </c>
      <c r="AT376" s="187">
        <v>0</v>
      </c>
      <c r="AU376" s="187">
        <v>0</v>
      </c>
      <c r="AV376" s="187">
        <v>0</v>
      </c>
      <c r="AW376">
        <f>+COUNTIF('[5]EJECUCIONGASTOS ARMONIZADO'!$R$3:$R$583,#REF!)</f>
        <v>0</v>
      </c>
      <c r="AY376" t="e">
        <f>+#REF!-[5]GASTOS!#REF!</f>
        <v>#REF!</v>
      </c>
    </row>
    <row r="377" spans="1:51" x14ac:dyDescent="0.25">
      <c r="A377">
        <v>26</v>
      </c>
      <c r="B377">
        <v>1</v>
      </c>
      <c r="C377">
        <v>3</v>
      </c>
      <c r="D377">
        <v>82</v>
      </c>
      <c r="E377">
        <v>3</v>
      </c>
      <c r="F377">
        <v>2</v>
      </c>
      <c r="G377">
        <v>85</v>
      </c>
      <c r="H377">
        <v>4</v>
      </c>
      <c r="I377">
        <v>2</v>
      </c>
      <c r="J377" t="s">
        <v>235</v>
      </c>
      <c r="K377" t="s">
        <v>1243</v>
      </c>
      <c r="L377" t="s">
        <v>221</v>
      </c>
      <c r="M377" t="s">
        <v>1243</v>
      </c>
      <c r="N377" t="s">
        <v>221</v>
      </c>
      <c r="O377" t="s">
        <v>1246</v>
      </c>
      <c r="P377" t="s">
        <v>1247</v>
      </c>
      <c r="Q377" t="s">
        <v>594</v>
      </c>
      <c r="R377" t="s">
        <v>602</v>
      </c>
      <c r="S377" t="s">
        <v>696</v>
      </c>
      <c r="T377" t="s">
        <v>235</v>
      </c>
      <c r="U377" t="s">
        <v>725</v>
      </c>
      <c r="V377" t="s">
        <v>729</v>
      </c>
      <c r="W377" t="s">
        <v>603</v>
      </c>
      <c r="X377" t="s">
        <v>246</v>
      </c>
      <c r="Y377" t="s">
        <v>1210</v>
      </c>
      <c r="Z377" t="s">
        <v>248</v>
      </c>
      <c r="AA377" t="s">
        <v>1211</v>
      </c>
      <c r="AB377" t="s">
        <v>1212</v>
      </c>
      <c r="AC377" t="s">
        <v>1213</v>
      </c>
      <c r="AD377" t="s">
        <v>1214</v>
      </c>
      <c r="AE377" t="s">
        <v>609</v>
      </c>
      <c r="AF377" t="s">
        <v>610</v>
      </c>
      <c r="AG377" t="s">
        <v>611</v>
      </c>
      <c r="AH377" t="s">
        <v>1327</v>
      </c>
      <c r="AI377" t="s">
        <v>1328</v>
      </c>
      <c r="AJ377" t="s">
        <v>2547</v>
      </c>
      <c r="AK377" t="s">
        <v>90</v>
      </c>
      <c r="AL377">
        <v>0</v>
      </c>
      <c r="AM377">
        <v>0</v>
      </c>
      <c r="AN377">
        <v>0</v>
      </c>
      <c r="AO377">
        <v>283105407</v>
      </c>
      <c r="AP377">
        <v>283105407</v>
      </c>
      <c r="AQ377" s="187">
        <v>0</v>
      </c>
      <c r="AR377" s="187">
        <v>0</v>
      </c>
      <c r="AS377" s="187">
        <v>0</v>
      </c>
      <c r="AT377" s="187">
        <v>0</v>
      </c>
      <c r="AU377" s="187">
        <v>0</v>
      </c>
      <c r="AV377" s="187">
        <v>0</v>
      </c>
      <c r="AW377">
        <f>+COUNTIF('[5]EJECUCIONGASTOS ARMONIZADO'!$R$3:$R$583,#REF!)</f>
        <v>0</v>
      </c>
      <c r="AY377" t="e">
        <f>+#REF!-[5]GASTOS!#REF!</f>
        <v>#REF!</v>
      </c>
    </row>
    <row r="378" spans="1:51" x14ac:dyDescent="0.25">
      <c r="A378">
        <v>26</v>
      </c>
      <c r="B378">
        <v>1</v>
      </c>
      <c r="C378">
        <v>3</v>
      </c>
      <c r="D378">
        <v>82</v>
      </c>
      <c r="E378">
        <v>3</v>
      </c>
      <c r="F378">
        <v>2</v>
      </c>
      <c r="G378">
        <v>85</v>
      </c>
      <c r="H378">
        <v>5</v>
      </c>
      <c r="I378">
        <v>2</v>
      </c>
      <c r="J378" t="s">
        <v>235</v>
      </c>
      <c r="K378" t="s">
        <v>1243</v>
      </c>
      <c r="L378" t="s">
        <v>221</v>
      </c>
      <c r="M378" t="s">
        <v>1243</v>
      </c>
      <c r="N378" t="s">
        <v>221</v>
      </c>
      <c r="O378" t="s">
        <v>1246</v>
      </c>
      <c r="P378" t="s">
        <v>1247</v>
      </c>
      <c r="Q378" t="s">
        <v>594</v>
      </c>
      <c r="R378" t="s">
        <v>602</v>
      </c>
      <c r="S378" t="s">
        <v>696</v>
      </c>
      <c r="T378" t="s">
        <v>235</v>
      </c>
      <c r="U378" t="s">
        <v>725</v>
      </c>
      <c r="V378" t="s">
        <v>729</v>
      </c>
      <c r="W378" t="s">
        <v>603</v>
      </c>
      <c r="X378" t="s">
        <v>246</v>
      </c>
      <c r="Y378" t="s">
        <v>1210</v>
      </c>
      <c r="Z378" t="s">
        <v>248</v>
      </c>
      <c r="AA378" t="s">
        <v>1211</v>
      </c>
      <c r="AB378" t="s">
        <v>1212</v>
      </c>
      <c r="AC378" t="s">
        <v>1213</v>
      </c>
      <c r="AD378" t="s">
        <v>1214</v>
      </c>
      <c r="AE378" t="s">
        <v>609</v>
      </c>
      <c r="AF378" t="s">
        <v>610</v>
      </c>
      <c r="AG378" t="s">
        <v>611</v>
      </c>
      <c r="AH378" t="s">
        <v>1327</v>
      </c>
      <c r="AI378" t="s">
        <v>1328</v>
      </c>
      <c r="AJ378" t="s">
        <v>2853</v>
      </c>
      <c r="AK378" t="s">
        <v>70</v>
      </c>
      <c r="AL378">
        <v>0</v>
      </c>
      <c r="AM378">
        <v>215308719</v>
      </c>
      <c r="AN378">
        <v>0</v>
      </c>
      <c r="AO378">
        <v>0</v>
      </c>
      <c r="AP378">
        <v>215308719</v>
      </c>
      <c r="AQ378" s="187">
        <v>0</v>
      </c>
      <c r="AR378" s="187">
        <v>0</v>
      </c>
      <c r="AS378" s="187">
        <v>0</v>
      </c>
      <c r="AT378" s="187">
        <v>0</v>
      </c>
      <c r="AU378" s="187">
        <v>0</v>
      </c>
      <c r="AV378" s="187">
        <v>0</v>
      </c>
      <c r="AW378">
        <f>+COUNTIF('[5]EJECUCIONGASTOS ARMONIZADO'!$R$3:$R$583,#REF!)</f>
        <v>0</v>
      </c>
      <c r="AY378" t="e">
        <f>+#REF!-[5]GASTOS!#REF!</f>
        <v>#REF!</v>
      </c>
    </row>
    <row r="379" spans="1:51" x14ac:dyDescent="0.25">
      <c r="A379">
        <v>26</v>
      </c>
      <c r="B379">
        <v>1</v>
      </c>
      <c r="C379">
        <v>3</v>
      </c>
      <c r="D379">
        <v>82</v>
      </c>
      <c r="E379">
        <v>3</v>
      </c>
      <c r="F379">
        <v>2</v>
      </c>
      <c r="G379">
        <v>85</v>
      </c>
      <c r="H379">
        <v>6</v>
      </c>
      <c r="I379">
        <v>2</v>
      </c>
      <c r="J379" t="s">
        <v>235</v>
      </c>
      <c r="K379" t="s">
        <v>1243</v>
      </c>
      <c r="L379" t="s">
        <v>221</v>
      </c>
      <c r="M379" t="s">
        <v>1243</v>
      </c>
      <c r="N379" t="s">
        <v>221</v>
      </c>
      <c r="O379" t="s">
        <v>1246</v>
      </c>
      <c r="P379" t="s">
        <v>1247</v>
      </c>
      <c r="Q379" t="s">
        <v>594</v>
      </c>
      <c r="R379" t="s">
        <v>602</v>
      </c>
      <c r="S379" t="s">
        <v>696</v>
      </c>
      <c r="T379" t="s">
        <v>235</v>
      </c>
      <c r="U379" t="s">
        <v>725</v>
      </c>
      <c r="V379" t="s">
        <v>729</v>
      </c>
      <c r="W379" t="s">
        <v>603</v>
      </c>
      <c r="X379" t="s">
        <v>246</v>
      </c>
      <c r="Y379" t="s">
        <v>1210</v>
      </c>
      <c r="Z379" t="s">
        <v>248</v>
      </c>
      <c r="AA379" t="s">
        <v>1211</v>
      </c>
      <c r="AB379" t="s">
        <v>1212</v>
      </c>
      <c r="AC379" t="s">
        <v>1213</v>
      </c>
      <c r="AD379" t="s">
        <v>1214</v>
      </c>
      <c r="AE379" t="s">
        <v>609</v>
      </c>
      <c r="AF379" t="s">
        <v>610</v>
      </c>
      <c r="AG379" t="s">
        <v>611</v>
      </c>
      <c r="AH379" t="s">
        <v>1327</v>
      </c>
      <c r="AI379" t="s">
        <v>1328</v>
      </c>
      <c r="AJ379" t="s">
        <v>2856</v>
      </c>
      <c r="AK379" t="s">
        <v>67</v>
      </c>
      <c r="AL379">
        <v>0</v>
      </c>
      <c r="AM379">
        <v>67966109</v>
      </c>
      <c r="AN379">
        <v>0</v>
      </c>
      <c r="AO379">
        <v>0</v>
      </c>
      <c r="AP379">
        <v>67966109</v>
      </c>
      <c r="AQ379" s="187">
        <v>0</v>
      </c>
      <c r="AR379" s="187">
        <v>0</v>
      </c>
      <c r="AS379" s="187">
        <v>0</v>
      </c>
      <c r="AT379" s="187">
        <v>0</v>
      </c>
      <c r="AU379" s="187">
        <v>0</v>
      </c>
      <c r="AV379" s="187">
        <v>0</v>
      </c>
      <c r="AW379">
        <f>+COUNTIF('[5]EJECUCIONGASTOS ARMONIZADO'!$R$3:$R$583,#REF!)</f>
        <v>0</v>
      </c>
      <c r="AY379" t="e">
        <f>+#REF!-[5]GASTOS!#REF!</f>
        <v>#REF!</v>
      </c>
    </row>
    <row r="380" spans="1:51" x14ac:dyDescent="0.25">
      <c r="A380">
        <v>26</v>
      </c>
      <c r="B380">
        <v>1</v>
      </c>
      <c r="C380">
        <v>3</v>
      </c>
      <c r="D380">
        <v>82</v>
      </c>
      <c r="E380">
        <v>3</v>
      </c>
      <c r="F380">
        <v>2</v>
      </c>
      <c r="G380">
        <v>85</v>
      </c>
      <c r="H380">
        <v>7</v>
      </c>
      <c r="I380">
        <v>2</v>
      </c>
      <c r="J380" t="s">
        <v>235</v>
      </c>
      <c r="K380" t="s">
        <v>1243</v>
      </c>
      <c r="L380" t="s">
        <v>221</v>
      </c>
      <c r="M380" t="s">
        <v>1243</v>
      </c>
      <c r="N380" t="s">
        <v>221</v>
      </c>
      <c r="O380" t="s">
        <v>1246</v>
      </c>
      <c r="P380" t="s">
        <v>1247</v>
      </c>
      <c r="Q380" t="s">
        <v>594</v>
      </c>
      <c r="R380" t="s">
        <v>602</v>
      </c>
      <c r="S380" t="s">
        <v>696</v>
      </c>
      <c r="T380" t="s">
        <v>235</v>
      </c>
      <c r="U380" t="s">
        <v>725</v>
      </c>
      <c r="V380" t="s">
        <v>729</v>
      </c>
      <c r="W380" t="s">
        <v>603</v>
      </c>
      <c r="X380" t="s">
        <v>246</v>
      </c>
      <c r="Y380" t="s">
        <v>1210</v>
      </c>
      <c r="Z380" t="s">
        <v>248</v>
      </c>
      <c r="AA380" t="s">
        <v>1211</v>
      </c>
      <c r="AB380" t="s">
        <v>1212</v>
      </c>
      <c r="AC380" t="s">
        <v>1213</v>
      </c>
      <c r="AD380" t="s">
        <v>1214</v>
      </c>
      <c r="AE380" t="s">
        <v>609</v>
      </c>
      <c r="AF380" t="s">
        <v>610</v>
      </c>
      <c r="AG380" t="s">
        <v>611</v>
      </c>
      <c r="AH380" t="s">
        <v>1327</v>
      </c>
      <c r="AI380" t="s">
        <v>1328</v>
      </c>
      <c r="AJ380" t="s">
        <v>2859</v>
      </c>
      <c r="AK380" t="s">
        <v>72</v>
      </c>
      <c r="AL380">
        <v>0</v>
      </c>
      <c r="AM380">
        <v>27081153</v>
      </c>
      <c r="AN380">
        <v>0</v>
      </c>
      <c r="AO380">
        <v>0</v>
      </c>
      <c r="AP380">
        <v>27081153</v>
      </c>
      <c r="AQ380" s="187">
        <v>0</v>
      </c>
      <c r="AR380" s="187">
        <v>0</v>
      </c>
      <c r="AS380" s="187">
        <v>0</v>
      </c>
      <c r="AT380" s="187">
        <v>0</v>
      </c>
      <c r="AU380" s="187">
        <v>0</v>
      </c>
      <c r="AV380" s="187">
        <v>0</v>
      </c>
      <c r="AW380">
        <f>+COUNTIF('[5]EJECUCIONGASTOS ARMONIZADO'!$R$3:$R$583,#REF!)</f>
        <v>0</v>
      </c>
      <c r="AY380" t="e">
        <f>+#REF!-[5]GASTOS!#REF!</f>
        <v>#REF!</v>
      </c>
    </row>
    <row r="381" spans="1:51" x14ac:dyDescent="0.25">
      <c r="A381">
        <v>26</v>
      </c>
      <c r="B381">
        <v>1</v>
      </c>
      <c r="C381">
        <v>3</v>
      </c>
      <c r="D381">
        <v>82</v>
      </c>
      <c r="E381">
        <v>3</v>
      </c>
      <c r="F381">
        <v>203</v>
      </c>
      <c r="G381">
        <v>20</v>
      </c>
      <c r="H381">
        <v>42</v>
      </c>
      <c r="I381">
        <v>2</v>
      </c>
      <c r="J381" t="s">
        <v>235</v>
      </c>
      <c r="K381" t="s">
        <v>1243</v>
      </c>
      <c r="L381" t="s">
        <v>221</v>
      </c>
      <c r="M381" t="s">
        <v>1243</v>
      </c>
      <c r="N381" t="s">
        <v>221</v>
      </c>
      <c r="O381" t="s">
        <v>1246</v>
      </c>
      <c r="P381" t="s">
        <v>1247</v>
      </c>
      <c r="Q381" t="s">
        <v>594</v>
      </c>
      <c r="R381" t="s">
        <v>602</v>
      </c>
      <c r="S381" t="s">
        <v>696</v>
      </c>
      <c r="T381" t="s">
        <v>235</v>
      </c>
      <c r="U381" t="s">
        <v>725</v>
      </c>
      <c r="V381" t="s">
        <v>729</v>
      </c>
      <c r="W381" t="s">
        <v>603</v>
      </c>
      <c r="X381" t="s">
        <v>246</v>
      </c>
      <c r="Y381" t="s">
        <v>3126</v>
      </c>
      <c r="Z381" t="s">
        <v>449</v>
      </c>
      <c r="AA381" t="s">
        <v>3127</v>
      </c>
      <c r="AB381" t="s">
        <v>1289</v>
      </c>
      <c r="AC381" t="s">
        <v>1290</v>
      </c>
      <c r="AD381" t="s">
        <v>1291</v>
      </c>
      <c r="AE381" t="s">
        <v>609</v>
      </c>
      <c r="AF381" t="s">
        <v>610</v>
      </c>
      <c r="AG381" t="s">
        <v>611</v>
      </c>
      <c r="AH381" t="s">
        <v>1292</v>
      </c>
      <c r="AI381" t="s">
        <v>1293</v>
      </c>
      <c r="AJ381" t="s">
        <v>3183</v>
      </c>
      <c r="AK381" t="s">
        <v>3184</v>
      </c>
      <c r="AL381">
        <v>0</v>
      </c>
      <c r="AM381">
        <v>0</v>
      </c>
      <c r="AN381">
        <v>0</v>
      </c>
      <c r="AO381">
        <v>91379240</v>
      </c>
      <c r="AP381">
        <v>0</v>
      </c>
      <c r="AQ381" s="187">
        <v>91379240</v>
      </c>
      <c r="AR381" s="187">
        <v>91379239</v>
      </c>
      <c r="AS381" s="187">
        <v>91379239</v>
      </c>
      <c r="AT381" s="187">
        <v>0</v>
      </c>
      <c r="AU381" s="187">
        <v>0</v>
      </c>
      <c r="AV381" s="187">
        <v>1</v>
      </c>
      <c r="AW381">
        <f>+COUNTIF('[5]EJECUCIONGASTOS ARMONIZADO'!$R$3:$R$583,#REF!)</f>
        <v>0</v>
      </c>
      <c r="AY381" t="e">
        <f>+#REF!-[5]GASTOS!#REF!</f>
        <v>#REF!</v>
      </c>
    </row>
    <row r="382" spans="1:51" x14ac:dyDescent="0.25">
      <c r="A382">
        <v>26</v>
      </c>
      <c r="B382">
        <v>1</v>
      </c>
      <c r="C382">
        <v>3</v>
      </c>
      <c r="D382">
        <v>82</v>
      </c>
      <c r="E382">
        <v>3</v>
      </c>
      <c r="F382">
        <v>203</v>
      </c>
      <c r="G382">
        <v>20</v>
      </c>
      <c r="H382">
        <v>44</v>
      </c>
      <c r="I382">
        <v>2</v>
      </c>
      <c r="J382" t="s">
        <v>235</v>
      </c>
      <c r="K382" t="s">
        <v>1243</v>
      </c>
      <c r="L382" t="s">
        <v>221</v>
      </c>
      <c r="M382" t="s">
        <v>1243</v>
      </c>
      <c r="N382" t="s">
        <v>221</v>
      </c>
      <c r="O382" t="s">
        <v>1246</v>
      </c>
      <c r="P382" t="s">
        <v>1247</v>
      </c>
      <c r="Q382" t="s">
        <v>594</v>
      </c>
      <c r="R382" t="s">
        <v>602</v>
      </c>
      <c r="S382" t="s">
        <v>696</v>
      </c>
      <c r="T382" t="s">
        <v>235</v>
      </c>
      <c r="U382" t="s">
        <v>725</v>
      </c>
      <c r="V382" t="s">
        <v>729</v>
      </c>
      <c r="W382" t="s">
        <v>603</v>
      </c>
      <c r="X382" t="s">
        <v>246</v>
      </c>
      <c r="Y382" t="s">
        <v>3126</v>
      </c>
      <c r="Z382" t="s">
        <v>449</v>
      </c>
      <c r="AA382" t="s">
        <v>3127</v>
      </c>
      <c r="AB382" t="s">
        <v>1289</v>
      </c>
      <c r="AC382" t="s">
        <v>1290</v>
      </c>
      <c r="AD382" t="s">
        <v>1291</v>
      </c>
      <c r="AE382" t="s">
        <v>609</v>
      </c>
      <c r="AF382" t="s">
        <v>610</v>
      </c>
      <c r="AG382" t="s">
        <v>611</v>
      </c>
      <c r="AH382" t="s">
        <v>1292</v>
      </c>
      <c r="AI382" t="s">
        <v>1293</v>
      </c>
      <c r="AJ382" t="s">
        <v>3185</v>
      </c>
      <c r="AK382" t="s">
        <v>3133</v>
      </c>
      <c r="AL382">
        <v>0</v>
      </c>
      <c r="AM382">
        <v>0</v>
      </c>
      <c r="AN382">
        <v>0</v>
      </c>
      <c r="AO382">
        <v>45472822</v>
      </c>
      <c r="AP382">
        <v>0</v>
      </c>
      <c r="AQ382" s="187">
        <v>45472822</v>
      </c>
      <c r="AR382" s="187">
        <v>0</v>
      </c>
      <c r="AS382" s="187">
        <v>0</v>
      </c>
      <c r="AT382" s="187">
        <v>0</v>
      </c>
      <c r="AU382" s="187">
        <v>0</v>
      </c>
      <c r="AV382" s="187">
        <v>45472822</v>
      </c>
      <c r="AW382">
        <f>+COUNTIF('[5]EJECUCIONGASTOS ARMONIZADO'!$R$3:$R$583,#REF!)</f>
        <v>0</v>
      </c>
      <c r="AY382" t="e">
        <f>+#REF!-[5]GASTOS!#REF!</f>
        <v>#REF!</v>
      </c>
    </row>
    <row r="383" spans="1:51" x14ac:dyDescent="0.25">
      <c r="A383">
        <v>26</v>
      </c>
      <c r="B383">
        <v>1</v>
      </c>
      <c r="C383">
        <v>3</v>
      </c>
      <c r="D383">
        <v>82</v>
      </c>
      <c r="E383">
        <v>3</v>
      </c>
      <c r="F383">
        <v>401</v>
      </c>
      <c r="G383">
        <v>19</v>
      </c>
      <c r="H383">
        <v>40</v>
      </c>
      <c r="I383">
        <v>2</v>
      </c>
      <c r="J383" t="s">
        <v>235</v>
      </c>
      <c r="K383" t="s">
        <v>1243</v>
      </c>
      <c r="L383" t="s">
        <v>221</v>
      </c>
      <c r="M383" t="s">
        <v>1243</v>
      </c>
      <c r="N383" t="s">
        <v>221</v>
      </c>
      <c r="O383" t="s">
        <v>1246</v>
      </c>
      <c r="P383" t="s">
        <v>1247</v>
      </c>
      <c r="Q383" t="s">
        <v>594</v>
      </c>
      <c r="R383" t="s">
        <v>602</v>
      </c>
      <c r="S383" t="s">
        <v>696</v>
      </c>
      <c r="T383" t="s">
        <v>235</v>
      </c>
      <c r="U383" t="s">
        <v>725</v>
      </c>
      <c r="V383" t="s">
        <v>729</v>
      </c>
      <c r="W383" t="s">
        <v>603</v>
      </c>
      <c r="X383" t="s">
        <v>246</v>
      </c>
      <c r="Y383" t="s">
        <v>3158</v>
      </c>
      <c r="Z383" t="s">
        <v>459</v>
      </c>
      <c r="AA383" t="s">
        <v>3159</v>
      </c>
      <c r="AB383" t="s">
        <v>1271</v>
      </c>
      <c r="AC383" t="s">
        <v>1272</v>
      </c>
      <c r="AD383" t="s">
        <v>1271</v>
      </c>
      <c r="AE383" t="s">
        <v>609</v>
      </c>
      <c r="AF383" t="s">
        <v>610</v>
      </c>
      <c r="AG383" t="s">
        <v>611</v>
      </c>
      <c r="AH383" t="s">
        <v>1278</v>
      </c>
      <c r="AI383" t="s">
        <v>1279</v>
      </c>
      <c r="AJ383" t="s">
        <v>3186</v>
      </c>
      <c r="AK383" t="s">
        <v>3161</v>
      </c>
      <c r="AL383">
        <v>0</v>
      </c>
      <c r="AM383">
        <v>0</v>
      </c>
      <c r="AN383">
        <v>0</v>
      </c>
      <c r="AO383">
        <v>829482948</v>
      </c>
      <c r="AP383">
        <v>0</v>
      </c>
      <c r="AQ383" s="187">
        <v>829482948</v>
      </c>
      <c r="AR383" s="187">
        <v>0</v>
      </c>
      <c r="AS383" s="187">
        <v>0</v>
      </c>
      <c r="AT383" s="187">
        <v>0</v>
      </c>
      <c r="AU383" s="187">
        <v>0</v>
      </c>
      <c r="AV383" s="187">
        <v>829482948</v>
      </c>
      <c r="AW383">
        <f>+COUNTIF('[5]EJECUCIONGASTOS ARMONIZADO'!$R$3:$R$583,#REF!)</f>
        <v>0</v>
      </c>
      <c r="AY383" t="e">
        <f>+#REF!-[5]GASTOS!#REF!</f>
        <v>#REF!</v>
      </c>
    </row>
    <row r="384" spans="1:51" x14ac:dyDescent="0.25">
      <c r="A384">
        <v>26</v>
      </c>
      <c r="B384">
        <v>1</v>
      </c>
      <c r="C384">
        <v>3</v>
      </c>
      <c r="D384">
        <v>82</v>
      </c>
      <c r="E384">
        <v>3</v>
      </c>
      <c r="F384">
        <v>501</v>
      </c>
      <c r="G384">
        <v>85</v>
      </c>
      <c r="H384">
        <v>40</v>
      </c>
      <c r="I384">
        <v>2</v>
      </c>
      <c r="J384" t="s">
        <v>235</v>
      </c>
      <c r="K384" t="s">
        <v>1243</v>
      </c>
      <c r="L384" t="s">
        <v>221</v>
      </c>
      <c r="M384" t="s">
        <v>1243</v>
      </c>
      <c r="N384" t="s">
        <v>221</v>
      </c>
      <c r="O384" t="s">
        <v>1246</v>
      </c>
      <c r="P384" t="s">
        <v>1247</v>
      </c>
      <c r="Q384" t="s">
        <v>594</v>
      </c>
      <c r="R384" t="s">
        <v>602</v>
      </c>
      <c r="S384" t="s">
        <v>696</v>
      </c>
      <c r="T384" t="s">
        <v>235</v>
      </c>
      <c r="U384" t="s">
        <v>725</v>
      </c>
      <c r="V384" t="s">
        <v>729</v>
      </c>
      <c r="W384" t="s">
        <v>603</v>
      </c>
      <c r="X384" t="s">
        <v>246</v>
      </c>
      <c r="Y384" t="s">
        <v>3163</v>
      </c>
      <c r="Z384" t="s">
        <v>469</v>
      </c>
      <c r="AA384" t="s">
        <v>3164</v>
      </c>
      <c r="AB384" t="s">
        <v>1212</v>
      </c>
      <c r="AC384" t="s">
        <v>1213</v>
      </c>
      <c r="AD384" t="s">
        <v>1214</v>
      </c>
      <c r="AE384" t="s">
        <v>609</v>
      </c>
      <c r="AF384" t="s">
        <v>610</v>
      </c>
      <c r="AG384" t="s">
        <v>611</v>
      </c>
      <c r="AH384" t="s">
        <v>1327</v>
      </c>
      <c r="AI384" t="s">
        <v>1328</v>
      </c>
      <c r="AJ384" t="s">
        <v>3187</v>
      </c>
      <c r="AK384" t="s">
        <v>3188</v>
      </c>
      <c r="AL384">
        <v>0</v>
      </c>
      <c r="AM384">
        <v>0</v>
      </c>
      <c r="AN384">
        <v>0</v>
      </c>
      <c r="AO384">
        <v>215308719</v>
      </c>
      <c r="AP384">
        <v>0</v>
      </c>
      <c r="AQ384" s="187">
        <v>215308719</v>
      </c>
      <c r="AR384" s="187">
        <v>0</v>
      </c>
      <c r="AS384" s="187">
        <v>0</v>
      </c>
      <c r="AT384" s="187">
        <v>0</v>
      </c>
      <c r="AU384" s="187">
        <v>0</v>
      </c>
      <c r="AV384" s="187">
        <v>215308719</v>
      </c>
      <c r="AW384">
        <f>+COUNTIF('[5]EJECUCIONGASTOS ARMONIZADO'!$R$3:$R$583,#REF!)</f>
        <v>0</v>
      </c>
      <c r="AY384" t="e">
        <f>+#REF!-[5]GASTOS!#REF!</f>
        <v>#REF!</v>
      </c>
    </row>
    <row r="385" spans="1:51" x14ac:dyDescent="0.25">
      <c r="A385">
        <v>26</v>
      </c>
      <c r="B385">
        <v>1</v>
      </c>
      <c r="C385">
        <v>3</v>
      </c>
      <c r="D385">
        <v>82</v>
      </c>
      <c r="E385">
        <v>3</v>
      </c>
      <c r="F385">
        <v>501</v>
      </c>
      <c r="G385">
        <v>85</v>
      </c>
      <c r="H385">
        <v>41</v>
      </c>
      <c r="I385">
        <v>2</v>
      </c>
      <c r="J385" t="s">
        <v>235</v>
      </c>
      <c r="K385" t="s">
        <v>1243</v>
      </c>
      <c r="L385" t="s">
        <v>221</v>
      </c>
      <c r="M385" t="s">
        <v>1243</v>
      </c>
      <c r="N385" t="s">
        <v>221</v>
      </c>
      <c r="O385" t="s">
        <v>1246</v>
      </c>
      <c r="P385" t="s">
        <v>1247</v>
      </c>
      <c r="Q385" t="s">
        <v>594</v>
      </c>
      <c r="R385" t="s">
        <v>602</v>
      </c>
      <c r="S385" t="s">
        <v>696</v>
      </c>
      <c r="T385" t="s">
        <v>235</v>
      </c>
      <c r="U385" t="s">
        <v>725</v>
      </c>
      <c r="V385" t="s">
        <v>729</v>
      </c>
      <c r="W385" t="s">
        <v>603</v>
      </c>
      <c r="X385" t="s">
        <v>246</v>
      </c>
      <c r="Y385" t="s">
        <v>3163</v>
      </c>
      <c r="Z385" t="s">
        <v>469</v>
      </c>
      <c r="AA385" t="s">
        <v>3164</v>
      </c>
      <c r="AB385" t="s">
        <v>1212</v>
      </c>
      <c r="AC385" t="s">
        <v>1213</v>
      </c>
      <c r="AD385" t="s">
        <v>1214</v>
      </c>
      <c r="AE385" t="s">
        <v>609</v>
      </c>
      <c r="AF385" t="s">
        <v>610</v>
      </c>
      <c r="AG385" t="s">
        <v>611</v>
      </c>
      <c r="AH385" t="s">
        <v>1327</v>
      </c>
      <c r="AI385" t="s">
        <v>1328</v>
      </c>
      <c r="AJ385" t="s">
        <v>3189</v>
      </c>
      <c r="AK385" t="s">
        <v>3190</v>
      </c>
      <c r="AL385">
        <v>0</v>
      </c>
      <c r="AM385">
        <v>0</v>
      </c>
      <c r="AN385">
        <v>0</v>
      </c>
      <c r="AO385">
        <v>67966109</v>
      </c>
      <c r="AP385">
        <v>0</v>
      </c>
      <c r="AQ385" s="187">
        <v>67966109</v>
      </c>
      <c r="AR385" s="187">
        <v>0</v>
      </c>
      <c r="AS385" s="187">
        <v>0</v>
      </c>
      <c r="AT385" s="187">
        <v>0</v>
      </c>
      <c r="AU385" s="187">
        <v>0</v>
      </c>
      <c r="AV385" s="187">
        <v>67966109</v>
      </c>
      <c r="AW385">
        <f>+COUNTIF('[5]EJECUCIONGASTOS ARMONIZADO'!$R$3:$R$583,#REF!)</f>
        <v>0</v>
      </c>
      <c r="AY385" t="e">
        <f>+#REF!-[5]GASTOS!#REF!</f>
        <v>#REF!</v>
      </c>
    </row>
    <row r="386" spans="1:51" x14ac:dyDescent="0.25">
      <c r="A386">
        <v>26</v>
      </c>
      <c r="B386">
        <v>1</v>
      </c>
      <c r="C386">
        <v>3</v>
      </c>
      <c r="D386">
        <v>82</v>
      </c>
      <c r="E386">
        <v>4</v>
      </c>
      <c r="F386">
        <v>3</v>
      </c>
      <c r="G386">
        <v>20</v>
      </c>
      <c r="H386">
        <v>0</v>
      </c>
      <c r="I386">
        <v>2</v>
      </c>
      <c r="J386" t="s">
        <v>235</v>
      </c>
      <c r="K386" t="s">
        <v>1243</v>
      </c>
      <c r="L386" t="s">
        <v>221</v>
      </c>
      <c r="M386" t="s">
        <v>1243</v>
      </c>
      <c r="N386" t="s">
        <v>221</v>
      </c>
      <c r="O386" t="s">
        <v>1246</v>
      </c>
      <c r="P386" t="s">
        <v>1247</v>
      </c>
      <c r="Q386" t="s">
        <v>594</v>
      </c>
      <c r="R386" t="s">
        <v>602</v>
      </c>
      <c r="S386" t="s">
        <v>696</v>
      </c>
      <c r="T386" t="s">
        <v>235</v>
      </c>
      <c r="U386" t="s">
        <v>725</v>
      </c>
      <c r="V386" t="s">
        <v>729</v>
      </c>
      <c r="W386" t="s">
        <v>877</v>
      </c>
      <c r="X386" t="s">
        <v>252</v>
      </c>
      <c r="Y386" t="s">
        <v>909</v>
      </c>
      <c r="Z386" t="s">
        <v>910</v>
      </c>
      <c r="AA386" t="s">
        <v>1288</v>
      </c>
      <c r="AB386" t="s">
        <v>1289</v>
      </c>
      <c r="AC386" t="s">
        <v>1290</v>
      </c>
      <c r="AD386" t="s">
        <v>1291</v>
      </c>
      <c r="AE386" t="s">
        <v>609</v>
      </c>
      <c r="AF386" t="s">
        <v>610</v>
      </c>
      <c r="AG386" t="s">
        <v>611</v>
      </c>
      <c r="AH386" t="s">
        <v>1303</v>
      </c>
      <c r="AI386" t="s">
        <v>1304</v>
      </c>
      <c r="AJ386" t="s">
        <v>2862</v>
      </c>
      <c r="AK386" t="s">
        <v>289</v>
      </c>
      <c r="AL386">
        <v>0</v>
      </c>
      <c r="AM386">
        <v>45472822</v>
      </c>
      <c r="AN386">
        <v>0</v>
      </c>
      <c r="AO386">
        <v>0</v>
      </c>
      <c r="AP386">
        <v>45472822</v>
      </c>
      <c r="AQ386" s="187">
        <v>0</v>
      </c>
      <c r="AR386" s="187">
        <v>0</v>
      </c>
      <c r="AS386" s="187">
        <v>0</v>
      </c>
      <c r="AT386" s="187">
        <v>0</v>
      </c>
      <c r="AU386" s="187">
        <v>0</v>
      </c>
      <c r="AV386" s="187">
        <v>0</v>
      </c>
      <c r="AW386">
        <f>+COUNTIF('[5]EJECUCIONGASTOS ARMONIZADO'!$R$3:$R$583,#REF!)</f>
        <v>0</v>
      </c>
      <c r="AY386" t="e">
        <f>+#REF!-[5]GASTOS!#REF!</f>
        <v>#REF!</v>
      </c>
    </row>
    <row r="387" spans="1:51" x14ac:dyDescent="0.25">
      <c r="A387">
        <v>26</v>
      </c>
      <c r="B387">
        <v>1</v>
      </c>
      <c r="C387">
        <v>3</v>
      </c>
      <c r="D387">
        <v>82</v>
      </c>
      <c r="E387">
        <v>4</v>
      </c>
      <c r="F387">
        <v>3</v>
      </c>
      <c r="G387">
        <v>20</v>
      </c>
      <c r="H387">
        <v>0</v>
      </c>
      <c r="I387">
        <v>2</v>
      </c>
      <c r="J387" t="s">
        <v>235</v>
      </c>
      <c r="K387" t="s">
        <v>1243</v>
      </c>
      <c r="L387" t="s">
        <v>221</v>
      </c>
      <c r="M387" t="s">
        <v>1243</v>
      </c>
      <c r="N387" t="s">
        <v>221</v>
      </c>
      <c r="O387" t="s">
        <v>1246</v>
      </c>
      <c r="P387" t="s">
        <v>1247</v>
      </c>
      <c r="Q387" t="s">
        <v>594</v>
      </c>
      <c r="R387" t="s">
        <v>602</v>
      </c>
      <c r="S387" t="s">
        <v>696</v>
      </c>
      <c r="T387" t="s">
        <v>235</v>
      </c>
      <c r="U387" t="s">
        <v>725</v>
      </c>
      <c r="V387" t="s">
        <v>729</v>
      </c>
      <c r="W387" t="s">
        <v>877</v>
      </c>
      <c r="X387" t="s">
        <v>252</v>
      </c>
      <c r="Y387" t="s">
        <v>909</v>
      </c>
      <c r="Z387" t="s">
        <v>910</v>
      </c>
      <c r="AA387" t="s">
        <v>1288</v>
      </c>
      <c r="AB387" t="s">
        <v>1289</v>
      </c>
      <c r="AC387" t="s">
        <v>1290</v>
      </c>
      <c r="AD387" t="s">
        <v>1291</v>
      </c>
      <c r="AE387" t="s">
        <v>609</v>
      </c>
      <c r="AF387" t="s">
        <v>610</v>
      </c>
      <c r="AG387" t="s">
        <v>611</v>
      </c>
      <c r="AH387" t="s">
        <v>1292</v>
      </c>
      <c r="AI387" t="s">
        <v>1293</v>
      </c>
      <c r="AJ387" t="s">
        <v>1379</v>
      </c>
      <c r="AK387" t="s">
        <v>91</v>
      </c>
      <c r="AL387">
        <v>551185768</v>
      </c>
      <c r="AM387">
        <v>0</v>
      </c>
      <c r="AN387">
        <v>0</v>
      </c>
      <c r="AO387">
        <v>0</v>
      </c>
      <c r="AP387">
        <v>0</v>
      </c>
      <c r="AQ387" s="187">
        <v>551185768</v>
      </c>
      <c r="AR387" s="187">
        <v>551185768</v>
      </c>
      <c r="AS387" s="187">
        <v>551185768</v>
      </c>
      <c r="AT387" s="187">
        <v>0</v>
      </c>
      <c r="AU387" s="187">
        <v>0</v>
      </c>
      <c r="AV387" s="187">
        <v>0</v>
      </c>
      <c r="AW387">
        <f>+COUNTIF('[5]EJECUCIONGASTOS ARMONIZADO'!$R$3:$R$583,#REF!)</f>
        <v>0</v>
      </c>
      <c r="AY387" t="e">
        <f>+#REF!-[5]GASTOS!#REF!</f>
        <v>#REF!</v>
      </c>
    </row>
    <row r="388" spans="1:51" x14ac:dyDescent="0.25">
      <c r="A388">
        <v>26</v>
      </c>
      <c r="B388">
        <v>1</v>
      </c>
      <c r="C388">
        <v>3</v>
      </c>
      <c r="D388">
        <v>82</v>
      </c>
      <c r="E388">
        <v>4</v>
      </c>
      <c r="F388">
        <v>3</v>
      </c>
      <c r="G388">
        <v>20</v>
      </c>
      <c r="H388">
        <v>8</v>
      </c>
      <c r="I388">
        <v>2</v>
      </c>
      <c r="J388" t="s">
        <v>235</v>
      </c>
      <c r="K388" t="s">
        <v>1243</v>
      </c>
      <c r="L388" t="s">
        <v>221</v>
      </c>
      <c r="M388" t="s">
        <v>1243</v>
      </c>
      <c r="N388" t="s">
        <v>221</v>
      </c>
      <c r="O388" t="s">
        <v>1246</v>
      </c>
      <c r="P388" t="s">
        <v>1247</v>
      </c>
      <c r="Q388" t="s">
        <v>594</v>
      </c>
      <c r="R388" t="s">
        <v>602</v>
      </c>
      <c r="S388" t="s">
        <v>696</v>
      </c>
      <c r="T388" t="s">
        <v>235</v>
      </c>
      <c r="U388" t="s">
        <v>725</v>
      </c>
      <c r="V388" t="s">
        <v>729</v>
      </c>
      <c r="W388" t="s">
        <v>877</v>
      </c>
      <c r="X388" t="s">
        <v>252</v>
      </c>
      <c r="Y388" t="s">
        <v>909</v>
      </c>
      <c r="Z388" t="s">
        <v>910</v>
      </c>
      <c r="AA388" t="s">
        <v>1288</v>
      </c>
      <c r="AB388" t="s">
        <v>1289</v>
      </c>
      <c r="AC388" t="s">
        <v>1290</v>
      </c>
      <c r="AD388" t="s">
        <v>1291</v>
      </c>
      <c r="AE388" t="s">
        <v>609</v>
      </c>
      <c r="AF388" t="s">
        <v>610</v>
      </c>
      <c r="AG388" t="s">
        <v>611</v>
      </c>
      <c r="AH388" t="s">
        <v>1292</v>
      </c>
      <c r="AI388" t="s">
        <v>1293</v>
      </c>
      <c r="AJ388" t="s">
        <v>2735</v>
      </c>
      <c r="AK388" t="s">
        <v>288</v>
      </c>
      <c r="AL388">
        <v>0</v>
      </c>
      <c r="AM388">
        <v>91379240</v>
      </c>
      <c r="AN388">
        <v>0</v>
      </c>
      <c r="AO388">
        <v>0</v>
      </c>
      <c r="AP388">
        <v>91379240</v>
      </c>
      <c r="AQ388" s="187">
        <v>0</v>
      </c>
      <c r="AR388" s="187">
        <v>0</v>
      </c>
      <c r="AS388" s="187">
        <v>0</v>
      </c>
      <c r="AT388" s="187">
        <v>0</v>
      </c>
      <c r="AU388" s="187">
        <v>0</v>
      </c>
      <c r="AV388" s="187">
        <v>0</v>
      </c>
      <c r="AW388">
        <f>+COUNTIF('[5]EJECUCIONGASTOS ARMONIZADO'!$R$3:$R$583,#REF!)</f>
        <v>0</v>
      </c>
      <c r="AY388" t="e">
        <f>+#REF!-[5]GASTOS!#REF!</f>
        <v>#REF!</v>
      </c>
    </row>
    <row r="389" spans="1:51" x14ac:dyDescent="0.25">
      <c r="A389">
        <v>26</v>
      </c>
      <c r="B389">
        <v>1</v>
      </c>
      <c r="C389">
        <v>3</v>
      </c>
      <c r="D389">
        <v>83</v>
      </c>
      <c r="E389">
        <v>2</v>
      </c>
      <c r="F389">
        <v>303</v>
      </c>
      <c r="G389">
        <v>85</v>
      </c>
      <c r="H389">
        <v>40</v>
      </c>
      <c r="I389">
        <v>3</v>
      </c>
      <c r="J389" t="s">
        <v>236</v>
      </c>
      <c r="K389" t="s">
        <v>1243</v>
      </c>
      <c r="L389" t="s">
        <v>221</v>
      </c>
      <c r="M389" t="s">
        <v>1243</v>
      </c>
      <c r="N389" t="s">
        <v>221</v>
      </c>
      <c r="O389" t="s">
        <v>1246</v>
      </c>
      <c r="P389" t="s">
        <v>1247</v>
      </c>
      <c r="Q389" t="s">
        <v>594</v>
      </c>
      <c r="R389" t="s">
        <v>602</v>
      </c>
      <c r="S389" t="s">
        <v>594</v>
      </c>
      <c r="T389" t="s">
        <v>236</v>
      </c>
      <c r="U389" t="s">
        <v>1380</v>
      </c>
      <c r="V389" t="s">
        <v>1384</v>
      </c>
      <c r="W389" t="s">
        <v>1437</v>
      </c>
      <c r="X389" t="s">
        <v>1438</v>
      </c>
      <c r="Y389" t="s">
        <v>3153</v>
      </c>
      <c r="Z389" t="s">
        <v>412</v>
      </c>
      <c r="AA389" t="s">
        <v>3154</v>
      </c>
      <c r="AB389" t="s">
        <v>1212</v>
      </c>
      <c r="AC389" t="s">
        <v>1213</v>
      </c>
      <c r="AD389" t="s">
        <v>1214</v>
      </c>
      <c r="AE389" t="s">
        <v>609</v>
      </c>
      <c r="AF389" t="s">
        <v>610</v>
      </c>
      <c r="AG389" t="s">
        <v>611</v>
      </c>
      <c r="AH389" t="s">
        <v>1327</v>
      </c>
      <c r="AI389" t="s">
        <v>1328</v>
      </c>
      <c r="AJ389" t="s">
        <v>3609</v>
      </c>
      <c r="AK389" t="s">
        <v>3610</v>
      </c>
      <c r="AL389">
        <v>0</v>
      </c>
      <c r="AM389">
        <v>0</v>
      </c>
      <c r="AN389">
        <v>0</v>
      </c>
      <c r="AO389">
        <v>2189000000</v>
      </c>
      <c r="AP389">
        <v>0</v>
      </c>
      <c r="AQ389" s="187">
        <v>2189000000</v>
      </c>
      <c r="AR389" s="187">
        <v>2188000000</v>
      </c>
      <c r="AS389" s="187">
        <v>2188000000</v>
      </c>
      <c r="AT389" s="187">
        <v>2188000000</v>
      </c>
      <c r="AU389" s="187">
        <v>2188000000</v>
      </c>
      <c r="AV389" s="187">
        <v>1000000</v>
      </c>
      <c r="AW389">
        <f>+COUNTIF('[5]EJECUCIONGASTOS ARMONIZADO'!$R$3:$R$583,#REF!)</f>
        <v>0</v>
      </c>
      <c r="AY389" t="e">
        <f>+#REF!-[5]GASTOS!#REF!</f>
        <v>#REF!</v>
      </c>
    </row>
    <row r="390" spans="1:51" x14ac:dyDescent="0.25">
      <c r="A390">
        <v>26</v>
      </c>
      <c r="B390">
        <v>1</v>
      </c>
      <c r="C390">
        <v>3</v>
      </c>
      <c r="D390">
        <v>83</v>
      </c>
      <c r="E390">
        <v>3</v>
      </c>
      <c r="F390">
        <v>2</v>
      </c>
      <c r="G390">
        <v>85</v>
      </c>
      <c r="H390">
        <v>0</v>
      </c>
      <c r="I390">
        <v>3</v>
      </c>
      <c r="J390" t="s">
        <v>236</v>
      </c>
      <c r="K390" t="s">
        <v>1243</v>
      </c>
      <c r="L390" t="s">
        <v>221</v>
      </c>
      <c r="M390" t="s">
        <v>1243</v>
      </c>
      <c r="N390" t="s">
        <v>221</v>
      </c>
      <c r="O390" t="s">
        <v>1246</v>
      </c>
      <c r="P390" t="s">
        <v>1247</v>
      </c>
      <c r="Q390" t="s">
        <v>594</v>
      </c>
      <c r="R390" t="s">
        <v>602</v>
      </c>
      <c r="S390" t="s">
        <v>594</v>
      </c>
      <c r="T390" t="s">
        <v>236</v>
      </c>
      <c r="U390" t="s">
        <v>1380</v>
      </c>
      <c r="V390" t="s">
        <v>1384</v>
      </c>
      <c r="W390" t="s">
        <v>603</v>
      </c>
      <c r="X390" t="s">
        <v>246</v>
      </c>
      <c r="Y390" t="s">
        <v>1210</v>
      </c>
      <c r="Z390" t="s">
        <v>248</v>
      </c>
      <c r="AA390" t="s">
        <v>1211</v>
      </c>
      <c r="AB390" t="s">
        <v>1212</v>
      </c>
      <c r="AC390" t="s">
        <v>1213</v>
      </c>
      <c r="AD390" t="s">
        <v>1214</v>
      </c>
      <c r="AE390" t="s">
        <v>609</v>
      </c>
      <c r="AF390" t="s">
        <v>610</v>
      </c>
      <c r="AG390" t="s">
        <v>611</v>
      </c>
      <c r="AH390" t="s">
        <v>1327</v>
      </c>
      <c r="AI390" t="s">
        <v>1328</v>
      </c>
      <c r="AJ390" t="s">
        <v>1385</v>
      </c>
      <c r="AK390" t="s">
        <v>69</v>
      </c>
      <c r="AL390">
        <v>367776888</v>
      </c>
      <c r="AM390">
        <v>3932359852</v>
      </c>
      <c r="AN390">
        <v>0</v>
      </c>
      <c r="AO390">
        <v>0</v>
      </c>
      <c r="AP390">
        <v>4300136740</v>
      </c>
      <c r="AQ390" s="187">
        <v>0</v>
      </c>
      <c r="AR390" s="187">
        <v>0</v>
      </c>
      <c r="AS390" s="187">
        <v>0</v>
      </c>
      <c r="AT390" s="187">
        <v>0</v>
      </c>
      <c r="AU390" s="187">
        <v>0</v>
      </c>
      <c r="AV390" s="187">
        <v>0</v>
      </c>
      <c r="AW390">
        <f>+COUNTIF('[5]EJECUCIONGASTOS ARMONIZADO'!$R$3:$R$583,#REF!)</f>
        <v>0</v>
      </c>
      <c r="AY390" t="e">
        <f>+#REF!-[5]GASTOS!#REF!</f>
        <v>#REF!</v>
      </c>
    </row>
    <row r="391" spans="1:51" x14ac:dyDescent="0.25">
      <c r="A391">
        <v>26</v>
      </c>
      <c r="B391">
        <v>1</v>
      </c>
      <c r="C391">
        <v>3</v>
      </c>
      <c r="D391">
        <v>83</v>
      </c>
      <c r="E391">
        <v>3</v>
      </c>
      <c r="F391">
        <v>501</v>
      </c>
      <c r="G391">
        <v>85</v>
      </c>
      <c r="H391">
        <v>40</v>
      </c>
      <c r="I391">
        <v>3</v>
      </c>
      <c r="J391" t="s">
        <v>236</v>
      </c>
      <c r="K391" t="s">
        <v>1243</v>
      </c>
      <c r="L391" t="s">
        <v>221</v>
      </c>
      <c r="M391" t="s">
        <v>1243</v>
      </c>
      <c r="N391" t="s">
        <v>221</v>
      </c>
      <c r="O391" t="s">
        <v>1246</v>
      </c>
      <c r="P391" t="s">
        <v>1247</v>
      </c>
      <c r="Q391" t="s">
        <v>594</v>
      </c>
      <c r="R391" t="s">
        <v>602</v>
      </c>
      <c r="S391" t="s">
        <v>594</v>
      </c>
      <c r="T391" t="s">
        <v>236</v>
      </c>
      <c r="U391" t="s">
        <v>1380</v>
      </c>
      <c r="V391" t="s">
        <v>1384</v>
      </c>
      <c r="W391" t="s">
        <v>603</v>
      </c>
      <c r="X391" t="s">
        <v>246</v>
      </c>
      <c r="Y391" t="s">
        <v>3163</v>
      </c>
      <c r="Z391" t="s">
        <v>469</v>
      </c>
      <c r="AA391" t="s">
        <v>3164</v>
      </c>
      <c r="AB391" t="s">
        <v>1212</v>
      </c>
      <c r="AC391" t="s">
        <v>1213</v>
      </c>
      <c r="AD391" t="s">
        <v>1214</v>
      </c>
      <c r="AE391" t="s">
        <v>609</v>
      </c>
      <c r="AF391" t="s">
        <v>610</v>
      </c>
      <c r="AG391" t="s">
        <v>611</v>
      </c>
      <c r="AH391" t="s">
        <v>1327</v>
      </c>
      <c r="AI391" t="s">
        <v>1328</v>
      </c>
      <c r="AJ391" t="s">
        <v>3191</v>
      </c>
      <c r="AK391" t="s">
        <v>3192</v>
      </c>
      <c r="AL391">
        <v>0</v>
      </c>
      <c r="AM391">
        <v>0</v>
      </c>
      <c r="AN391">
        <v>0</v>
      </c>
      <c r="AO391">
        <v>4300136740</v>
      </c>
      <c r="AP391">
        <v>2189000000</v>
      </c>
      <c r="AQ391" s="187">
        <v>2111136740</v>
      </c>
      <c r="AR391" s="187">
        <v>2047202804</v>
      </c>
      <c r="AS391" s="187">
        <v>380000000</v>
      </c>
      <c r="AT391" s="187">
        <v>380000000</v>
      </c>
      <c r="AU391" s="187">
        <v>380000000</v>
      </c>
      <c r="AV391" s="187">
        <v>63933936</v>
      </c>
      <c r="AW391">
        <f>+COUNTIF('[5]EJECUCIONGASTOS ARMONIZADO'!$R$3:$R$583,#REF!)</f>
        <v>0</v>
      </c>
      <c r="AY391" t="e">
        <f>+#REF!-[5]GASTOS!#REF!</f>
        <v>#REF!</v>
      </c>
    </row>
    <row r="392" spans="1:51" x14ac:dyDescent="0.25">
      <c r="A392">
        <v>26</v>
      </c>
      <c r="B392">
        <v>1</v>
      </c>
      <c r="C392">
        <v>3</v>
      </c>
      <c r="D392">
        <v>85</v>
      </c>
      <c r="E392">
        <v>3</v>
      </c>
      <c r="F392">
        <v>203</v>
      </c>
      <c r="G392">
        <v>20</v>
      </c>
      <c r="H392">
        <v>42</v>
      </c>
      <c r="I392">
        <v>5</v>
      </c>
      <c r="J392" t="s">
        <v>2738</v>
      </c>
      <c r="K392" t="s">
        <v>1243</v>
      </c>
      <c r="L392" t="s">
        <v>221</v>
      </c>
      <c r="M392" t="s">
        <v>1243</v>
      </c>
      <c r="N392" t="s">
        <v>221</v>
      </c>
      <c r="O392" t="s">
        <v>1246</v>
      </c>
      <c r="P392" t="s">
        <v>1247</v>
      </c>
      <c r="Q392" t="s">
        <v>594</v>
      </c>
      <c r="R392" t="s">
        <v>602</v>
      </c>
      <c r="S392" t="s">
        <v>2737</v>
      </c>
      <c r="T392" t="s">
        <v>2738</v>
      </c>
      <c r="U392" t="s">
        <v>2736</v>
      </c>
      <c r="V392" t="s">
        <v>2742</v>
      </c>
      <c r="W392" t="s">
        <v>603</v>
      </c>
      <c r="X392" t="s">
        <v>246</v>
      </c>
      <c r="Y392" t="s">
        <v>3126</v>
      </c>
      <c r="Z392" t="s">
        <v>449</v>
      </c>
      <c r="AA392" t="s">
        <v>3127</v>
      </c>
      <c r="AB392" t="s">
        <v>1289</v>
      </c>
      <c r="AC392" t="s">
        <v>1290</v>
      </c>
      <c r="AD392" t="s">
        <v>1291</v>
      </c>
      <c r="AE392" t="s">
        <v>609</v>
      </c>
      <c r="AF392" t="s">
        <v>610</v>
      </c>
      <c r="AG392" t="s">
        <v>611</v>
      </c>
      <c r="AH392" t="s">
        <v>2746</v>
      </c>
      <c r="AI392" t="s">
        <v>2747</v>
      </c>
      <c r="AJ392" t="s">
        <v>3193</v>
      </c>
      <c r="AK392" t="s">
        <v>3131</v>
      </c>
      <c r="AL392">
        <v>0</v>
      </c>
      <c r="AM392">
        <v>0</v>
      </c>
      <c r="AN392">
        <v>0</v>
      </c>
      <c r="AO392">
        <v>692000000</v>
      </c>
      <c r="AP392">
        <v>0</v>
      </c>
      <c r="AQ392" s="187">
        <v>692000000</v>
      </c>
      <c r="AR392" s="187">
        <v>652818808</v>
      </c>
      <c r="AS392" s="187">
        <v>652818808</v>
      </c>
      <c r="AT392" s="187">
        <v>0</v>
      </c>
      <c r="AU392" s="187">
        <v>0</v>
      </c>
      <c r="AV392" s="187">
        <v>39181192</v>
      </c>
      <c r="AW392">
        <f>+COUNTIF('[5]EJECUCIONGASTOS ARMONIZADO'!$R$3:$R$583,#REF!)</f>
        <v>0</v>
      </c>
      <c r="AY392" t="e">
        <f>+#REF!-[5]GASTOS!#REF!</f>
        <v>#REF!</v>
      </c>
    </row>
    <row r="393" spans="1:51" x14ac:dyDescent="0.25">
      <c r="A393">
        <v>26</v>
      </c>
      <c r="B393">
        <v>1</v>
      </c>
      <c r="C393">
        <v>3</v>
      </c>
      <c r="D393">
        <v>85</v>
      </c>
      <c r="E393">
        <v>4</v>
      </c>
      <c r="F393">
        <v>3</v>
      </c>
      <c r="G393">
        <v>20</v>
      </c>
      <c r="H393">
        <v>0</v>
      </c>
      <c r="I393">
        <v>5</v>
      </c>
      <c r="J393" t="s">
        <v>2738</v>
      </c>
      <c r="K393" t="s">
        <v>1243</v>
      </c>
      <c r="L393" t="s">
        <v>221</v>
      </c>
      <c r="M393" t="s">
        <v>1243</v>
      </c>
      <c r="N393" t="s">
        <v>221</v>
      </c>
      <c r="O393" t="s">
        <v>1246</v>
      </c>
      <c r="P393" t="s">
        <v>1247</v>
      </c>
      <c r="Q393" t="s">
        <v>594</v>
      </c>
      <c r="R393" t="s">
        <v>602</v>
      </c>
      <c r="S393" t="s">
        <v>2737</v>
      </c>
      <c r="T393" t="s">
        <v>2738</v>
      </c>
      <c r="U393" t="s">
        <v>2736</v>
      </c>
      <c r="V393" t="s">
        <v>2742</v>
      </c>
      <c r="W393" t="s">
        <v>877</v>
      </c>
      <c r="X393" t="s">
        <v>252</v>
      </c>
      <c r="Y393" t="s">
        <v>909</v>
      </c>
      <c r="Z393" t="s">
        <v>910</v>
      </c>
      <c r="AA393" t="s">
        <v>1288</v>
      </c>
      <c r="AB393" t="s">
        <v>1289</v>
      </c>
      <c r="AC393" t="s">
        <v>1290</v>
      </c>
      <c r="AD393" t="s">
        <v>1291</v>
      </c>
      <c r="AE393" t="s">
        <v>609</v>
      </c>
      <c r="AF393" t="s">
        <v>610</v>
      </c>
      <c r="AG393" t="s">
        <v>611</v>
      </c>
      <c r="AH393" t="s">
        <v>1292</v>
      </c>
      <c r="AI393" t="s">
        <v>1293</v>
      </c>
      <c r="AJ393" t="s">
        <v>2743</v>
      </c>
      <c r="AK393" t="s">
        <v>290</v>
      </c>
      <c r="AL393">
        <v>0</v>
      </c>
      <c r="AM393">
        <v>39181192</v>
      </c>
      <c r="AN393">
        <v>0</v>
      </c>
      <c r="AO393">
        <v>0</v>
      </c>
      <c r="AP393">
        <v>39181192</v>
      </c>
      <c r="AQ393" s="187">
        <v>0</v>
      </c>
      <c r="AR393" s="187">
        <v>0</v>
      </c>
      <c r="AS393" s="187">
        <v>0</v>
      </c>
      <c r="AT393" s="187">
        <v>0</v>
      </c>
      <c r="AU393" s="187">
        <v>0</v>
      </c>
      <c r="AV393" s="187">
        <v>0</v>
      </c>
      <c r="AW393">
        <f>+COUNTIF('[5]EJECUCIONGASTOS ARMONIZADO'!$R$3:$R$583,#REF!)</f>
        <v>0</v>
      </c>
      <c r="AY393" t="e">
        <f>+#REF!-[5]GASTOS!#REF!</f>
        <v>#REF!</v>
      </c>
    </row>
    <row r="394" spans="1:51" x14ac:dyDescent="0.25">
      <c r="A394">
        <v>26</v>
      </c>
      <c r="B394">
        <v>1</v>
      </c>
      <c r="C394">
        <v>3</v>
      </c>
      <c r="D394">
        <v>85</v>
      </c>
      <c r="E394">
        <v>4</v>
      </c>
      <c r="F394">
        <v>3</v>
      </c>
      <c r="G394">
        <v>20</v>
      </c>
      <c r="H394">
        <v>2</v>
      </c>
      <c r="I394">
        <v>5</v>
      </c>
      <c r="J394" t="s">
        <v>2738</v>
      </c>
      <c r="K394" t="s">
        <v>1243</v>
      </c>
      <c r="L394" t="s">
        <v>221</v>
      </c>
      <c r="M394" t="s">
        <v>1243</v>
      </c>
      <c r="N394" t="s">
        <v>221</v>
      </c>
      <c r="O394" t="s">
        <v>1246</v>
      </c>
      <c r="P394" t="s">
        <v>1247</v>
      </c>
      <c r="Q394" t="s">
        <v>594</v>
      </c>
      <c r="R394" t="s">
        <v>602</v>
      </c>
      <c r="S394" t="s">
        <v>2737</v>
      </c>
      <c r="T394" t="s">
        <v>2738</v>
      </c>
      <c r="U394" t="s">
        <v>2736</v>
      </c>
      <c r="V394" t="s">
        <v>2742</v>
      </c>
      <c r="W394" t="s">
        <v>877</v>
      </c>
      <c r="X394" t="s">
        <v>252</v>
      </c>
      <c r="Y394" t="s">
        <v>909</v>
      </c>
      <c r="Z394" t="s">
        <v>910</v>
      </c>
      <c r="AA394" t="s">
        <v>1288</v>
      </c>
      <c r="AB394" t="s">
        <v>1289</v>
      </c>
      <c r="AC394" t="s">
        <v>1290</v>
      </c>
      <c r="AD394" t="s">
        <v>1291</v>
      </c>
      <c r="AE394" t="s">
        <v>609</v>
      </c>
      <c r="AF394" t="s">
        <v>610</v>
      </c>
      <c r="AG394" t="s">
        <v>611</v>
      </c>
      <c r="AH394" t="s">
        <v>2746</v>
      </c>
      <c r="AI394" t="s">
        <v>2747</v>
      </c>
      <c r="AJ394" t="s">
        <v>2748</v>
      </c>
      <c r="AK394" t="s">
        <v>288</v>
      </c>
      <c r="AL394">
        <v>0</v>
      </c>
      <c r="AM394">
        <v>652818808</v>
      </c>
      <c r="AN394">
        <v>0</v>
      </c>
      <c r="AO394">
        <v>0</v>
      </c>
      <c r="AP394">
        <v>652818808</v>
      </c>
      <c r="AQ394" s="187">
        <v>0</v>
      </c>
      <c r="AR394" s="187">
        <v>0</v>
      </c>
      <c r="AS394" s="187">
        <v>0</v>
      </c>
      <c r="AT394" s="187">
        <v>0</v>
      </c>
      <c r="AU394" s="187">
        <v>0</v>
      </c>
      <c r="AV394" s="187">
        <v>0</v>
      </c>
      <c r="AW394">
        <f>+COUNTIF('[5]EJECUCIONGASTOS ARMONIZADO'!$R$3:$R$583,#REF!)</f>
        <v>0</v>
      </c>
      <c r="AY394" t="e">
        <f>+#REF!-[5]GASTOS!#REF!</f>
        <v>#REF!</v>
      </c>
    </row>
    <row r="395" spans="1:51" x14ac:dyDescent="0.25">
      <c r="A395">
        <v>27</v>
      </c>
      <c r="B395">
        <v>1</v>
      </c>
      <c r="C395">
        <v>3</v>
      </c>
      <c r="D395">
        <v>11</v>
      </c>
      <c r="E395">
        <v>1</v>
      </c>
      <c r="F395">
        <v>301</v>
      </c>
      <c r="G395">
        <v>21</v>
      </c>
      <c r="H395">
        <v>40</v>
      </c>
      <c r="I395">
        <v>1</v>
      </c>
      <c r="J395" t="s">
        <v>597</v>
      </c>
      <c r="K395">
        <v>0</v>
      </c>
      <c r="L395" t="s">
        <v>597</v>
      </c>
      <c r="M395" t="s">
        <v>1386</v>
      </c>
      <c r="N395" t="s">
        <v>222</v>
      </c>
      <c r="O395" t="s">
        <v>1389</v>
      </c>
      <c r="P395" t="s">
        <v>1390</v>
      </c>
      <c r="Q395" t="s">
        <v>594</v>
      </c>
      <c r="R395" t="s">
        <v>602</v>
      </c>
      <c r="S395" t="s">
        <v>596</v>
      </c>
      <c r="T395" t="s">
        <v>597</v>
      </c>
      <c r="U395" t="s">
        <v>595</v>
      </c>
      <c r="V395" t="s">
        <v>234</v>
      </c>
      <c r="W395" t="s">
        <v>797</v>
      </c>
      <c r="X395" t="s">
        <v>239</v>
      </c>
      <c r="Y395" t="s">
        <v>3194</v>
      </c>
      <c r="Z395" t="s">
        <v>344</v>
      </c>
      <c r="AA395" t="s">
        <v>3195</v>
      </c>
      <c r="AB395" t="s">
        <v>1392</v>
      </c>
      <c r="AC395" t="s">
        <v>1393</v>
      </c>
      <c r="AD395" t="s">
        <v>1394</v>
      </c>
      <c r="AE395" t="s">
        <v>609</v>
      </c>
      <c r="AF395" t="s">
        <v>610</v>
      </c>
      <c r="AG395" t="s">
        <v>611</v>
      </c>
      <c r="AH395" t="s">
        <v>1395</v>
      </c>
      <c r="AI395" t="s">
        <v>1396</v>
      </c>
      <c r="AJ395" t="s">
        <v>3196</v>
      </c>
      <c r="AK395" t="s">
        <v>3197</v>
      </c>
      <c r="AL395">
        <v>0</v>
      </c>
      <c r="AM395">
        <v>0</v>
      </c>
      <c r="AN395">
        <v>0</v>
      </c>
      <c r="AO395">
        <v>188648400</v>
      </c>
      <c r="AP395">
        <v>0</v>
      </c>
      <c r="AQ395" s="187">
        <v>188648400</v>
      </c>
      <c r="AR395" s="187">
        <v>38000000</v>
      </c>
      <c r="AS395" s="187">
        <v>0</v>
      </c>
      <c r="AT395" s="187">
        <v>0</v>
      </c>
      <c r="AU395" s="187">
        <v>0</v>
      </c>
      <c r="AV395" s="187">
        <v>150648400</v>
      </c>
      <c r="AW395">
        <f>+COUNTIF('[5]EJECUCIONGASTOS ARMONIZADO'!$R$3:$R$583,#REF!)</f>
        <v>0</v>
      </c>
      <c r="AY395" t="e">
        <f>+#REF!-[5]GASTOS!#REF!</f>
        <v>#REF!</v>
      </c>
    </row>
    <row r="396" spans="1:51" x14ac:dyDescent="0.25">
      <c r="A396">
        <v>27</v>
      </c>
      <c r="B396">
        <v>1</v>
      </c>
      <c r="C396">
        <v>3</v>
      </c>
      <c r="D396">
        <v>11</v>
      </c>
      <c r="E396">
        <v>1</v>
      </c>
      <c r="F396">
        <v>301</v>
      </c>
      <c r="G396">
        <v>21</v>
      </c>
      <c r="H396">
        <v>40</v>
      </c>
      <c r="I396">
        <v>1</v>
      </c>
      <c r="J396" t="s">
        <v>597</v>
      </c>
      <c r="K396">
        <v>0</v>
      </c>
      <c r="L396" t="s">
        <v>597</v>
      </c>
      <c r="M396" t="s">
        <v>1386</v>
      </c>
      <c r="N396" t="s">
        <v>222</v>
      </c>
      <c r="O396" t="s">
        <v>1389</v>
      </c>
      <c r="P396" t="s">
        <v>1390</v>
      </c>
      <c r="Q396" t="s">
        <v>594</v>
      </c>
      <c r="R396" t="s">
        <v>602</v>
      </c>
      <c r="S396" t="s">
        <v>596</v>
      </c>
      <c r="T396" t="s">
        <v>597</v>
      </c>
      <c r="U396" t="s">
        <v>595</v>
      </c>
      <c r="V396" t="s">
        <v>234</v>
      </c>
      <c r="W396" t="s">
        <v>797</v>
      </c>
      <c r="X396" t="s">
        <v>239</v>
      </c>
      <c r="Y396" t="s">
        <v>3194</v>
      </c>
      <c r="Z396" t="s">
        <v>344</v>
      </c>
      <c r="AA396" t="s">
        <v>3195</v>
      </c>
      <c r="AB396" t="s">
        <v>1392</v>
      </c>
      <c r="AC396" t="s">
        <v>1393</v>
      </c>
      <c r="AD396" t="s">
        <v>1394</v>
      </c>
      <c r="AE396" t="s">
        <v>609</v>
      </c>
      <c r="AF396" t="s">
        <v>610</v>
      </c>
      <c r="AG396" t="s">
        <v>611</v>
      </c>
      <c r="AH396" t="s">
        <v>1409</v>
      </c>
      <c r="AI396" t="s">
        <v>1410</v>
      </c>
      <c r="AJ396" t="s">
        <v>3198</v>
      </c>
      <c r="AK396" t="s">
        <v>3197</v>
      </c>
      <c r="AL396">
        <v>0</v>
      </c>
      <c r="AM396">
        <v>0</v>
      </c>
      <c r="AN396">
        <v>0</v>
      </c>
      <c r="AO396">
        <v>777643798</v>
      </c>
      <c r="AP396">
        <v>0</v>
      </c>
      <c r="AQ396" s="187">
        <v>777643798</v>
      </c>
      <c r="AR396" s="187">
        <v>566616398</v>
      </c>
      <c r="AS396" s="187">
        <v>517546398</v>
      </c>
      <c r="AT396" s="187">
        <v>32998051</v>
      </c>
      <c r="AU396" s="187">
        <v>10750069</v>
      </c>
      <c r="AV396" s="187">
        <v>211027400</v>
      </c>
      <c r="AW396">
        <f>+COUNTIF('[5]EJECUCIONGASTOS ARMONIZADO'!$R$3:$R$583,#REF!)</f>
        <v>0</v>
      </c>
      <c r="AY396" t="e">
        <f>+#REF!-[5]GASTOS!#REF!</f>
        <v>#REF!</v>
      </c>
    </row>
    <row r="397" spans="1:51" x14ac:dyDescent="0.25">
      <c r="A397">
        <v>27</v>
      </c>
      <c r="B397">
        <v>1</v>
      </c>
      <c r="C397">
        <v>3</v>
      </c>
      <c r="D397">
        <v>11</v>
      </c>
      <c r="E397">
        <v>1</v>
      </c>
      <c r="F397">
        <v>301</v>
      </c>
      <c r="G397">
        <v>21</v>
      </c>
      <c r="H397">
        <v>40</v>
      </c>
      <c r="I397" s="2">
        <v>1</v>
      </c>
      <c r="J397" s="2" t="s">
        <v>597</v>
      </c>
      <c r="K397" s="2">
        <v>0</v>
      </c>
      <c r="L397" s="2" t="s">
        <v>597</v>
      </c>
      <c r="M397" t="s">
        <v>1386</v>
      </c>
      <c r="N397" t="s">
        <v>222</v>
      </c>
      <c r="O397" t="s">
        <v>1389</v>
      </c>
      <c r="P397" t="s">
        <v>1390</v>
      </c>
      <c r="Q397" t="s">
        <v>594</v>
      </c>
      <c r="R397" t="s">
        <v>602</v>
      </c>
      <c r="S397" t="s">
        <v>596</v>
      </c>
      <c r="T397" t="s">
        <v>597</v>
      </c>
      <c r="U397" t="s">
        <v>595</v>
      </c>
      <c r="V397" t="s">
        <v>234</v>
      </c>
      <c r="W397" t="s">
        <v>797</v>
      </c>
      <c r="X397" t="s">
        <v>239</v>
      </c>
      <c r="Y397" t="s">
        <v>3194</v>
      </c>
      <c r="Z397" t="s">
        <v>344</v>
      </c>
      <c r="AA397" t="s">
        <v>3195</v>
      </c>
      <c r="AB397" t="s">
        <v>1392</v>
      </c>
      <c r="AC397" t="s">
        <v>1393</v>
      </c>
      <c r="AD397" t="s">
        <v>1394</v>
      </c>
      <c r="AE397" t="s">
        <v>609</v>
      </c>
      <c r="AF397" t="s">
        <v>610</v>
      </c>
      <c r="AG397" t="s">
        <v>611</v>
      </c>
      <c r="AH397" t="s">
        <v>1427</v>
      </c>
      <c r="AI397" t="s">
        <v>1428</v>
      </c>
      <c r="AJ397" t="s">
        <v>4476</v>
      </c>
      <c r="AK397" t="s">
        <v>4477</v>
      </c>
      <c r="AL397">
        <v>0</v>
      </c>
      <c r="AM397">
        <v>0</v>
      </c>
      <c r="AN397">
        <v>0</v>
      </c>
      <c r="AO397">
        <v>38000000</v>
      </c>
      <c r="AP397">
        <v>0</v>
      </c>
      <c r="AQ397" s="187">
        <v>38000000</v>
      </c>
      <c r="AR397" s="187">
        <v>38000000</v>
      </c>
      <c r="AS397" s="187">
        <v>37178000</v>
      </c>
      <c r="AT397" s="187">
        <v>0</v>
      </c>
      <c r="AU397" s="187">
        <v>0</v>
      </c>
      <c r="AV397" s="187">
        <v>0</v>
      </c>
    </row>
    <row r="398" spans="1:51" x14ac:dyDescent="0.25">
      <c r="A398">
        <v>27</v>
      </c>
      <c r="B398">
        <v>1</v>
      </c>
      <c r="C398">
        <v>3</v>
      </c>
      <c r="D398">
        <v>11</v>
      </c>
      <c r="E398">
        <v>1</v>
      </c>
      <c r="F398">
        <v>301</v>
      </c>
      <c r="G398">
        <v>21</v>
      </c>
      <c r="H398">
        <v>40</v>
      </c>
      <c r="I398">
        <v>1</v>
      </c>
      <c r="J398" t="s">
        <v>597</v>
      </c>
      <c r="K398">
        <v>0</v>
      </c>
      <c r="L398" t="s">
        <v>597</v>
      </c>
      <c r="M398" t="s">
        <v>1386</v>
      </c>
      <c r="N398" t="s">
        <v>222</v>
      </c>
      <c r="O398" t="s">
        <v>1389</v>
      </c>
      <c r="P398" t="s">
        <v>1390</v>
      </c>
      <c r="Q398" t="s">
        <v>594</v>
      </c>
      <c r="R398" t="s">
        <v>602</v>
      </c>
      <c r="S398" t="s">
        <v>596</v>
      </c>
      <c r="T398" t="s">
        <v>597</v>
      </c>
      <c r="U398" t="s">
        <v>595</v>
      </c>
      <c r="V398" t="s">
        <v>234</v>
      </c>
      <c r="W398" t="s">
        <v>797</v>
      </c>
      <c r="X398" t="s">
        <v>239</v>
      </c>
      <c r="Y398" t="s">
        <v>3194</v>
      </c>
      <c r="Z398" t="s">
        <v>344</v>
      </c>
      <c r="AA398" t="s">
        <v>3195</v>
      </c>
      <c r="AB398" t="s">
        <v>1392</v>
      </c>
      <c r="AC398" t="s">
        <v>1393</v>
      </c>
      <c r="AD398" t="s">
        <v>1394</v>
      </c>
      <c r="AE398" t="s">
        <v>609</v>
      </c>
      <c r="AF398" t="s">
        <v>610</v>
      </c>
      <c r="AG398" t="s">
        <v>611</v>
      </c>
      <c r="AH398" t="s">
        <v>1432</v>
      </c>
      <c r="AI398" t="s">
        <v>1433</v>
      </c>
      <c r="AJ398" t="s">
        <v>3199</v>
      </c>
      <c r="AK398" t="s">
        <v>3197</v>
      </c>
      <c r="AL398">
        <v>0</v>
      </c>
      <c r="AM398">
        <v>0</v>
      </c>
      <c r="AN398">
        <v>0</v>
      </c>
      <c r="AO398">
        <v>500000000</v>
      </c>
      <c r="AP398">
        <v>0</v>
      </c>
      <c r="AQ398" s="187">
        <v>500000000</v>
      </c>
      <c r="AR398" s="187">
        <v>320000000</v>
      </c>
      <c r="AS398" s="187">
        <v>310777775</v>
      </c>
      <c r="AT398" s="187">
        <v>109311387</v>
      </c>
      <c r="AU398" s="187">
        <v>15277777</v>
      </c>
      <c r="AV398" s="187">
        <v>180000000</v>
      </c>
      <c r="AW398">
        <f>+COUNTIF('[5]EJECUCIONGASTOS ARMONIZADO'!$R$3:$R$583,#REF!)</f>
        <v>0</v>
      </c>
      <c r="AY398" t="e">
        <f>+#REF!-[5]GASTOS!#REF!</f>
        <v>#REF!</v>
      </c>
    </row>
    <row r="399" spans="1:51" x14ac:dyDescent="0.25">
      <c r="A399">
        <v>27</v>
      </c>
      <c r="B399">
        <v>1</v>
      </c>
      <c r="C399">
        <v>3</v>
      </c>
      <c r="D399">
        <v>11</v>
      </c>
      <c r="E399">
        <v>1</v>
      </c>
      <c r="F399">
        <v>6</v>
      </c>
      <c r="G399">
        <v>21</v>
      </c>
      <c r="H399">
        <v>0</v>
      </c>
      <c r="I399">
        <v>1</v>
      </c>
      <c r="J399" t="s">
        <v>597</v>
      </c>
      <c r="K399">
        <v>0</v>
      </c>
      <c r="L399" t="s">
        <v>597</v>
      </c>
      <c r="M399" t="s">
        <v>1386</v>
      </c>
      <c r="N399" t="s">
        <v>222</v>
      </c>
      <c r="O399" t="s">
        <v>1389</v>
      </c>
      <c r="P399" t="s">
        <v>1390</v>
      </c>
      <c r="Q399" t="s">
        <v>594</v>
      </c>
      <c r="R399" t="s">
        <v>602</v>
      </c>
      <c r="S399" t="s">
        <v>596</v>
      </c>
      <c r="T399" t="s">
        <v>597</v>
      </c>
      <c r="U399" t="s">
        <v>595</v>
      </c>
      <c r="V399" t="s">
        <v>234</v>
      </c>
      <c r="W399" t="s">
        <v>797</v>
      </c>
      <c r="X399" t="s">
        <v>239</v>
      </c>
      <c r="Y399" t="s">
        <v>998</v>
      </c>
      <c r="Z399" t="s">
        <v>999</v>
      </c>
      <c r="AA399" t="s">
        <v>1391</v>
      </c>
      <c r="AB399" t="s">
        <v>1392</v>
      </c>
      <c r="AC399" t="s">
        <v>1393</v>
      </c>
      <c r="AD399" t="s">
        <v>1394</v>
      </c>
      <c r="AE399" t="s">
        <v>609</v>
      </c>
      <c r="AF399" t="s">
        <v>610</v>
      </c>
      <c r="AG399" t="s">
        <v>611</v>
      </c>
      <c r="AH399" t="s">
        <v>1395</v>
      </c>
      <c r="AI399" t="s">
        <v>1396</v>
      </c>
      <c r="AJ399" t="s">
        <v>1397</v>
      </c>
      <c r="AK399" t="s">
        <v>92</v>
      </c>
      <c r="AL399">
        <v>51000000</v>
      </c>
      <c r="AM399">
        <v>0</v>
      </c>
      <c r="AN399">
        <v>0</v>
      </c>
      <c r="AO399">
        <v>0</v>
      </c>
      <c r="AP399">
        <v>51000000</v>
      </c>
      <c r="AQ399" s="187">
        <v>0</v>
      </c>
      <c r="AR399" s="187">
        <v>0</v>
      </c>
      <c r="AS399" s="187">
        <v>0</v>
      </c>
      <c r="AT399" s="187">
        <v>0</v>
      </c>
      <c r="AU399" s="187">
        <v>0</v>
      </c>
      <c r="AV399" s="187">
        <v>0</v>
      </c>
      <c r="AW399">
        <f>+COUNTIF('[5]EJECUCIONGASTOS ARMONIZADO'!$R$3:$R$583,#REF!)</f>
        <v>0</v>
      </c>
      <c r="AY399" t="e">
        <f>+#REF!-[5]GASTOS!#REF!</f>
        <v>#REF!</v>
      </c>
    </row>
    <row r="400" spans="1:51" x14ac:dyDescent="0.25">
      <c r="A400">
        <v>27</v>
      </c>
      <c r="B400">
        <v>1</v>
      </c>
      <c r="C400">
        <v>3</v>
      </c>
      <c r="D400">
        <v>11</v>
      </c>
      <c r="E400">
        <v>1</v>
      </c>
      <c r="F400">
        <v>6</v>
      </c>
      <c r="G400">
        <v>21</v>
      </c>
      <c r="H400">
        <v>1</v>
      </c>
      <c r="I400">
        <v>1</v>
      </c>
      <c r="J400" t="s">
        <v>597</v>
      </c>
      <c r="K400">
        <v>0</v>
      </c>
      <c r="L400" t="s">
        <v>597</v>
      </c>
      <c r="M400" t="s">
        <v>1386</v>
      </c>
      <c r="N400" t="s">
        <v>222</v>
      </c>
      <c r="O400" t="s">
        <v>1389</v>
      </c>
      <c r="P400" t="s">
        <v>1390</v>
      </c>
      <c r="Q400" t="s">
        <v>594</v>
      </c>
      <c r="R400" t="s">
        <v>602</v>
      </c>
      <c r="S400" t="s">
        <v>596</v>
      </c>
      <c r="T400" t="s">
        <v>597</v>
      </c>
      <c r="U400" t="s">
        <v>595</v>
      </c>
      <c r="V400" t="s">
        <v>234</v>
      </c>
      <c r="W400" t="s">
        <v>797</v>
      </c>
      <c r="X400" t="s">
        <v>239</v>
      </c>
      <c r="Y400" t="s">
        <v>998</v>
      </c>
      <c r="Z400" t="s">
        <v>999</v>
      </c>
      <c r="AA400" t="s">
        <v>1391</v>
      </c>
      <c r="AB400" t="s">
        <v>1392</v>
      </c>
      <c r="AC400" t="s">
        <v>1393</v>
      </c>
      <c r="AD400" t="s">
        <v>1394</v>
      </c>
      <c r="AE400" t="s">
        <v>609</v>
      </c>
      <c r="AF400" t="s">
        <v>610</v>
      </c>
      <c r="AG400" t="s">
        <v>611</v>
      </c>
      <c r="AH400" t="s">
        <v>1395</v>
      </c>
      <c r="AI400" t="s">
        <v>1396</v>
      </c>
      <c r="AJ400" t="s">
        <v>1400</v>
      </c>
      <c r="AK400" t="s">
        <v>92</v>
      </c>
      <c r="AL400">
        <v>17000000</v>
      </c>
      <c r="AM400">
        <v>0</v>
      </c>
      <c r="AN400">
        <v>0</v>
      </c>
      <c r="AO400">
        <v>0</v>
      </c>
      <c r="AP400">
        <v>17000000</v>
      </c>
      <c r="AQ400" s="187">
        <v>0</v>
      </c>
      <c r="AR400" s="187">
        <v>0</v>
      </c>
      <c r="AS400" s="187">
        <v>0</v>
      </c>
      <c r="AT400" s="187">
        <v>0</v>
      </c>
      <c r="AU400" s="187">
        <v>0</v>
      </c>
      <c r="AV400" s="187">
        <v>0</v>
      </c>
      <c r="AW400">
        <f>+COUNTIF('[5]EJECUCIONGASTOS ARMONIZADO'!$R$3:$R$583,#REF!)</f>
        <v>0</v>
      </c>
      <c r="AY400" t="e">
        <f>+#REF!-[5]GASTOS!#REF!</f>
        <v>#REF!</v>
      </c>
    </row>
    <row r="401" spans="1:51" x14ac:dyDescent="0.25">
      <c r="A401">
        <v>27</v>
      </c>
      <c r="B401">
        <v>1</v>
      </c>
      <c r="C401">
        <v>3</v>
      </c>
      <c r="D401">
        <v>11</v>
      </c>
      <c r="E401">
        <v>1</v>
      </c>
      <c r="F401">
        <v>6</v>
      </c>
      <c r="G401">
        <v>21</v>
      </c>
      <c r="H401">
        <v>10</v>
      </c>
      <c r="I401">
        <v>1</v>
      </c>
      <c r="J401" t="s">
        <v>597</v>
      </c>
      <c r="K401">
        <v>0</v>
      </c>
      <c r="L401" t="s">
        <v>597</v>
      </c>
      <c r="M401" t="s">
        <v>1386</v>
      </c>
      <c r="N401" t="s">
        <v>222</v>
      </c>
      <c r="O401" t="s">
        <v>1389</v>
      </c>
      <c r="P401" t="s">
        <v>1390</v>
      </c>
      <c r="Q401" t="s">
        <v>594</v>
      </c>
      <c r="R401" t="s">
        <v>602</v>
      </c>
      <c r="S401" t="s">
        <v>596</v>
      </c>
      <c r="T401" t="s">
        <v>597</v>
      </c>
      <c r="U401" t="s">
        <v>595</v>
      </c>
      <c r="V401" t="s">
        <v>234</v>
      </c>
      <c r="W401" t="s">
        <v>797</v>
      </c>
      <c r="X401" t="s">
        <v>239</v>
      </c>
      <c r="Y401" t="s">
        <v>998</v>
      </c>
      <c r="Z401" t="s">
        <v>999</v>
      </c>
      <c r="AA401" t="s">
        <v>1391</v>
      </c>
      <c r="AB401" t="s">
        <v>1392</v>
      </c>
      <c r="AC401" t="s">
        <v>1393</v>
      </c>
      <c r="AD401" t="s">
        <v>1394</v>
      </c>
      <c r="AE401" t="s">
        <v>609</v>
      </c>
      <c r="AF401" t="s">
        <v>610</v>
      </c>
      <c r="AG401" t="s">
        <v>611</v>
      </c>
      <c r="AH401" t="s">
        <v>1432</v>
      </c>
      <c r="AI401" t="s">
        <v>1433</v>
      </c>
      <c r="AJ401" t="s">
        <v>1434</v>
      </c>
      <c r="AK401" t="s">
        <v>92</v>
      </c>
      <c r="AL401">
        <v>602304200</v>
      </c>
      <c r="AM401">
        <v>0</v>
      </c>
      <c r="AN401">
        <v>0</v>
      </c>
      <c r="AO401">
        <v>0</v>
      </c>
      <c r="AP401">
        <v>102304200</v>
      </c>
      <c r="AQ401" s="187">
        <v>500000000</v>
      </c>
      <c r="AR401" s="187">
        <v>500000000</v>
      </c>
      <c r="AS401" s="187">
        <v>500000000</v>
      </c>
      <c r="AT401" s="187">
        <v>500000000</v>
      </c>
      <c r="AU401" s="187">
        <v>494153184</v>
      </c>
      <c r="AV401" s="187">
        <v>0</v>
      </c>
      <c r="AW401">
        <f>+COUNTIF('[5]EJECUCIONGASTOS ARMONIZADO'!$R$3:$R$583,#REF!)</f>
        <v>0</v>
      </c>
      <c r="AY401" t="e">
        <f>+#REF!-[5]GASTOS!#REF!</f>
        <v>#REF!</v>
      </c>
    </row>
    <row r="402" spans="1:51" x14ac:dyDescent="0.25">
      <c r="A402">
        <v>27</v>
      </c>
      <c r="B402">
        <v>1</v>
      </c>
      <c r="C402">
        <v>3</v>
      </c>
      <c r="D402">
        <v>11</v>
      </c>
      <c r="E402">
        <v>1</v>
      </c>
      <c r="F402">
        <v>6</v>
      </c>
      <c r="G402">
        <v>21</v>
      </c>
      <c r="H402">
        <v>2</v>
      </c>
      <c r="I402">
        <v>1</v>
      </c>
      <c r="J402" t="s">
        <v>597</v>
      </c>
      <c r="K402">
        <v>0</v>
      </c>
      <c r="L402" t="s">
        <v>597</v>
      </c>
      <c r="M402" t="s">
        <v>1386</v>
      </c>
      <c r="N402" t="s">
        <v>222</v>
      </c>
      <c r="O402" t="s">
        <v>1389</v>
      </c>
      <c r="P402" t="s">
        <v>1390</v>
      </c>
      <c r="Q402" t="s">
        <v>594</v>
      </c>
      <c r="R402" t="s">
        <v>602</v>
      </c>
      <c r="S402" t="s">
        <v>596</v>
      </c>
      <c r="T402" t="s">
        <v>597</v>
      </c>
      <c r="U402" t="s">
        <v>595</v>
      </c>
      <c r="V402" t="s">
        <v>234</v>
      </c>
      <c r="W402" t="s">
        <v>797</v>
      </c>
      <c r="X402" t="s">
        <v>239</v>
      </c>
      <c r="Y402" t="s">
        <v>998</v>
      </c>
      <c r="Z402" t="s">
        <v>999</v>
      </c>
      <c r="AA402" t="s">
        <v>1391</v>
      </c>
      <c r="AB402" t="s">
        <v>1392</v>
      </c>
      <c r="AC402" t="s">
        <v>1393</v>
      </c>
      <c r="AD402" t="s">
        <v>1394</v>
      </c>
      <c r="AE402" t="s">
        <v>609</v>
      </c>
      <c r="AF402" t="s">
        <v>610</v>
      </c>
      <c r="AG402" t="s">
        <v>611</v>
      </c>
      <c r="AH402" t="s">
        <v>1395</v>
      </c>
      <c r="AI402" t="s">
        <v>1396</v>
      </c>
      <c r="AJ402" t="s">
        <v>1403</v>
      </c>
      <c r="AK402" t="s">
        <v>92</v>
      </c>
      <c r="AL402">
        <v>34000000</v>
      </c>
      <c r="AM402">
        <v>0</v>
      </c>
      <c r="AN402">
        <v>0</v>
      </c>
      <c r="AO402">
        <v>0</v>
      </c>
      <c r="AP402">
        <v>34000000</v>
      </c>
      <c r="AQ402" s="187">
        <v>0</v>
      </c>
      <c r="AR402" s="187">
        <v>0</v>
      </c>
      <c r="AS402" s="187">
        <v>0</v>
      </c>
      <c r="AT402" s="187">
        <v>0</v>
      </c>
      <c r="AU402" s="187">
        <v>0</v>
      </c>
      <c r="AV402" s="187">
        <v>0</v>
      </c>
      <c r="AW402">
        <f>+COUNTIF('[5]EJECUCIONGASTOS ARMONIZADO'!$R$3:$R$583,#REF!)</f>
        <v>0</v>
      </c>
      <c r="AY402" t="e">
        <f>+#REF!-[5]GASTOS!#REF!</f>
        <v>#REF!</v>
      </c>
    </row>
    <row r="403" spans="1:51" x14ac:dyDescent="0.25">
      <c r="A403">
        <v>27</v>
      </c>
      <c r="B403">
        <v>1</v>
      </c>
      <c r="C403">
        <v>3</v>
      </c>
      <c r="D403">
        <v>11</v>
      </c>
      <c r="E403">
        <v>1</v>
      </c>
      <c r="F403">
        <v>6</v>
      </c>
      <c r="G403">
        <v>21</v>
      </c>
      <c r="H403">
        <v>3</v>
      </c>
      <c r="I403">
        <v>1</v>
      </c>
      <c r="J403" t="s">
        <v>597</v>
      </c>
      <c r="K403">
        <v>0</v>
      </c>
      <c r="L403" t="s">
        <v>597</v>
      </c>
      <c r="M403" t="s">
        <v>1386</v>
      </c>
      <c r="N403" t="s">
        <v>222</v>
      </c>
      <c r="O403" t="s">
        <v>1389</v>
      </c>
      <c r="P403" t="s">
        <v>1390</v>
      </c>
      <c r="Q403" t="s">
        <v>594</v>
      </c>
      <c r="R403" t="s">
        <v>602</v>
      </c>
      <c r="S403" t="s">
        <v>596</v>
      </c>
      <c r="T403" t="s">
        <v>597</v>
      </c>
      <c r="U403" t="s">
        <v>595</v>
      </c>
      <c r="V403" t="s">
        <v>234</v>
      </c>
      <c r="W403" t="s">
        <v>797</v>
      </c>
      <c r="X403" t="s">
        <v>239</v>
      </c>
      <c r="Y403" t="s">
        <v>998</v>
      </c>
      <c r="Z403" t="s">
        <v>999</v>
      </c>
      <c r="AA403" t="s">
        <v>1391</v>
      </c>
      <c r="AB403" t="s">
        <v>1392</v>
      </c>
      <c r="AC403" t="s">
        <v>1393</v>
      </c>
      <c r="AD403" t="s">
        <v>1394</v>
      </c>
      <c r="AE403" t="s">
        <v>609</v>
      </c>
      <c r="AF403" t="s">
        <v>610</v>
      </c>
      <c r="AG403" t="s">
        <v>611</v>
      </c>
      <c r="AH403" t="s">
        <v>1395</v>
      </c>
      <c r="AI403" t="s">
        <v>1396</v>
      </c>
      <c r="AJ403" t="s">
        <v>1406</v>
      </c>
      <c r="AK403" t="s">
        <v>92</v>
      </c>
      <c r="AL403">
        <v>75234200</v>
      </c>
      <c r="AM403">
        <v>0</v>
      </c>
      <c r="AN403">
        <v>0</v>
      </c>
      <c r="AO403">
        <v>0</v>
      </c>
      <c r="AP403">
        <v>50344200</v>
      </c>
      <c r="AQ403" s="187">
        <v>24890000</v>
      </c>
      <c r="AR403" s="187">
        <v>24890000</v>
      </c>
      <c r="AS403" s="187">
        <v>24890000</v>
      </c>
      <c r="AT403" s="187">
        <v>6404400</v>
      </c>
      <c r="AU403" s="187">
        <v>6404400</v>
      </c>
      <c r="AV403" s="187">
        <v>0</v>
      </c>
      <c r="AW403">
        <f>+COUNTIF('[5]EJECUCIONGASTOS ARMONIZADO'!$R$3:$R$583,#REF!)</f>
        <v>0</v>
      </c>
      <c r="AY403" t="e">
        <f>+#REF!-[5]GASTOS!#REF!</f>
        <v>#REF!</v>
      </c>
    </row>
    <row r="404" spans="1:51" x14ac:dyDescent="0.25">
      <c r="A404">
        <v>27</v>
      </c>
      <c r="B404">
        <v>1</v>
      </c>
      <c r="C404">
        <v>3</v>
      </c>
      <c r="D404">
        <v>11</v>
      </c>
      <c r="E404">
        <v>1</v>
      </c>
      <c r="F404">
        <v>6</v>
      </c>
      <c r="G404">
        <v>21</v>
      </c>
      <c r="H404">
        <v>4</v>
      </c>
      <c r="I404">
        <v>1</v>
      </c>
      <c r="J404" t="s">
        <v>597</v>
      </c>
      <c r="K404">
        <v>0</v>
      </c>
      <c r="L404" t="s">
        <v>597</v>
      </c>
      <c r="M404" t="s">
        <v>1386</v>
      </c>
      <c r="N404" t="s">
        <v>222</v>
      </c>
      <c r="O404" t="s">
        <v>1389</v>
      </c>
      <c r="P404" t="s">
        <v>1390</v>
      </c>
      <c r="Q404" t="s">
        <v>594</v>
      </c>
      <c r="R404" t="s">
        <v>602</v>
      </c>
      <c r="S404" t="s">
        <v>596</v>
      </c>
      <c r="T404" t="s">
        <v>597</v>
      </c>
      <c r="U404" t="s">
        <v>595</v>
      </c>
      <c r="V404" t="s">
        <v>234</v>
      </c>
      <c r="W404" t="s">
        <v>797</v>
      </c>
      <c r="X404" t="s">
        <v>239</v>
      </c>
      <c r="Y404" t="s">
        <v>998</v>
      </c>
      <c r="Z404" t="s">
        <v>999</v>
      </c>
      <c r="AA404" t="s">
        <v>1391</v>
      </c>
      <c r="AB404" t="s">
        <v>1392</v>
      </c>
      <c r="AC404" t="s">
        <v>1393</v>
      </c>
      <c r="AD404" t="s">
        <v>1394</v>
      </c>
      <c r="AE404" t="s">
        <v>609</v>
      </c>
      <c r="AF404" t="s">
        <v>610</v>
      </c>
      <c r="AG404" t="s">
        <v>611</v>
      </c>
      <c r="AH404" t="s">
        <v>1409</v>
      </c>
      <c r="AI404" t="s">
        <v>1410</v>
      </c>
      <c r="AJ404" t="s">
        <v>1411</v>
      </c>
      <c r="AK404" t="s">
        <v>92</v>
      </c>
      <c r="AL404">
        <v>145234200</v>
      </c>
      <c r="AM404">
        <v>0</v>
      </c>
      <c r="AN404">
        <v>0</v>
      </c>
      <c r="AO404">
        <v>0</v>
      </c>
      <c r="AP404">
        <v>145234200</v>
      </c>
      <c r="AQ404" s="187">
        <v>0</v>
      </c>
      <c r="AR404" s="187">
        <v>0</v>
      </c>
      <c r="AS404" s="187">
        <v>0</v>
      </c>
      <c r="AT404" s="187">
        <v>0</v>
      </c>
      <c r="AU404" s="187">
        <v>0</v>
      </c>
      <c r="AV404" s="187">
        <v>0</v>
      </c>
      <c r="AW404">
        <f>+COUNTIF('[5]EJECUCIONGASTOS ARMONIZADO'!$R$3:$R$583,#REF!)</f>
        <v>0</v>
      </c>
      <c r="AY404" t="e">
        <f>+#REF!-[5]GASTOS!#REF!</f>
        <v>#REF!</v>
      </c>
    </row>
    <row r="405" spans="1:51" x14ac:dyDescent="0.25">
      <c r="A405">
        <v>27</v>
      </c>
      <c r="B405">
        <v>1</v>
      </c>
      <c r="C405">
        <v>3</v>
      </c>
      <c r="D405">
        <v>11</v>
      </c>
      <c r="E405">
        <v>1</v>
      </c>
      <c r="F405">
        <v>6</v>
      </c>
      <c r="G405">
        <v>21</v>
      </c>
      <c r="H405">
        <v>5</v>
      </c>
      <c r="I405">
        <v>1</v>
      </c>
      <c r="J405" t="s">
        <v>597</v>
      </c>
      <c r="K405">
        <v>0</v>
      </c>
      <c r="L405" t="s">
        <v>597</v>
      </c>
      <c r="M405" t="s">
        <v>1386</v>
      </c>
      <c r="N405" t="s">
        <v>222</v>
      </c>
      <c r="O405" t="s">
        <v>1389</v>
      </c>
      <c r="P405" t="s">
        <v>1390</v>
      </c>
      <c r="Q405" t="s">
        <v>594</v>
      </c>
      <c r="R405" t="s">
        <v>602</v>
      </c>
      <c r="S405" t="s">
        <v>596</v>
      </c>
      <c r="T405" t="s">
        <v>597</v>
      </c>
      <c r="U405" t="s">
        <v>595</v>
      </c>
      <c r="V405" t="s">
        <v>234</v>
      </c>
      <c r="W405" t="s">
        <v>797</v>
      </c>
      <c r="X405" t="s">
        <v>239</v>
      </c>
      <c r="Y405" t="s">
        <v>998</v>
      </c>
      <c r="Z405" t="s">
        <v>999</v>
      </c>
      <c r="AA405" t="s">
        <v>1391</v>
      </c>
      <c r="AB405" t="s">
        <v>1392</v>
      </c>
      <c r="AC405" t="s">
        <v>1393</v>
      </c>
      <c r="AD405" t="s">
        <v>1394</v>
      </c>
      <c r="AE405" t="s">
        <v>609</v>
      </c>
      <c r="AF405" t="s">
        <v>610</v>
      </c>
      <c r="AG405" t="s">
        <v>611</v>
      </c>
      <c r="AH405" t="s">
        <v>1409</v>
      </c>
      <c r="AI405" t="s">
        <v>1410</v>
      </c>
      <c r="AJ405" t="s">
        <v>1414</v>
      </c>
      <c r="AK405" t="s">
        <v>92</v>
      </c>
      <c r="AL405">
        <v>290468400</v>
      </c>
      <c r="AM405">
        <v>0</v>
      </c>
      <c r="AN405">
        <v>0</v>
      </c>
      <c r="AO405">
        <v>0</v>
      </c>
      <c r="AP405">
        <v>290468400</v>
      </c>
      <c r="AQ405" s="187">
        <v>0</v>
      </c>
      <c r="AR405" s="187">
        <v>0</v>
      </c>
      <c r="AS405" s="187">
        <v>0</v>
      </c>
      <c r="AT405" s="187">
        <v>0</v>
      </c>
      <c r="AU405" s="187">
        <v>0</v>
      </c>
      <c r="AV405" s="187">
        <v>0</v>
      </c>
      <c r="AW405">
        <f>+COUNTIF('[5]EJECUCIONGASTOS ARMONIZADO'!$R$3:$R$583,#REF!)</f>
        <v>0</v>
      </c>
      <c r="AY405" t="e">
        <f>+#REF!-[5]GASTOS!#REF!</f>
        <v>#REF!</v>
      </c>
    </row>
    <row r="406" spans="1:51" x14ac:dyDescent="0.25">
      <c r="A406">
        <v>27</v>
      </c>
      <c r="B406">
        <v>1</v>
      </c>
      <c r="C406">
        <v>3</v>
      </c>
      <c r="D406">
        <v>11</v>
      </c>
      <c r="E406">
        <v>1</v>
      </c>
      <c r="F406">
        <v>6</v>
      </c>
      <c r="G406">
        <v>21</v>
      </c>
      <c r="H406">
        <v>6</v>
      </c>
      <c r="I406">
        <v>1</v>
      </c>
      <c r="J406" t="s">
        <v>597</v>
      </c>
      <c r="K406">
        <v>0</v>
      </c>
      <c r="L406" t="s">
        <v>597</v>
      </c>
      <c r="M406" t="s">
        <v>1386</v>
      </c>
      <c r="N406" t="s">
        <v>222</v>
      </c>
      <c r="O406" t="s">
        <v>1389</v>
      </c>
      <c r="P406" t="s">
        <v>1390</v>
      </c>
      <c r="Q406" t="s">
        <v>594</v>
      </c>
      <c r="R406" t="s">
        <v>602</v>
      </c>
      <c r="S406" t="s">
        <v>596</v>
      </c>
      <c r="T406" t="s">
        <v>597</v>
      </c>
      <c r="U406" t="s">
        <v>595</v>
      </c>
      <c r="V406" t="s">
        <v>234</v>
      </c>
      <c r="W406" t="s">
        <v>797</v>
      </c>
      <c r="X406" t="s">
        <v>239</v>
      </c>
      <c r="Y406" t="s">
        <v>998</v>
      </c>
      <c r="Z406" t="s">
        <v>999</v>
      </c>
      <c r="AA406" t="s">
        <v>1391</v>
      </c>
      <c r="AB406" t="s">
        <v>1392</v>
      </c>
      <c r="AC406" t="s">
        <v>1393</v>
      </c>
      <c r="AD406" t="s">
        <v>1394</v>
      </c>
      <c r="AE406" t="s">
        <v>609</v>
      </c>
      <c r="AF406" t="s">
        <v>610</v>
      </c>
      <c r="AG406" t="s">
        <v>611</v>
      </c>
      <c r="AH406" t="s">
        <v>1409</v>
      </c>
      <c r="AI406" t="s">
        <v>1410</v>
      </c>
      <c r="AJ406" t="s">
        <v>1417</v>
      </c>
      <c r="AK406" t="s">
        <v>92</v>
      </c>
      <c r="AL406">
        <v>315702600</v>
      </c>
      <c r="AM406">
        <v>0</v>
      </c>
      <c r="AN406">
        <v>0</v>
      </c>
      <c r="AO406">
        <v>0</v>
      </c>
      <c r="AP406">
        <v>125602600</v>
      </c>
      <c r="AQ406" s="187">
        <v>190100000</v>
      </c>
      <c r="AR406" s="187">
        <v>190100000</v>
      </c>
      <c r="AS406" s="187">
        <v>190100000</v>
      </c>
      <c r="AT406" s="187">
        <v>131636363</v>
      </c>
      <c r="AU406" s="187">
        <v>94972727</v>
      </c>
      <c r="AV406" s="187">
        <v>0</v>
      </c>
      <c r="AW406">
        <f>+COUNTIF('[5]EJECUCIONGASTOS ARMONIZADO'!$R$3:$R$583,#REF!)</f>
        <v>0</v>
      </c>
      <c r="AY406" t="e">
        <f>+#REF!-[5]GASTOS!#REF!</f>
        <v>#REF!</v>
      </c>
    </row>
    <row r="407" spans="1:51" x14ac:dyDescent="0.25">
      <c r="A407">
        <v>27</v>
      </c>
      <c r="B407">
        <v>1</v>
      </c>
      <c r="C407">
        <v>3</v>
      </c>
      <c r="D407">
        <v>11</v>
      </c>
      <c r="E407">
        <v>1</v>
      </c>
      <c r="F407">
        <v>6</v>
      </c>
      <c r="G407">
        <v>21</v>
      </c>
      <c r="H407">
        <v>7</v>
      </c>
      <c r="I407">
        <v>1</v>
      </c>
      <c r="J407" t="s">
        <v>597</v>
      </c>
      <c r="K407">
        <v>0</v>
      </c>
      <c r="L407" t="s">
        <v>597</v>
      </c>
      <c r="M407" t="s">
        <v>1386</v>
      </c>
      <c r="N407" t="s">
        <v>222</v>
      </c>
      <c r="O407" t="s">
        <v>1389</v>
      </c>
      <c r="P407" t="s">
        <v>1390</v>
      </c>
      <c r="Q407" t="s">
        <v>594</v>
      </c>
      <c r="R407" t="s">
        <v>602</v>
      </c>
      <c r="S407" t="s">
        <v>596</v>
      </c>
      <c r="T407" t="s">
        <v>597</v>
      </c>
      <c r="U407" t="s">
        <v>595</v>
      </c>
      <c r="V407" t="s">
        <v>234</v>
      </c>
      <c r="W407" t="s">
        <v>797</v>
      </c>
      <c r="X407" t="s">
        <v>239</v>
      </c>
      <c r="Y407" t="s">
        <v>998</v>
      </c>
      <c r="Z407" t="s">
        <v>999</v>
      </c>
      <c r="AA407" t="s">
        <v>1391</v>
      </c>
      <c r="AB407" t="s">
        <v>1392</v>
      </c>
      <c r="AC407" t="s">
        <v>1393</v>
      </c>
      <c r="AD407" t="s">
        <v>1394</v>
      </c>
      <c r="AE407" t="s">
        <v>609</v>
      </c>
      <c r="AF407" t="s">
        <v>610</v>
      </c>
      <c r="AG407" t="s">
        <v>611</v>
      </c>
      <c r="AH407" t="s">
        <v>1420</v>
      </c>
      <c r="AI407" t="s">
        <v>650</v>
      </c>
      <c r="AJ407" t="s">
        <v>1421</v>
      </c>
      <c r="AK407" t="s">
        <v>92</v>
      </c>
      <c r="AL407">
        <v>20000000</v>
      </c>
      <c r="AM407">
        <v>0</v>
      </c>
      <c r="AN407">
        <v>0</v>
      </c>
      <c r="AO407">
        <v>0</v>
      </c>
      <c r="AP407">
        <v>20000000</v>
      </c>
      <c r="AQ407" s="187">
        <v>0</v>
      </c>
      <c r="AR407" s="187">
        <v>0</v>
      </c>
      <c r="AS407" s="187">
        <v>0</v>
      </c>
      <c r="AT407" s="187">
        <v>0</v>
      </c>
      <c r="AU407" s="187">
        <v>0</v>
      </c>
      <c r="AV407" s="187">
        <v>0</v>
      </c>
      <c r="AW407">
        <f>+COUNTIF('[5]EJECUCIONGASTOS ARMONIZADO'!$R$3:$R$583,#REF!)</f>
        <v>0</v>
      </c>
      <c r="AY407" t="e">
        <f>+#REF!-[5]GASTOS!#REF!</f>
        <v>#REF!</v>
      </c>
    </row>
    <row r="408" spans="1:51" x14ac:dyDescent="0.25">
      <c r="A408">
        <v>27</v>
      </c>
      <c r="B408">
        <v>1</v>
      </c>
      <c r="C408">
        <v>3</v>
      </c>
      <c r="D408">
        <v>11</v>
      </c>
      <c r="E408">
        <v>1</v>
      </c>
      <c r="F408">
        <v>6</v>
      </c>
      <c r="G408">
        <v>21</v>
      </c>
      <c r="H408">
        <v>8</v>
      </c>
      <c r="I408">
        <v>1</v>
      </c>
      <c r="J408" t="s">
        <v>597</v>
      </c>
      <c r="K408">
        <v>0</v>
      </c>
      <c r="L408" t="s">
        <v>597</v>
      </c>
      <c r="M408" t="s">
        <v>1386</v>
      </c>
      <c r="N408" t="s">
        <v>222</v>
      </c>
      <c r="O408" t="s">
        <v>1389</v>
      </c>
      <c r="P408" t="s">
        <v>1390</v>
      </c>
      <c r="Q408" t="s">
        <v>594</v>
      </c>
      <c r="R408" t="s">
        <v>602</v>
      </c>
      <c r="S408" t="s">
        <v>596</v>
      </c>
      <c r="T408" t="s">
        <v>597</v>
      </c>
      <c r="U408" t="s">
        <v>595</v>
      </c>
      <c r="V408" t="s">
        <v>234</v>
      </c>
      <c r="W408" t="s">
        <v>797</v>
      </c>
      <c r="X408" t="s">
        <v>239</v>
      </c>
      <c r="Y408" t="s">
        <v>998</v>
      </c>
      <c r="Z408" t="s">
        <v>999</v>
      </c>
      <c r="AA408" t="s">
        <v>1391</v>
      </c>
      <c r="AB408" t="s">
        <v>1392</v>
      </c>
      <c r="AC408" t="s">
        <v>1393</v>
      </c>
      <c r="AD408" t="s">
        <v>1394</v>
      </c>
      <c r="AE408" t="s">
        <v>609</v>
      </c>
      <c r="AF408" t="s">
        <v>610</v>
      </c>
      <c r="AG408" t="s">
        <v>611</v>
      </c>
      <c r="AH408" t="s">
        <v>1409</v>
      </c>
      <c r="AI408" t="s">
        <v>1410</v>
      </c>
      <c r="AJ408" t="s">
        <v>1424</v>
      </c>
      <c r="AK408" t="s">
        <v>92</v>
      </c>
      <c r="AL408">
        <v>562936800</v>
      </c>
      <c r="AM408">
        <v>0</v>
      </c>
      <c r="AN408">
        <v>0</v>
      </c>
      <c r="AO408">
        <v>0</v>
      </c>
      <c r="AP408">
        <v>308453198</v>
      </c>
      <c r="AQ408" s="187">
        <v>254483602</v>
      </c>
      <c r="AR408" s="187">
        <v>254483602</v>
      </c>
      <c r="AS408" s="187">
        <v>254483602</v>
      </c>
      <c r="AT408" s="187">
        <v>243210268</v>
      </c>
      <c r="AU408" s="187">
        <v>243210268</v>
      </c>
      <c r="AV408" s="187">
        <v>0</v>
      </c>
      <c r="AW408">
        <f>+COUNTIF('[5]EJECUCIONGASTOS ARMONIZADO'!$R$3:$R$583,#REF!)</f>
        <v>0</v>
      </c>
      <c r="AY408" t="e">
        <f>+#REF!-[5]GASTOS!#REF!</f>
        <v>#REF!</v>
      </c>
    </row>
    <row r="409" spans="1:51" x14ac:dyDescent="0.25">
      <c r="A409">
        <v>27</v>
      </c>
      <c r="B409">
        <v>1</v>
      </c>
      <c r="C409">
        <v>3</v>
      </c>
      <c r="D409">
        <v>11</v>
      </c>
      <c r="E409">
        <v>1</v>
      </c>
      <c r="F409">
        <v>6</v>
      </c>
      <c r="G409">
        <v>21</v>
      </c>
      <c r="H409">
        <v>9</v>
      </c>
      <c r="I409">
        <v>1</v>
      </c>
      <c r="J409" t="s">
        <v>597</v>
      </c>
      <c r="K409">
        <v>0</v>
      </c>
      <c r="L409" t="s">
        <v>597</v>
      </c>
      <c r="M409" t="s">
        <v>1386</v>
      </c>
      <c r="N409" t="s">
        <v>222</v>
      </c>
      <c r="O409" t="s">
        <v>1389</v>
      </c>
      <c r="P409" t="s">
        <v>1390</v>
      </c>
      <c r="Q409" t="s">
        <v>594</v>
      </c>
      <c r="R409" t="s">
        <v>602</v>
      </c>
      <c r="S409" t="s">
        <v>596</v>
      </c>
      <c r="T409" t="s">
        <v>597</v>
      </c>
      <c r="U409" t="s">
        <v>595</v>
      </c>
      <c r="V409" t="s">
        <v>234</v>
      </c>
      <c r="W409" t="s">
        <v>797</v>
      </c>
      <c r="X409" t="s">
        <v>239</v>
      </c>
      <c r="Y409" t="s">
        <v>998</v>
      </c>
      <c r="Z409" t="s">
        <v>999</v>
      </c>
      <c r="AA409" t="s">
        <v>1391</v>
      </c>
      <c r="AB409" t="s">
        <v>1392</v>
      </c>
      <c r="AC409" t="s">
        <v>1393</v>
      </c>
      <c r="AD409" t="s">
        <v>1394</v>
      </c>
      <c r="AE409" t="s">
        <v>609</v>
      </c>
      <c r="AF409" t="s">
        <v>610</v>
      </c>
      <c r="AG409" t="s">
        <v>611</v>
      </c>
      <c r="AH409" t="s">
        <v>1427</v>
      </c>
      <c r="AI409" t="s">
        <v>1428</v>
      </c>
      <c r="AJ409" t="s">
        <v>1429</v>
      </c>
      <c r="AK409" t="s">
        <v>92</v>
      </c>
      <c r="AL409">
        <v>277119600</v>
      </c>
      <c r="AM409">
        <v>0</v>
      </c>
      <c r="AN409">
        <v>0</v>
      </c>
      <c r="AO409">
        <v>0</v>
      </c>
      <c r="AP409">
        <v>277119600</v>
      </c>
      <c r="AQ409" s="187">
        <v>0</v>
      </c>
      <c r="AR409" s="187">
        <v>0</v>
      </c>
      <c r="AS409" s="187">
        <v>0</v>
      </c>
      <c r="AT409" s="187">
        <v>0</v>
      </c>
      <c r="AU409" s="187">
        <v>0</v>
      </c>
      <c r="AV409" s="187">
        <v>0</v>
      </c>
      <c r="AW409">
        <f>+COUNTIF('[5]EJECUCIONGASTOS ARMONIZADO'!$R$3:$R$583,#REF!)</f>
        <v>0</v>
      </c>
      <c r="AY409" t="e">
        <f>+#REF!-[5]GASTOS!#REF!</f>
        <v>#REF!</v>
      </c>
    </row>
    <row r="410" spans="1:51" x14ac:dyDescent="0.25">
      <c r="A410">
        <v>27</v>
      </c>
      <c r="B410">
        <v>1</v>
      </c>
      <c r="C410">
        <v>3</v>
      </c>
      <c r="D410">
        <v>11</v>
      </c>
      <c r="E410">
        <v>2</v>
      </c>
      <c r="F410">
        <v>2</v>
      </c>
      <c r="G410">
        <v>21</v>
      </c>
      <c r="H410">
        <v>3</v>
      </c>
      <c r="I410">
        <v>1</v>
      </c>
      <c r="J410" t="s">
        <v>597</v>
      </c>
      <c r="K410">
        <v>0</v>
      </c>
      <c r="L410" t="s">
        <v>597</v>
      </c>
      <c r="M410" t="s">
        <v>1386</v>
      </c>
      <c r="N410" t="s">
        <v>222</v>
      </c>
      <c r="O410" t="s">
        <v>1389</v>
      </c>
      <c r="P410" t="s">
        <v>1390</v>
      </c>
      <c r="Q410" t="s">
        <v>594</v>
      </c>
      <c r="R410" t="s">
        <v>602</v>
      </c>
      <c r="S410" t="s">
        <v>596</v>
      </c>
      <c r="T410" t="s">
        <v>597</v>
      </c>
      <c r="U410" t="s">
        <v>595</v>
      </c>
      <c r="V410" t="s">
        <v>234</v>
      </c>
      <c r="W410" t="s">
        <v>1437</v>
      </c>
      <c r="X410" t="s">
        <v>1438</v>
      </c>
      <c r="Y410" t="s">
        <v>1439</v>
      </c>
      <c r="Z410" t="s">
        <v>1440</v>
      </c>
      <c r="AA410" t="s">
        <v>1441</v>
      </c>
      <c r="AB410" t="s">
        <v>1392</v>
      </c>
      <c r="AC410" t="s">
        <v>1393</v>
      </c>
      <c r="AD410" t="s">
        <v>1394</v>
      </c>
      <c r="AE410" t="s">
        <v>609</v>
      </c>
      <c r="AF410" t="s">
        <v>610</v>
      </c>
      <c r="AG410" t="s">
        <v>611</v>
      </c>
      <c r="AH410" t="s">
        <v>1409</v>
      </c>
      <c r="AI410" t="s">
        <v>1410</v>
      </c>
      <c r="AJ410" t="s">
        <v>1442</v>
      </c>
      <c r="AK410" t="s">
        <v>92</v>
      </c>
      <c r="AL410">
        <v>282000000</v>
      </c>
      <c r="AM410">
        <v>0</v>
      </c>
      <c r="AN410">
        <v>0</v>
      </c>
      <c r="AO410">
        <v>0</v>
      </c>
      <c r="AP410">
        <v>282000000</v>
      </c>
      <c r="AQ410" s="187">
        <v>0</v>
      </c>
      <c r="AR410" s="187">
        <v>0</v>
      </c>
      <c r="AS410" s="187">
        <v>0</v>
      </c>
      <c r="AT410" s="187">
        <v>0</v>
      </c>
      <c r="AU410" s="187">
        <v>0</v>
      </c>
      <c r="AV410" s="187">
        <v>0</v>
      </c>
      <c r="AW410">
        <f>+COUNTIF('[5]EJECUCIONGASTOS ARMONIZADO'!$R$3:$R$583,#REF!)</f>
        <v>0</v>
      </c>
      <c r="AY410" t="e">
        <f>+#REF!-[5]GASTOS!#REF!</f>
        <v>#REF!</v>
      </c>
    </row>
    <row r="411" spans="1:51" x14ac:dyDescent="0.25">
      <c r="A411">
        <v>27</v>
      </c>
      <c r="B411">
        <v>1</v>
      </c>
      <c r="C411">
        <v>3</v>
      </c>
      <c r="D411">
        <v>81</v>
      </c>
      <c r="E411">
        <v>1</v>
      </c>
      <c r="F411">
        <v>301</v>
      </c>
      <c r="G411">
        <v>21</v>
      </c>
      <c r="H411">
        <v>40</v>
      </c>
      <c r="I411">
        <v>1</v>
      </c>
      <c r="J411" t="s">
        <v>597</v>
      </c>
      <c r="K411">
        <v>0</v>
      </c>
      <c r="L411" t="s">
        <v>597</v>
      </c>
      <c r="M411" t="s">
        <v>1386</v>
      </c>
      <c r="N411" t="s">
        <v>222</v>
      </c>
      <c r="O411" t="s">
        <v>1389</v>
      </c>
      <c r="P411" t="s">
        <v>1390</v>
      </c>
      <c r="Q411" t="s">
        <v>594</v>
      </c>
      <c r="R411" t="s">
        <v>602</v>
      </c>
      <c r="S411" t="s">
        <v>596</v>
      </c>
      <c r="T411" t="s">
        <v>597</v>
      </c>
      <c r="U411" t="s">
        <v>946</v>
      </c>
      <c r="V411" t="s">
        <v>950</v>
      </c>
      <c r="W411" t="s">
        <v>797</v>
      </c>
      <c r="X411" t="s">
        <v>239</v>
      </c>
      <c r="Y411" t="s">
        <v>3194</v>
      </c>
      <c r="Z411" t="s">
        <v>344</v>
      </c>
      <c r="AA411" t="s">
        <v>3195</v>
      </c>
      <c r="AB411" t="s">
        <v>1392</v>
      </c>
      <c r="AC411" t="s">
        <v>1393</v>
      </c>
      <c r="AD411" t="s">
        <v>1394</v>
      </c>
      <c r="AE411" t="s">
        <v>609</v>
      </c>
      <c r="AF411" t="s">
        <v>610</v>
      </c>
      <c r="AG411" t="s">
        <v>611</v>
      </c>
      <c r="AH411" t="s">
        <v>1409</v>
      </c>
      <c r="AI411" t="s">
        <v>1410</v>
      </c>
      <c r="AJ411" t="s">
        <v>3200</v>
      </c>
      <c r="AK411" t="s">
        <v>3197</v>
      </c>
      <c r="AL411">
        <v>0</v>
      </c>
      <c r="AM411">
        <v>0</v>
      </c>
      <c r="AN411">
        <v>0</v>
      </c>
      <c r="AO411">
        <v>500000000</v>
      </c>
      <c r="AP411">
        <v>62000000</v>
      </c>
      <c r="AQ411" s="187">
        <v>438000000</v>
      </c>
      <c r="AR411" s="187">
        <v>332000000</v>
      </c>
      <c r="AS411" s="187">
        <v>307698300</v>
      </c>
      <c r="AT411" s="187">
        <v>0</v>
      </c>
      <c r="AU411" s="187">
        <v>0</v>
      </c>
      <c r="AV411" s="187">
        <v>106000000</v>
      </c>
      <c r="AW411">
        <f>+COUNTIF('[5]EJECUCIONGASTOS ARMONIZADO'!$R$3:$R$583,#REF!)</f>
        <v>0</v>
      </c>
      <c r="AY411" t="e">
        <f>+#REF!-[5]GASTOS!#REF!</f>
        <v>#REF!</v>
      </c>
    </row>
    <row r="412" spans="1:51" x14ac:dyDescent="0.25">
      <c r="A412">
        <v>27</v>
      </c>
      <c r="B412">
        <v>1</v>
      </c>
      <c r="C412">
        <v>3</v>
      </c>
      <c r="D412">
        <v>81</v>
      </c>
      <c r="E412">
        <v>1</v>
      </c>
      <c r="F412">
        <v>301</v>
      </c>
      <c r="G412">
        <v>21</v>
      </c>
      <c r="H412">
        <v>40</v>
      </c>
      <c r="I412" s="2">
        <v>1</v>
      </c>
      <c r="J412" s="2" t="s">
        <v>597</v>
      </c>
      <c r="K412" s="2">
        <v>0</v>
      </c>
      <c r="L412" s="2" t="s">
        <v>597</v>
      </c>
      <c r="M412" t="s">
        <v>1386</v>
      </c>
      <c r="N412" t="s">
        <v>222</v>
      </c>
      <c r="O412" t="s">
        <v>1389</v>
      </c>
      <c r="P412" t="s">
        <v>1390</v>
      </c>
      <c r="Q412" t="s">
        <v>594</v>
      </c>
      <c r="R412" t="s">
        <v>602</v>
      </c>
      <c r="S412" t="s">
        <v>596</v>
      </c>
      <c r="T412" t="s">
        <v>597</v>
      </c>
      <c r="U412" t="s">
        <v>946</v>
      </c>
      <c r="V412" t="s">
        <v>950</v>
      </c>
      <c r="W412" t="s">
        <v>797</v>
      </c>
      <c r="X412" t="s">
        <v>239</v>
      </c>
      <c r="Y412" t="s">
        <v>3194</v>
      </c>
      <c r="Z412" t="s">
        <v>344</v>
      </c>
      <c r="AA412" t="s">
        <v>3195</v>
      </c>
      <c r="AB412" t="s">
        <v>1392</v>
      </c>
      <c r="AC412" t="s">
        <v>1393</v>
      </c>
      <c r="AD412" t="s">
        <v>1394</v>
      </c>
      <c r="AE412" t="s">
        <v>609</v>
      </c>
      <c r="AF412" t="s">
        <v>610</v>
      </c>
      <c r="AG412" t="s">
        <v>611</v>
      </c>
      <c r="AH412" t="s">
        <v>1427</v>
      </c>
      <c r="AI412" t="s">
        <v>1428</v>
      </c>
      <c r="AJ412" t="s">
        <v>4478</v>
      </c>
      <c r="AK412" t="s">
        <v>4477</v>
      </c>
      <c r="AL412">
        <v>0</v>
      </c>
      <c r="AM412">
        <v>0</v>
      </c>
      <c r="AN412">
        <v>0</v>
      </c>
      <c r="AO412">
        <v>62000000</v>
      </c>
      <c r="AP412">
        <v>0</v>
      </c>
      <c r="AQ412" s="187">
        <v>62000000</v>
      </c>
      <c r="AR412" s="187">
        <v>57000000</v>
      </c>
      <c r="AS412" s="187">
        <v>49300000</v>
      </c>
      <c r="AT412" s="187">
        <v>11349600</v>
      </c>
      <c r="AU412" s="187">
        <v>0</v>
      </c>
      <c r="AV412" s="187">
        <v>5000000</v>
      </c>
    </row>
    <row r="413" spans="1:51" x14ac:dyDescent="0.25">
      <c r="A413">
        <v>27</v>
      </c>
      <c r="B413">
        <v>1</v>
      </c>
      <c r="C413">
        <v>3</v>
      </c>
      <c r="D413">
        <v>81</v>
      </c>
      <c r="E413">
        <v>1</v>
      </c>
      <c r="F413">
        <v>6</v>
      </c>
      <c r="G413">
        <v>21</v>
      </c>
      <c r="H413">
        <v>0</v>
      </c>
      <c r="I413">
        <v>1</v>
      </c>
      <c r="J413" t="s">
        <v>597</v>
      </c>
      <c r="K413">
        <v>0</v>
      </c>
      <c r="L413" t="s">
        <v>597</v>
      </c>
      <c r="M413" t="s">
        <v>1386</v>
      </c>
      <c r="N413" t="s">
        <v>222</v>
      </c>
      <c r="O413" t="s">
        <v>1389</v>
      </c>
      <c r="P413" t="s">
        <v>1390</v>
      </c>
      <c r="Q413" t="s">
        <v>594</v>
      </c>
      <c r="R413" t="s">
        <v>602</v>
      </c>
      <c r="S413" t="s">
        <v>596</v>
      </c>
      <c r="T413" t="s">
        <v>597</v>
      </c>
      <c r="U413" t="s">
        <v>946</v>
      </c>
      <c r="V413" t="s">
        <v>950</v>
      </c>
      <c r="W413" t="s">
        <v>797</v>
      </c>
      <c r="X413" t="s">
        <v>239</v>
      </c>
      <c r="Y413" t="s">
        <v>998</v>
      </c>
      <c r="Z413" t="s">
        <v>999</v>
      </c>
      <c r="AA413" t="s">
        <v>1391</v>
      </c>
      <c r="AB413" t="s">
        <v>1392</v>
      </c>
      <c r="AC413" t="s">
        <v>1393</v>
      </c>
      <c r="AD413" t="s">
        <v>1394</v>
      </c>
      <c r="AE413" t="s">
        <v>609</v>
      </c>
      <c r="AF413" t="s">
        <v>610</v>
      </c>
      <c r="AG413" t="s">
        <v>611</v>
      </c>
      <c r="AH413" t="s">
        <v>1409</v>
      </c>
      <c r="AI413" t="s">
        <v>1410</v>
      </c>
      <c r="AJ413" t="s">
        <v>2751</v>
      </c>
      <c r="AK413" t="s">
        <v>92</v>
      </c>
      <c r="AL413">
        <v>0</v>
      </c>
      <c r="AM413">
        <v>250000000</v>
      </c>
      <c r="AN413">
        <v>0</v>
      </c>
      <c r="AO413">
        <v>0</v>
      </c>
      <c r="AP413">
        <v>250000000</v>
      </c>
      <c r="AQ413" s="187">
        <v>0</v>
      </c>
      <c r="AR413" s="187">
        <v>0</v>
      </c>
      <c r="AS413" s="187">
        <v>0</v>
      </c>
      <c r="AT413" s="187">
        <v>0</v>
      </c>
      <c r="AU413" s="187">
        <v>0</v>
      </c>
      <c r="AV413" s="187">
        <v>0</v>
      </c>
      <c r="AW413">
        <f>+COUNTIF('[5]EJECUCIONGASTOS ARMONIZADO'!$R$3:$R$583,#REF!)</f>
        <v>0</v>
      </c>
      <c r="AY413" t="e">
        <f>+#REF!-[5]GASTOS!#REF!</f>
        <v>#REF!</v>
      </c>
    </row>
    <row r="414" spans="1:51" x14ac:dyDescent="0.25">
      <c r="A414">
        <v>27</v>
      </c>
      <c r="B414">
        <v>1</v>
      </c>
      <c r="C414">
        <v>3</v>
      </c>
      <c r="D414">
        <v>81</v>
      </c>
      <c r="E414">
        <v>2</v>
      </c>
      <c r="F414">
        <v>2</v>
      </c>
      <c r="G414">
        <v>21</v>
      </c>
      <c r="H414">
        <v>0</v>
      </c>
      <c r="I414">
        <v>1</v>
      </c>
      <c r="J414" t="s">
        <v>597</v>
      </c>
      <c r="K414">
        <v>0</v>
      </c>
      <c r="L414" t="s">
        <v>597</v>
      </c>
      <c r="M414" t="s">
        <v>1386</v>
      </c>
      <c r="N414" t="s">
        <v>222</v>
      </c>
      <c r="O414" t="s">
        <v>1389</v>
      </c>
      <c r="P414" t="s">
        <v>1390</v>
      </c>
      <c r="Q414" t="s">
        <v>594</v>
      </c>
      <c r="R414" t="s">
        <v>602</v>
      </c>
      <c r="S414" t="s">
        <v>596</v>
      </c>
      <c r="T414" t="s">
        <v>597</v>
      </c>
      <c r="U414" t="s">
        <v>946</v>
      </c>
      <c r="V414" t="s">
        <v>950</v>
      </c>
      <c r="W414" t="s">
        <v>1437</v>
      </c>
      <c r="X414" t="s">
        <v>1438</v>
      </c>
      <c r="Y414" t="s">
        <v>1439</v>
      </c>
      <c r="Z414" t="s">
        <v>1440</v>
      </c>
      <c r="AA414" t="s">
        <v>1441</v>
      </c>
      <c r="AB414" t="s">
        <v>1392</v>
      </c>
      <c r="AC414" t="s">
        <v>1393</v>
      </c>
      <c r="AD414" t="s">
        <v>1394</v>
      </c>
      <c r="AE414" t="s">
        <v>609</v>
      </c>
      <c r="AF414" t="s">
        <v>610</v>
      </c>
      <c r="AG414" t="s">
        <v>611</v>
      </c>
      <c r="AH414" t="s">
        <v>1409</v>
      </c>
      <c r="AI414" t="s">
        <v>1410</v>
      </c>
      <c r="AJ414" t="s">
        <v>2754</v>
      </c>
      <c r="AK414" t="s">
        <v>92</v>
      </c>
      <c r="AL414">
        <v>0</v>
      </c>
      <c r="AM414">
        <v>250000000</v>
      </c>
      <c r="AN414">
        <v>0</v>
      </c>
      <c r="AO414">
        <v>0</v>
      </c>
      <c r="AP414">
        <v>250000000</v>
      </c>
      <c r="AQ414" s="187">
        <v>0</v>
      </c>
      <c r="AR414" s="187">
        <v>0</v>
      </c>
      <c r="AS414" s="187">
        <v>0</v>
      </c>
      <c r="AT414" s="187">
        <v>0</v>
      </c>
      <c r="AU414" s="187">
        <v>0</v>
      </c>
      <c r="AV414" s="187">
        <v>0</v>
      </c>
      <c r="AW414">
        <f>+COUNTIF('[5]EJECUCIONGASTOS ARMONIZADO'!$R$3:$R$583,#REF!)</f>
        <v>0</v>
      </c>
      <c r="AY414" t="e">
        <f>+#REF!-[5]GASTOS!#REF!</f>
        <v>#REF!</v>
      </c>
    </row>
    <row r="415" spans="1:51" x14ac:dyDescent="0.25">
      <c r="A415">
        <v>28</v>
      </c>
      <c r="B415">
        <v>1</v>
      </c>
      <c r="C415">
        <v>3</v>
      </c>
      <c r="D415">
        <v>11</v>
      </c>
      <c r="E415">
        <v>1</v>
      </c>
      <c r="F415">
        <v>101</v>
      </c>
      <c r="G415">
        <v>24</v>
      </c>
      <c r="H415">
        <v>41</v>
      </c>
      <c r="I415">
        <v>1</v>
      </c>
      <c r="J415" t="s">
        <v>597</v>
      </c>
      <c r="K415">
        <v>0</v>
      </c>
      <c r="L415" t="s">
        <v>597</v>
      </c>
      <c r="M415" t="s">
        <v>1443</v>
      </c>
      <c r="N415" t="s">
        <v>223</v>
      </c>
      <c r="O415" t="s">
        <v>1446</v>
      </c>
      <c r="P415" t="s">
        <v>1447</v>
      </c>
      <c r="Q415" t="s">
        <v>594</v>
      </c>
      <c r="R415" t="s">
        <v>602</v>
      </c>
      <c r="S415" t="s">
        <v>596</v>
      </c>
      <c r="T415" t="s">
        <v>597</v>
      </c>
      <c r="U415" t="s">
        <v>595</v>
      </c>
      <c r="V415" t="s">
        <v>234</v>
      </c>
      <c r="W415" t="s">
        <v>797</v>
      </c>
      <c r="X415" t="s">
        <v>239</v>
      </c>
      <c r="Y415" t="s">
        <v>3201</v>
      </c>
      <c r="Z415" t="s">
        <v>322</v>
      </c>
      <c r="AA415" t="s">
        <v>3202</v>
      </c>
      <c r="AB415" t="s">
        <v>1614</v>
      </c>
      <c r="AC415" t="s">
        <v>1615</v>
      </c>
      <c r="AD415" t="s">
        <v>1616</v>
      </c>
      <c r="AE415" t="s">
        <v>609</v>
      </c>
      <c r="AF415" t="s">
        <v>610</v>
      </c>
      <c r="AG415" t="s">
        <v>611</v>
      </c>
      <c r="AH415" t="s">
        <v>1617</v>
      </c>
      <c r="AI415" t="s">
        <v>1618</v>
      </c>
      <c r="AJ415" t="s">
        <v>4439</v>
      </c>
      <c r="AK415" t="s">
        <v>4440</v>
      </c>
      <c r="AL415">
        <v>0</v>
      </c>
      <c r="AM415">
        <v>0</v>
      </c>
      <c r="AN415">
        <v>0</v>
      </c>
      <c r="AO415">
        <v>900699312</v>
      </c>
      <c r="AP415">
        <v>134649573</v>
      </c>
      <c r="AQ415" s="187">
        <v>766049739</v>
      </c>
      <c r="AR415" s="187">
        <v>763285562</v>
      </c>
      <c r="AS415" s="187">
        <v>363283560</v>
      </c>
      <c r="AT415" s="187">
        <v>14490223</v>
      </c>
      <c r="AU415" s="187">
        <v>14490223</v>
      </c>
      <c r="AV415" s="187">
        <v>2764177</v>
      </c>
      <c r="AW415">
        <f>+COUNTIF('[5]EJECUCIONGASTOS ARMONIZADO'!$R$3:$R$583,#REF!)</f>
        <v>0</v>
      </c>
      <c r="AY415" t="e">
        <f>+#REF!-[5]GASTOS!#REF!</f>
        <v>#REF!</v>
      </c>
    </row>
    <row r="416" spans="1:51" x14ac:dyDescent="0.25">
      <c r="A416">
        <v>28</v>
      </c>
      <c r="B416">
        <v>1</v>
      </c>
      <c r="C416">
        <v>3</v>
      </c>
      <c r="D416">
        <v>11</v>
      </c>
      <c r="E416">
        <v>1</v>
      </c>
      <c r="F416">
        <v>101</v>
      </c>
      <c r="G416">
        <v>24</v>
      </c>
      <c r="H416">
        <v>42</v>
      </c>
      <c r="I416">
        <v>1</v>
      </c>
      <c r="J416" t="s">
        <v>597</v>
      </c>
      <c r="K416">
        <v>0</v>
      </c>
      <c r="L416" t="s">
        <v>597</v>
      </c>
      <c r="M416" t="s">
        <v>1443</v>
      </c>
      <c r="N416" t="s">
        <v>223</v>
      </c>
      <c r="O416" t="s">
        <v>1446</v>
      </c>
      <c r="P416" t="s">
        <v>1447</v>
      </c>
      <c r="Q416" t="s">
        <v>594</v>
      </c>
      <c r="R416" t="s">
        <v>602</v>
      </c>
      <c r="S416" t="s">
        <v>596</v>
      </c>
      <c r="T416" t="s">
        <v>597</v>
      </c>
      <c r="U416" t="s">
        <v>595</v>
      </c>
      <c r="V416" t="s">
        <v>234</v>
      </c>
      <c r="W416" t="s">
        <v>797</v>
      </c>
      <c r="X416" t="s">
        <v>239</v>
      </c>
      <c r="Y416" t="s">
        <v>3201</v>
      </c>
      <c r="Z416" t="s">
        <v>322</v>
      </c>
      <c r="AA416" t="s">
        <v>3202</v>
      </c>
      <c r="AB416" t="s">
        <v>1614</v>
      </c>
      <c r="AC416" t="s">
        <v>1615</v>
      </c>
      <c r="AD416" t="s">
        <v>1616</v>
      </c>
      <c r="AE416" t="s">
        <v>609</v>
      </c>
      <c r="AF416" t="s">
        <v>610</v>
      </c>
      <c r="AG416" t="s">
        <v>611</v>
      </c>
      <c r="AH416" t="s">
        <v>1633</v>
      </c>
      <c r="AI416" t="s">
        <v>1634</v>
      </c>
      <c r="AJ416" t="s">
        <v>3204</v>
      </c>
      <c r="AK416" t="s">
        <v>3203</v>
      </c>
      <c r="AL416">
        <v>0</v>
      </c>
      <c r="AM416">
        <v>0</v>
      </c>
      <c r="AN416">
        <v>0</v>
      </c>
      <c r="AO416">
        <v>457063323</v>
      </c>
      <c r="AP416">
        <v>92413750</v>
      </c>
      <c r="AQ416" s="187">
        <v>364649573</v>
      </c>
      <c r="AR416" s="187">
        <v>363526905</v>
      </c>
      <c r="AS416" s="187">
        <v>228857386</v>
      </c>
      <c r="AT416" s="187">
        <v>14632874</v>
      </c>
      <c r="AU416" s="187">
        <v>14632874</v>
      </c>
      <c r="AV416" s="187">
        <v>1122668</v>
      </c>
      <c r="AW416">
        <f>+COUNTIF('[5]EJECUCIONGASTOS ARMONIZADO'!$R$3:$R$583,#REF!)</f>
        <v>0</v>
      </c>
      <c r="AY416" t="e">
        <f>+#REF!-[5]GASTOS!#REF!</f>
        <v>#REF!</v>
      </c>
    </row>
    <row r="417" spans="1:51" x14ac:dyDescent="0.25">
      <c r="A417">
        <v>28</v>
      </c>
      <c r="B417">
        <v>1</v>
      </c>
      <c r="C417">
        <v>3</v>
      </c>
      <c r="D417">
        <v>11</v>
      </c>
      <c r="E417">
        <v>1</v>
      </c>
      <c r="F417">
        <v>101</v>
      </c>
      <c r="G417">
        <v>24</v>
      </c>
      <c r="H417">
        <v>43</v>
      </c>
      <c r="I417">
        <v>1</v>
      </c>
      <c r="J417" t="s">
        <v>597</v>
      </c>
      <c r="K417">
        <v>0</v>
      </c>
      <c r="L417" t="s">
        <v>597</v>
      </c>
      <c r="M417" t="s">
        <v>1443</v>
      </c>
      <c r="N417" t="s">
        <v>223</v>
      </c>
      <c r="O417" t="s">
        <v>1446</v>
      </c>
      <c r="P417" t="s">
        <v>1447</v>
      </c>
      <c r="Q417" t="s">
        <v>594</v>
      </c>
      <c r="R417" t="s">
        <v>602</v>
      </c>
      <c r="S417" t="s">
        <v>596</v>
      </c>
      <c r="T417" t="s">
        <v>597</v>
      </c>
      <c r="U417" t="s">
        <v>595</v>
      </c>
      <c r="V417" t="s">
        <v>234</v>
      </c>
      <c r="W417" t="s">
        <v>797</v>
      </c>
      <c r="X417" t="s">
        <v>239</v>
      </c>
      <c r="Y417" t="s">
        <v>3201</v>
      </c>
      <c r="Z417" t="s">
        <v>322</v>
      </c>
      <c r="AA417" t="s">
        <v>3202</v>
      </c>
      <c r="AB417" t="s">
        <v>1614</v>
      </c>
      <c r="AC417" t="s">
        <v>1615</v>
      </c>
      <c r="AD417" t="s">
        <v>1616</v>
      </c>
      <c r="AE417" t="s">
        <v>609</v>
      </c>
      <c r="AF417" t="s">
        <v>610</v>
      </c>
      <c r="AG417" t="s">
        <v>611</v>
      </c>
      <c r="AH417" t="s">
        <v>1576</v>
      </c>
      <c r="AI417" t="s">
        <v>1577</v>
      </c>
      <c r="AJ417" t="s">
        <v>4540</v>
      </c>
      <c r="AK417" t="s">
        <v>4541</v>
      </c>
      <c r="AL417">
        <v>0</v>
      </c>
      <c r="AM417">
        <v>0</v>
      </c>
      <c r="AN417">
        <v>0</v>
      </c>
      <c r="AO417">
        <v>0</v>
      </c>
      <c r="AP417">
        <v>0</v>
      </c>
      <c r="AQ417" s="187">
        <v>0</v>
      </c>
      <c r="AR417" s="187">
        <v>0</v>
      </c>
      <c r="AS417" s="187">
        <v>0</v>
      </c>
      <c r="AT417" s="187">
        <v>0</v>
      </c>
      <c r="AU417" s="187">
        <v>0</v>
      </c>
      <c r="AV417" s="187">
        <v>0</v>
      </c>
    </row>
    <row r="418" spans="1:51" x14ac:dyDescent="0.25">
      <c r="A418">
        <v>28</v>
      </c>
      <c r="B418">
        <v>1</v>
      </c>
      <c r="C418">
        <v>3</v>
      </c>
      <c r="D418">
        <v>11</v>
      </c>
      <c r="E418">
        <v>1</v>
      </c>
      <c r="F418">
        <v>102</v>
      </c>
      <c r="G418">
        <v>23</v>
      </c>
      <c r="H418">
        <v>41</v>
      </c>
      <c r="I418">
        <v>1</v>
      </c>
      <c r="J418" t="s">
        <v>597</v>
      </c>
      <c r="K418">
        <v>0</v>
      </c>
      <c r="L418" t="s">
        <v>597</v>
      </c>
      <c r="M418" t="s">
        <v>1443</v>
      </c>
      <c r="N418" t="s">
        <v>223</v>
      </c>
      <c r="O418" t="s">
        <v>1446</v>
      </c>
      <c r="P418" t="s">
        <v>1447</v>
      </c>
      <c r="Q418" t="s">
        <v>594</v>
      </c>
      <c r="R418" t="s">
        <v>602</v>
      </c>
      <c r="S418" t="s">
        <v>596</v>
      </c>
      <c r="T418" t="s">
        <v>597</v>
      </c>
      <c r="U418" t="s">
        <v>595</v>
      </c>
      <c r="V418" t="s">
        <v>234</v>
      </c>
      <c r="W418" t="s">
        <v>797</v>
      </c>
      <c r="X418" t="s">
        <v>239</v>
      </c>
      <c r="Y418" t="s">
        <v>3205</v>
      </c>
      <c r="Z418" t="s">
        <v>325</v>
      </c>
      <c r="AA418" t="s">
        <v>3206</v>
      </c>
      <c r="AB418" t="s">
        <v>1599</v>
      </c>
      <c r="AC418" t="s">
        <v>1600</v>
      </c>
      <c r="AD418" t="s">
        <v>1601</v>
      </c>
      <c r="AE418" t="s">
        <v>609</v>
      </c>
      <c r="AF418" t="s">
        <v>610</v>
      </c>
      <c r="AG418" t="s">
        <v>611</v>
      </c>
      <c r="AH418" t="s">
        <v>1576</v>
      </c>
      <c r="AI418" t="s">
        <v>1577</v>
      </c>
      <c r="AJ418" t="s">
        <v>3207</v>
      </c>
      <c r="AK418" t="s">
        <v>3208</v>
      </c>
      <c r="AL418">
        <v>0</v>
      </c>
      <c r="AM418">
        <v>0</v>
      </c>
      <c r="AN418">
        <v>0</v>
      </c>
      <c r="AO418">
        <v>88000000</v>
      </c>
      <c r="AP418">
        <v>88000000</v>
      </c>
      <c r="AQ418" s="187">
        <v>0</v>
      </c>
      <c r="AR418" s="187">
        <v>0</v>
      </c>
      <c r="AS418" s="187">
        <v>0</v>
      </c>
      <c r="AT418" s="187">
        <v>0</v>
      </c>
      <c r="AU418" s="187">
        <v>0</v>
      </c>
      <c r="AV418" s="187">
        <v>0</v>
      </c>
      <c r="AW418">
        <f>+COUNTIF('[5]EJECUCIONGASTOS ARMONIZADO'!$R$3:$R$583,#REF!)</f>
        <v>0</v>
      </c>
      <c r="AY418" t="e">
        <f>+#REF!-[5]GASTOS!#REF!</f>
        <v>#REF!</v>
      </c>
    </row>
    <row r="419" spans="1:51" x14ac:dyDescent="0.25">
      <c r="A419">
        <v>28</v>
      </c>
      <c r="B419">
        <v>1</v>
      </c>
      <c r="C419">
        <v>3</v>
      </c>
      <c r="D419">
        <v>11</v>
      </c>
      <c r="E419">
        <v>1</v>
      </c>
      <c r="F419">
        <v>102</v>
      </c>
      <c r="G419">
        <v>25</v>
      </c>
      <c r="H419">
        <v>41</v>
      </c>
      <c r="I419">
        <v>1</v>
      </c>
      <c r="J419" t="s">
        <v>597</v>
      </c>
      <c r="K419">
        <v>0</v>
      </c>
      <c r="L419" t="s">
        <v>597</v>
      </c>
      <c r="M419" t="s">
        <v>1443</v>
      </c>
      <c r="N419" t="s">
        <v>223</v>
      </c>
      <c r="O419" t="s">
        <v>1446</v>
      </c>
      <c r="P419" t="s">
        <v>1447</v>
      </c>
      <c r="Q419" t="s">
        <v>594</v>
      </c>
      <c r="R419" t="s">
        <v>602</v>
      </c>
      <c r="S419" t="s">
        <v>596</v>
      </c>
      <c r="T419" t="s">
        <v>597</v>
      </c>
      <c r="U419" t="s">
        <v>595</v>
      </c>
      <c r="V419" t="s">
        <v>234</v>
      </c>
      <c r="W419" t="s">
        <v>797</v>
      </c>
      <c r="X419" t="s">
        <v>239</v>
      </c>
      <c r="Y419" t="s">
        <v>3205</v>
      </c>
      <c r="Z419" t="s">
        <v>325</v>
      </c>
      <c r="AA419" t="s">
        <v>3209</v>
      </c>
      <c r="AB419" t="s">
        <v>1561</v>
      </c>
      <c r="AC419" t="s">
        <v>1562</v>
      </c>
      <c r="AD419" t="s">
        <v>1563</v>
      </c>
      <c r="AE419" t="s">
        <v>609</v>
      </c>
      <c r="AF419" t="s">
        <v>610</v>
      </c>
      <c r="AG419" t="s">
        <v>611</v>
      </c>
      <c r="AH419" t="s">
        <v>1564</v>
      </c>
      <c r="AI419" t="s">
        <v>1565</v>
      </c>
      <c r="AJ419" t="s">
        <v>3210</v>
      </c>
      <c r="AK419" t="s">
        <v>98</v>
      </c>
      <c r="AL419">
        <v>0</v>
      </c>
      <c r="AM419">
        <v>0</v>
      </c>
      <c r="AN419">
        <v>0</v>
      </c>
      <c r="AO419">
        <v>12000000</v>
      </c>
      <c r="AP419">
        <v>12000000</v>
      </c>
      <c r="AQ419" s="187">
        <v>0</v>
      </c>
      <c r="AR419" s="187">
        <v>0</v>
      </c>
      <c r="AS419" s="187">
        <v>0</v>
      </c>
      <c r="AT419" s="187">
        <v>0</v>
      </c>
      <c r="AU419" s="187">
        <v>0</v>
      </c>
      <c r="AV419" s="187">
        <v>0</v>
      </c>
      <c r="AW419">
        <f>+COUNTIF('[5]EJECUCIONGASTOS ARMONIZADO'!$R$3:$R$583,#REF!)</f>
        <v>0</v>
      </c>
      <c r="AY419" t="e">
        <f>+#REF!-[5]GASTOS!#REF!</f>
        <v>#REF!</v>
      </c>
    </row>
    <row r="420" spans="1:51" x14ac:dyDescent="0.25">
      <c r="A420">
        <v>28</v>
      </c>
      <c r="B420">
        <v>1</v>
      </c>
      <c r="C420">
        <v>3</v>
      </c>
      <c r="D420">
        <v>11</v>
      </c>
      <c r="E420">
        <v>1</v>
      </c>
      <c r="F420">
        <v>102</v>
      </c>
      <c r="G420">
        <v>25</v>
      </c>
      <c r="H420">
        <v>44</v>
      </c>
      <c r="I420">
        <v>1</v>
      </c>
      <c r="J420" t="s">
        <v>597</v>
      </c>
      <c r="K420">
        <v>0</v>
      </c>
      <c r="L420" t="s">
        <v>597</v>
      </c>
      <c r="M420" t="s">
        <v>1443</v>
      </c>
      <c r="N420" t="s">
        <v>223</v>
      </c>
      <c r="O420" t="s">
        <v>1446</v>
      </c>
      <c r="P420" t="s">
        <v>1447</v>
      </c>
      <c r="Q420" t="s">
        <v>594</v>
      </c>
      <c r="R420" t="s">
        <v>602</v>
      </c>
      <c r="S420" t="s">
        <v>596</v>
      </c>
      <c r="T420" t="s">
        <v>597</v>
      </c>
      <c r="U420" t="s">
        <v>595</v>
      </c>
      <c r="V420" t="s">
        <v>234</v>
      </c>
      <c r="W420" t="s">
        <v>797</v>
      </c>
      <c r="X420" t="s">
        <v>239</v>
      </c>
      <c r="Y420" t="s">
        <v>3205</v>
      </c>
      <c r="Z420" t="s">
        <v>325</v>
      </c>
      <c r="AA420" t="s">
        <v>3209</v>
      </c>
      <c r="AB420" t="s">
        <v>1561</v>
      </c>
      <c r="AC420" t="s">
        <v>1562</v>
      </c>
      <c r="AD420" t="s">
        <v>1563</v>
      </c>
      <c r="AE420" t="s">
        <v>609</v>
      </c>
      <c r="AF420" t="s">
        <v>610</v>
      </c>
      <c r="AG420" t="s">
        <v>611</v>
      </c>
      <c r="AH420" t="s">
        <v>1570</v>
      </c>
      <c r="AI420" t="s">
        <v>1571</v>
      </c>
      <c r="AJ420" t="s">
        <v>3211</v>
      </c>
      <c r="AK420" t="s">
        <v>103</v>
      </c>
      <c r="AL420">
        <v>0</v>
      </c>
      <c r="AM420">
        <v>0</v>
      </c>
      <c r="AN420">
        <v>0</v>
      </c>
      <c r="AO420">
        <v>908595587</v>
      </c>
      <c r="AP420">
        <v>198045587</v>
      </c>
      <c r="AQ420" s="187">
        <v>710550000</v>
      </c>
      <c r="AR420" s="187">
        <v>710550000</v>
      </c>
      <c r="AS420" s="187">
        <v>674400000</v>
      </c>
      <c r="AT420" s="187">
        <v>20046667</v>
      </c>
      <c r="AU420" s="187">
        <v>20046667</v>
      </c>
      <c r="AV420" s="187">
        <v>0</v>
      </c>
      <c r="AW420">
        <f>+COUNTIF('[5]EJECUCIONGASTOS ARMONIZADO'!$R$3:$R$583,#REF!)</f>
        <v>0</v>
      </c>
      <c r="AY420" t="e">
        <f>+#REF!-[5]GASTOS!#REF!</f>
        <v>#REF!</v>
      </c>
    </row>
    <row r="421" spans="1:51" x14ac:dyDescent="0.25">
      <c r="A421">
        <v>28</v>
      </c>
      <c r="B421">
        <v>1</v>
      </c>
      <c r="C421">
        <v>3</v>
      </c>
      <c r="D421">
        <v>11</v>
      </c>
      <c r="E421">
        <v>1</v>
      </c>
      <c r="F421">
        <v>102</v>
      </c>
      <c r="G421">
        <v>25</v>
      </c>
      <c r="H421">
        <v>44</v>
      </c>
      <c r="I421">
        <v>1</v>
      </c>
      <c r="J421" t="s">
        <v>597</v>
      </c>
      <c r="K421">
        <v>0</v>
      </c>
      <c r="L421" t="s">
        <v>597</v>
      </c>
      <c r="M421" t="s">
        <v>1443</v>
      </c>
      <c r="N421" t="s">
        <v>223</v>
      </c>
      <c r="O421" t="s">
        <v>1446</v>
      </c>
      <c r="P421" t="s">
        <v>1447</v>
      </c>
      <c r="Q421" t="s">
        <v>594</v>
      </c>
      <c r="R421" t="s">
        <v>602</v>
      </c>
      <c r="S421" t="s">
        <v>596</v>
      </c>
      <c r="T421" t="s">
        <v>597</v>
      </c>
      <c r="U421" t="s">
        <v>595</v>
      </c>
      <c r="V421" t="s">
        <v>234</v>
      </c>
      <c r="W421" t="s">
        <v>797</v>
      </c>
      <c r="X421" t="s">
        <v>239</v>
      </c>
      <c r="Y421" t="s">
        <v>3205</v>
      </c>
      <c r="Z421" t="s">
        <v>325</v>
      </c>
      <c r="AA421" t="s">
        <v>3209</v>
      </c>
      <c r="AB421" t="s">
        <v>1561</v>
      </c>
      <c r="AC421" t="s">
        <v>1562</v>
      </c>
      <c r="AD421" t="s">
        <v>1563</v>
      </c>
      <c r="AE421" t="s">
        <v>609</v>
      </c>
      <c r="AF421" t="s">
        <v>610</v>
      </c>
      <c r="AG421" t="s">
        <v>611</v>
      </c>
      <c r="AH421" t="s">
        <v>1576</v>
      </c>
      <c r="AI421" t="s">
        <v>1577</v>
      </c>
      <c r="AJ421" t="s">
        <v>4479</v>
      </c>
      <c r="AK421" t="s">
        <v>4480</v>
      </c>
      <c r="AL421">
        <v>0</v>
      </c>
      <c r="AM421">
        <v>0</v>
      </c>
      <c r="AN421">
        <v>0</v>
      </c>
      <c r="AO421">
        <v>67000000</v>
      </c>
      <c r="AP421">
        <v>0</v>
      </c>
      <c r="AQ421" s="187">
        <v>67000000</v>
      </c>
      <c r="AR421" s="187">
        <v>67000000</v>
      </c>
      <c r="AS421" s="187">
        <v>0</v>
      </c>
      <c r="AT421" s="187">
        <v>0</v>
      </c>
      <c r="AU421" s="187">
        <v>0</v>
      </c>
      <c r="AV421" s="187">
        <v>0</v>
      </c>
    </row>
    <row r="422" spans="1:51" x14ac:dyDescent="0.25">
      <c r="A422">
        <v>28</v>
      </c>
      <c r="B422">
        <v>1</v>
      </c>
      <c r="C422">
        <v>3</v>
      </c>
      <c r="D422">
        <v>11</v>
      </c>
      <c r="E422">
        <v>1</v>
      </c>
      <c r="F422">
        <v>102</v>
      </c>
      <c r="G422">
        <v>25</v>
      </c>
      <c r="H422">
        <v>45</v>
      </c>
      <c r="I422">
        <v>1</v>
      </c>
      <c r="J422" t="s">
        <v>597</v>
      </c>
      <c r="K422">
        <v>0</v>
      </c>
      <c r="L422" t="s">
        <v>597</v>
      </c>
      <c r="M422" t="s">
        <v>1443</v>
      </c>
      <c r="N422" t="s">
        <v>223</v>
      </c>
      <c r="O422" t="s">
        <v>1446</v>
      </c>
      <c r="P422" t="s">
        <v>1447</v>
      </c>
      <c r="Q422" t="s">
        <v>594</v>
      </c>
      <c r="R422" t="s">
        <v>602</v>
      </c>
      <c r="S422" t="s">
        <v>596</v>
      </c>
      <c r="T422" t="s">
        <v>597</v>
      </c>
      <c r="U422" t="s">
        <v>595</v>
      </c>
      <c r="V422" t="s">
        <v>234</v>
      </c>
      <c r="W422" t="s">
        <v>797</v>
      </c>
      <c r="X422" t="s">
        <v>239</v>
      </c>
      <c r="Y422" t="s">
        <v>3205</v>
      </c>
      <c r="Z422" t="s">
        <v>325</v>
      </c>
      <c r="AA422" t="s">
        <v>3209</v>
      </c>
      <c r="AB422" t="s">
        <v>1561</v>
      </c>
      <c r="AC422" t="s">
        <v>1562</v>
      </c>
      <c r="AD422" t="s">
        <v>1563</v>
      </c>
      <c r="AE422" t="s">
        <v>609</v>
      </c>
      <c r="AF422" t="s">
        <v>610</v>
      </c>
      <c r="AG422" t="s">
        <v>611</v>
      </c>
      <c r="AH422" t="s">
        <v>1638</v>
      </c>
      <c r="AI422" t="s">
        <v>1639</v>
      </c>
      <c r="AJ422" t="s">
        <v>3212</v>
      </c>
      <c r="AK422" t="s">
        <v>3213</v>
      </c>
      <c r="AL422">
        <v>0</v>
      </c>
      <c r="AM422">
        <v>0</v>
      </c>
      <c r="AN422">
        <v>0</v>
      </c>
      <c r="AO422">
        <v>1430356147</v>
      </c>
      <c r="AP422">
        <v>0</v>
      </c>
      <c r="AQ422" s="187">
        <v>1430356147</v>
      </c>
      <c r="AR422" s="187">
        <v>1430294714</v>
      </c>
      <c r="AS422" s="187">
        <v>1430294714</v>
      </c>
      <c r="AT422" s="187">
        <v>1430294714</v>
      </c>
      <c r="AU422" s="187">
        <v>1430294714</v>
      </c>
      <c r="AV422" s="187">
        <v>61433</v>
      </c>
      <c r="AW422">
        <f>+COUNTIF('[5]EJECUCIONGASTOS ARMONIZADO'!$R$3:$R$583,#REF!)</f>
        <v>0</v>
      </c>
      <c r="AY422" t="e">
        <f>+#REF!-[5]GASTOS!#REF!</f>
        <v>#REF!</v>
      </c>
    </row>
    <row r="423" spans="1:51" x14ac:dyDescent="0.25">
      <c r="A423">
        <v>28</v>
      </c>
      <c r="B423">
        <v>1</v>
      </c>
      <c r="C423">
        <v>3</v>
      </c>
      <c r="D423">
        <v>11</v>
      </c>
      <c r="E423">
        <v>1</v>
      </c>
      <c r="F423">
        <v>102</v>
      </c>
      <c r="G423">
        <v>25</v>
      </c>
      <c r="H423">
        <v>47</v>
      </c>
      <c r="I423">
        <v>1</v>
      </c>
      <c r="J423" t="s">
        <v>597</v>
      </c>
      <c r="K423">
        <v>0</v>
      </c>
      <c r="L423" t="s">
        <v>597</v>
      </c>
      <c r="M423" t="s">
        <v>1443</v>
      </c>
      <c r="N423" t="s">
        <v>223</v>
      </c>
      <c r="O423" t="s">
        <v>1446</v>
      </c>
      <c r="P423" t="s">
        <v>1447</v>
      </c>
      <c r="Q423" t="s">
        <v>594</v>
      </c>
      <c r="R423" t="s">
        <v>602</v>
      </c>
      <c r="S423" t="s">
        <v>596</v>
      </c>
      <c r="T423" t="s">
        <v>597</v>
      </c>
      <c r="U423" t="s">
        <v>595</v>
      </c>
      <c r="V423" t="s">
        <v>234</v>
      </c>
      <c r="W423" t="s">
        <v>797</v>
      </c>
      <c r="X423" t="s">
        <v>239</v>
      </c>
      <c r="Y423" t="s">
        <v>3205</v>
      </c>
      <c r="Z423" t="s">
        <v>325</v>
      </c>
      <c r="AA423" t="s">
        <v>3209</v>
      </c>
      <c r="AB423" t="s">
        <v>1561</v>
      </c>
      <c r="AC423" t="s">
        <v>1562</v>
      </c>
      <c r="AD423" t="s">
        <v>1563</v>
      </c>
      <c r="AE423" t="s">
        <v>609</v>
      </c>
      <c r="AF423" t="s">
        <v>610</v>
      </c>
      <c r="AG423" t="s">
        <v>611</v>
      </c>
      <c r="AH423" t="s">
        <v>1576</v>
      </c>
      <c r="AI423" t="s">
        <v>1577</v>
      </c>
      <c r="AJ423" t="s">
        <v>3214</v>
      </c>
      <c r="AK423" t="s">
        <v>3215</v>
      </c>
      <c r="AL423">
        <v>0</v>
      </c>
      <c r="AM423">
        <v>0</v>
      </c>
      <c r="AN423">
        <v>0</v>
      </c>
      <c r="AO423">
        <v>800000000</v>
      </c>
      <c r="AP423">
        <v>699173070</v>
      </c>
      <c r="AQ423" s="187">
        <v>100826930</v>
      </c>
      <c r="AR423" s="187">
        <v>100826930</v>
      </c>
      <c r="AS423" s="187">
        <v>94968851</v>
      </c>
      <c r="AT423" s="187">
        <v>0</v>
      </c>
      <c r="AU423" s="187">
        <v>0</v>
      </c>
      <c r="AV423" s="187">
        <v>0</v>
      </c>
      <c r="AW423">
        <f>+COUNTIF('[5]EJECUCIONGASTOS ARMONIZADO'!$R$3:$R$583,#REF!)</f>
        <v>0</v>
      </c>
      <c r="AY423" t="e">
        <f>+#REF!-[5]GASTOS!#REF!</f>
        <v>#REF!</v>
      </c>
    </row>
    <row r="424" spans="1:51" x14ac:dyDescent="0.25">
      <c r="A424">
        <v>28</v>
      </c>
      <c r="B424">
        <v>1</v>
      </c>
      <c r="C424">
        <v>3</v>
      </c>
      <c r="D424">
        <v>11</v>
      </c>
      <c r="E424">
        <v>1</v>
      </c>
      <c r="F424">
        <v>102</v>
      </c>
      <c r="G424">
        <v>72</v>
      </c>
      <c r="H424">
        <v>41</v>
      </c>
      <c r="I424">
        <v>1</v>
      </c>
      <c r="J424" t="s">
        <v>597</v>
      </c>
      <c r="K424">
        <v>0</v>
      </c>
      <c r="L424" t="s">
        <v>597</v>
      </c>
      <c r="M424" t="s">
        <v>1443</v>
      </c>
      <c r="N424" t="s">
        <v>223</v>
      </c>
      <c r="O424" t="s">
        <v>1446</v>
      </c>
      <c r="P424" t="s">
        <v>1447</v>
      </c>
      <c r="Q424" t="s">
        <v>594</v>
      </c>
      <c r="R424" t="s">
        <v>602</v>
      </c>
      <c r="S424" t="s">
        <v>596</v>
      </c>
      <c r="T424" t="s">
        <v>597</v>
      </c>
      <c r="U424" t="s">
        <v>595</v>
      </c>
      <c r="V424" t="s">
        <v>234</v>
      </c>
      <c r="W424" t="s">
        <v>797</v>
      </c>
      <c r="X424" t="s">
        <v>239</v>
      </c>
      <c r="Y424" t="s">
        <v>3205</v>
      </c>
      <c r="Z424" t="s">
        <v>325</v>
      </c>
      <c r="AA424" t="s">
        <v>3216</v>
      </c>
      <c r="AB424" t="s">
        <v>1451</v>
      </c>
      <c r="AC424" t="s">
        <v>1452</v>
      </c>
      <c r="AD424" t="s">
        <v>1453</v>
      </c>
      <c r="AE424" t="s">
        <v>609</v>
      </c>
      <c r="AF424" t="s">
        <v>610</v>
      </c>
      <c r="AG424" t="s">
        <v>611</v>
      </c>
      <c r="AH424" t="s">
        <v>1459</v>
      </c>
      <c r="AI424" t="s">
        <v>1460</v>
      </c>
      <c r="AJ424" t="s">
        <v>3217</v>
      </c>
      <c r="AK424" t="s">
        <v>3218</v>
      </c>
      <c r="AL424">
        <v>0</v>
      </c>
      <c r="AM424">
        <v>0</v>
      </c>
      <c r="AN424">
        <v>0</v>
      </c>
      <c r="AO424">
        <v>237158896</v>
      </c>
      <c r="AP424">
        <v>0</v>
      </c>
      <c r="AQ424" s="187">
        <v>237158896</v>
      </c>
      <c r="AR424" s="187">
        <v>100767654</v>
      </c>
      <c r="AS424" s="187">
        <v>100767654</v>
      </c>
      <c r="AT424" s="187">
        <v>100767654</v>
      </c>
      <c r="AU424" s="187">
        <v>100767654</v>
      </c>
      <c r="AV424" s="187">
        <v>136391242</v>
      </c>
      <c r="AW424">
        <f>+COUNTIF('[5]EJECUCIONGASTOS ARMONIZADO'!$R$3:$R$583,#REF!)</f>
        <v>0</v>
      </c>
      <c r="AY424" t="e">
        <f>+#REF!-[5]GASTOS!#REF!</f>
        <v>#REF!</v>
      </c>
    </row>
    <row r="425" spans="1:51" x14ac:dyDescent="0.25">
      <c r="A425">
        <v>28</v>
      </c>
      <c r="B425">
        <v>1</v>
      </c>
      <c r="C425">
        <v>3</v>
      </c>
      <c r="D425">
        <v>11</v>
      </c>
      <c r="E425">
        <v>1</v>
      </c>
      <c r="F425">
        <v>102</v>
      </c>
      <c r="G425">
        <v>72</v>
      </c>
      <c r="H425">
        <v>42</v>
      </c>
      <c r="I425">
        <v>1</v>
      </c>
      <c r="J425" t="s">
        <v>597</v>
      </c>
      <c r="K425">
        <v>0</v>
      </c>
      <c r="L425" t="s">
        <v>597</v>
      </c>
      <c r="M425" t="s">
        <v>1443</v>
      </c>
      <c r="N425" t="s">
        <v>223</v>
      </c>
      <c r="O425" t="s">
        <v>1446</v>
      </c>
      <c r="P425" t="s">
        <v>1447</v>
      </c>
      <c r="Q425" t="s">
        <v>594</v>
      </c>
      <c r="R425" t="s">
        <v>602</v>
      </c>
      <c r="S425" t="s">
        <v>596</v>
      </c>
      <c r="T425" t="s">
        <v>597</v>
      </c>
      <c r="U425" t="s">
        <v>595</v>
      </c>
      <c r="V425" t="s">
        <v>234</v>
      </c>
      <c r="W425" t="s">
        <v>797</v>
      </c>
      <c r="X425" t="s">
        <v>239</v>
      </c>
      <c r="Y425" t="s">
        <v>3205</v>
      </c>
      <c r="Z425" t="s">
        <v>325</v>
      </c>
      <c r="AA425" t="s">
        <v>3216</v>
      </c>
      <c r="AB425" t="s">
        <v>1451</v>
      </c>
      <c r="AC425" t="s">
        <v>1452</v>
      </c>
      <c r="AD425" t="s">
        <v>1453</v>
      </c>
      <c r="AE425" t="s">
        <v>609</v>
      </c>
      <c r="AF425" t="s">
        <v>610</v>
      </c>
      <c r="AG425" t="s">
        <v>611</v>
      </c>
      <c r="AH425" t="s">
        <v>1459</v>
      </c>
      <c r="AI425" t="s">
        <v>1460</v>
      </c>
      <c r="AJ425" t="s">
        <v>3219</v>
      </c>
      <c r="AK425" t="s">
        <v>3220</v>
      </c>
      <c r="AL425">
        <v>0</v>
      </c>
      <c r="AM425">
        <v>0</v>
      </c>
      <c r="AN425">
        <v>0</v>
      </c>
      <c r="AO425">
        <v>140890059</v>
      </c>
      <c r="AP425">
        <v>95790059</v>
      </c>
      <c r="AQ425" s="187">
        <v>45100000</v>
      </c>
      <c r="AR425" s="187">
        <v>45100000</v>
      </c>
      <c r="AS425" s="187">
        <v>45100000</v>
      </c>
      <c r="AT425" s="187">
        <v>20091103</v>
      </c>
      <c r="AU425" s="187">
        <v>8046663</v>
      </c>
      <c r="AV425" s="187">
        <v>0</v>
      </c>
      <c r="AW425">
        <f>+COUNTIF('[5]EJECUCIONGASTOS ARMONIZADO'!$R$3:$R$583,#REF!)</f>
        <v>0</v>
      </c>
      <c r="AY425" t="e">
        <f>+#REF!-[5]GASTOS!#REF!</f>
        <v>#REF!</v>
      </c>
    </row>
    <row r="426" spans="1:51" x14ac:dyDescent="0.25">
      <c r="A426">
        <v>28</v>
      </c>
      <c r="B426">
        <v>1</v>
      </c>
      <c r="C426">
        <v>3</v>
      </c>
      <c r="D426">
        <v>11</v>
      </c>
      <c r="E426">
        <v>1</v>
      </c>
      <c r="F426">
        <v>102</v>
      </c>
      <c r="G426">
        <v>72</v>
      </c>
      <c r="H426">
        <v>43</v>
      </c>
      <c r="I426">
        <v>1</v>
      </c>
      <c r="J426" t="s">
        <v>597</v>
      </c>
      <c r="K426">
        <v>0</v>
      </c>
      <c r="L426" t="s">
        <v>597</v>
      </c>
      <c r="M426" t="s">
        <v>1443</v>
      </c>
      <c r="N426" t="s">
        <v>223</v>
      </c>
      <c r="O426" t="s">
        <v>1446</v>
      </c>
      <c r="P426" t="s">
        <v>1447</v>
      </c>
      <c r="Q426" t="s">
        <v>594</v>
      </c>
      <c r="R426" t="s">
        <v>602</v>
      </c>
      <c r="S426" t="s">
        <v>596</v>
      </c>
      <c r="T426" t="s">
        <v>597</v>
      </c>
      <c r="U426" t="s">
        <v>595</v>
      </c>
      <c r="V426" t="s">
        <v>234</v>
      </c>
      <c r="W426" t="s">
        <v>797</v>
      </c>
      <c r="X426" t="s">
        <v>239</v>
      </c>
      <c r="Y426" t="s">
        <v>3205</v>
      </c>
      <c r="Z426" t="s">
        <v>325</v>
      </c>
      <c r="AA426" t="s">
        <v>3216</v>
      </c>
      <c r="AB426" t="s">
        <v>1451</v>
      </c>
      <c r="AC426" t="s">
        <v>1452</v>
      </c>
      <c r="AD426" t="s">
        <v>1453</v>
      </c>
      <c r="AE426" t="s">
        <v>609</v>
      </c>
      <c r="AF426" t="s">
        <v>610</v>
      </c>
      <c r="AG426" t="s">
        <v>611</v>
      </c>
      <c r="AH426" t="s">
        <v>1454</v>
      </c>
      <c r="AI426" t="s">
        <v>1455</v>
      </c>
      <c r="AJ426" t="s">
        <v>3221</v>
      </c>
      <c r="AK426" t="s">
        <v>3222</v>
      </c>
      <c r="AL426">
        <v>0</v>
      </c>
      <c r="AM426">
        <v>0</v>
      </c>
      <c r="AN426">
        <v>0</v>
      </c>
      <c r="AO426">
        <v>170204255</v>
      </c>
      <c r="AP426">
        <v>17000000</v>
      </c>
      <c r="AQ426" s="187">
        <v>153204255</v>
      </c>
      <c r="AR426" s="187">
        <v>111025000</v>
      </c>
      <c r="AS426" s="187">
        <v>0</v>
      </c>
      <c r="AT426" s="187">
        <v>0</v>
      </c>
      <c r="AU426" s="187">
        <v>0</v>
      </c>
      <c r="AV426" s="187">
        <v>42179255</v>
      </c>
      <c r="AW426">
        <f>+COUNTIF('[5]EJECUCIONGASTOS ARMONIZADO'!$R$3:$R$583,#REF!)</f>
        <v>0</v>
      </c>
      <c r="AY426" t="e">
        <f>+#REF!-[5]GASTOS!#REF!</f>
        <v>#REF!</v>
      </c>
    </row>
    <row r="427" spans="1:51" x14ac:dyDescent="0.25">
      <c r="A427">
        <v>28</v>
      </c>
      <c r="B427">
        <v>1</v>
      </c>
      <c r="C427">
        <v>3</v>
      </c>
      <c r="D427">
        <v>11</v>
      </c>
      <c r="E427">
        <v>1</v>
      </c>
      <c r="F427">
        <v>102</v>
      </c>
      <c r="G427">
        <v>72</v>
      </c>
      <c r="H427">
        <v>43</v>
      </c>
      <c r="I427">
        <v>1</v>
      </c>
      <c r="J427" t="s">
        <v>597</v>
      </c>
      <c r="K427">
        <v>0</v>
      </c>
      <c r="L427" t="s">
        <v>597</v>
      </c>
      <c r="M427" t="s">
        <v>1443</v>
      </c>
      <c r="N427" t="s">
        <v>223</v>
      </c>
      <c r="O427" t="s">
        <v>1446</v>
      </c>
      <c r="P427" t="s">
        <v>1447</v>
      </c>
      <c r="Q427" t="s">
        <v>594</v>
      </c>
      <c r="R427" t="s">
        <v>602</v>
      </c>
      <c r="S427" t="s">
        <v>596</v>
      </c>
      <c r="T427" t="s">
        <v>597</v>
      </c>
      <c r="U427" t="s">
        <v>595</v>
      </c>
      <c r="V427" t="s">
        <v>234</v>
      </c>
      <c r="W427" t="s">
        <v>797</v>
      </c>
      <c r="X427" t="s">
        <v>239</v>
      </c>
      <c r="Y427" t="s">
        <v>3205</v>
      </c>
      <c r="Z427" t="s">
        <v>325</v>
      </c>
      <c r="AA427" t="s">
        <v>3216</v>
      </c>
      <c r="AB427" t="s">
        <v>1451</v>
      </c>
      <c r="AC427" t="s">
        <v>1452</v>
      </c>
      <c r="AD427" t="s">
        <v>1453</v>
      </c>
      <c r="AE427" t="s">
        <v>609</v>
      </c>
      <c r="AF427" t="s">
        <v>610</v>
      </c>
      <c r="AG427" t="s">
        <v>611</v>
      </c>
      <c r="AH427" t="s">
        <v>1459</v>
      </c>
      <c r="AI427" t="s">
        <v>1460</v>
      </c>
      <c r="AJ427" t="s">
        <v>4542</v>
      </c>
      <c r="AK427" t="s">
        <v>4543</v>
      </c>
      <c r="AL427">
        <v>0</v>
      </c>
      <c r="AM427">
        <v>0</v>
      </c>
      <c r="AN427">
        <v>0</v>
      </c>
      <c r="AO427">
        <v>0</v>
      </c>
      <c r="AP427">
        <v>0</v>
      </c>
      <c r="AQ427" s="187">
        <v>0</v>
      </c>
      <c r="AR427" s="187">
        <v>0</v>
      </c>
      <c r="AS427" s="187">
        <v>0</v>
      </c>
      <c r="AT427" s="187">
        <v>0</v>
      </c>
      <c r="AU427" s="187">
        <v>0</v>
      </c>
      <c r="AV427" s="187">
        <v>0</v>
      </c>
    </row>
    <row r="428" spans="1:51" x14ac:dyDescent="0.25">
      <c r="A428">
        <v>28</v>
      </c>
      <c r="B428">
        <v>1</v>
      </c>
      <c r="C428">
        <v>3</v>
      </c>
      <c r="D428">
        <v>11</v>
      </c>
      <c r="E428">
        <v>1</v>
      </c>
      <c r="F428">
        <v>103</v>
      </c>
      <c r="G428">
        <v>25</v>
      </c>
      <c r="H428">
        <v>44</v>
      </c>
      <c r="I428">
        <v>1</v>
      </c>
      <c r="J428" t="s">
        <v>597</v>
      </c>
      <c r="K428">
        <v>0</v>
      </c>
      <c r="L428" t="s">
        <v>597</v>
      </c>
      <c r="M428" t="s">
        <v>1443</v>
      </c>
      <c r="N428" t="s">
        <v>223</v>
      </c>
      <c r="O428" t="s">
        <v>1446</v>
      </c>
      <c r="P428" t="s">
        <v>1447</v>
      </c>
      <c r="Q428" t="s">
        <v>594</v>
      </c>
      <c r="R428" t="s">
        <v>602</v>
      </c>
      <c r="S428" t="s">
        <v>596</v>
      </c>
      <c r="T428" t="s">
        <v>597</v>
      </c>
      <c r="U428" t="s">
        <v>595</v>
      </c>
      <c r="V428" t="s">
        <v>234</v>
      </c>
      <c r="W428" t="s">
        <v>797</v>
      </c>
      <c r="X428" t="s">
        <v>239</v>
      </c>
      <c r="Y428" t="s">
        <v>3223</v>
      </c>
      <c r="Z428" t="s">
        <v>328</v>
      </c>
      <c r="AA428" t="s">
        <v>3224</v>
      </c>
      <c r="AB428" t="s">
        <v>1561</v>
      </c>
      <c r="AC428" t="s">
        <v>1562</v>
      </c>
      <c r="AD428" t="s">
        <v>1563</v>
      </c>
      <c r="AE428" t="s">
        <v>609</v>
      </c>
      <c r="AF428" t="s">
        <v>610</v>
      </c>
      <c r="AG428" t="s">
        <v>611</v>
      </c>
      <c r="AH428" t="s">
        <v>1576</v>
      </c>
      <c r="AI428" t="s">
        <v>1577</v>
      </c>
      <c r="AJ428" t="s">
        <v>3225</v>
      </c>
      <c r="AK428" t="s">
        <v>103</v>
      </c>
      <c r="AL428">
        <v>0</v>
      </c>
      <c r="AM428">
        <v>0</v>
      </c>
      <c r="AN428">
        <v>0</v>
      </c>
      <c r="AO428">
        <v>35000000</v>
      </c>
      <c r="AP428">
        <v>15643454</v>
      </c>
      <c r="AQ428" s="187">
        <v>19356546</v>
      </c>
      <c r="AR428" s="187">
        <v>19356546</v>
      </c>
      <c r="AS428" s="187">
        <v>19356546</v>
      </c>
      <c r="AT428" s="187">
        <v>19356546</v>
      </c>
      <c r="AU428" s="187">
        <v>19356546</v>
      </c>
      <c r="AV428" s="187">
        <v>0</v>
      </c>
      <c r="AW428">
        <f>+COUNTIF('[5]EJECUCIONGASTOS ARMONIZADO'!$R$3:$R$583,#REF!)</f>
        <v>0</v>
      </c>
      <c r="AY428" t="e">
        <f>+#REF!-[5]GASTOS!#REF!</f>
        <v>#REF!</v>
      </c>
    </row>
    <row r="429" spans="1:51" x14ac:dyDescent="0.25">
      <c r="A429">
        <v>28</v>
      </c>
      <c r="B429">
        <v>1</v>
      </c>
      <c r="C429">
        <v>3</v>
      </c>
      <c r="D429">
        <v>11</v>
      </c>
      <c r="E429">
        <v>1</v>
      </c>
      <c r="F429">
        <v>2</v>
      </c>
      <c r="G429">
        <v>72</v>
      </c>
      <c r="H429">
        <v>0</v>
      </c>
      <c r="I429">
        <v>1</v>
      </c>
      <c r="J429" t="s">
        <v>597</v>
      </c>
      <c r="K429">
        <v>0</v>
      </c>
      <c r="L429" t="s">
        <v>597</v>
      </c>
      <c r="M429" t="s">
        <v>1443</v>
      </c>
      <c r="N429" t="s">
        <v>223</v>
      </c>
      <c r="O429" t="s">
        <v>1446</v>
      </c>
      <c r="P429" t="s">
        <v>1447</v>
      </c>
      <c r="Q429" t="s">
        <v>594</v>
      </c>
      <c r="R429" t="s">
        <v>602</v>
      </c>
      <c r="S429" t="s">
        <v>596</v>
      </c>
      <c r="T429" t="s">
        <v>597</v>
      </c>
      <c r="U429" t="s">
        <v>595</v>
      </c>
      <c r="V429" t="s">
        <v>234</v>
      </c>
      <c r="W429" t="s">
        <v>797</v>
      </c>
      <c r="X429" t="s">
        <v>239</v>
      </c>
      <c r="Y429" t="s">
        <v>1448</v>
      </c>
      <c r="Z429" t="s">
        <v>1449</v>
      </c>
      <c r="AA429" t="s">
        <v>1450</v>
      </c>
      <c r="AB429" t="s">
        <v>1451</v>
      </c>
      <c r="AC429" t="s">
        <v>1452</v>
      </c>
      <c r="AD429" t="s">
        <v>1453</v>
      </c>
      <c r="AE429" t="s">
        <v>609</v>
      </c>
      <c r="AF429" t="s">
        <v>610</v>
      </c>
      <c r="AG429" t="s">
        <v>611</v>
      </c>
      <c r="AH429" t="s">
        <v>1454</v>
      </c>
      <c r="AI429" t="s">
        <v>1455</v>
      </c>
      <c r="AJ429" t="s">
        <v>1456</v>
      </c>
      <c r="AK429" t="s">
        <v>93</v>
      </c>
      <c r="AL429">
        <v>250000000</v>
      </c>
      <c r="AM429">
        <v>0</v>
      </c>
      <c r="AN429">
        <v>0</v>
      </c>
      <c r="AO429">
        <v>0</v>
      </c>
      <c r="AP429">
        <v>106904255</v>
      </c>
      <c r="AQ429" s="187">
        <v>143095745</v>
      </c>
      <c r="AR429" s="187">
        <v>143095745</v>
      </c>
      <c r="AS429" s="187">
        <v>143095745</v>
      </c>
      <c r="AT429" s="187">
        <v>53567572.609999999</v>
      </c>
      <c r="AU429" s="187">
        <v>53567572.609999999</v>
      </c>
      <c r="AV429" s="187">
        <v>0</v>
      </c>
      <c r="AW429">
        <f>+COUNTIF('[5]EJECUCIONGASTOS ARMONIZADO'!$R$3:$R$583,#REF!)</f>
        <v>0</v>
      </c>
      <c r="AY429" t="e">
        <f>+#REF!-[5]GASTOS!#REF!</f>
        <v>#REF!</v>
      </c>
    </row>
    <row r="430" spans="1:51" x14ac:dyDescent="0.25">
      <c r="A430">
        <v>28</v>
      </c>
      <c r="B430">
        <v>1</v>
      </c>
      <c r="C430">
        <v>3</v>
      </c>
      <c r="D430">
        <v>11</v>
      </c>
      <c r="E430">
        <v>1</v>
      </c>
      <c r="F430">
        <v>2</v>
      </c>
      <c r="G430">
        <v>72</v>
      </c>
      <c r="H430">
        <v>1</v>
      </c>
      <c r="I430">
        <v>1</v>
      </c>
      <c r="J430" t="s">
        <v>597</v>
      </c>
      <c r="K430">
        <v>0</v>
      </c>
      <c r="L430" t="s">
        <v>597</v>
      </c>
      <c r="M430" t="s">
        <v>1443</v>
      </c>
      <c r="N430" t="s">
        <v>223</v>
      </c>
      <c r="O430" t="s">
        <v>1446</v>
      </c>
      <c r="P430" t="s">
        <v>1447</v>
      </c>
      <c r="Q430" t="s">
        <v>594</v>
      </c>
      <c r="R430" t="s">
        <v>602</v>
      </c>
      <c r="S430" t="s">
        <v>596</v>
      </c>
      <c r="T430" t="s">
        <v>597</v>
      </c>
      <c r="U430" t="s">
        <v>595</v>
      </c>
      <c r="V430" t="s">
        <v>234</v>
      </c>
      <c r="W430" t="s">
        <v>797</v>
      </c>
      <c r="X430" t="s">
        <v>239</v>
      </c>
      <c r="Y430" t="s">
        <v>1448</v>
      </c>
      <c r="Z430" t="s">
        <v>1449</v>
      </c>
      <c r="AA430" t="s">
        <v>1450</v>
      </c>
      <c r="AB430" t="s">
        <v>1451</v>
      </c>
      <c r="AC430" t="s">
        <v>1452</v>
      </c>
      <c r="AD430" t="s">
        <v>1453</v>
      </c>
      <c r="AE430" t="s">
        <v>609</v>
      </c>
      <c r="AF430" t="s">
        <v>610</v>
      </c>
      <c r="AG430" t="s">
        <v>611</v>
      </c>
      <c r="AH430" t="s">
        <v>1459</v>
      </c>
      <c r="AI430" t="s">
        <v>1460</v>
      </c>
      <c r="AJ430" t="s">
        <v>1461</v>
      </c>
      <c r="AK430" t="s">
        <v>93</v>
      </c>
      <c r="AL430">
        <v>182202680</v>
      </c>
      <c r="AM430">
        <v>0</v>
      </c>
      <c r="AN430">
        <v>0</v>
      </c>
      <c r="AO430">
        <v>0</v>
      </c>
      <c r="AP430">
        <v>182202680</v>
      </c>
      <c r="AQ430" s="187">
        <v>0</v>
      </c>
      <c r="AR430" s="187">
        <v>0</v>
      </c>
      <c r="AS430" s="187">
        <v>0</v>
      </c>
      <c r="AT430" s="187">
        <v>0</v>
      </c>
      <c r="AU430" s="187">
        <v>0</v>
      </c>
      <c r="AV430" s="187">
        <v>0</v>
      </c>
      <c r="AW430">
        <f>+COUNTIF('[5]EJECUCIONGASTOS ARMONIZADO'!$R$3:$R$583,#REF!)</f>
        <v>0</v>
      </c>
      <c r="AY430" t="e">
        <f>+#REF!-[5]GASTOS!#REF!</f>
        <v>#REF!</v>
      </c>
    </row>
    <row r="431" spans="1:51" x14ac:dyDescent="0.25">
      <c r="A431">
        <v>28</v>
      </c>
      <c r="B431">
        <v>1</v>
      </c>
      <c r="C431">
        <v>3</v>
      </c>
      <c r="D431">
        <v>11</v>
      </c>
      <c r="E431">
        <v>1</v>
      </c>
      <c r="F431">
        <v>2</v>
      </c>
      <c r="G431">
        <v>72</v>
      </c>
      <c r="H431">
        <v>10</v>
      </c>
      <c r="I431">
        <v>1</v>
      </c>
      <c r="J431" t="s">
        <v>597</v>
      </c>
      <c r="K431">
        <v>0</v>
      </c>
      <c r="L431" t="s">
        <v>597</v>
      </c>
      <c r="M431" t="s">
        <v>1443</v>
      </c>
      <c r="N431" t="s">
        <v>223</v>
      </c>
      <c r="O431" t="s">
        <v>1446</v>
      </c>
      <c r="P431" t="s">
        <v>1447</v>
      </c>
      <c r="Q431" t="s">
        <v>594</v>
      </c>
      <c r="R431" t="s">
        <v>602</v>
      </c>
      <c r="S431" t="s">
        <v>596</v>
      </c>
      <c r="T431" t="s">
        <v>597</v>
      </c>
      <c r="U431" t="s">
        <v>595</v>
      </c>
      <c r="V431" t="s">
        <v>234</v>
      </c>
      <c r="W431" t="s">
        <v>797</v>
      </c>
      <c r="X431" t="s">
        <v>239</v>
      </c>
      <c r="Y431" t="s">
        <v>1448</v>
      </c>
      <c r="Z431" t="s">
        <v>1449</v>
      </c>
      <c r="AA431" t="s">
        <v>1450</v>
      </c>
      <c r="AB431" t="s">
        <v>1451</v>
      </c>
      <c r="AC431" t="s">
        <v>1452</v>
      </c>
      <c r="AD431" t="s">
        <v>1453</v>
      </c>
      <c r="AE431" t="s">
        <v>609</v>
      </c>
      <c r="AF431" t="s">
        <v>610</v>
      </c>
      <c r="AG431" t="s">
        <v>611</v>
      </c>
      <c r="AH431" t="s">
        <v>1459</v>
      </c>
      <c r="AI431" t="s">
        <v>1460</v>
      </c>
      <c r="AJ431" t="s">
        <v>1488</v>
      </c>
      <c r="AK431" t="s">
        <v>93</v>
      </c>
      <c r="AL431">
        <v>2236508</v>
      </c>
      <c r="AM431">
        <v>0</v>
      </c>
      <c r="AN431">
        <v>0</v>
      </c>
      <c r="AO431">
        <v>0</v>
      </c>
      <c r="AP431">
        <v>2236508</v>
      </c>
      <c r="AQ431" s="187">
        <v>0</v>
      </c>
      <c r="AR431" s="187">
        <v>0</v>
      </c>
      <c r="AS431" s="187">
        <v>0</v>
      </c>
      <c r="AT431" s="187">
        <v>0</v>
      </c>
      <c r="AU431" s="187">
        <v>0</v>
      </c>
      <c r="AV431" s="187">
        <v>0</v>
      </c>
      <c r="AW431">
        <f>+COUNTIF('[5]EJECUCIONGASTOS ARMONIZADO'!$R$3:$R$583,#REF!)</f>
        <v>0</v>
      </c>
      <c r="AY431" t="e">
        <f>+#REF!-[5]GASTOS!#REF!</f>
        <v>#REF!</v>
      </c>
    </row>
    <row r="432" spans="1:51" x14ac:dyDescent="0.25">
      <c r="A432">
        <v>28</v>
      </c>
      <c r="B432">
        <v>1</v>
      </c>
      <c r="C432">
        <v>3</v>
      </c>
      <c r="D432">
        <v>11</v>
      </c>
      <c r="E432">
        <v>1</v>
      </c>
      <c r="F432">
        <v>2</v>
      </c>
      <c r="G432">
        <v>72</v>
      </c>
      <c r="H432">
        <v>11</v>
      </c>
      <c r="I432">
        <v>1</v>
      </c>
      <c r="J432" t="s">
        <v>597</v>
      </c>
      <c r="K432">
        <v>0</v>
      </c>
      <c r="L432" t="s">
        <v>597</v>
      </c>
      <c r="M432" t="s">
        <v>1443</v>
      </c>
      <c r="N432" t="s">
        <v>223</v>
      </c>
      <c r="O432" t="s">
        <v>1446</v>
      </c>
      <c r="P432" t="s">
        <v>1447</v>
      </c>
      <c r="Q432" t="s">
        <v>594</v>
      </c>
      <c r="R432" t="s">
        <v>602</v>
      </c>
      <c r="S432" t="s">
        <v>596</v>
      </c>
      <c r="T432" t="s">
        <v>597</v>
      </c>
      <c r="U432" t="s">
        <v>595</v>
      </c>
      <c r="V432" t="s">
        <v>234</v>
      </c>
      <c r="W432" t="s">
        <v>797</v>
      </c>
      <c r="X432" t="s">
        <v>239</v>
      </c>
      <c r="Y432" t="s">
        <v>1448</v>
      </c>
      <c r="Z432" t="s">
        <v>1449</v>
      </c>
      <c r="AA432" t="s">
        <v>1450</v>
      </c>
      <c r="AB432" t="s">
        <v>1451</v>
      </c>
      <c r="AC432" t="s">
        <v>1452</v>
      </c>
      <c r="AD432" t="s">
        <v>1453</v>
      </c>
      <c r="AE432" t="s">
        <v>609</v>
      </c>
      <c r="AF432" t="s">
        <v>610</v>
      </c>
      <c r="AG432" t="s">
        <v>611</v>
      </c>
      <c r="AH432" t="s">
        <v>1459</v>
      </c>
      <c r="AI432" t="s">
        <v>1460</v>
      </c>
      <c r="AJ432" t="s">
        <v>1491</v>
      </c>
      <c r="AK432" t="s">
        <v>93</v>
      </c>
      <c r="AL432">
        <v>128488</v>
      </c>
      <c r="AM432">
        <v>0</v>
      </c>
      <c r="AN432">
        <v>0</v>
      </c>
      <c r="AO432">
        <v>0</v>
      </c>
      <c r="AP432">
        <v>128488</v>
      </c>
      <c r="AQ432" s="187">
        <v>0</v>
      </c>
      <c r="AR432" s="187">
        <v>0</v>
      </c>
      <c r="AS432" s="187">
        <v>0</v>
      </c>
      <c r="AT432" s="187">
        <v>0</v>
      </c>
      <c r="AU432" s="187">
        <v>0</v>
      </c>
      <c r="AV432" s="187">
        <v>0</v>
      </c>
      <c r="AW432">
        <f>+COUNTIF('[5]EJECUCIONGASTOS ARMONIZADO'!$R$3:$R$583,#REF!)</f>
        <v>0</v>
      </c>
      <c r="AY432" t="e">
        <f>+#REF!-[5]GASTOS!#REF!</f>
        <v>#REF!</v>
      </c>
    </row>
    <row r="433" spans="1:51" x14ac:dyDescent="0.25">
      <c r="A433">
        <v>28</v>
      </c>
      <c r="B433">
        <v>1</v>
      </c>
      <c r="C433">
        <v>3</v>
      </c>
      <c r="D433">
        <v>11</v>
      </c>
      <c r="E433">
        <v>1</v>
      </c>
      <c r="F433">
        <v>2</v>
      </c>
      <c r="G433">
        <v>72</v>
      </c>
      <c r="H433">
        <v>12</v>
      </c>
      <c r="I433">
        <v>1</v>
      </c>
      <c r="J433" t="s">
        <v>597</v>
      </c>
      <c r="K433">
        <v>0</v>
      </c>
      <c r="L433" t="s">
        <v>597</v>
      </c>
      <c r="M433" t="s">
        <v>1443</v>
      </c>
      <c r="N433" t="s">
        <v>223</v>
      </c>
      <c r="O433" t="s">
        <v>1446</v>
      </c>
      <c r="P433" t="s">
        <v>1447</v>
      </c>
      <c r="Q433" t="s">
        <v>594</v>
      </c>
      <c r="R433" t="s">
        <v>602</v>
      </c>
      <c r="S433" t="s">
        <v>596</v>
      </c>
      <c r="T433" t="s">
        <v>597</v>
      </c>
      <c r="U433" t="s">
        <v>595</v>
      </c>
      <c r="V433" t="s">
        <v>234</v>
      </c>
      <c r="W433" t="s">
        <v>797</v>
      </c>
      <c r="X433" t="s">
        <v>239</v>
      </c>
      <c r="Y433" t="s">
        <v>1448</v>
      </c>
      <c r="Z433" t="s">
        <v>1449</v>
      </c>
      <c r="AA433" t="s">
        <v>1450</v>
      </c>
      <c r="AB433" t="s">
        <v>1451</v>
      </c>
      <c r="AC433" t="s">
        <v>1452</v>
      </c>
      <c r="AD433" t="s">
        <v>1453</v>
      </c>
      <c r="AE433" t="s">
        <v>609</v>
      </c>
      <c r="AF433" t="s">
        <v>610</v>
      </c>
      <c r="AG433" t="s">
        <v>611</v>
      </c>
      <c r="AH433" t="s">
        <v>1459</v>
      </c>
      <c r="AI433" t="s">
        <v>1460</v>
      </c>
      <c r="AJ433" t="s">
        <v>1494</v>
      </c>
      <c r="AK433" t="s">
        <v>93</v>
      </c>
      <c r="AL433">
        <v>3935978</v>
      </c>
      <c r="AM433">
        <v>0</v>
      </c>
      <c r="AN433">
        <v>0</v>
      </c>
      <c r="AO433">
        <v>0</v>
      </c>
      <c r="AP433">
        <v>3935978</v>
      </c>
      <c r="AQ433" s="187">
        <v>0</v>
      </c>
      <c r="AR433" s="187">
        <v>0</v>
      </c>
      <c r="AS433" s="187">
        <v>0</v>
      </c>
      <c r="AT433" s="187">
        <v>0</v>
      </c>
      <c r="AU433" s="187">
        <v>0</v>
      </c>
      <c r="AV433" s="187">
        <v>0</v>
      </c>
      <c r="AW433">
        <f>+COUNTIF('[5]EJECUCIONGASTOS ARMONIZADO'!$R$3:$R$583,#REF!)</f>
        <v>0</v>
      </c>
      <c r="AY433" t="e">
        <f>+#REF!-[5]GASTOS!#REF!</f>
        <v>#REF!</v>
      </c>
    </row>
    <row r="434" spans="1:51" x14ac:dyDescent="0.25">
      <c r="A434">
        <v>28</v>
      </c>
      <c r="B434">
        <v>1</v>
      </c>
      <c r="C434">
        <v>3</v>
      </c>
      <c r="D434">
        <v>11</v>
      </c>
      <c r="E434">
        <v>1</v>
      </c>
      <c r="F434">
        <v>2</v>
      </c>
      <c r="G434">
        <v>72</v>
      </c>
      <c r="H434">
        <v>13</v>
      </c>
      <c r="I434">
        <v>1</v>
      </c>
      <c r="J434" t="s">
        <v>597</v>
      </c>
      <c r="K434">
        <v>0</v>
      </c>
      <c r="L434" t="s">
        <v>597</v>
      </c>
      <c r="M434" t="s">
        <v>1443</v>
      </c>
      <c r="N434" t="s">
        <v>223</v>
      </c>
      <c r="O434" t="s">
        <v>1446</v>
      </c>
      <c r="P434" t="s">
        <v>1447</v>
      </c>
      <c r="Q434" t="s">
        <v>594</v>
      </c>
      <c r="R434" t="s">
        <v>602</v>
      </c>
      <c r="S434" t="s">
        <v>596</v>
      </c>
      <c r="T434" t="s">
        <v>597</v>
      </c>
      <c r="U434" t="s">
        <v>595</v>
      </c>
      <c r="V434" t="s">
        <v>234</v>
      </c>
      <c r="W434" t="s">
        <v>797</v>
      </c>
      <c r="X434" t="s">
        <v>239</v>
      </c>
      <c r="Y434" t="s">
        <v>1448</v>
      </c>
      <c r="Z434" t="s">
        <v>1449</v>
      </c>
      <c r="AA434" t="s">
        <v>1450</v>
      </c>
      <c r="AB434" t="s">
        <v>1451</v>
      </c>
      <c r="AC434" t="s">
        <v>1452</v>
      </c>
      <c r="AD434" t="s">
        <v>1453</v>
      </c>
      <c r="AE434" t="s">
        <v>609</v>
      </c>
      <c r="AF434" t="s">
        <v>610</v>
      </c>
      <c r="AG434" t="s">
        <v>611</v>
      </c>
      <c r="AH434" t="s">
        <v>1459</v>
      </c>
      <c r="AI434" t="s">
        <v>1460</v>
      </c>
      <c r="AJ434" t="s">
        <v>1497</v>
      </c>
      <c r="AK434" t="s">
        <v>93</v>
      </c>
      <c r="AL434">
        <v>3217809</v>
      </c>
      <c r="AM434">
        <v>0</v>
      </c>
      <c r="AN434">
        <v>0</v>
      </c>
      <c r="AO434">
        <v>0</v>
      </c>
      <c r="AP434">
        <v>3217809</v>
      </c>
      <c r="AQ434" s="187">
        <v>0</v>
      </c>
      <c r="AR434" s="187">
        <v>0</v>
      </c>
      <c r="AS434" s="187">
        <v>0</v>
      </c>
      <c r="AT434" s="187">
        <v>0</v>
      </c>
      <c r="AU434" s="187">
        <v>0</v>
      </c>
      <c r="AV434" s="187">
        <v>0</v>
      </c>
      <c r="AW434">
        <f>+COUNTIF('[5]EJECUCIONGASTOS ARMONIZADO'!$R$3:$R$583,#REF!)</f>
        <v>0</v>
      </c>
      <c r="AY434" t="e">
        <f>+#REF!-[5]GASTOS!#REF!</f>
        <v>#REF!</v>
      </c>
    </row>
    <row r="435" spans="1:51" x14ac:dyDescent="0.25">
      <c r="A435">
        <v>28</v>
      </c>
      <c r="B435">
        <v>1</v>
      </c>
      <c r="C435">
        <v>3</v>
      </c>
      <c r="D435">
        <v>11</v>
      </c>
      <c r="E435">
        <v>1</v>
      </c>
      <c r="F435">
        <v>2</v>
      </c>
      <c r="G435">
        <v>72</v>
      </c>
      <c r="H435">
        <v>14</v>
      </c>
      <c r="I435">
        <v>1</v>
      </c>
      <c r="J435" t="s">
        <v>597</v>
      </c>
      <c r="K435">
        <v>0</v>
      </c>
      <c r="L435" t="s">
        <v>597</v>
      </c>
      <c r="M435" t="s">
        <v>1443</v>
      </c>
      <c r="N435" t="s">
        <v>223</v>
      </c>
      <c r="O435" t="s">
        <v>1446</v>
      </c>
      <c r="P435" t="s">
        <v>1447</v>
      </c>
      <c r="Q435" t="s">
        <v>594</v>
      </c>
      <c r="R435" t="s">
        <v>602</v>
      </c>
      <c r="S435" t="s">
        <v>596</v>
      </c>
      <c r="T435" t="s">
        <v>597</v>
      </c>
      <c r="U435" t="s">
        <v>595</v>
      </c>
      <c r="V435" t="s">
        <v>234</v>
      </c>
      <c r="W435" t="s">
        <v>797</v>
      </c>
      <c r="X435" t="s">
        <v>239</v>
      </c>
      <c r="Y435" t="s">
        <v>1448</v>
      </c>
      <c r="Z435" t="s">
        <v>1449</v>
      </c>
      <c r="AA435" t="s">
        <v>1450</v>
      </c>
      <c r="AB435" t="s">
        <v>1451</v>
      </c>
      <c r="AC435" t="s">
        <v>1452</v>
      </c>
      <c r="AD435" t="s">
        <v>1453</v>
      </c>
      <c r="AE435" t="s">
        <v>609</v>
      </c>
      <c r="AF435" t="s">
        <v>610</v>
      </c>
      <c r="AG435" t="s">
        <v>611</v>
      </c>
      <c r="AH435" t="s">
        <v>1459</v>
      </c>
      <c r="AI435" t="s">
        <v>1460</v>
      </c>
      <c r="AJ435" t="s">
        <v>1500</v>
      </c>
      <c r="AK435" t="s">
        <v>93</v>
      </c>
      <c r="AL435">
        <v>1313436</v>
      </c>
      <c r="AM435">
        <v>0</v>
      </c>
      <c r="AN435">
        <v>0</v>
      </c>
      <c r="AO435">
        <v>0</v>
      </c>
      <c r="AP435">
        <v>1313436</v>
      </c>
      <c r="AQ435" s="187">
        <v>0</v>
      </c>
      <c r="AR435" s="187">
        <v>0</v>
      </c>
      <c r="AS435" s="187">
        <v>0</v>
      </c>
      <c r="AT435" s="187">
        <v>0</v>
      </c>
      <c r="AU435" s="187">
        <v>0</v>
      </c>
      <c r="AV435" s="187">
        <v>0</v>
      </c>
      <c r="AW435">
        <f>+COUNTIF('[5]EJECUCIONGASTOS ARMONIZADO'!$R$3:$R$583,#REF!)</f>
        <v>0</v>
      </c>
      <c r="AY435" t="e">
        <f>+#REF!-[5]GASTOS!#REF!</f>
        <v>#REF!</v>
      </c>
    </row>
    <row r="436" spans="1:51" x14ac:dyDescent="0.25">
      <c r="A436">
        <v>28</v>
      </c>
      <c r="B436">
        <v>1</v>
      </c>
      <c r="C436">
        <v>3</v>
      </c>
      <c r="D436">
        <v>11</v>
      </c>
      <c r="E436">
        <v>1</v>
      </c>
      <c r="F436">
        <v>2</v>
      </c>
      <c r="G436">
        <v>72</v>
      </c>
      <c r="H436">
        <v>15</v>
      </c>
      <c r="I436">
        <v>1</v>
      </c>
      <c r="J436" t="s">
        <v>597</v>
      </c>
      <c r="K436">
        <v>0</v>
      </c>
      <c r="L436" t="s">
        <v>597</v>
      </c>
      <c r="M436" t="s">
        <v>1443</v>
      </c>
      <c r="N436" t="s">
        <v>223</v>
      </c>
      <c r="O436" t="s">
        <v>1446</v>
      </c>
      <c r="P436" t="s">
        <v>1447</v>
      </c>
      <c r="Q436" t="s">
        <v>594</v>
      </c>
      <c r="R436" t="s">
        <v>602</v>
      </c>
      <c r="S436" t="s">
        <v>596</v>
      </c>
      <c r="T436" t="s">
        <v>597</v>
      </c>
      <c r="U436" t="s">
        <v>595</v>
      </c>
      <c r="V436" t="s">
        <v>234</v>
      </c>
      <c r="W436" t="s">
        <v>797</v>
      </c>
      <c r="X436" t="s">
        <v>239</v>
      </c>
      <c r="Y436" t="s">
        <v>1448</v>
      </c>
      <c r="Z436" t="s">
        <v>1449</v>
      </c>
      <c r="AA436" t="s">
        <v>1450</v>
      </c>
      <c r="AB436" t="s">
        <v>1451</v>
      </c>
      <c r="AC436" t="s">
        <v>1452</v>
      </c>
      <c r="AD436" t="s">
        <v>1453</v>
      </c>
      <c r="AE436" t="s">
        <v>609</v>
      </c>
      <c r="AF436" t="s">
        <v>610</v>
      </c>
      <c r="AG436" t="s">
        <v>611</v>
      </c>
      <c r="AH436" t="s">
        <v>1459</v>
      </c>
      <c r="AI436" t="s">
        <v>1460</v>
      </c>
      <c r="AJ436" t="s">
        <v>1503</v>
      </c>
      <c r="AK436" t="s">
        <v>93</v>
      </c>
      <c r="AL436">
        <v>261403</v>
      </c>
      <c r="AM436">
        <v>0</v>
      </c>
      <c r="AN436">
        <v>0</v>
      </c>
      <c r="AO436">
        <v>0</v>
      </c>
      <c r="AP436">
        <v>261403</v>
      </c>
      <c r="AQ436" s="187">
        <v>0</v>
      </c>
      <c r="AR436" s="187">
        <v>0</v>
      </c>
      <c r="AS436" s="187">
        <v>0</v>
      </c>
      <c r="AT436" s="187">
        <v>0</v>
      </c>
      <c r="AU436" s="187">
        <v>0</v>
      </c>
      <c r="AV436" s="187">
        <v>0</v>
      </c>
      <c r="AW436">
        <f>+COUNTIF('[5]EJECUCIONGASTOS ARMONIZADO'!$R$3:$R$583,#REF!)</f>
        <v>0</v>
      </c>
      <c r="AY436" t="e">
        <f>+#REF!-[5]GASTOS!#REF!</f>
        <v>#REF!</v>
      </c>
    </row>
    <row r="437" spans="1:51" x14ac:dyDescent="0.25">
      <c r="A437">
        <v>28</v>
      </c>
      <c r="B437">
        <v>1</v>
      </c>
      <c r="C437">
        <v>3</v>
      </c>
      <c r="D437">
        <v>11</v>
      </c>
      <c r="E437">
        <v>1</v>
      </c>
      <c r="F437">
        <v>2</v>
      </c>
      <c r="G437">
        <v>72</v>
      </c>
      <c r="H437">
        <v>16</v>
      </c>
      <c r="I437">
        <v>1</v>
      </c>
      <c r="J437" t="s">
        <v>597</v>
      </c>
      <c r="K437">
        <v>0</v>
      </c>
      <c r="L437" t="s">
        <v>597</v>
      </c>
      <c r="M437" t="s">
        <v>1443</v>
      </c>
      <c r="N437" t="s">
        <v>223</v>
      </c>
      <c r="O437" t="s">
        <v>1446</v>
      </c>
      <c r="P437" t="s">
        <v>1447</v>
      </c>
      <c r="Q437" t="s">
        <v>594</v>
      </c>
      <c r="R437" t="s">
        <v>602</v>
      </c>
      <c r="S437" t="s">
        <v>596</v>
      </c>
      <c r="T437" t="s">
        <v>597</v>
      </c>
      <c r="U437" t="s">
        <v>595</v>
      </c>
      <c r="V437" t="s">
        <v>234</v>
      </c>
      <c r="W437" t="s">
        <v>797</v>
      </c>
      <c r="X437" t="s">
        <v>239</v>
      </c>
      <c r="Y437" t="s">
        <v>1448</v>
      </c>
      <c r="Z437" t="s">
        <v>1449</v>
      </c>
      <c r="AA437" t="s">
        <v>1450</v>
      </c>
      <c r="AB437" t="s">
        <v>1451</v>
      </c>
      <c r="AC437" t="s">
        <v>1452</v>
      </c>
      <c r="AD437" t="s">
        <v>1453</v>
      </c>
      <c r="AE437" t="s">
        <v>609</v>
      </c>
      <c r="AF437" t="s">
        <v>610</v>
      </c>
      <c r="AG437" t="s">
        <v>611</v>
      </c>
      <c r="AH437" t="s">
        <v>1459</v>
      </c>
      <c r="AI437" t="s">
        <v>1460</v>
      </c>
      <c r="AJ437" t="s">
        <v>1507</v>
      </c>
      <c r="AK437" t="s">
        <v>93</v>
      </c>
      <c r="AL437">
        <v>4416568</v>
      </c>
      <c r="AM437">
        <v>0</v>
      </c>
      <c r="AN437">
        <v>0</v>
      </c>
      <c r="AO437">
        <v>0</v>
      </c>
      <c r="AP437">
        <v>4416568</v>
      </c>
      <c r="AQ437" s="187">
        <v>0</v>
      </c>
      <c r="AR437" s="187">
        <v>0</v>
      </c>
      <c r="AS437" s="187">
        <v>0</v>
      </c>
      <c r="AT437" s="187">
        <v>0</v>
      </c>
      <c r="AU437" s="187">
        <v>0</v>
      </c>
      <c r="AV437" s="187">
        <v>0</v>
      </c>
      <c r="AW437">
        <f>+COUNTIF('[5]EJECUCIONGASTOS ARMONIZADO'!$R$3:$R$583,#REF!)</f>
        <v>0</v>
      </c>
      <c r="AY437" t="e">
        <f>+#REF!-[5]GASTOS!#REF!</f>
        <v>#REF!</v>
      </c>
    </row>
    <row r="438" spans="1:51" x14ac:dyDescent="0.25">
      <c r="A438">
        <v>28</v>
      </c>
      <c r="B438">
        <v>1</v>
      </c>
      <c r="C438">
        <v>3</v>
      </c>
      <c r="D438">
        <v>11</v>
      </c>
      <c r="E438">
        <v>1</v>
      </c>
      <c r="F438">
        <v>2</v>
      </c>
      <c r="G438">
        <v>72</v>
      </c>
      <c r="H438">
        <v>17</v>
      </c>
      <c r="I438">
        <v>1</v>
      </c>
      <c r="J438" t="s">
        <v>597</v>
      </c>
      <c r="K438">
        <v>0</v>
      </c>
      <c r="L438" t="s">
        <v>597</v>
      </c>
      <c r="M438" t="s">
        <v>1443</v>
      </c>
      <c r="N438" t="s">
        <v>223</v>
      </c>
      <c r="O438" t="s">
        <v>1446</v>
      </c>
      <c r="P438" t="s">
        <v>1447</v>
      </c>
      <c r="Q438" t="s">
        <v>594</v>
      </c>
      <c r="R438" t="s">
        <v>602</v>
      </c>
      <c r="S438" t="s">
        <v>596</v>
      </c>
      <c r="T438" t="s">
        <v>597</v>
      </c>
      <c r="U438" t="s">
        <v>595</v>
      </c>
      <c r="V438" t="s">
        <v>234</v>
      </c>
      <c r="W438" t="s">
        <v>797</v>
      </c>
      <c r="X438" t="s">
        <v>239</v>
      </c>
      <c r="Y438" t="s">
        <v>1448</v>
      </c>
      <c r="Z438" t="s">
        <v>1449</v>
      </c>
      <c r="AA438" t="s">
        <v>1450</v>
      </c>
      <c r="AB438" t="s">
        <v>1451</v>
      </c>
      <c r="AC438" t="s">
        <v>1452</v>
      </c>
      <c r="AD438" t="s">
        <v>1453</v>
      </c>
      <c r="AE438" t="s">
        <v>609</v>
      </c>
      <c r="AF438" t="s">
        <v>610</v>
      </c>
      <c r="AG438" t="s">
        <v>611</v>
      </c>
      <c r="AH438" t="s">
        <v>1459</v>
      </c>
      <c r="AI438" t="s">
        <v>1460</v>
      </c>
      <c r="AJ438" t="s">
        <v>1510</v>
      </c>
      <c r="AK438" t="s">
        <v>93</v>
      </c>
      <c r="AL438">
        <v>1802496777</v>
      </c>
      <c r="AM438">
        <v>0</v>
      </c>
      <c r="AN438">
        <v>0</v>
      </c>
      <c r="AO438">
        <v>0</v>
      </c>
      <c r="AP438">
        <v>845193979</v>
      </c>
      <c r="AQ438" s="187">
        <v>957302798</v>
      </c>
      <c r="AR438" s="187">
        <v>957302798</v>
      </c>
      <c r="AS438" s="187">
        <v>957302798</v>
      </c>
      <c r="AT438" s="187">
        <v>520102526</v>
      </c>
      <c r="AU438" s="187">
        <v>495652526</v>
      </c>
      <c r="AV438" s="187">
        <v>0</v>
      </c>
      <c r="AW438">
        <f>+COUNTIF('[5]EJECUCIONGASTOS ARMONIZADO'!$R$3:$R$583,#REF!)</f>
        <v>0</v>
      </c>
      <c r="AY438" t="e">
        <f>+#REF!-[5]GASTOS!#REF!</f>
        <v>#REF!</v>
      </c>
    </row>
    <row r="439" spans="1:51" x14ac:dyDescent="0.25">
      <c r="A439">
        <v>28</v>
      </c>
      <c r="B439">
        <v>1</v>
      </c>
      <c r="C439">
        <v>3</v>
      </c>
      <c r="D439">
        <v>11</v>
      </c>
      <c r="E439">
        <v>1</v>
      </c>
      <c r="F439">
        <v>2</v>
      </c>
      <c r="G439">
        <v>72</v>
      </c>
      <c r="H439">
        <v>2</v>
      </c>
      <c r="I439">
        <v>1</v>
      </c>
      <c r="J439" t="s">
        <v>597</v>
      </c>
      <c r="K439">
        <v>0</v>
      </c>
      <c r="L439" t="s">
        <v>597</v>
      </c>
      <c r="M439" t="s">
        <v>1443</v>
      </c>
      <c r="N439" t="s">
        <v>223</v>
      </c>
      <c r="O439" t="s">
        <v>1446</v>
      </c>
      <c r="P439" t="s">
        <v>1447</v>
      </c>
      <c r="Q439" t="s">
        <v>594</v>
      </c>
      <c r="R439" t="s">
        <v>602</v>
      </c>
      <c r="S439" t="s">
        <v>596</v>
      </c>
      <c r="T439" t="s">
        <v>597</v>
      </c>
      <c r="U439" t="s">
        <v>595</v>
      </c>
      <c r="V439" t="s">
        <v>234</v>
      </c>
      <c r="W439" t="s">
        <v>797</v>
      </c>
      <c r="X439" t="s">
        <v>239</v>
      </c>
      <c r="Y439" t="s">
        <v>1448</v>
      </c>
      <c r="Z439" t="s">
        <v>1449</v>
      </c>
      <c r="AA439" t="s">
        <v>1450</v>
      </c>
      <c r="AB439" t="s">
        <v>1451</v>
      </c>
      <c r="AC439" t="s">
        <v>1452</v>
      </c>
      <c r="AD439" t="s">
        <v>1453</v>
      </c>
      <c r="AE439" t="s">
        <v>609</v>
      </c>
      <c r="AF439" t="s">
        <v>610</v>
      </c>
      <c r="AG439" t="s">
        <v>611</v>
      </c>
      <c r="AH439" t="s">
        <v>1459</v>
      </c>
      <c r="AI439" t="s">
        <v>1460</v>
      </c>
      <c r="AJ439" t="s">
        <v>1464</v>
      </c>
      <c r="AK439" t="s">
        <v>93</v>
      </c>
      <c r="AL439">
        <v>8983734</v>
      </c>
      <c r="AM439">
        <v>0</v>
      </c>
      <c r="AN439">
        <v>0</v>
      </c>
      <c r="AO439">
        <v>0</v>
      </c>
      <c r="AP439">
        <v>8983734</v>
      </c>
      <c r="AQ439" s="187">
        <v>0</v>
      </c>
      <c r="AR439" s="187">
        <v>0</v>
      </c>
      <c r="AS439" s="187">
        <v>0</v>
      </c>
      <c r="AT439" s="187">
        <v>0</v>
      </c>
      <c r="AU439" s="187">
        <v>0</v>
      </c>
      <c r="AV439" s="187">
        <v>0</v>
      </c>
      <c r="AW439">
        <f>+COUNTIF('[5]EJECUCIONGASTOS ARMONIZADO'!$R$3:$R$583,#REF!)</f>
        <v>0</v>
      </c>
      <c r="AY439" t="e">
        <f>+#REF!-[5]GASTOS!#REF!</f>
        <v>#REF!</v>
      </c>
    </row>
    <row r="440" spans="1:51" x14ac:dyDescent="0.25">
      <c r="A440">
        <v>28</v>
      </c>
      <c r="B440">
        <v>1</v>
      </c>
      <c r="C440">
        <v>3</v>
      </c>
      <c r="D440">
        <v>11</v>
      </c>
      <c r="E440">
        <v>1</v>
      </c>
      <c r="F440">
        <v>2</v>
      </c>
      <c r="G440">
        <v>72</v>
      </c>
      <c r="H440">
        <v>3</v>
      </c>
      <c r="I440">
        <v>1</v>
      </c>
      <c r="J440" t="s">
        <v>597</v>
      </c>
      <c r="K440">
        <v>0</v>
      </c>
      <c r="L440" t="s">
        <v>597</v>
      </c>
      <c r="M440" t="s">
        <v>1443</v>
      </c>
      <c r="N440" t="s">
        <v>223</v>
      </c>
      <c r="O440" t="s">
        <v>1446</v>
      </c>
      <c r="P440" t="s">
        <v>1447</v>
      </c>
      <c r="Q440" t="s">
        <v>594</v>
      </c>
      <c r="R440" t="s">
        <v>602</v>
      </c>
      <c r="S440" t="s">
        <v>596</v>
      </c>
      <c r="T440" t="s">
        <v>597</v>
      </c>
      <c r="U440" t="s">
        <v>595</v>
      </c>
      <c r="V440" t="s">
        <v>234</v>
      </c>
      <c r="W440" t="s">
        <v>797</v>
      </c>
      <c r="X440" t="s">
        <v>239</v>
      </c>
      <c r="Y440" t="s">
        <v>1448</v>
      </c>
      <c r="Z440" t="s">
        <v>1449</v>
      </c>
      <c r="AA440" t="s">
        <v>1450</v>
      </c>
      <c r="AB440" t="s">
        <v>1451</v>
      </c>
      <c r="AC440" t="s">
        <v>1452</v>
      </c>
      <c r="AD440" t="s">
        <v>1453</v>
      </c>
      <c r="AE440" t="s">
        <v>609</v>
      </c>
      <c r="AF440" t="s">
        <v>610</v>
      </c>
      <c r="AG440" t="s">
        <v>611</v>
      </c>
      <c r="AH440" t="s">
        <v>1459</v>
      </c>
      <c r="AI440" t="s">
        <v>1460</v>
      </c>
      <c r="AJ440" t="s">
        <v>1467</v>
      </c>
      <c r="AK440" t="s">
        <v>93</v>
      </c>
      <c r="AL440">
        <v>302980</v>
      </c>
      <c r="AM440">
        <v>0</v>
      </c>
      <c r="AN440">
        <v>0</v>
      </c>
      <c r="AO440">
        <v>0</v>
      </c>
      <c r="AP440">
        <v>302980</v>
      </c>
      <c r="AQ440" s="187">
        <v>0</v>
      </c>
      <c r="AR440" s="187">
        <v>0</v>
      </c>
      <c r="AS440" s="187">
        <v>0</v>
      </c>
      <c r="AT440" s="187">
        <v>0</v>
      </c>
      <c r="AU440" s="187">
        <v>0</v>
      </c>
      <c r="AV440" s="187">
        <v>0</v>
      </c>
      <c r="AW440">
        <f>+COUNTIF('[5]EJECUCIONGASTOS ARMONIZADO'!$R$3:$R$583,#REF!)</f>
        <v>0</v>
      </c>
      <c r="AY440" t="e">
        <f>+#REF!-[5]GASTOS!#REF!</f>
        <v>#REF!</v>
      </c>
    </row>
    <row r="441" spans="1:51" x14ac:dyDescent="0.25">
      <c r="A441">
        <v>28</v>
      </c>
      <c r="B441">
        <v>1</v>
      </c>
      <c r="C441">
        <v>3</v>
      </c>
      <c r="D441">
        <v>11</v>
      </c>
      <c r="E441">
        <v>1</v>
      </c>
      <c r="F441">
        <v>2</v>
      </c>
      <c r="G441">
        <v>72</v>
      </c>
      <c r="H441">
        <v>4</v>
      </c>
      <c r="I441">
        <v>1</v>
      </c>
      <c r="J441" t="s">
        <v>597</v>
      </c>
      <c r="K441">
        <v>0</v>
      </c>
      <c r="L441" t="s">
        <v>597</v>
      </c>
      <c r="M441" t="s">
        <v>1443</v>
      </c>
      <c r="N441" t="s">
        <v>223</v>
      </c>
      <c r="O441" t="s">
        <v>1446</v>
      </c>
      <c r="P441" t="s">
        <v>1447</v>
      </c>
      <c r="Q441" t="s">
        <v>594</v>
      </c>
      <c r="R441" t="s">
        <v>602</v>
      </c>
      <c r="S441" t="s">
        <v>596</v>
      </c>
      <c r="T441" t="s">
        <v>597</v>
      </c>
      <c r="U441" t="s">
        <v>595</v>
      </c>
      <c r="V441" t="s">
        <v>234</v>
      </c>
      <c r="W441" t="s">
        <v>797</v>
      </c>
      <c r="X441" t="s">
        <v>239</v>
      </c>
      <c r="Y441" t="s">
        <v>1448</v>
      </c>
      <c r="Z441" t="s">
        <v>1449</v>
      </c>
      <c r="AA441" t="s">
        <v>1450</v>
      </c>
      <c r="AB441" t="s">
        <v>1451</v>
      </c>
      <c r="AC441" t="s">
        <v>1452</v>
      </c>
      <c r="AD441" t="s">
        <v>1453</v>
      </c>
      <c r="AE441" t="s">
        <v>609</v>
      </c>
      <c r="AF441" t="s">
        <v>610</v>
      </c>
      <c r="AG441" t="s">
        <v>611</v>
      </c>
      <c r="AH441" t="s">
        <v>1459</v>
      </c>
      <c r="AI441" t="s">
        <v>1460</v>
      </c>
      <c r="AJ441" t="s">
        <v>1470</v>
      </c>
      <c r="AK441" t="s">
        <v>93</v>
      </c>
      <c r="AL441">
        <v>126031</v>
      </c>
      <c r="AM441">
        <v>0</v>
      </c>
      <c r="AN441">
        <v>0</v>
      </c>
      <c r="AO441">
        <v>0</v>
      </c>
      <c r="AP441">
        <v>126031</v>
      </c>
      <c r="AQ441" s="187">
        <v>0</v>
      </c>
      <c r="AR441" s="187">
        <v>0</v>
      </c>
      <c r="AS441" s="187">
        <v>0</v>
      </c>
      <c r="AT441" s="187">
        <v>0</v>
      </c>
      <c r="AU441" s="187">
        <v>0</v>
      </c>
      <c r="AV441" s="187">
        <v>0</v>
      </c>
      <c r="AW441">
        <f>+COUNTIF('[5]EJECUCIONGASTOS ARMONIZADO'!$R$3:$R$583,#REF!)</f>
        <v>0</v>
      </c>
      <c r="AY441" t="e">
        <f>+#REF!-[5]GASTOS!#REF!</f>
        <v>#REF!</v>
      </c>
    </row>
    <row r="442" spans="1:51" x14ac:dyDescent="0.25">
      <c r="A442">
        <v>28</v>
      </c>
      <c r="B442">
        <v>1</v>
      </c>
      <c r="C442">
        <v>3</v>
      </c>
      <c r="D442">
        <v>11</v>
      </c>
      <c r="E442">
        <v>1</v>
      </c>
      <c r="F442">
        <v>2</v>
      </c>
      <c r="G442">
        <v>72</v>
      </c>
      <c r="H442">
        <v>5</v>
      </c>
      <c r="I442">
        <v>1</v>
      </c>
      <c r="J442" t="s">
        <v>597</v>
      </c>
      <c r="K442">
        <v>0</v>
      </c>
      <c r="L442" t="s">
        <v>597</v>
      </c>
      <c r="M442" t="s">
        <v>1443</v>
      </c>
      <c r="N442" t="s">
        <v>223</v>
      </c>
      <c r="O442" t="s">
        <v>1446</v>
      </c>
      <c r="P442" t="s">
        <v>1447</v>
      </c>
      <c r="Q442" t="s">
        <v>594</v>
      </c>
      <c r="R442" t="s">
        <v>602</v>
      </c>
      <c r="S442" t="s">
        <v>596</v>
      </c>
      <c r="T442" t="s">
        <v>597</v>
      </c>
      <c r="U442" t="s">
        <v>595</v>
      </c>
      <c r="V442" t="s">
        <v>234</v>
      </c>
      <c r="W442" t="s">
        <v>797</v>
      </c>
      <c r="X442" t="s">
        <v>239</v>
      </c>
      <c r="Y442" t="s">
        <v>1448</v>
      </c>
      <c r="Z442" t="s">
        <v>1449</v>
      </c>
      <c r="AA442" t="s">
        <v>1450</v>
      </c>
      <c r="AB442" t="s">
        <v>1451</v>
      </c>
      <c r="AC442" t="s">
        <v>1452</v>
      </c>
      <c r="AD442" t="s">
        <v>1453</v>
      </c>
      <c r="AE442" t="s">
        <v>609</v>
      </c>
      <c r="AF442" t="s">
        <v>610</v>
      </c>
      <c r="AG442" t="s">
        <v>611</v>
      </c>
      <c r="AH442" t="s">
        <v>1459</v>
      </c>
      <c r="AI442" t="s">
        <v>1460</v>
      </c>
      <c r="AJ442" t="s">
        <v>1473</v>
      </c>
      <c r="AK442" t="s">
        <v>93</v>
      </c>
      <c r="AL442">
        <v>9876987</v>
      </c>
      <c r="AM442">
        <v>0</v>
      </c>
      <c r="AN442">
        <v>0</v>
      </c>
      <c r="AO442">
        <v>0</v>
      </c>
      <c r="AP442">
        <v>9876987</v>
      </c>
      <c r="AQ442" s="187">
        <v>0</v>
      </c>
      <c r="AR442" s="187">
        <v>0</v>
      </c>
      <c r="AS442" s="187">
        <v>0</v>
      </c>
      <c r="AT442" s="187">
        <v>0</v>
      </c>
      <c r="AU442" s="187">
        <v>0</v>
      </c>
      <c r="AV442" s="187">
        <v>0</v>
      </c>
      <c r="AW442">
        <f>+COUNTIF('[5]EJECUCIONGASTOS ARMONIZADO'!$R$3:$R$583,#REF!)</f>
        <v>0</v>
      </c>
      <c r="AY442" t="e">
        <f>+#REF!-[5]GASTOS!#REF!</f>
        <v>#REF!</v>
      </c>
    </row>
    <row r="443" spans="1:51" x14ac:dyDescent="0.25">
      <c r="A443">
        <v>28</v>
      </c>
      <c r="B443">
        <v>1</v>
      </c>
      <c r="C443">
        <v>3</v>
      </c>
      <c r="D443">
        <v>11</v>
      </c>
      <c r="E443">
        <v>1</v>
      </c>
      <c r="F443">
        <v>2</v>
      </c>
      <c r="G443">
        <v>72</v>
      </c>
      <c r="H443">
        <v>6</v>
      </c>
      <c r="I443">
        <v>1</v>
      </c>
      <c r="J443" t="s">
        <v>597</v>
      </c>
      <c r="K443">
        <v>0</v>
      </c>
      <c r="L443" t="s">
        <v>597</v>
      </c>
      <c r="M443" t="s">
        <v>1443</v>
      </c>
      <c r="N443" t="s">
        <v>223</v>
      </c>
      <c r="O443" t="s">
        <v>1446</v>
      </c>
      <c r="P443" t="s">
        <v>1447</v>
      </c>
      <c r="Q443" t="s">
        <v>594</v>
      </c>
      <c r="R443" t="s">
        <v>602</v>
      </c>
      <c r="S443" t="s">
        <v>596</v>
      </c>
      <c r="T443" t="s">
        <v>597</v>
      </c>
      <c r="U443" t="s">
        <v>595</v>
      </c>
      <c r="V443" t="s">
        <v>234</v>
      </c>
      <c r="W443" t="s">
        <v>797</v>
      </c>
      <c r="X443" t="s">
        <v>239</v>
      </c>
      <c r="Y443" t="s">
        <v>1448</v>
      </c>
      <c r="Z443" t="s">
        <v>1449</v>
      </c>
      <c r="AA443" t="s">
        <v>1450</v>
      </c>
      <c r="AB443" t="s">
        <v>1451</v>
      </c>
      <c r="AC443" t="s">
        <v>1452</v>
      </c>
      <c r="AD443" t="s">
        <v>1453</v>
      </c>
      <c r="AE443" t="s">
        <v>609</v>
      </c>
      <c r="AF443" t="s">
        <v>610</v>
      </c>
      <c r="AG443" t="s">
        <v>611</v>
      </c>
      <c r="AH443" t="s">
        <v>1459</v>
      </c>
      <c r="AI443" t="s">
        <v>1460</v>
      </c>
      <c r="AJ443" t="s">
        <v>1476</v>
      </c>
      <c r="AK443" t="s">
        <v>93</v>
      </c>
      <c r="AL443">
        <v>13594379</v>
      </c>
      <c r="AM443">
        <v>0</v>
      </c>
      <c r="AN443">
        <v>0</v>
      </c>
      <c r="AO443">
        <v>0</v>
      </c>
      <c r="AP443">
        <v>13594379</v>
      </c>
      <c r="AQ443" s="187">
        <v>0</v>
      </c>
      <c r="AR443" s="187">
        <v>0</v>
      </c>
      <c r="AS443" s="187">
        <v>0</v>
      </c>
      <c r="AT443" s="187">
        <v>0</v>
      </c>
      <c r="AU443" s="187">
        <v>0</v>
      </c>
      <c r="AV443" s="187">
        <v>0</v>
      </c>
      <c r="AW443">
        <f>+COUNTIF('[5]EJECUCIONGASTOS ARMONIZADO'!$R$3:$R$583,#REF!)</f>
        <v>0</v>
      </c>
      <c r="AY443" t="e">
        <f>+#REF!-[5]GASTOS!#REF!</f>
        <v>#REF!</v>
      </c>
    </row>
    <row r="444" spans="1:51" x14ac:dyDescent="0.25">
      <c r="A444">
        <v>28</v>
      </c>
      <c r="B444">
        <v>1</v>
      </c>
      <c r="C444">
        <v>3</v>
      </c>
      <c r="D444">
        <v>11</v>
      </c>
      <c r="E444">
        <v>1</v>
      </c>
      <c r="F444">
        <v>2</v>
      </c>
      <c r="G444">
        <v>72</v>
      </c>
      <c r="H444">
        <v>7</v>
      </c>
      <c r="I444">
        <v>1</v>
      </c>
      <c r="J444" t="s">
        <v>597</v>
      </c>
      <c r="K444">
        <v>0</v>
      </c>
      <c r="L444" t="s">
        <v>597</v>
      </c>
      <c r="M444" t="s">
        <v>1443</v>
      </c>
      <c r="N444" t="s">
        <v>223</v>
      </c>
      <c r="O444" t="s">
        <v>1446</v>
      </c>
      <c r="P444" t="s">
        <v>1447</v>
      </c>
      <c r="Q444" t="s">
        <v>594</v>
      </c>
      <c r="R444" t="s">
        <v>602</v>
      </c>
      <c r="S444" t="s">
        <v>596</v>
      </c>
      <c r="T444" t="s">
        <v>597</v>
      </c>
      <c r="U444" t="s">
        <v>595</v>
      </c>
      <c r="V444" t="s">
        <v>234</v>
      </c>
      <c r="W444" t="s">
        <v>797</v>
      </c>
      <c r="X444" t="s">
        <v>239</v>
      </c>
      <c r="Y444" t="s">
        <v>1448</v>
      </c>
      <c r="Z444" t="s">
        <v>1449</v>
      </c>
      <c r="AA444" t="s">
        <v>1450</v>
      </c>
      <c r="AB444" t="s">
        <v>1451</v>
      </c>
      <c r="AC444" t="s">
        <v>1452</v>
      </c>
      <c r="AD444" t="s">
        <v>1453</v>
      </c>
      <c r="AE444" t="s">
        <v>609</v>
      </c>
      <c r="AF444" t="s">
        <v>610</v>
      </c>
      <c r="AG444" t="s">
        <v>611</v>
      </c>
      <c r="AH444" t="s">
        <v>1459</v>
      </c>
      <c r="AI444" t="s">
        <v>1460</v>
      </c>
      <c r="AJ444" t="s">
        <v>1479</v>
      </c>
      <c r="AK444" t="s">
        <v>93</v>
      </c>
      <c r="AL444">
        <v>656677</v>
      </c>
      <c r="AM444">
        <v>0</v>
      </c>
      <c r="AN444">
        <v>0</v>
      </c>
      <c r="AO444">
        <v>0</v>
      </c>
      <c r="AP444">
        <v>656677</v>
      </c>
      <c r="AQ444" s="187">
        <v>0</v>
      </c>
      <c r="AR444" s="187">
        <v>0</v>
      </c>
      <c r="AS444" s="187">
        <v>0</v>
      </c>
      <c r="AT444" s="187">
        <v>0</v>
      </c>
      <c r="AU444" s="187">
        <v>0</v>
      </c>
      <c r="AV444" s="187">
        <v>0</v>
      </c>
      <c r="AW444">
        <f>+COUNTIF('[5]EJECUCIONGASTOS ARMONIZADO'!$R$3:$R$583,#REF!)</f>
        <v>0</v>
      </c>
      <c r="AY444" t="e">
        <f>+#REF!-[5]GASTOS!#REF!</f>
        <v>#REF!</v>
      </c>
    </row>
    <row r="445" spans="1:51" x14ac:dyDescent="0.25">
      <c r="A445">
        <v>28</v>
      </c>
      <c r="B445">
        <v>1</v>
      </c>
      <c r="C445">
        <v>3</v>
      </c>
      <c r="D445">
        <v>11</v>
      </c>
      <c r="E445">
        <v>1</v>
      </c>
      <c r="F445">
        <v>2</v>
      </c>
      <c r="G445">
        <v>72</v>
      </c>
      <c r="H445">
        <v>8</v>
      </c>
      <c r="I445">
        <v>1</v>
      </c>
      <c r="J445" t="s">
        <v>597</v>
      </c>
      <c r="K445">
        <v>0</v>
      </c>
      <c r="L445" t="s">
        <v>597</v>
      </c>
      <c r="M445" t="s">
        <v>1443</v>
      </c>
      <c r="N445" t="s">
        <v>223</v>
      </c>
      <c r="O445" t="s">
        <v>1446</v>
      </c>
      <c r="P445" t="s">
        <v>1447</v>
      </c>
      <c r="Q445" t="s">
        <v>594</v>
      </c>
      <c r="R445" t="s">
        <v>602</v>
      </c>
      <c r="S445" t="s">
        <v>596</v>
      </c>
      <c r="T445" t="s">
        <v>597</v>
      </c>
      <c r="U445" t="s">
        <v>595</v>
      </c>
      <c r="V445" t="s">
        <v>234</v>
      </c>
      <c r="W445" t="s">
        <v>797</v>
      </c>
      <c r="X445" t="s">
        <v>239</v>
      </c>
      <c r="Y445" t="s">
        <v>1448</v>
      </c>
      <c r="Z445" t="s">
        <v>1449</v>
      </c>
      <c r="AA445" t="s">
        <v>1450</v>
      </c>
      <c r="AB445" t="s">
        <v>1451</v>
      </c>
      <c r="AC445" t="s">
        <v>1452</v>
      </c>
      <c r="AD445" t="s">
        <v>1453</v>
      </c>
      <c r="AE445" t="s">
        <v>609</v>
      </c>
      <c r="AF445" t="s">
        <v>610</v>
      </c>
      <c r="AG445" t="s">
        <v>611</v>
      </c>
      <c r="AH445" t="s">
        <v>1459</v>
      </c>
      <c r="AI445" t="s">
        <v>1460</v>
      </c>
      <c r="AJ445" t="s">
        <v>1482</v>
      </c>
      <c r="AK445" t="s">
        <v>93</v>
      </c>
      <c r="AL445">
        <v>5247620</v>
      </c>
      <c r="AM445">
        <v>0</v>
      </c>
      <c r="AN445">
        <v>0</v>
      </c>
      <c r="AO445">
        <v>0</v>
      </c>
      <c r="AP445">
        <v>5247620</v>
      </c>
      <c r="AQ445" s="187">
        <v>0</v>
      </c>
      <c r="AR445" s="187">
        <v>0</v>
      </c>
      <c r="AS445" s="187">
        <v>0</v>
      </c>
      <c r="AT445" s="187">
        <v>0</v>
      </c>
      <c r="AU445" s="187">
        <v>0</v>
      </c>
      <c r="AV445" s="187">
        <v>0</v>
      </c>
      <c r="AW445">
        <f>+COUNTIF('[5]EJECUCIONGASTOS ARMONIZADO'!$R$3:$R$583,#REF!)</f>
        <v>0</v>
      </c>
      <c r="AY445" t="e">
        <f>+#REF!-[5]GASTOS!#REF!</f>
        <v>#REF!</v>
      </c>
    </row>
    <row r="446" spans="1:51" x14ac:dyDescent="0.25">
      <c r="A446">
        <v>28</v>
      </c>
      <c r="B446">
        <v>1</v>
      </c>
      <c r="C446">
        <v>3</v>
      </c>
      <c r="D446">
        <v>11</v>
      </c>
      <c r="E446">
        <v>1</v>
      </c>
      <c r="F446">
        <v>2</v>
      </c>
      <c r="G446">
        <v>72</v>
      </c>
      <c r="H446">
        <v>9</v>
      </c>
      <c r="I446">
        <v>1</v>
      </c>
      <c r="J446" t="s">
        <v>597</v>
      </c>
      <c r="K446">
        <v>0</v>
      </c>
      <c r="L446" t="s">
        <v>597</v>
      </c>
      <c r="M446" t="s">
        <v>1443</v>
      </c>
      <c r="N446" t="s">
        <v>223</v>
      </c>
      <c r="O446" t="s">
        <v>1446</v>
      </c>
      <c r="P446" t="s">
        <v>1447</v>
      </c>
      <c r="Q446" t="s">
        <v>594</v>
      </c>
      <c r="R446" t="s">
        <v>602</v>
      </c>
      <c r="S446" t="s">
        <v>596</v>
      </c>
      <c r="T446" t="s">
        <v>597</v>
      </c>
      <c r="U446" t="s">
        <v>595</v>
      </c>
      <c r="V446" t="s">
        <v>234</v>
      </c>
      <c r="W446" t="s">
        <v>797</v>
      </c>
      <c r="X446" t="s">
        <v>239</v>
      </c>
      <c r="Y446" t="s">
        <v>1448</v>
      </c>
      <c r="Z446" t="s">
        <v>1449</v>
      </c>
      <c r="AA446" t="s">
        <v>1450</v>
      </c>
      <c r="AB446" t="s">
        <v>1451</v>
      </c>
      <c r="AC446" t="s">
        <v>1452</v>
      </c>
      <c r="AD446" t="s">
        <v>1453</v>
      </c>
      <c r="AE446" t="s">
        <v>609</v>
      </c>
      <c r="AF446" t="s">
        <v>610</v>
      </c>
      <c r="AG446" t="s">
        <v>611</v>
      </c>
      <c r="AH446" t="s">
        <v>1459</v>
      </c>
      <c r="AI446" t="s">
        <v>1460</v>
      </c>
      <c r="AJ446" t="s">
        <v>1485</v>
      </c>
      <c r="AK446" t="s">
        <v>93</v>
      </c>
      <c r="AL446">
        <v>657618</v>
      </c>
      <c r="AM446">
        <v>0</v>
      </c>
      <c r="AN446">
        <v>0</v>
      </c>
      <c r="AO446">
        <v>0</v>
      </c>
      <c r="AP446">
        <v>657618</v>
      </c>
      <c r="AQ446" s="187">
        <v>0</v>
      </c>
      <c r="AR446" s="187">
        <v>0</v>
      </c>
      <c r="AS446" s="187">
        <v>0</v>
      </c>
      <c r="AT446" s="187">
        <v>0</v>
      </c>
      <c r="AU446" s="187">
        <v>0</v>
      </c>
      <c r="AV446" s="187">
        <v>0</v>
      </c>
      <c r="AW446">
        <f>+COUNTIF('[5]EJECUCIONGASTOS ARMONIZADO'!$R$3:$R$583,#REF!)</f>
        <v>0</v>
      </c>
      <c r="AY446" t="e">
        <f>+#REF!-[5]GASTOS!#REF!</f>
        <v>#REF!</v>
      </c>
    </row>
    <row r="447" spans="1:51" x14ac:dyDescent="0.25">
      <c r="A447">
        <v>28</v>
      </c>
      <c r="B447">
        <v>1</v>
      </c>
      <c r="C447">
        <v>3</v>
      </c>
      <c r="D447">
        <v>22</v>
      </c>
      <c r="E447">
        <v>1</v>
      </c>
      <c r="F447">
        <v>101</v>
      </c>
      <c r="G447">
        <v>24</v>
      </c>
      <c r="H447">
        <v>41</v>
      </c>
      <c r="I447">
        <v>2</v>
      </c>
      <c r="J447" t="s">
        <v>235</v>
      </c>
      <c r="K447" t="s">
        <v>1443</v>
      </c>
      <c r="L447" t="s">
        <v>223</v>
      </c>
      <c r="M447" t="s">
        <v>1443</v>
      </c>
      <c r="N447" t="s">
        <v>223</v>
      </c>
      <c r="O447" t="s">
        <v>1446</v>
      </c>
      <c r="P447" t="s">
        <v>1447</v>
      </c>
      <c r="Q447" t="s">
        <v>594</v>
      </c>
      <c r="R447" t="s">
        <v>602</v>
      </c>
      <c r="S447" t="s">
        <v>696</v>
      </c>
      <c r="T447" t="s">
        <v>235</v>
      </c>
      <c r="U447" t="s">
        <v>695</v>
      </c>
      <c r="V447" t="s">
        <v>235</v>
      </c>
      <c r="W447" t="s">
        <v>797</v>
      </c>
      <c r="X447" t="s">
        <v>239</v>
      </c>
      <c r="Y447" t="s">
        <v>3201</v>
      </c>
      <c r="Z447" t="s">
        <v>322</v>
      </c>
      <c r="AA447" t="s">
        <v>3202</v>
      </c>
      <c r="AB447" t="s">
        <v>1614</v>
      </c>
      <c r="AC447" t="s">
        <v>1615</v>
      </c>
      <c r="AD447" t="s">
        <v>1616</v>
      </c>
      <c r="AE447" t="s">
        <v>609</v>
      </c>
      <c r="AF447" t="s">
        <v>610</v>
      </c>
      <c r="AG447" t="s">
        <v>611</v>
      </c>
      <c r="AH447" t="s">
        <v>1617</v>
      </c>
      <c r="AI447" t="s">
        <v>1618</v>
      </c>
      <c r="AJ447" t="s">
        <v>4441</v>
      </c>
      <c r="AK447" t="s">
        <v>4442</v>
      </c>
      <c r="AL447">
        <v>0</v>
      </c>
      <c r="AM447">
        <v>0</v>
      </c>
      <c r="AN447">
        <v>0</v>
      </c>
      <c r="AO447">
        <v>1777299398</v>
      </c>
      <c r="AP447">
        <v>0</v>
      </c>
      <c r="AQ447" s="187">
        <v>1777299398</v>
      </c>
      <c r="AR447" s="187">
        <v>1759640942</v>
      </c>
      <c r="AS447" s="187">
        <v>831548656</v>
      </c>
      <c r="AT447" s="187">
        <v>14281953</v>
      </c>
      <c r="AU447" s="187">
        <v>14281953</v>
      </c>
      <c r="AV447" s="187">
        <v>17658456</v>
      </c>
      <c r="AY447" t="e">
        <f>+#REF!-[5]GASTOS!#REF!</f>
        <v>#REF!</v>
      </c>
    </row>
    <row r="448" spans="1:51" x14ac:dyDescent="0.25">
      <c r="A448">
        <v>28</v>
      </c>
      <c r="B448">
        <v>1</v>
      </c>
      <c r="C448">
        <v>3</v>
      </c>
      <c r="D448">
        <v>22</v>
      </c>
      <c r="E448">
        <v>1</v>
      </c>
      <c r="F448">
        <v>102</v>
      </c>
      <c r="G448">
        <v>25</v>
      </c>
      <c r="H448">
        <v>46</v>
      </c>
      <c r="I448">
        <v>2</v>
      </c>
      <c r="J448" t="s">
        <v>235</v>
      </c>
      <c r="K448" t="s">
        <v>1443</v>
      </c>
      <c r="L448" t="s">
        <v>223</v>
      </c>
      <c r="M448" t="s">
        <v>1443</v>
      </c>
      <c r="N448" t="s">
        <v>223</v>
      </c>
      <c r="O448" t="s">
        <v>1446</v>
      </c>
      <c r="P448" t="s">
        <v>1447</v>
      </c>
      <c r="Q448" t="s">
        <v>594</v>
      </c>
      <c r="R448" t="s">
        <v>602</v>
      </c>
      <c r="S448" t="s">
        <v>696</v>
      </c>
      <c r="T448" t="s">
        <v>235</v>
      </c>
      <c r="U448" t="s">
        <v>695</v>
      </c>
      <c r="V448" t="s">
        <v>235</v>
      </c>
      <c r="W448" t="s">
        <v>797</v>
      </c>
      <c r="X448" t="s">
        <v>239</v>
      </c>
      <c r="Y448" t="s">
        <v>3205</v>
      </c>
      <c r="Z448" t="s">
        <v>325</v>
      </c>
      <c r="AA448" t="s">
        <v>3209</v>
      </c>
      <c r="AB448" t="s">
        <v>1561</v>
      </c>
      <c r="AC448" t="s">
        <v>1562</v>
      </c>
      <c r="AD448" t="s">
        <v>1563</v>
      </c>
      <c r="AE448" t="s">
        <v>609</v>
      </c>
      <c r="AF448" t="s">
        <v>610</v>
      </c>
      <c r="AG448" t="s">
        <v>611</v>
      </c>
      <c r="AH448" t="s">
        <v>1679</v>
      </c>
      <c r="AI448" t="s">
        <v>1680</v>
      </c>
      <c r="AJ448" t="s">
        <v>4486</v>
      </c>
      <c r="AK448" t="s">
        <v>4487</v>
      </c>
      <c r="AL448">
        <v>0</v>
      </c>
      <c r="AM448">
        <v>4564184349</v>
      </c>
      <c r="AN448">
        <v>0</v>
      </c>
      <c r="AO448">
        <v>0</v>
      </c>
      <c r="AP448">
        <v>0</v>
      </c>
      <c r="AQ448" s="187">
        <v>4564184349</v>
      </c>
      <c r="AR448" s="187">
        <v>4564184349</v>
      </c>
      <c r="AS448" s="187">
        <v>4564184349</v>
      </c>
      <c r="AT448" s="187">
        <v>922053087</v>
      </c>
      <c r="AU448" s="187">
        <v>922053087</v>
      </c>
      <c r="AV448" s="187">
        <v>0</v>
      </c>
    </row>
    <row r="449" spans="1:51" x14ac:dyDescent="0.25">
      <c r="A449">
        <v>28</v>
      </c>
      <c r="B449">
        <v>1</v>
      </c>
      <c r="C449">
        <v>3</v>
      </c>
      <c r="D449">
        <v>33</v>
      </c>
      <c r="E449">
        <v>1</v>
      </c>
      <c r="F449">
        <v>101</v>
      </c>
      <c r="G449">
        <v>24</v>
      </c>
      <c r="H449">
        <v>41</v>
      </c>
      <c r="I449">
        <v>3</v>
      </c>
      <c r="J449" t="s">
        <v>236</v>
      </c>
      <c r="K449" t="s">
        <v>1443</v>
      </c>
      <c r="L449" t="s">
        <v>223</v>
      </c>
      <c r="M449" t="s">
        <v>1443</v>
      </c>
      <c r="N449" t="s">
        <v>223</v>
      </c>
      <c r="O449" t="s">
        <v>1446</v>
      </c>
      <c r="P449" t="s">
        <v>1447</v>
      </c>
      <c r="Q449" t="s">
        <v>594</v>
      </c>
      <c r="R449" t="s">
        <v>602</v>
      </c>
      <c r="S449" t="s">
        <v>594</v>
      </c>
      <c r="T449" t="s">
        <v>236</v>
      </c>
      <c r="U449" t="s">
        <v>1180</v>
      </c>
      <c r="V449" t="s">
        <v>1181</v>
      </c>
      <c r="W449" t="s">
        <v>797</v>
      </c>
      <c r="X449" t="s">
        <v>239</v>
      </c>
      <c r="Y449" t="s">
        <v>3201</v>
      </c>
      <c r="Z449" t="s">
        <v>322</v>
      </c>
      <c r="AA449" t="s">
        <v>3202</v>
      </c>
      <c r="AB449" t="s">
        <v>1614</v>
      </c>
      <c r="AC449" t="s">
        <v>1615</v>
      </c>
      <c r="AD449" t="s">
        <v>1616</v>
      </c>
      <c r="AE449" t="s">
        <v>609</v>
      </c>
      <c r="AF449" t="s">
        <v>610</v>
      </c>
      <c r="AG449" t="s">
        <v>611</v>
      </c>
      <c r="AH449" t="s">
        <v>1617</v>
      </c>
      <c r="AI449" t="s">
        <v>1618</v>
      </c>
      <c r="AJ449" t="s">
        <v>3226</v>
      </c>
      <c r="AK449" t="s">
        <v>3227</v>
      </c>
      <c r="AL449">
        <v>0</v>
      </c>
      <c r="AM449">
        <v>0</v>
      </c>
      <c r="AN449">
        <v>0</v>
      </c>
      <c r="AO449">
        <v>110737000</v>
      </c>
      <c r="AP449">
        <v>0</v>
      </c>
      <c r="AQ449" s="187">
        <v>110737000</v>
      </c>
      <c r="AR449" s="187">
        <v>108068934</v>
      </c>
      <c r="AS449" s="187">
        <v>107996256</v>
      </c>
      <c r="AT449" s="187">
        <v>0</v>
      </c>
      <c r="AU449" s="187">
        <v>0</v>
      </c>
      <c r="AV449" s="187">
        <v>2668066</v>
      </c>
      <c r="AW449">
        <f>+COUNTIF('[5]EJECUCIONGASTOS ARMONIZADO'!$R$3:$R$583,#REF!)</f>
        <v>0</v>
      </c>
      <c r="AY449" t="e">
        <f>+#REF!-[5]GASTOS!#REF!</f>
        <v>#REF!</v>
      </c>
    </row>
    <row r="450" spans="1:51" x14ac:dyDescent="0.25">
      <c r="A450">
        <v>28</v>
      </c>
      <c r="B450">
        <v>1</v>
      </c>
      <c r="C450">
        <v>3</v>
      </c>
      <c r="D450">
        <v>33</v>
      </c>
      <c r="E450">
        <v>1</v>
      </c>
      <c r="F450">
        <v>102</v>
      </c>
      <c r="G450">
        <v>23</v>
      </c>
      <c r="H450">
        <v>41</v>
      </c>
      <c r="I450">
        <v>3</v>
      </c>
      <c r="J450" t="s">
        <v>236</v>
      </c>
      <c r="K450" t="s">
        <v>1443</v>
      </c>
      <c r="L450" t="s">
        <v>223</v>
      </c>
      <c r="M450" t="s">
        <v>1443</v>
      </c>
      <c r="N450" t="s">
        <v>223</v>
      </c>
      <c r="O450" t="s">
        <v>1446</v>
      </c>
      <c r="P450" t="s">
        <v>1447</v>
      </c>
      <c r="Q450" t="s">
        <v>594</v>
      </c>
      <c r="R450" t="s">
        <v>602</v>
      </c>
      <c r="S450" t="s">
        <v>594</v>
      </c>
      <c r="T450" t="s">
        <v>236</v>
      </c>
      <c r="U450" t="s">
        <v>1180</v>
      </c>
      <c r="V450" t="s">
        <v>1181</v>
      </c>
      <c r="W450" t="s">
        <v>797</v>
      </c>
      <c r="X450" t="s">
        <v>239</v>
      </c>
      <c r="Y450" t="s">
        <v>3205</v>
      </c>
      <c r="Z450" t="s">
        <v>325</v>
      </c>
      <c r="AA450" t="s">
        <v>3206</v>
      </c>
      <c r="AB450" t="s">
        <v>1599</v>
      </c>
      <c r="AC450" t="s">
        <v>1600</v>
      </c>
      <c r="AD450" t="s">
        <v>1601</v>
      </c>
      <c r="AE450" t="s">
        <v>609</v>
      </c>
      <c r="AF450" t="s">
        <v>610</v>
      </c>
      <c r="AG450" t="s">
        <v>611</v>
      </c>
      <c r="AH450" t="s">
        <v>1576</v>
      </c>
      <c r="AI450" t="s">
        <v>1577</v>
      </c>
      <c r="AJ450" t="s">
        <v>3228</v>
      </c>
      <c r="AK450" t="s">
        <v>3208</v>
      </c>
      <c r="AL450">
        <v>0</v>
      </c>
      <c r="AM450">
        <v>0</v>
      </c>
      <c r="AN450">
        <v>0</v>
      </c>
      <c r="AO450">
        <v>122491052</v>
      </c>
      <c r="AP450">
        <v>122491052</v>
      </c>
      <c r="AQ450" s="187">
        <v>0</v>
      </c>
      <c r="AR450" s="187">
        <v>0</v>
      </c>
      <c r="AS450" s="187">
        <v>0</v>
      </c>
      <c r="AT450" s="187">
        <v>0</v>
      </c>
      <c r="AU450" s="187">
        <v>0</v>
      </c>
      <c r="AV450" s="187">
        <v>0</v>
      </c>
      <c r="AW450">
        <f>+COUNTIF('[5]EJECUCIONGASTOS ARMONIZADO'!$R$3:$R$583,#REF!)</f>
        <v>0</v>
      </c>
      <c r="AY450" t="e">
        <f>+#REF!-[5]GASTOS!#REF!</f>
        <v>#REF!</v>
      </c>
    </row>
    <row r="451" spans="1:51" x14ac:dyDescent="0.25">
      <c r="A451">
        <v>28</v>
      </c>
      <c r="B451">
        <v>1</v>
      </c>
      <c r="C451">
        <v>3</v>
      </c>
      <c r="D451">
        <v>33</v>
      </c>
      <c r="E451">
        <v>1</v>
      </c>
      <c r="F451">
        <v>102</v>
      </c>
      <c r="G451">
        <v>25</v>
      </c>
      <c r="H451">
        <v>41</v>
      </c>
      <c r="I451">
        <v>3</v>
      </c>
      <c r="J451" t="s">
        <v>236</v>
      </c>
      <c r="K451" t="s">
        <v>1443</v>
      </c>
      <c r="L451" t="s">
        <v>223</v>
      </c>
      <c r="M451" t="s">
        <v>1443</v>
      </c>
      <c r="N451" t="s">
        <v>223</v>
      </c>
      <c r="O451" t="s">
        <v>1446</v>
      </c>
      <c r="P451" t="s">
        <v>1447</v>
      </c>
      <c r="Q451" t="s">
        <v>594</v>
      </c>
      <c r="R451" t="s">
        <v>602</v>
      </c>
      <c r="S451" t="s">
        <v>594</v>
      </c>
      <c r="T451" t="s">
        <v>236</v>
      </c>
      <c r="U451" t="s">
        <v>1180</v>
      </c>
      <c r="V451" t="s">
        <v>1181</v>
      </c>
      <c r="W451" t="s">
        <v>797</v>
      </c>
      <c r="X451" t="s">
        <v>239</v>
      </c>
      <c r="Y451" t="s">
        <v>3205</v>
      </c>
      <c r="Z451" t="s">
        <v>325</v>
      </c>
      <c r="AA451" t="s">
        <v>3209</v>
      </c>
      <c r="AB451" t="s">
        <v>1561</v>
      </c>
      <c r="AC451" t="s">
        <v>1562</v>
      </c>
      <c r="AD451" t="s">
        <v>1563</v>
      </c>
      <c r="AE451" t="s">
        <v>609</v>
      </c>
      <c r="AF451" t="s">
        <v>610</v>
      </c>
      <c r="AG451" t="s">
        <v>611</v>
      </c>
      <c r="AH451" t="s">
        <v>1570</v>
      </c>
      <c r="AI451" t="s">
        <v>1571</v>
      </c>
      <c r="AJ451" t="s">
        <v>3229</v>
      </c>
      <c r="AK451" t="s">
        <v>98</v>
      </c>
      <c r="AL451">
        <v>0</v>
      </c>
      <c r="AM451">
        <v>0</v>
      </c>
      <c r="AN451">
        <v>0</v>
      </c>
      <c r="AO451">
        <v>102601997</v>
      </c>
      <c r="AP451">
        <v>66601997</v>
      </c>
      <c r="AQ451" s="187">
        <v>36000000</v>
      </c>
      <c r="AR451" s="187">
        <v>36000000</v>
      </c>
      <c r="AS451" s="187">
        <v>36000000</v>
      </c>
      <c r="AT451" s="187">
        <v>0</v>
      </c>
      <c r="AU451" s="187">
        <v>0</v>
      </c>
      <c r="AV451" s="187">
        <v>0</v>
      </c>
      <c r="AW451">
        <f>+COUNTIF('[5]EJECUCIONGASTOS ARMONIZADO'!$R$3:$R$583,#REF!)</f>
        <v>0</v>
      </c>
      <c r="AY451" t="e">
        <f>+#REF!-[5]GASTOS!#REF!</f>
        <v>#REF!</v>
      </c>
    </row>
    <row r="452" spans="1:51" x14ac:dyDescent="0.25">
      <c r="A452">
        <v>28</v>
      </c>
      <c r="B452">
        <v>1</v>
      </c>
      <c r="C452">
        <v>3</v>
      </c>
      <c r="D452">
        <v>33</v>
      </c>
      <c r="E452">
        <v>1</v>
      </c>
      <c r="F452">
        <v>102</v>
      </c>
      <c r="G452">
        <v>25</v>
      </c>
      <c r="H452">
        <v>41</v>
      </c>
      <c r="I452">
        <v>3</v>
      </c>
      <c r="J452" t="s">
        <v>236</v>
      </c>
      <c r="K452" t="s">
        <v>1443</v>
      </c>
      <c r="L452" t="s">
        <v>223</v>
      </c>
      <c r="M452" t="s">
        <v>1443</v>
      </c>
      <c r="N452" t="s">
        <v>223</v>
      </c>
      <c r="O452" t="s">
        <v>1446</v>
      </c>
      <c r="P452" t="s">
        <v>1447</v>
      </c>
      <c r="Q452" t="s">
        <v>594</v>
      </c>
      <c r="R452" t="s">
        <v>602</v>
      </c>
      <c r="S452" t="s">
        <v>594</v>
      </c>
      <c r="T452" t="s">
        <v>236</v>
      </c>
      <c r="U452" t="s">
        <v>1180</v>
      </c>
      <c r="V452" t="s">
        <v>1181</v>
      </c>
      <c r="W452" t="s">
        <v>797</v>
      </c>
      <c r="X452" t="s">
        <v>239</v>
      </c>
      <c r="Y452" t="s">
        <v>3205</v>
      </c>
      <c r="Z452" t="s">
        <v>325</v>
      </c>
      <c r="AA452" t="s">
        <v>3209</v>
      </c>
      <c r="AB452" t="s">
        <v>1561</v>
      </c>
      <c r="AC452" t="s">
        <v>1562</v>
      </c>
      <c r="AD452" t="s">
        <v>1563</v>
      </c>
      <c r="AE452" t="s">
        <v>609</v>
      </c>
      <c r="AF452" t="s">
        <v>610</v>
      </c>
      <c r="AG452" t="s">
        <v>611</v>
      </c>
      <c r="AH452" t="s">
        <v>1576</v>
      </c>
      <c r="AI452" t="s">
        <v>1577</v>
      </c>
      <c r="AJ452" t="s">
        <v>4488</v>
      </c>
      <c r="AK452" t="s">
        <v>4489</v>
      </c>
      <c r="AL452">
        <v>0</v>
      </c>
      <c r="AM452">
        <v>0</v>
      </c>
      <c r="AN452">
        <v>0</v>
      </c>
      <c r="AO452">
        <v>93840555</v>
      </c>
      <c r="AP452">
        <v>0</v>
      </c>
      <c r="AQ452" s="187">
        <v>93840555</v>
      </c>
      <c r="AR452" s="187">
        <v>93840555</v>
      </c>
      <c r="AS452" s="187">
        <v>0</v>
      </c>
      <c r="AT452" s="187">
        <v>0</v>
      </c>
      <c r="AU452" s="187">
        <v>0</v>
      </c>
      <c r="AV452" s="187">
        <v>0</v>
      </c>
    </row>
    <row r="453" spans="1:51" x14ac:dyDescent="0.25">
      <c r="A453">
        <v>28</v>
      </c>
      <c r="B453">
        <v>1</v>
      </c>
      <c r="C453">
        <v>3</v>
      </c>
      <c r="D453">
        <v>33</v>
      </c>
      <c r="E453">
        <v>1</v>
      </c>
      <c r="F453">
        <v>102</v>
      </c>
      <c r="G453">
        <v>25</v>
      </c>
      <c r="H453">
        <v>41</v>
      </c>
      <c r="I453">
        <v>3</v>
      </c>
      <c r="J453" t="s">
        <v>236</v>
      </c>
      <c r="K453" t="s">
        <v>1443</v>
      </c>
      <c r="L453" t="s">
        <v>223</v>
      </c>
      <c r="M453" t="s">
        <v>1443</v>
      </c>
      <c r="N453" t="s">
        <v>223</v>
      </c>
      <c r="O453" t="s">
        <v>1446</v>
      </c>
      <c r="P453" t="s">
        <v>1447</v>
      </c>
      <c r="Q453" t="s">
        <v>594</v>
      </c>
      <c r="R453" t="s">
        <v>602</v>
      </c>
      <c r="S453" t="s">
        <v>594</v>
      </c>
      <c r="T453" t="s">
        <v>236</v>
      </c>
      <c r="U453" t="s">
        <v>1180</v>
      </c>
      <c r="V453" t="s">
        <v>1181</v>
      </c>
      <c r="W453" t="s">
        <v>797</v>
      </c>
      <c r="X453" t="s">
        <v>239</v>
      </c>
      <c r="Y453" t="s">
        <v>3205</v>
      </c>
      <c r="Z453" t="s">
        <v>325</v>
      </c>
      <c r="AA453" t="s">
        <v>3209</v>
      </c>
      <c r="AB453" t="s">
        <v>1561</v>
      </c>
      <c r="AC453" t="s">
        <v>1562</v>
      </c>
      <c r="AD453" t="s">
        <v>1563</v>
      </c>
      <c r="AE453" t="s">
        <v>609</v>
      </c>
      <c r="AF453" t="s">
        <v>610</v>
      </c>
      <c r="AG453" t="s">
        <v>611</v>
      </c>
      <c r="AH453" t="s">
        <v>1564</v>
      </c>
      <c r="AI453" t="s">
        <v>1565</v>
      </c>
      <c r="AJ453" t="s">
        <v>3230</v>
      </c>
      <c r="AK453" t="s">
        <v>98</v>
      </c>
      <c r="AL453">
        <v>0</v>
      </c>
      <c r="AM453">
        <v>0</v>
      </c>
      <c r="AN453">
        <v>0</v>
      </c>
      <c r="AO453">
        <v>20000000</v>
      </c>
      <c r="AP453">
        <v>20000000</v>
      </c>
      <c r="AQ453" s="187">
        <v>0</v>
      </c>
      <c r="AR453" s="187">
        <v>0</v>
      </c>
      <c r="AS453" s="187">
        <v>0</v>
      </c>
      <c r="AT453" s="187">
        <v>0</v>
      </c>
      <c r="AU453" s="187">
        <v>0</v>
      </c>
      <c r="AV453" s="187">
        <v>0</v>
      </c>
      <c r="AW453">
        <f>+COUNTIF('[5]EJECUCIONGASTOS ARMONIZADO'!$R$3:$R$583,#REF!)</f>
        <v>0</v>
      </c>
      <c r="AY453" t="e">
        <f>+#REF!-[5]GASTOS!#REF!</f>
        <v>#REF!</v>
      </c>
    </row>
    <row r="454" spans="1:51" x14ac:dyDescent="0.25">
      <c r="A454">
        <v>28</v>
      </c>
      <c r="B454">
        <v>1</v>
      </c>
      <c r="C454">
        <v>3</v>
      </c>
      <c r="D454">
        <v>33</v>
      </c>
      <c r="E454">
        <v>1</v>
      </c>
      <c r="F454">
        <v>102</v>
      </c>
      <c r="G454">
        <v>25</v>
      </c>
      <c r="H454">
        <v>42</v>
      </c>
      <c r="I454">
        <v>3</v>
      </c>
      <c r="J454" t="s">
        <v>236</v>
      </c>
      <c r="K454" t="s">
        <v>1443</v>
      </c>
      <c r="L454" t="s">
        <v>223</v>
      </c>
      <c r="M454" t="s">
        <v>1443</v>
      </c>
      <c r="N454" t="s">
        <v>223</v>
      </c>
      <c r="O454" t="s">
        <v>1446</v>
      </c>
      <c r="P454" t="s">
        <v>1447</v>
      </c>
      <c r="Q454" t="s">
        <v>594</v>
      </c>
      <c r="R454" t="s">
        <v>602</v>
      </c>
      <c r="S454" t="s">
        <v>594</v>
      </c>
      <c r="T454" t="s">
        <v>236</v>
      </c>
      <c r="U454" t="s">
        <v>1180</v>
      </c>
      <c r="V454" t="s">
        <v>1181</v>
      </c>
      <c r="W454" t="s">
        <v>797</v>
      </c>
      <c r="X454" t="s">
        <v>239</v>
      </c>
      <c r="Y454" t="s">
        <v>3205</v>
      </c>
      <c r="Z454" t="s">
        <v>325</v>
      </c>
      <c r="AA454" t="s">
        <v>3209</v>
      </c>
      <c r="AB454" t="s">
        <v>1561</v>
      </c>
      <c r="AC454" t="s">
        <v>1562</v>
      </c>
      <c r="AD454" t="s">
        <v>1563</v>
      </c>
      <c r="AE454" t="s">
        <v>609</v>
      </c>
      <c r="AF454" t="s">
        <v>610</v>
      </c>
      <c r="AG454" t="s">
        <v>611</v>
      </c>
      <c r="AH454" t="s">
        <v>1570</v>
      </c>
      <c r="AI454" t="s">
        <v>1571</v>
      </c>
      <c r="AJ454" t="s">
        <v>3231</v>
      </c>
      <c r="AK454" t="s">
        <v>99</v>
      </c>
      <c r="AL454">
        <v>0</v>
      </c>
      <c r="AM454">
        <v>0</v>
      </c>
      <c r="AN454">
        <v>0</v>
      </c>
      <c r="AO454">
        <v>204253854</v>
      </c>
      <c r="AP454">
        <v>204253854</v>
      </c>
      <c r="AQ454" s="187">
        <v>0</v>
      </c>
      <c r="AR454" s="187">
        <v>0</v>
      </c>
      <c r="AS454" s="187">
        <v>0</v>
      </c>
      <c r="AT454" s="187">
        <v>0</v>
      </c>
      <c r="AU454" s="187">
        <v>0</v>
      </c>
      <c r="AV454" s="187">
        <v>0</v>
      </c>
      <c r="AW454">
        <f>+COUNTIF('[5]EJECUCIONGASTOS ARMONIZADO'!$R$3:$R$583,#REF!)</f>
        <v>0</v>
      </c>
      <c r="AY454" t="e">
        <f>+#REF!-[5]GASTOS!#REF!</f>
        <v>#REF!</v>
      </c>
    </row>
    <row r="455" spans="1:51" x14ac:dyDescent="0.25">
      <c r="A455">
        <v>28</v>
      </c>
      <c r="B455">
        <v>1</v>
      </c>
      <c r="C455">
        <v>3</v>
      </c>
      <c r="D455">
        <v>33</v>
      </c>
      <c r="E455">
        <v>1</v>
      </c>
      <c r="F455">
        <v>102</v>
      </c>
      <c r="G455">
        <v>25</v>
      </c>
      <c r="H455">
        <v>42</v>
      </c>
      <c r="I455">
        <v>3</v>
      </c>
      <c r="J455" t="s">
        <v>236</v>
      </c>
      <c r="K455" t="s">
        <v>1443</v>
      </c>
      <c r="L455" t="s">
        <v>223</v>
      </c>
      <c r="M455" t="s">
        <v>1443</v>
      </c>
      <c r="N455" t="s">
        <v>223</v>
      </c>
      <c r="O455" t="s">
        <v>1446</v>
      </c>
      <c r="P455" t="s">
        <v>1447</v>
      </c>
      <c r="Q455" t="s">
        <v>594</v>
      </c>
      <c r="R455" t="s">
        <v>602</v>
      </c>
      <c r="S455" t="s">
        <v>594</v>
      </c>
      <c r="T455" t="s">
        <v>236</v>
      </c>
      <c r="U455" t="s">
        <v>1180</v>
      </c>
      <c r="V455" t="s">
        <v>1181</v>
      </c>
      <c r="W455" t="s">
        <v>797</v>
      </c>
      <c r="X455" t="s">
        <v>239</v>
      </c>
      <c r="Y455" t="s">
        <v>3205</v>
      </c>
      <c r="Z455" t="s">
        <v>325</v>
      </c>
      <c r="AA455" t="s">
        <v>3209</v>
      </c>
      <c r="AB455" t="s">
        <v>1561</v>
      </c>
      <c r="AC455" t="s">
        <v>1562</v>
      </c>
      <c r="AD455" t="s">
        <v>1563</v>
      </c>
      <c r="AE455" t="s">
        <v>609</v>
      </c>
      <c r="AF455" t="s">
        <v>610</v>
      </c>
      <c r="AG455" t="s">
        <v>611</v>
      </c>
      <c r="AH455" t="s">
        <v>1576</v>
      </c>
      <c r="AI455" t="s">
        <v>1577</v>
      </c>
      <c r="AJ455" t="s">
        <v>3232</v>
      </c>
      <c r="AK455" t="s">
        <v>99</v>
      </c>
      <c r="AL455">
        <v>0</v>
      </c>
      <c r="AM455">
        <v>0</v>
      </c>
      <c r="AN455">
        <v>0</v>
      </c>
      <c r="AO455">
        <v>284684761</v>
      </c>
      <c r="AP455">
        <v>0</v>
      </c>
      <c r="AQ455" s="187">
        <v>284684761</v>
      </c>
      <c r="AR455" s="187">
        <v>284684761</v>
      </c>
      <c r="AS455" s="187">
        <v>0</v>
      </c>
      <c r="AT455" s="187">
        <v>0</v>
      </c>
      <c r="AU455" s="187">
        <v>0</v>
      </c>
      <c r="AV455" s="187">
        <v>0</v>
      </c>
      <c r="AW455">
        <f>+COUNTIF('[5]EJECUCIONGASTOS ARMONIZADO'!$R$3:$R$583,#REF!)</f>
        <v>0</v>
      </c>
      <c r="AY455" t="e">
        <f>+#REF!-[5]GASTOS!#REF!</f>
        <v>#REF!</v>
      </c>
    </row>
    <row r="456" spans="1:51" x14ac:dyDescent="0.25">
      <c r="A456">
        <v>28</v>
      </c>
      <c r="B456">
        <v>1</v>
      </c>
      <c r="C456">
        <v>3</v>
      </c>
      <c r="D456">
        <v>33</v>
      </c>
      <c r="E456">
        <v>1</v>
      </c>
      <c r="F456">
        <v>102</v>
      </c>
      <c r="G456">
        <v>25</v>
      </c>
      <c r="H456">
        <v>43</v>
      </c>
      <c r="I456">
        <v>3</v>
      </c>
      <c r="J456" t="s">
        <v>236</v>
      </c>
      <c r="K456" t="s">
        <v>1443</v>
      </c>
      <c r="L456" t="s">
        <v>223</v>
      </c>
      <c r="M456" t="s">
        <v>1443</v>
      </c>
      <c r="N456" t="s">
        <v>223</v>
      </c>
      <c r="O456" t="s">
        <v>1446</v>
      </c>
      <c r="P456" t="s">
        <v>1447</v>
      </c>
      <c r="Q456" t="s">
        <v>594</v>
      </c>
      <c r="R456" t="s">
        <v>602</v>
      </c>
      <c r="S456" t="s">
        <v>594</v>
      </c>
      <c r="T456" t="s">
        <v>236</v>
      </c>
      <c r="U456" t="s">
        <v>1180</v>
      </c>
      <c r="V456" t="s">
        <v>1181</v>
      </c>
      <c r="W456" t="s">
        <v>797</v>
      </c>
      <c r="X456" t="s">
        <v>239</v>
      </c>
      <c r="Y456" t="s">
        <v>3205</v>
      </c>
      <c r="Z456" t="s">
        <v>325</v>
      </c>
      <c r="AA456" t="s">
        <v>3209</v>
      </c>
      <c r="AB456" t="s">
        <v>1561</v>
      </c>
      <c r="AC456" t="s">
        <v>1562</v>
      </c>
      <c r="AD456" t="s">
        <v>1563</v>
      </c>
      <c r="AE456" t="s">
        <v>609</v>
      </c>
      <c r="AF456" t="s">
        <v>610</v>
      </c>
      <c r="AG456" t="s">
        <v>611</v>
      </c>
      <c r="AH456" t="s">
        <v>1576</v>
      </c>
      <c r="AI456" t="s">
        <v>1577</v>
      </c>
      <c r="AJ456" t="s">
        <v>3233</v>
      </c>
      <c r="AK456" t="s">
        <v>100</v>
      </c>
      <c r="AL456">
        <v>0</v>
      </c>
      <c r="AM456">
        <v>0</v>
      </c>
      <c r="AN456">
        <v>0</v>
      </c>
      <c r="AO456">
        <v>34822789</v>
      </c>
      <c r="AP456">
        <v>0</v>
      </c>
      <c r="AQ456" s="187">
        <v>34822789</v>
      </c>
      <c r="AR456" s="187">
        <v>34822789</v>
      </c>
      <c r="AS456" s="187">
        <v>0</v>
      </c>
      <c r="AT456" s="187">
        <v>0</v>
      </c>
      <c r="AU456" s="187">
        <v>0</v>
      </c>
      <c r="AV456" s="187">
        <v>0</v>
      </c>
      <c r="AW456">
        <f>+COUNTIF('[5]EJECUCIONGASTOS ARMONIZADO'!$R$3:$R$583,#REF!)</f>
        <v>0</v>
      </c>
      <c r="AY456" t="e">
        <f>+#REF!-[5]GASTOS!#REF!</f>
        <v>#REF!</v>
      </c>
    </row>
    <row r="457" spans="1:51" x14ac:dyDescent="0.25">
      <c r="A457">
        <v>28</v>
      </c>
      <c r="B457">
        <v>1</v>
      </c>
      <c r="C457">
        <v>3</v>
      </c>
      <c r="D457">
        <v>33</v>
      </c>
      <c r="E457">
        <v>1</v>
      </c>
      <c r="F457">
        <v>102</v>
      </c>
      <c r="G457">
        <v>25</v>
      </c>
      <c r="H457">
        <v>43</v>
      </c>
      <c r="I457">
        <v>3</v>
      </c>
      <c r="J457" t="s">
        <v>236</v>
      </c>
      <c r="K457" t="s">
        <v>1443</v>
      </c>
      <c r="L457" t="s">
        <v>223</v>
      </c>
      <c r="M457" t="s">
        <v>1443</v>
      </c>
      <c r="N457" t="s">
        <v>223</v>
      </c>
      <c r="O457" t="s">
        <v>1446</v>
      </c>
      <c r="P457" t="s">
        <v>1447</v>
      </c>
      <c r="Q457" t="s">
        <v>594</v>
      </c>
      <c r="R457" t="s">
        <v>602</v>
      </c>
      <c r="S457" t="s">
        <v>594</v>
      </c>
      <c r="T457" t="s">
        <v>236</v>
      </c>
      <c r="U457" t="s">
        <v>1180</v>
      </c>
      <c r="V457" t="s">
        <v>1181</v>
      </c>
      <c r="W457" t="s">
        <v>797</v>
      </c>
      <c r="X457" t="s">
        <v>239</v>
      </c>
      <c r="Y457" t="s">
        <v>3205</v>
      </c>
      <c r="Z457" t="s">
        <v>325</v>
      </c>
      <c r="AA457" t="s">
        <v>3209</v>
      </c>
      <c r="AB457" t="s">
        <v>1561</v>
      </c>
      <c r="AC457" t="s">
        <v>1562</v>
      </c>
      <c r="AD457" t="s">
        <v>1563</v>
      </c>
      <c r="AE457" t="s">
        <v>609</v>
      </c>
      <c r="AF457" t="s">
        <v>610</v>
      </c>
      <c r="AG457" t="s">
        <v>611</v>
      </c>
      <c r="AH457" t="s">
        <v>1587</v>
      </c>
      <c r="AI457" t="s">
        <v>1588</v>
      </c>
      <c r="AJ457" t="s">
        <v>3234</v>
      </c>
      <c r="AK457" t="s">
        <v>100</v>
      </c>
      <c r="AL457">
        <v>0</v>
      </c>
      <c r="AM457">
        <v>0</v>
      </c>
      <c r="AN457">
        <v>0</v>
      </c>
      <c r="AO457">
        <v>95102949</v>
      </c>
      <c r="AP457">
        <v>11102949</v>
      </c>
      <c r="AQ457" s="187">
        <v>84000000</v>
      </c>
      <c r="AR457" s="187">
        <v>84000000</v>
      </c>
      <c r="AS457" s="187">
        <v>0</v>
      </c>
      <c r="AT457" s="187">
        <v>0</v>
      </c>
      <c r="AU457" s="187">
        <v>0</v>
      </c>
      <c r="AV457" s="187">
        <v>0</v>
      </c>
      <c r="AW457">
        <f>+COUNTIF('[5]EJECUCIONGASTOS ARMONIZADO'!$R$3:$R$583,#REF!)</f>
        <v>0</v>
      </c>
      <c r="AY457" t="e">
        <f>+#REF!-[5]GASTOS!#REF!</f>
        <v>#REF!</v>
      </c>
    </row>
    <row r="458" spans="1:51" x14ac:dyDescent="0.25">
      <c r="A458">
        <v>28</v>
      </c>
      <c r="B458">
        <v>1</v>
      </c>
      <c r="C458">
        <v>3</v>
      </c>
      <c r="D458">
        <v>33</v>
      </c>
      <c r="E458">
        <v>1</v>
      </c>
      <c r="F458">
        <v>102</v>
      </c>
      <c r="G458">
        <v>25</v>
      </c>
      <c r="H458">
        <v>43</v>
      </c>
      <c r="I458">
        <v>3</v>
      </c>
      <c r="J458" t="s">
        <v>236</v>
      </c>
      <c r="K458" t="s">
        <v>1443</v>
      </c>
      <c r="L458" t="s">
        <v>223</v>
      </c>
      <c r="M458" t="s">
        <v>1443</v>
      </c>
      <c r="N458" t="s">
        <v>223</v>
      </c>
      <c r="O458" t="s">
        <v>1446</v>
      </c>
      <c r="P458" t="s">
        <v>1447</v>
      </c>
      <c r="Q458" t="s">
        <v>594</v>
      </c>
      <c r="R458" t="s">
        <v>602</v>
      </c>
      <c r="S458" t="s">
        <v>594</v>
      </c>
      <c r="T458" t="s">
        <v>236</v>
      </c>
      <c r="U458" t="s">
        <v>1180</v>
      </c>
      <c r="V458" t="s">
        <v>1181</v>
      </c>
      <c r="W458" t="s">
        <v>797</v>
      </c>
      <c r="X458" t="s">
        <v>239</v>
      </c>
      <c r="Y458" t="s">
        <v>3205</v>
      </c>
      <c r="Z458" t="s">
        <v>325</v>
      </c>
      <c r="AA458" t="s">
        <v>3209</v>
      </c>
      <c r="AB458" t="s">
        <v>1561</v>
      </c>
      <c r="AC458" t="s">
        <v>1562</v>
      </c>
      <c r="AD458" t="s">
        <v>1563</v>
      </c>
      <c r="AE458" t="s">
        <v>609</v>
      </c>
      <c r="AF458" t="s">
        <v>610</v>
      </c>
      <c r="AG458" t="s">
        <v>611</v>
      </c>
      <c r="AH458" t="s">
        <v>1564</v>
      </c>
      <c r="AI458" t="s">
        <v>1565</v>
      </c>
      <c r="AJ458" t="s">
        <v>3235</v>
      </c>
      <c r="AK458" t="s">
        <v>100</v>
      </c>
      <c r="AL458">
        <v>0</v>
      </c>
      <c r="AM458">
        <v>0</v>
      </c>
      <c r="AN458">
        <v>0</v>
      </c>
      <c r="AO458">
        <v>45000000</v>
      </c>
      <c r="AP458">
        <v>45000000</v>
      </c>
      <c r="AQ458" s="187">
        <v>0</v>
      </c>
      <c r="AR458" s="187">
        <v>0</v>
      </c>
      <c r="AS458" s="187">
        <v>0</v>
      </c>
      <c r="AT458" s="187">
        <v>0</v>
      </c>
      <c r="AU458" s="187">
        <v>0</v>
      </c>
      <c r="AV458" s="187">
        <v>0</v>
      </c>
      <c r="AW458">
        <f>+COUNTIF('[5]EJECUCIONGASTOS ARMONIZADO'!$R$3:$R$583,#REF!)</f>
        <v>0</v>
      </c>
      <c r="AY458" t="e">
        <f>+#REF!-[5]GASTOS!#REF!</f>
        <v>#REF!</v>
      </c>
    </row>
    <row r="459" spans="1:51" x14ac:dyDescent="0.25">
      <c r="A459">
        <v>28</v>
      </c>
      <c r="B459">
        <v>1</v>
      </c>
      <c r="C459">
        <v>3</v>
      </c>
      <c r="D459">
        <v>33</v>
      </c>
      <c r="E459">
        <v>1</v>
      </c>
      <c r="F459">
        <v>102</v>
      </c>
      <c r="G459">
        <v>25</v>
      </c>
      <c r="H459">
        <v>45</v>
      </c>
      <c r="I459">
        <v>3</v>
      </c>
      <c r="J459" t="s">
        <v>236</v>
      </c>
      <c r="K459" t="s">
        <v>1443</v>
      </c>
      <c r="L459" t="s">
        <v>223</v>
      </c>
      <c r="M459" t="s">
        <v>1443</v>
      </c>
      <c r="N459" t="s">
        <v>223</v>
      </c>
      <c r="O459" t="s">
        <v>1446</v>
      </c>
      <c r="P459" t="s">
        <v>1447</v>
      </c>
      <c r="Q459" t="s">
        <v>594</v>
      </c>
      <c r="R459" t="s">
        <v>602</v>
      </c>
      <c r="S459" t="s">
        <v>594</v>
      </c>
      <c r="T459" t="s">
        <v>236</v>
      </c>
      <c r="U459" t="s">
        <v>1180</v>
      </c>
      <c r="V459" t="s">
        <v>1181</v>
      </c>
      <c r="W459" t="s">
        <v>797</v>
      </c>
      <c r="X459" t="s">
        <v>239</v>
      </c>
      <c r="Y459" t="s">
        <v>3205</v>
      </c>
      <c r="Z459" t="s">
        <v>325</v>
      </c>
      <c r="AA459" t="s">
        <v>3209</v>
      </c>
      <c r="AB459" t="s">
        <v>1561</v>
      </c>
      <c r="AC459" t="s">
        <v>1562</v>
      </c>
      <c r="AD459" t="s">
        <v>1563</v>
      </c>
      <c r="AE459" t="s">
        <v>609</v>
      </c>
      <c r="AF459" t="s">
        <v>610</v>
      </c>
      <c r="AG459" t="s">
        <v>611</v>
      </c>
      <c r="AH459" t="s">
        <v>1638</v>
      </c>
      <c r="AI459" t="s">
        <v>1639</v>
      </c>
      <c r="AJ459" t="s">
        <v>3236</v>
      </c>
      <c r="AK459" t="s">
        <v>3213</v>
      </c>
      <c r="AL459">
        <v>0</v>
      </c>
      <c r="AM459">
        <v>0</v>
      </c>
      <c r="AN459">
        <v>0</v>
      </c>
      <c r="AO459">
        <v>713393897</v>
      </c>
      <c r="AP459">
        <v>299935844</v>
      </c>
      <c r="AQ459" s="187">
        <v>413458053</v>
      </c>
      <c r="AR459" s="187">
        <v>413458053</v>
      </c>
      <c r="AS459" s="187">
        <v>412632307</v>
      </c>
      <c r="AT459" s="187">
        <v>412632307</v>
      </c>
      <c r="AU459" s="187">
        <v>412632307</v>
      </c>
      <c r="AV459" s="187">
        <v>0</v>
      </c>
      <c r="AW459">
        <f>+COUNTIF('[5]EJECUCIONGASTOS ARMONIZADO'!$R$3:$R$583,#REF!)</f>
        <v>0</v>
      </c>
      <c r="AY459" t="e">
        <f>+#REF!-[5]GASTOS!#REF!</f>
        <v>#REF!</v>
      </c>
    </row>
    <row r="460" spans="1:51" x14ac:dyDescent="0.25">
      <c r="A460">
        <v>28</v>
      </c>
      <c r="B460">
        <v>1</v>
      </c>
      <c r="C460">
        <v>3</v>
      </c>
      <c r="D460">
        <v>33</v>
      </c>
      <c r="E460">
        <v>1</v>
      </c>
      <c r="F460">
        <v>102</v>
      </c>
      <c r="G460">
        <v>25</v>
      </c>
      <c r="H460">
        <v>46</v>
      </c>
      <c r="I460">
        <v>3</v>
      </c>
      <c r="J460" t="s">
        <v>236</v>
      </c>
      <c r="K460" t="s">
        <v>1443</v>
      </c>
      <c r="L460" t="s">
        <v>223</v>
      </c>
      <c r="M460" t="s">
        <v>1443</v>
      </c>
      <c r="N460" t="s">
        <v>223</v>
      </c>
      <c r="O460" t="s">
        <v>1446</v>
      </c>
      <c r="P460" t="s">
        <v>1447</v>
      </c>
      <c r="Q460" t="s">
        <v>594</v>
      </c>
      <c r="R460" t="s">
        <v>602</v>
      </c>
      <c r="S460" t="s">
        <v>594</v>
      </c>
      <c r="T460" t="s">
        <v>236</v>
      </c>
      <c r="U460" t="s">
        <v>1180</v>
      </c>
      <c r="V460" t="s">
        <v>1181</v>
      </c>
      <c r="W460" t="s">
        <v>797</v>
      </c>
      <c r="X460" t="s">
        <v>239</v>
      </c>
      <c r="Y460" t="s">
        <v>3205</v>
      </c>
      <c r="Z460" t="s">
        <v>325</v>
      </c>
      <c r="AA460" t="s">
        <v>3209</v>
      </c>
      <c r="AB460" t="s">
        <v>1561</v>
      </c>
      <c r="AC460" t="s">
        <v>1562</v>
      </c>
      <c r="AD460" t="s">
        <v>1563</v>
      </c>
      <c r="AE460" t="s">
        <v>609</v>
      </c>
      <c r="AF460" t="s">
        <v>610</v>
      </c>
      <c r="AG460" t="s">
        <v>611</v>
      </c>
      <c r="AH460" t="s">
        <v>1679</v>
      </c>
      <c r="AI460" t="s">
        <v>1680</v>
      </c>
      <c r="AJ460" t="s">
        <v>3237</v>
      </c>
      <c r="AK460" t="s">
        <v>110</v>
      </c>
      <c r="AL460">
        <v>0</v>
      </c>
      <c r="AM460">
        <v>0</v>
      </c>
      <c r="AN460">
        <v>0</v>
      </c>
      <c r="AO460">
        <v>231575295</v>
      </c>
      <c r="AP460">
        <v>0</v>
      </c>
      <c r="AQ460" s="187">
        <v>231575295</v>
      </c>
      <c r="AR460" s="187">
        <v>231575295</v>
      </c>
      <c r="AS460" s="187">
        <v>231575295</v>
      </c>
      <c r="AT460" s="187">
        <v>30435747</v>
      </c>
      <c r="AU460" s="187">
        <v>30435747</v>
      </c>
      <c r="AV460" s="187">
        <v>0</v>
      </c>
      <c r="AW460">
        <f>+COUNTIF('[5]EJECUCIONGASTOS ARMONIZADO'!$R$3:$R$583,#REF!)</f>
        <v>0</v>
      </c>
      <c r="AY460" t="e">
        <f>+#REF!-[5]GASTOS!#REF!</f>
        <v>#REF!</v>
      </c>
    </row>
    <row r="461" spans="1:51" x14ac:dyDescent="0.25">
      <c r="A461">
        <v>28</v>
      </c>
      <c r="B461">
        <v>1</v>
      </c>
      <c r="C461">
        <v>3</v>
      </c>
      <c r="D461">
        <v>33</v>
      </c>
      <c r="E461">
        <v>1</v>
      </c>
      <c r="F461">
        <v>102</v>
      </c>
      <c r="G461">
        <v>25</v>
      </c>
      <c r="H461">
        <v>48</v>
      </c>
      <c r="I461">
        <v>3</v>
      </c>
      <c r="J461" t="s">
        <v>236</v>
      </c>
      <c r="K461" t="s">
        <v>1443</v>
      </c>
      <c r="L461" t="s">
        <v>223</v>
      </c>
      <c r="M461" t="s">
        <v>1443</v>
      </c>
      <c r="N461" t="s">
        <v>223</v>
      </c>
      <c r="O461" t="s">
        <v>1446</v>
      </c>
      <c r="P461" t="s">
        <v>1447</v>
      </c>
      <c r="Q461" t="s">
        <v>594</v>
      </c>
      <c r="R461" t="s">
        <v>602</v>
      </c>
      <c r="S461" t="s">
        <v>594</v>
      </c>
      <c r="T461" t="s">
        <v>236</v>
      </c>
      <c r="U461" t="s">
        <v>1180</v>
      </c>
      <c r="V461" t="s">
        <v>1181</v>
      </c>
      <c r="W461" t="s">
        <v>797</v>
      </c>
      <c r="X461" t="s">
        <v>239</v>
      </c>
      <c r="Y461" t="s">
        <v>3205</v>
      </c>
      <c r="Z461" t="s">
        <v>325</v>
      </c>
      <c r="AA461" t="s">
        <v>3209</v>
      </c>
      <c r="AB461" t="s">
        <v>1561</v>
      </c>
      <c r="AC461" t="s">
        <v>1562</v>
      </c>
      <c r="AD461" t="s">
        <v>1563</v>
      </c>
      <c r="AE461" t="s">
        <v>609</v>
      </c>
      <c r="AF461" t="s">
        <v>610</v>
      </c>
      <c r="AG461" t="s">
        <v>611</v>
      </c>
      <c r="AH461" t="s">
        <v>1679</v>
      </c>
      <c r="AI461" t="s">
        <v>1680</v>
      </c>
      <c r="AJ461" t="s">
        <v>3238</v>
      </c>
      <c r="AK461" t="s">
        <v>109</v>
      </c>
      <c r="AL461">
        <v>0</v>
      </c>
      <c r="AM461">
        <v>0</v>
      </c>
      <c r="AN461">
        <v>0</v>
      </c>
      <c r="AO461">
        <v>132091000</v>
      </c>
      <c r="AP461">
        <v>0</v>
      </c>
      <c r="AQ461" s="187">
        <v>132091000</v>
      </c>
      <c r="AR461" s="187">
        <v>101145685</v>
      </c>
      <c r="AS461" s="187">
        <v>101145685</v>
      </c>
      <c r="AT461" s="187">
        <v>0</v>
      </c>
      <c r="AU461" s="187">
        <v>0</v>
      </c>
      <c r="AV461" s="187">
        <v>30945315</v>
      </c>
      <c r="AW461">
        <f>+COUNTIF('[5]EJECUCIONGASTOS ARMONIZADO'!$R$3:$R$583,#REF!)</f>
        <v>0</v>
      </c>
      <c r="AY461" t="e">
        <f>+#REF!-[5]GASTOS!#REF!</f>
        <v>#REF!</v>
      </c>
    </row>
    <row r="462" spans="1:51" x14ac:dyDescent="0.25">
      <c r="A462">
        <v>28</v>
      </c>
      <c r="B462">
        <v>1</v>
      </c>
      <c r="C462">
        <v>3</v>
      </c>
      <c r="D462">
        <v>33</v>
      </c>
      <c r="E462">
        <v>1</v>
      </c>
      <c r="F462">
        <v>102</v>
      </c>
      <c r="G462">
        <v>72</v>
      </c>
      <c r="H462">
        <v>43</v>
      </c>
      <c r="I462">
        <v>3</v>
      </c>
      <c r="J462" t="s">
        <v>236</v>
      </c>
      <c r="K462" t="s">
        <v>1443</v>
      </c>
      <c r="L462" t="s">
        <v>223</v>
      </c>
      <c r="M462" t="s">
        <v>1443</v>
      </c>
      <c r="N462" t="s">
        <v>223</v>
      </c>
      <c r="O462" t="s">
        <v>1446</v>
      </c>
      <c r="P462" t="s">
        <v>1447</v>
      </c>
      <c r="Q462" t="s">
        <v>594</v>
      </c>
      <c r="R462" t="s">
        <v>602</v>
      </c>
      <c r="S462" t="s">
        <v>594</v>
      </c>
      <c r="T462" t="s">
        <v>236</v>
      </c>
      <c r="U462" t="s">
        <v>1180</v>
      </c>
      <c r="V462" t="s">
        <v>1181</v>
      </c>
      <c r="W462" t="s">
        <v>797</v>
      </c>
      <c r="X462" t="s">
        <v>239</v>
      </c>
      <c r="Y462" t="s">
        <v>3205</v>
      </c>
      <c r="Z462" t="s">
        <v>325</v>
      </c>
      <c r="AA462" t="s">
        <v>3216</v>
      </c>
      <c r="AB462" t="s">
        <v>1451</v>
      </c>
      <c r="AC462" t="s">
        <v>1452</v>
      </c>
      <c r="AD462" t="s">
        <v>1453</v>
      </c>
      <c r="AE462" t="s">
        <v>609</v>
      </c>
      <c r="AF462" t="s">
        <v>610</v>
      </c>
      <c r="AG462" t="s">
        <v>611</v>
      </c>
      <c r="AH462" t="s">
        <v>1454</v>
      </c>
      <c r="AI462" t="s">
        <v>1455</v>
      </c>
      <c r="AJ462" t="s">
        <v>3239</v>
      </c>
      <c r="AK462" t="s">
        <v>3222</v>
      </c>
      <c r="AL462">
        <v>0</v>
      </c>
      <c r="AM462">
        <v>0</v>
      </c>
      <c r="AN462">
        <v>0</v>
      </c>
      <c r="AO462">
        <v>200000000</v>
      </c>
      <c r="AP462">
        <v>0</v>
      </c>
      <c r="AQ462" s="187">
        <v>200000000</v>
      </c>
      <c r="AR462" s="187">
        <v>200000000</v>
      </c>
      <c r="AS462" s="187">
        <v>0</v>
      </c>
      <c r="AT462" s="187">
        <v>0</v>
      </c>
      <c r="AU462" s="187">
        <v>0</v>
      </c>
      <c r="AV462" s="187">
        <v>0</v>
      </c>
      <c r="AW462">
        <f>+COUNTIF('[5]EJECUCIONGASTOS ARMONIZADO'!$R$3:$R$583,#REF!)</f>
        <v>0</v>
      </c>
      <c r="AY462" t="e">
        <f>+#REF!-[5]GASTOS!#REF!</f>
        <v>#REF!</v>
      </c>
    </row>
    <row r="463" spans="1:51" x14ac:dyDescent="0.25">
      <c r="A463">
        <v>28</v>
      </c>
      <c r="B463">
        <v>1</v>
      </c>
      <c r="C463">
        <v>3</v>
      </c>
      <c r="D463">
        <v>33</v>
      </c>
      <c r="E463">
        <v>1</v>
      </c>
      <c r="F463">
        <v>102</v>
      </c>
      <c r="G463">
        <v>72</v>
      </c>
      <c r="H463">
        <v>43</v>
      </c>
      <c r="I463">
        <v>3</v>
      </c>
      <c r="J463" t="s">
        <v>236</v>
      </c>
      <c r="K463" t="s">
        <v>1443</v>
      </c>
      <c r="L463" t="s">
        <v>223</v>
      </c>
      <c r="M463" t="s">
        <v>1443</v>
      </c>
      <c r="N463" t="s">
        <v>223</v>
      </c>
      <c r="O463" t="s">
        <v>1446</v>
      </c>
      <c r="P463" t="s">
        <v>1447</v>
      </c>
      <c r="Q463" t="s">
        <v>594</v>
      </c>
      <c r="R463" t="s">
        <v>602</v>
      </c>
      <c r="S463" t="s">
        <v>594</v>
      </c>
      <c r="T463" t="s">
        <v>236</v>
      </c>
      <c r="U463" t="s">
        <v>1180</v>
      </c>
      <c r="V463" t="s">
        <v>1181</v>
      </c>
      <c r="W463" t="s">
        <v>797</v>
      </c>
      <c r="X463" t="s">
        <v>239</v>
      </c>
      <c r="Y463" t="s">
        <v>3205</v>
      </c>
      <c r="Z463" t="s">
        <v>325</v>
      </c>
      <c r="AA463" t="s">
        <v>3216</v>
      </c>
      <c r="AB463" t="s">
        <v>1451</v>
      </c>
      <c r="AC463" t="s">
        <v>1452</v>
      </c>
      <c r="AD463" t="s">
        <v>1453</v>
      </c>
      <c r="AE463" t="s">
        <v>609</v>
      </c>
      <c r="AF463" t="s">
        <v>610</v>
      </c>
      <c r="AG463" t="s">
        <v>611</v>
      </c>
      <c r="AH463" t="s">
        <v>1459</v>
      </c>
      <c r="AI463" t="s">
        <v>1460</v>
      </c>
      <c r="AJ463" t="s">
        <v>3240</v>
      </c>
      <c r="AK463" t="s">
        <v>3222</v>
      </c>
      <c r="AL463">
        <v>0</v>
      </c>
      <c r="AM463">
        <v>0</v>
      </c>
      <c r="AN463">
        <v>0</v>
      </c>
      <c r="AO463">
        <v>145681813</v>
      </c>
      <c r="AP463">
        <v>0</v>
      </c>
      <c r="AQ463" s="187">
        <v>145681813</v>
      </c>
      <c r="AR463" s="187">
        <v>58092000</v>
      </c>
      <c r="AS463" s="187">
        <v>48489200</v>
      </c>
      <c r="AT463" s="187">
        <v>0</v>
      </c>
      <c r="AU463" s="187">
        <v>0</v>
      </c>
      <c r="AV463" s="187">
        <v>87589813</v>
      </c>
      <c r="AW463">
        <f>+COUNTIF('[5]EJECUCIONGASTOS ARMONIZADO'!$R$3:$R$583,#REF!)</f>
        <v>0</v>
      </c>
      <c r="AY463" t="e">
        <f>+#REF!-[5]GASTOS!#REF!</f>
        <v>#REF!</v>
      </c>
    </row>
    <row r="464" spans="1:51" x14ac:dyDescent="0.25">
      <c r="A464">
        <v>28</v>
      </c>
      <c r="B464">
        <v>1</v>
      </c>
      <c r="C464">
        <v>3</v>
      </c>
      <c r="D464">
        <v>33</v>
      </c>
      <c r="E464">
        <v>1</v>
      </c>
      <c r="F464">
        <v>102</v>
      </c>
      <c r="G464">
        <v>72</v>
      </c>
      <c r="H464">
        <v>44</v>
      </c>
      <c r="I464">
        <v>3</v>
      </c>
      <c r="J464" t="s">
        <v>236</v>
      </c>
      <c r="K464" t="s">
        <v>1443</v>
      </c>
      <c r="L464" t="s">
        <v>223</v>
      </c>
      <c r="M464" t="s">
        <v>1443</v>
      </c>
      <c r="N464" t="s">
        <v>223</v>
      </c>
      <c r="O464" t="s">
        <v>1446</v>
      </c>
      <c r="P464" t="s">
        <v>1447</v>
      </c>
      <c r="Q464" t="s">
        <v>594</v>
      </c>
      <c r="R464" t="s">
        <v>602</v>
      </c>
      <c r="S464" t="s">
        <v>594</v>
      </c>
      <c r="T464" t="s">
        <v>236</v>
      </c>
      <c r="U464" t="s">
        <v>1180</v>
      </c>
      <c r="V464" t="s">
        <v>1181</v>
      </c>
      <c r="W464" t="s">
        <v>797</v>
      </c>
      <c r="X464" t="s">
        <v>239</v>
      </c>
      <c r="Y464" t="s">
        <v>3205</v>
      </c>
      <c r="Z464" t="s">
        <v>325</v>
      </c>
      <c r="AA464" t="s">
        <v>3216</v>
      </c>
      <c r="AB464" t="s">
        <v>1451</v>
      </c>
      <c r="AC464" t="s">
        <v>1452</v>
      </c>
      <c r="AD464" t="s">
        <v>1453</v>
      </c>
      <c r="AE464" t="s">
        <v>609</v>
      </c>
      <c r="AF464" t="s">
        <v>610</v>
      </c>
      <c r="AG464" t="s">
        <v>611</v>
      </c>
      <c r="AH464" t="s">
        <v>1459</v>
      </c>
      <c r="AI464" t="s">
        <v>1460</v>
      </c>
      <c r="AJ464" t="s">
        <v>3241</v>
      </c>
      <c r="AK464" t="s">
        <v>3242</v>
      </c>
      <c r="AL464">
        <v>0</v>
      </c>
      <c r="AM464">
        <v>0</v>
      </c>
      <c r="AN464">
        <v>0</v>
      </c>
      <c r="AO464">
        <v>10906144006</v>
      </c>
      <c r="AP464">
        <v>0</v>
      </c>
      <c r="AQ464" s="187">
        <v>10906144006</v>
      </c>
      <c r="AR464" s="187">
        <v>5222051391</v>
      </c>
      <c r="AS464" s="187">
        <v>5222051391</v>
      </c>
      <c r="AT464" s="187">
        <v>5113186726</v>
      </c>
      <c r="AU464" s="187">
        <v>5113186726</v>
      </c>
      <c r="AV464" s="187">
        <v>5684092615</v>
      </c>
      <c r="AW464">
        <f>+COUNTIF('[5]EJECUCIONGASTOS ARMONIZADO'!$R$3:$R$583,#REF!)</f>
        <v>0</v>
      </c>
      <c r="AY464" t="e">
        <f>+#REF!-[5]GASTOS!#REF!</f>
        <v>#REF!</v>
      </c>
    </row>
    <row r="465" spans="1:51" x14ac:dyDescent="0.25">
      <c r="A465">
        <v>28</v>
      </c>
      <c r="B465">
        <v>1</v>
      </c>
      <c r="C465">
        <v>3</v>
      </c>
      <c r="D465">
        <v>33</v>
      </c>
      <c r="E465">
        <v>1</v>
      </c>
      <c r="F465">
        <v>2</v>
      </c>
      <c r="G465">
        <v>72</v>
      </c>
      <c r="H465">
        <v>0</v>
      </c>
      <c r="I465">
        <v>3</v>
      </c>
      <c r="J465" t="s">
        <v>236</v>
      </c>
      <c r="K465" t="s">
        <v>1443</v>
      </c>
      <c r="L465" t="s">
        <v>223</v>
      </c>
      <c r="M465" t="s">
        <v>1443</v>
      </c>
      <c r="N465" t="s">
        <v>223</v>
      </c>
      <c r="O465" t="s">
        <v>1446</v>
      </c>
      <c r="P465" t="s">
        <v>1447</v>
      </c>
      <c r="Q465" t="s">
        <v>594</v>
      </c>
      <c r="R465" t="s">
        <v>602</v>
      </c>
      <c r="S465" t="s">
        <v>594</v>
      </c>
      <c r="T465" t="s">
        <v>236</v>
      </c>
      <c r="U465" t="s">
        <v>1180</v>
      </c>
      <c r="V465" t="s">
        <v>1181</v>
      </c>
      <c r="W465" t="s">
        <v>797</v>
      </c>
      <c r="X465" t="s">
        <v>239</v>
      </c>
      <c r="Y465" t="s">
        <v>1448</v>
      </c>
      <c r="Z465" t="s">
        <v>1449</v>
      </c>
      <c r="AA465" t="s">
        <v>1450</v>
      </c>
      <c r="AB465" t="s">
        <v>1451</v>
      </c>
      <c r="AC465" t="s">
        <v>1452</v>
      </c>
      <c r="AD465" t="s">
        <v>1453</v>
      </c>
      <c r="AE465" t="s">
        <v>609</v>
      </c>
      <c r="AF465" t="s">
        <v>610</v>
      </c>
      <c r="AG465" t="s">
        <v>611</v>
      </c>
      <c r="AH465" t="s">
        <v>1454</v>
      </c>
      <c r="AI465" t="s">
        <v>1455</v>
      </c>
      <c r="AJ465" t="s">
        <v>1514</v>
      </c>
      <c r="AK465" t="s">
        <v>94</v>
      </c>
      <c r="AL465">
        <v>200000000</v>
      </c>
      <c r="AM465">
        <v>0</v>
      </c>
      <c r="AN465">
        <v>0</v>
      </c>
      <c r="AO465">
        <v>0</v>
      </c>
      <c r="AP465">
        <v>200000000</v>
      </c>
      <c r="AQ465" s="187">
        <v>0</v>
      </c>
      <c r="AR465" s="187">
        <v>0</v>
      </c>
      <c r="AS465" s="187">
        <v>0</v>
      </c>
      <c r="AT465" s="187">
        <v>0</v>
      </c>
      <c r="AU465" s="187">
        <v>0</v>
      </c>
      <c r="AV465" s="187">
        <v>0</v>
      </c>
      <c r="AW465">
        <f>+COUNTIF('[5]EJECUCIONGASTOS ARMONIZADO'!$R$3:$R$583,#REF!)</f>
        <v>0</v>
      </c>
      <c r="AY465" t="e">
        <f>+#REF!-[5]GASTOS!#REF!</f>
        <v>#REF!</v>
      </c>
    </row>
    <row r="466" spans="1:51" x14ac:dyDescent="0.25">
      <c r="A466">
        <v>28</v>
      </c>
      <c r="B466">
        <v>1</v>
      </c>
      <c r="C466">
        <v>3</v>
      </c>
      <c r="D466">
        <v>33</v>
      </c>
      <c r="E466">
        <v>1</v>
      </c>
      <c r="F466">
        <v>2</v>
      </c>
      <c r="G466">
        <v>72</v>
      </c>
      <c r="H466">
        <v>1</v>
      </c>
      <c r="I466">
        <v>3</v>
      </c>
      <c r="J466" t="s">
        <v>236</v>
      </c>
      <c r="K466" t="s">
        <v>1443</v>
      </c>
      <c r="L466" t="s">
        <v>223</v>
      </c>
      <c r="M466" t="s">
        <v>1443</v>
      </c>
      <c r="N466" t="s">
        <v>223</v>
      </c>
      <c r="O466" t="s">
        <v>1446</v>
      </c>
      <c r="P466" t="s">
        <v>1447</v>
      </c>
      <c r="Q466" t="s">
        <v>594</v>
      </c>
      <c r="R466" t="s">
        <v>602</v>
      </c>
      <c r="S466" t="s">
        <v>594</v>
      </c>
      <c r="T466" t="s">
        <v>236</v>
      </c>
      <c r="U466" t="s">
        <v>1180</v>
      </c>
      <c r="V466" t="s">
        <v>1181</v>
      </c>
      <c r="W466" t="s">
        <v>797</v>
      </c>
      <c r="X466" t="s">
        <v>239</v>
      </c>
      <c r="Y466" t="s">
        <v>1448</v>
      </c>
      <c r="Z466" t="s">
        <v>1449</v>
      </c>
      <c r="AA466" t="s">
        <v>1450</v>
      </c>
      <c r="AB466" t="s">
        <v>1451</v>
      </c>
      <c r="AC466" t="s">
        <v>1452</v>
      </c>
      <c r="AD466" t="s">
        <v>1453</v>
      </c>
      <c r="AE466" t="s">
        <v>609</v>
      </c>
      <c r="AF466" t="s">
        <v>610</v>
      </c>
      <c r="AG466" t="s">
        <v>611</v>
      </c>
      <c r="AH466" t="s">
        <v>1459</v>
      </c>
      <c r="AI466" t="s">
        <v>1460</v>
      </c>
      <c r="AJ466" t="s">
        <v>1518</v>
      </c>
      <c r="AK466" t="s">
        <v>95</v>
      </c>
      <c r="AL466">
        <v>267600000</v>
      </c>
      <c r="AM466">
        <v>0</v>
      </c>
      <c r="AN466">
        <v>0</v>
      </c>
      <c r="AO466">
        <v>0</v>
      </c>
      <c r="AP466">
        <v>145681813</v>
      </c>
      <c r="AQ466" s="187">
        <v>121918187</v>
      </c>
      <c r="AR466" s="187">
        <v>121918187</v>
      </c>
      <c r="AS466" s="187">
        <v>121918187</v>
      </c>
      <c r="AT466" s="187">
        <v>39797100.289999999</v>
      </c>
      <c r="AU466" s="187">
        <v>39797100.289999999</v>
      </c>
      <c r="AV466" s="187">
        <v>0</v>
      </c>
      <c r="AW466">
        <f>+COUNTIF('[5]EJECUCIONGASTOS ARMONIZADO'!$R$3:$R$583,#REF!)</f>
        <v>0</v>
      </c>
      <c r="AY466" t="e">
        <f>+#REF!-[5]GASTOS!#REF!</f>
        <v>#REF!</v>
      </c>
    </row>
    <row r="467" spans="1:51" x14ac:dyDescent="0.25">
      <c r="A467">
        <v>28</v>
      </c>
      <c r="B467">
        <v>1</v>
      </c>
      <c r="C467">
        <v>3</v>
      </c>
      <c r="D467">
        <v>33</v>
      </c>
      <c r="E467">
        <v>1</v>
      </c>
      <c r="F467">
        <v>2</v>
      </c>
      <c r="G467">
        <v>72</v>
      </c>
      <c r="H467">
        <v>2</v>
      </c>
      <c r="I467">
        <v>3</v>
      </c>
      <c r="J467" t="s">
        <v>236</v>
      </c>
      <c r="K467" t="s">
        <v>1443</v>
      </c>
      <c r="L467" t="s">
        <v>223</v>
      </c>
      <c r="M467" t="s">
        <v>1443</v>
      </c>
      <c r="N467" t="s">
        <v>223</v>
      </c>
      <c r="O467" t="s">
        <v>1446</v>
      </c>
      <c r="P467" t="s">
        <v>1447</v>
      </c>
      <c r="Q467" t="s">
        <v>594</v>
      </c>
      <c r="R467" t="s">
        <v>602</v>
      </c>
      <c r="S467" t="s">
        <v>594</v>
      </c>
      <c r="T467" t="s">
        <v>236</v>
      </c>
      <c r="U467" t="s">
        <v>1180</v>
      </c>
      <c r="V467" t="s">
        <v>1181</v>
      </c>
      <c r="W467" t="s">
        <v>797</v>
      </c>
      <c r="X467" t="s">
        <v>239</v>
      </c>
      <c r="Y467" t="s">
        <v>1448</v>
      </c>
      <c r="Z467" t="s">
        <v>1449</v>
      </c>
      <c r="AA467" t="s">
        <v>1450</v>
      </c>
      <c r="AB467" t="s">
        <v>1451</v>
      </c>
      <c r="AC467" t="s">
        <v>1452</v>
      </c>
      <c r="AD467" t="s">
        <v>1453</v>
      </c>
      <c r="AE467" t="s">
        <v>609</v>
      </c>
      <c r="AF467" t="s">
        <v>610</v>
      </c>
      <c r="AG467" t="s">
        <v>611</v>
      </c>
      <c r="AH467" t="s">
        <v>1459</v>
      </c>
      <c r="AI467" t="s">
        <v>1460</v>
      </c>
      <c r="AJ467" t="s">
        <v>1521</v>
      </c>
      <c r="AK467" t="s">
        <v>94</v>
      </c>
      <c r="AL467">
        <v>16931833142</v>
      </c>
      <c r="AM467">
        <v>0</v>
      </c>
      <c r="AN467">
        <v>0</v>
      </c>
      <c r="AO467">
        <v>0</v>
      </c>
      <c r="AP467">
        <v>10906144006</v>
      </c>
      <c r="AQ467" s="187">
        <v>6025689136</v>
      </c>
      <c r="AR467" s="187">
        <v>6025689136</v>
      </c>
      <c r="AS467" s="187">
        <v>6025689136</v>
      </c>
      <c r="AT467" s="187">
        <v>6021987800</v>
      </c>
      <c r="AU467" s="187">
        <v>6021987800</v>
      </c>
      <c r="AV467" s="187">
        <v>0</v>
      </c>
      <c r="AW467">
        <f>+COUNTIF('[5]EJECUCIONGASTOS ARMONIZADO'!$R$3:$R$583,#REF!)</f>
        <v>0</v>
      </c>
      <c r="AY467" t="e">
        <f>+#REF!-[5]GASTOS!#REF!</f>
        <v>#REF!</v>
      </c>
    </row>
    <row r="468" spans="1:51" x14ac:dyDescent="0.25">
      <c r="A468">
        <v>28</v>
      </c>
      <c r="B468">
        <v>1</v>
      </c>
      <c r="C468">
        <v>3</v>
      </c>
      <c r="D468">
        <v>82</v>
      </c>
      <c r="E468">
        <v>1</v>
      </c>
      <c r="F468">
        <v>102</v>
      </c>
      <c r="G468">
        <v>25</v>
      </c>
      <c r="H468">
        <v>46</v>
      </c>
      <c r="I468">
        <v>2</v>
      </c>
      <c r="J468" t="s">
        <v>235</v>
      </c>
      <c r="K468" t="s">
        <v>1443</v>
      </c>
      <c r="L468" t="s">
        <v>223</v>
      </c>
      <c r="M468" t="s">
        <v>1443</v>
      </c>
      <c r="N468" t="s">
        <v>223</v>
      </c>
      <c r="O468" t="s">
        <v>1446</v>
      </c>
      <c r="P468" t="s">
        <v>1447</v>
      </c>
      <c r="Q468" t="s">
        <v>594</v>
      </c>
      <c r="R468" t="s">
        <v>602</v>
      </c>
      <c r="S468" t="s">
        <v>696</v>
      </c>
      <c r="T468" t="s">
        <v>235</v>
      </c>
      <c r="U468" t="s">
        <v>725</v>
      </c>
      <c r="V468" t="s">
        <v>729</v>
      </c>
      <c r="W468" t="s">
        <v>797</v>
      </c>
      <c r="X468" t="s">
        <v>239</v>
      </c>
      <c r="Y468" t="s">
        <v>3205</v>
      </c>
      <c r="Z468" t="s">
        <v>325</v>
      </c>
      <c r="AA468" t="s">
        <v>3209</v>
      </c>
      <c r="AB468" t="s">
        <v>1561</v>
      </c>
      <c r="AC468" t="s">
        <v>1562</v>
      </c>
      <c r="AD468" t="s">
        <v>1563</v>
      </c>
      <c r="AE468" t="s">
        <v>609</v>
      </c>
      <c r="AF468" t="s">
        <v>610</v>
      </c>
      <c r="AG468" t="s">
        <v>611</v>
      </c>
      <c r="AH468" t="s">
        <v>1679</v>
      </c>
      <c r="AI468" t="s">
        <v>1680</v>
      </c>
      <c r="AJ468" t="s">
        <v>3243</v>
      </c>
      <c r="AK468" t="s">
        <v>3244</v>
      </c>
      <c r="AL468">
        <v>0</v>
      </c>
      <c r="AM468">
        <v>0</v>
      </c>
      <c r="AN468">
        <v>0</v>
      </c>
      <c r="AO468">
        <v>329224723</v>
      </c>
      <c r="AP468">
        <v>0</v>
      </c>
      <c r="AQ468" s="187">
        <v>329224723</v>
      </c>
      <c r="AR468" s="187">
        <v>329224723</v>
      </c>
      <c r="AS468" s="187">
        <v>329224723</v>
      </c>
      <c r="AT468" s="187">
        <v>49014898</v>
      </c>
      <c r="AU468" s="187">
        <v>49014898</v>
      </c>
      <c r="AV468" s="187">
        <v>0</v>
      </c>
      <c r="AW468">
        <f>+COUNTIF('[5]EJECUCIONGASTOS ARMONIZADO'!$R$3:$R$583,#REF!)</f>
        <v>0</v>
      </c>
      <c r="AY468" t="e">
        <f>+#REF!-[5]GASTOS!#REF!</f>
        <v>#REF!</v>
      </c>
    </row>
    <row r="469" spans="1:51" x14ac:dyDescent="0.25">
      <c r="A469">
        <v>28</v>
      </c>
      <c r="B469">
        <v>1</v>
      </c>
      <c r="C469">
        <v>3</v>
      </c>
      <c r="D469">
        <v>83</v>
      </c>
      <c r="E469">
        <v>1</v>
      </c>
      <c r="F469">
        <v>102</v>
      </c>
      <c r="G469">
        <v>25</v>
      </c>
      <c r="H469">
        <v>45</v>
      </c>
      <c r="I469">
        <v>3</v>
      </c>
      <c r="J469" t="s">
        <v>236</v>
      </c>
      <c r="K469" t="s">
        <v>1443</v>
      </c>
      <c r="L469" t="s">
        <v>223</v>
      </c>
      <c r="M469" t="s">
        <v>1443</v>
      </c>
      <c r="N469" t="s">
        <v>223</v>
      </c>
      <c r="O469" t="s">
        <v>1446</v>
      </c>
      <c r="P469" t="s">
        <v>1447</v>
      </c>
      <c r="Q469" t="s">
        <v>594</v>
      </c>
      <c r="R469" t="s">
        <v>602</v>
      </c>
      <c r="S469" t="s">
        <v>594</v>
      </c>
      <c r="T469" t="s">
        <v>236</v>
      </c>
      <c r="U469" t="s">
        <v>1380</v>
      </c>
      <c r="V469" t="s">
        <v>1384</v>
      </c>
      <c r="W469" t="s">
        <v>797</v>
      </c>
      <c r="X469" t="s">
        <v>239</v>
      </c>
      <c r="Y469" t="s">
        <v>3205</v>
      </c>
      <c r="Z469" t="s">
        <v>325</v>
      </c>
      <c r="AA469" t="s">
        <v>3209</v>
      </c>
      <c r="AB469" t="s">
        <v>1561</v>
      </c>
      <c r="AC469" t="s">
        <v>1562</v>
      </c>
      <c r="AD469" t="s">
        <v>1563</v>
      </c>
      <c r="AE469" t="s">
        <v>609</v>
      </c>
      <c r="AF469" t="s">
        <v>610</v>
      </c>
      <c r="AG469" t="s">
        <v>611</v>
      </c>
      <c r="AH469" t="s">
        <v>1638</v>
      </c>
      <c r="AI469" t="s">
        <v>1639</v>
      </c>
      <c r="AJ469" t="s">
        <v>3245</v>
      </c>
      <c r="AK469" t="s">
        <v>3213</v>
      </c>
      <c r="AL469">
        <v>0</v>
      </c>
      <c r="AM469">
        <v>0</v>
      </c>
      <c r="AN469">
        <v>0</v>
      </c>
      <c r="AO469">
        <v>775463777</v>
      </c>
      <c r="AP469">
        <v>0</v>
      </c>
      <c r="AQ469" s="187">
        <v>775463777</v>
      </c>
      <c r="AR469" s="187">
        <v>775463777</v>
      </c>
      <c r="AS469" s="187">
        <v>771615572</v>
      </c>
      <c r="AT469" s="187">
        <v>771615572</v>
      </c>
      <c r="AU469" s="187">
        <v>771615572</v>
      </c>
      <c r="AV469" s="187">
        <v>0</v>
      </c>
      <c r="AW469">
        <f>+COUNTIF('[5]EJECUCIONGASTOS ARMONIZADO'!$R$3:$R$583,#REF!)</f>
        <v>0</v>
      </c>
      <c r="AY469" t="e">
        <f>+#REF!-[5]GASTOS!#REF!</f>
        <v>#REF!</v>
      </c>
    </row>
    <row r="470" spans="1:51" x14ac:dyDescent="0.25">
      <c r="A470">
        <v>28</v>
      </c>
      <c r="B470">
        <v>1</v>
      </c>
      <c r="C470">
        <v>3</v>
      </c>
      <c r="D470">
        <v>83</v>
      </c>
      <c r="E470">
        <v>1</v>
      </c>
      <c r="F470">
        <v>102</v>
      </c>
      <c r="G470">
        <v>25</v>
      </c>
      <c r="H470">
        <v>46</v>
      </c>
      <c r="I470">
        <v>3</v>
      </c>
      <c r="J470" t="s">
        <v>236</v>
      </c>
      <c r="K470" t="s">
        <v>1443</v>
      </c>
      <c r="L470" t="s">
        <v>223</v>
      </c>
      <c r="M470" t="s">
        <v>1443</v>
      </c>
      <c r="N470" t="s">
        <v>223</v>
      </c>
      <c r="O470" t="s">
        <v>1446</v>
      </c>
      <c r="P470" t="s">
        <v>1447</v>
      </c>
      <c r="Q470" t="s">
        <v>594</v>
      </c>
      <c r="R470" t="s">
        <v>602</v>
      </c>
      <c r="S470" t="s">
        <v>594</v>
      </c>
      <c r="T470" t="s">
        <v>236</v>
      </c>
      <c r="U470" t="s">
        <v>1380</v>
      </c>
      <c r="V470" t="s">
        <v>1384</v>
      </c>
      <c r="W470" t="s">
        <v>797</v>
      </c>
      <c r="X470" t="s">
        <v>239</v>
      </c>
      <c r="Y470" t="s">
        <v>3205</v>
      </c>
      <c r="Z470" t="s">
        <v>325</v>
      </c>
      <c r="AA470" t="s">
        <v>3209</v>
      </c>
      <c r="AB470" t="s">
        <v>1561</v>
      </c>
      <c r="AC470" t="s">
        <v>1562</v>
      </c>
      <c r="AD470" t="s">
        <v>1563</v>
      </c>
      <c r="AE470" t="s">
        <v>609</v>
      </c>
      <c r="AF470" t="s">
        <v>610</v>
      </c>
      <c r="AG470" t="s">
        <v>611</v>
      </c>
      <c r="AH470" t="s">
        <v>1679</v>
      </c>
      <c r="AI470" t="s">
        <v>1680</v>
      </c>
      <c r="AJ470" t="s">
        <v>3246</v>
      </c>
      <c r="AK470" t="s">
        <v>3247</v>
      </c>
      <c r="AL470">
        <v>0</v>
      </c>
      <c r="AM470">
        <v>0</v>
      </c>
      <c r="AN470">
        <v>0</v>
      </c>
      <c r="AO470">
        <v>236897549</v>
      </c>
      <c r="AP470">
        <v>0</v>
      </c>
      <c r="AQ470" s="187">
        <v>236897549</v>
      </c>
      <c r="AR470" s="187">
        <v>236897549</v>
      </c>
      <c r="AS470" s="187">
        <v>236897549</v>
      </c>
      <c r="AT470" s="187">
        <v>0</v>
      </c>
      <c r="AU470" s="187">
        <v>0</v>
      </c>
      <c r="AV470" s="187">
        <v>0</v>
      </c>
      <c r="AW470">
        <f>+COUNTIF('[5]EJECUCIONGASTOS ARMONIZADO'!$R$3:$R$583,#REF!)</f>
        <v>0</v>
      </c>
      <c r="AY470" t="e">
        <f>+#REF!-[5]GASTOS!#REF!</f>
        <v>#REF!</v>
      </c>
    </row>
    <row r="471" spans="1:51" x14ac:dyDescent="0.25">
      <c r="A471">
        <v>28</v>
      </c>
      <c r="B471">
        <v>1</v>
      </c>
      <c r="C471">
        <v>3</v>
      </c>
      <c r="D471">
        <v>83</v>
      </c>
      <c r="E471">
        <v>1</v>
      </c>
      <c r="F471">
        <v>102</v>
      </c>
      <c r="G471">
        <v>25</v>
      </c>
      <c r="H471">
        <v>47</v>
      </c>
      <c r="I471">
        <v>3</v>
      </c>
      <c r="J471" t="s">
        <v>236</v>
      </c>
      <c r="K471" t="s">
        <v>1443</v>
      </c>
      <c r="L471" t="s">
        <v>223</v>
      </c>
      <c r="M471" t="s">
        <v>1443</v>
      </c>
      <c r="N471" t="s">
        <v>223</v>
      </c>
      <c r="O471" t="s">
        <v>1446</v>
      </c>
      <c r="P471" t="s">
        <v>1447</v>
      </c>
      <c r="Q471" t="s">
        <v>594</v>
      </c>
      <c r="R471" t="s">
        <v>602</v>
      </c>
      <c r="S471" t="s">
        <v>594</v>
      </c>
      <c r="T471" t="s">
        <v>236</v>
      </c>
      <c r="U471" t="s">
        <v>1380</v>
      </c>
      <c r="V471" t="s">
        <v>1384</v>
      </c>
      <c r="W471" t="s">
        <v>797</v>
      </c>
      <c r="X471" t="s">
        <v>239</v>
      </c>
      <c r="Y471" t="s">
        <v>3205</v>
      </c>
      <c r="Z471" t="s">
        <v>325</v>
      </c>
      <c r="AA471" t="s">
        <v>3209</v>
      </c>
      <c r="AB471" t="s">
        <v>1561</v>
      </c>
      <c r="AC471" t="s">
        <v>1562</v>
      </c>
      <c r="AD471" t="s">
        <v>1563</v>
      </c>
      <c r="AE471" t="s">
        <v>609</v>
      </c>
      <c r="AF471" t="s">
        <v>610</v>
      </c>
      <c r="AG471" t="s">
        <v>611</v>
      </c>
      <c r="AH471" t="s">
        <v>1576</v>
      </c>
      <c r="AI471" t="s">
        <v>1577</v>
      </c>
      <c r="AJ471" t="s">
        <v>3248</v>
      </c>
      <c r="AK471" t="s">
        <v>3215</v>
      </c>
      <c r="AL471">
        <v>0</v>
      </c>
      <c r="AM471">
        <v>0</v>
      </c>
      <c r="AN471">
        <v>0</v>
      </c>
      <c r="AO471">
        <v>18634</v>
      </c>
      <c r="AP471">
        <v>0</v>
      </c>
      <c r="AQ471" s="187">
        <v>18634</v>
      </c>
      <c r="AR471" s="187">
        <v>0</v>
      </c>
      <c r="AS471" s="187">
        <v>0</v>
      </c>
      <c r="AT471" s="187">
        <v>0</v>
      </c>
      <c r="AU471" s="187">
        <v>0</v>
      </c>
      <c r="AV471" s="187">
        <v>18634</v>
      </c>
      <c r="AW471">
        <f>+COUNTIF('[5]EJECUCIONGASTOS ARMONIZADO'!$R$3:$R$583,#REF!)</f>
        <v>0</v>
      </c>
      <c r="AY471" t="e">
        <f>+#REF!-[5]GASTOS!#REF!</f>
        <v>#REF!</v>
      </c>
    </row>
    <row r="472" spans="1:51" x14ac:dyDescent="0.25">
      <c r="A472">
        <v>28</v>
      </c>
      <c r="B472">
        <v>10</v>
      </c>
      <c r="C472">
        <v>3</v>
      </c>
      <c r="D472">
        <v>33</v>
      </c>
      <c r="E472">
        <v>1</v>
      </c>
      <c r="F472">
        <v>2</v>
      </c>
      <c r="G472">
        <v>72</v>
      </c>
      <c r="H472">
        <v>5</v>
      </c>
      <c r="I472">
        <v>3</v>
      </c>
      <c r="J472" t="s">
        <v>236</v>
      </c>
      <c r="K472" t="s">
        <v>1443</v>
      </c>
      <c r="L472" t="s">
        <v>223</v>
      </c>
      <c r="M472" t="s">
        <v>1443</v>
      </c>
      <c r="N472" t="s">
        <v>223</v>
      </c>
      <c r="O472" t="s">
        <v>1697</v>
      </c>
      <c r="P472" t="s">
        <v>1698</v>
      </c>
      <c r="Q472" t="s">
        <v>594</v>
      </c>
      <c r="R472" t="s">
        <v>602</v>
      </c>
      <c r="S472" t="s">
        <v>594</v>
      </c>
      <c r="T472" t="s">
        <v>236</v>
      </c>
      <c r="U472" t="s">
        <v>1180</v>
      </c>
      <c r="V472" t="s">
        <v>1181</v>
      </c>
      <c r="W472" t="s">
        <v>797</v>
      </c>
      <c r="X472" t="s">
        <v>239</v>
      </c>
      <c r="Y472" t="s">
        <v>1448</v>
      </c>
      <c r="Z472" t="s">
        <v>1449</v>
      </c>
      <c r="AA472" t="s">
        <v>1450</v>
      </c>
      <c r="AB472" t="s">
        <v>1451</v>
      </c>
      <c r="AC472" t="s">
        <v>1452</v>
      </c>
      <c r="AD472" t="s">
        <v>1453</v>
      </c>
      <c r="AE472" t="s">
        <v>609</v>
      </c>
      <c r="AF472" t="s">
        <v>610</v>
      </c>
      <c r="AG472" t="s">
        <v>611</v>
      </c>
      <c r="AH472" t="s">
        <v>1643</v>
      </c>
      <c r="AI472" t="s">
        <v>1644</v>
      </c>
      <c r="AJ472" t="s">
        <v>1699</v>
      </c>
      <c r="AK472" t="s">
        <v>111</v>
      </c>
      <c r="AL472">
        <v>2964130866</v>
      </c>
      <c r="AM472">
        <v>0</v>
      </c>
      <c r="AN472">
        <v>0</v>
      </c>
      <c r="AO472">
        <v>0</v>
      </c>
      <c r="AP472">
        <v>2964130866</v>
      </c>
      <c r="AQ472" s="187">
        <v>0</v>
      </c>
      <c r="AR472" s="187">
        <v>0</v>
      </c>
      <c r="AS472" s="187">
        <v>0</v>
      </c>
      <c r="AT472" s="187">
        <v>0</v>
      </c>
      <c r="AU472" s="187">
        <v>0</v>
      </c>
      <c r="AV472" s="187">
        <v>0</v>
      </c>
      <c r="AW472">
        <f>+COUNTIF('[5]EJECUCIONGASTOS ARMONIZADO'!$R$3:$R$583,#REF!)</f>
        <v>0</v>
      </c>
      <c r="AY472" t="e">
        <f>+#REF!-[5]GASTOS!#REF!</f>
        <v>#REF!</v>
      </c>
    </row>
    <row r="473" spans="1:51" x14ac:dyDescent="0.25">
      <c r="A473">
        <v>28</v>
      </c>
      <c r="B473">
        <v>12</v>
      </c>
      <c r="C473">
        <v>3</v>
      </c>
      <c r="D473">
        <v>11</v>
      </c>
      <c r="E473">
        <v>1</v>
      </c>
      <c r="F473">
        <v>2</v>
      </c>
      <c r="G473">
        <v>72</v>
      </c>
      <c r="H473">
        <v>0</v>
      </c>
      <c r="I473">
        <v>1</v>
      </c>
      <c r="J473" t="s">
        <v>597</v>
      </c>
      <c r="K473">
        <v>0</v>
      </c>
      <c r="L473" t="s">
        <v>597</v>
      </c>
      <c r="M473" t="s">
        <v>1443</v>
      </c>
      <c r="N473" t="s">
        <v>223</v>
      </c>
      <c r="O473" t="s">
        <v>1702</v>
      </c>
      <c r="P473" t="s">
        <v>1703</v>
      </c>
      <c r="Q473" t="s">
        <v>594</v>
      </c>
      <c r="R473" t="s">
        <v>602</v>
      </c>
      <c r="S473" t="s">
        <v>596</v>
      </c>
      <c r="T473" t="s">
        <v>597</v>
      </c>
      <c r="U473" t="s">
        <v>595</v>
      </c>
      <c r="V473" t="s">
        <v>234</v>
      </c>
      <c r="W473" t="s">
        <v>797</v>
      </c>
      <c r="X473" t="s">
        <v>239</v>
      </c>
      <c r="Y473" t="s">
        <v>1448</v>
      </c>
      <c r="Z473" t="s">
        <v>1449</v>
      </c>
      <c r="AA473" t="s">
        <v>1450</v>
      </c>
      <c r="AB473" t="s">
        <v>1451</v>
      </c>
      <c r="AC473" t="s">
        <v>1452</v>
      </c>
      <c r="AD473" t="s">
        <v>1453</v>
      </c>
      <c r="AE473" t="s">
        <v>609</v>
      </c>
      <c r="AF473" t="s">
        <v>610</v>
      </c>
      <c r="AG473" t="s">
        <v>611</v>
      </c>
      <c r="AH473" t="s">
        <v>1459</v>
      </c>
      <c r="AI473" t="s">
        <v>1460</v>
      </c>
      <c r="AJ473" t="s">
        <v>1704</v>
      </c>
      <c r="AK473" t="s">
        <v>93</v>
      </c>
      <c r="AL473">
        <v>50000000</v>
      </c>
      <c r="AM473">
        <v>0</v>
      </c>
      <c r="AN473">
        <v>0</v>
      </c>
      <c r="AO473">
        <v>0</v>
      </c>
      <c r="AP473">
        <v>0</v>
      </c>
      <c r="AQ473" s="187">
        <v>50000000</v>
      </c>
      <c r="AR473" s="187">
        <v>50000000</v>
      </c>
      <c r="AS473" s="187">
        <v>50000000</v>
      </c>
      <c r="AT473" s="187">
        <v>0</v>
      </c>
      <c r="AU473" s="187">
        <v>0</v>
      </c>
      <c r="AV473" s="187">
        <v>0</v>
      </c>
      <c r="AW473">
        <f>+COUNTIF('[5]EJECUCIONGASTOS ARMONIZADO'!$R$3:$R$583,#REF!)</f>
        <v>0</v>
      </c>
      <c r="AY473" t="e">
        <f>+#REF!-[5]GASTOS!#REF!</f>
        <v>#REF!</v>
      </c>
    </row>
    <row r="474" spans="1:51" x14ac:dyDescent="0.25">
      <c r="A474">
        <v>28</v>
      </c>
      <c r="B474">
        <v>12</v>
      </c>
      <c r="C474">
        <v>3</v>
      </c>
      <c r="D474">
        <v>11</v>
      </c>
      <c r="E474">
        <v>1</v>
      </c>
      <c r="F474">
        <v>2</v>
      </c>
      <c r="G474">
        <v>72</v>
      </c>
      <c r="H474">
        <v>1</v>
      </c>
      <c r="I474">
        <v>1</v>
      </c>
      <c r="J474" t="s">
        <v>597</v>
      </c>
      <c r="K474">
        <v>0</v>
      </c>
      <c r="L474" t="s">
        <v>597</v>
      </c>
      <c r="M474" t="s">
        <v>1443</v>
      </c>
      <c r="N474" t="s">
        <v>223</v>
      </c>
      <c r="O474" t="s">
        <v>1702</v>
      </c>
      <c r="P474" t="s">
        <v>1703</v>
      </c>
      <c r="Q474" t="s">
        <v>594</v>
      </c>
      <c r="R474" t="s">
        <v>602</v>
      </c>
      <c r="S474" t="s">
        <v>596</v>
      </c>
      <c r="T474" t="s">
        <v>597</v>
      </c>
      <c r="U474" t="s">
        <v>595</v>
      </c>
      <c r="V474" t="s">
        <v>234</v>
      </c>
      <c r="W474" t="s">
        <v>797</v>
      </c>
      <c r="X474" t="s">
        <v>239</v>
      </c>
      <c r="Y474" t="s">
        <v>1448</v>
      </c>
      <c r="Z474" t="s">
        <v>1449</v>
      </c>
      <c r="AA474" t="s">
        <v>1450</v>
      </c>
      <c r="AB474" t="s">
        <v>1451</v>
      </c>
      <c r="AC474" t="s">
        <v>1452</v>
      </c>
      <c r="AD474" t="s">
        <v>1453</v>
      </c>
      <c r="AE474" t="s">
        <v>609</v>
      </c>
      <c r="AF474" t="s">
        <v>610</v>
      </c>
      <c r="AG474" t="s">
        <v>611</v>
      </c>
      <c r="AH474" t="s">
        <v>1459</v>
      </c>
      <c r="AI474" t="s">
        <v>1460</v>
      </c>
      <c r="AJ474" t="s">
        <v>1707</v>
      </c>
      <c r="AK474" t="s">
        <v>93</v>
      </c>
      <c r="AL474">
        <v>50000000</v>
      </c>
      <c r="AM474">
        <v>0</v>
      </c>
      <c r="AN474">
        <v>0</v>
      </c>
      <c r="AO474">
        <v>0</v>
      </c>
      <c r="AP474">
        <v>0</v>
      </c>
      <c r="AQ474" s="187">
        <v>50000000</v>
      </c>
      <c r="AR474" s="187">
        <v>50000000</v>
      </c>
      <c r="AS474" s="187">
        <v>50000000</v>
      </c>
      <c r="AT474" s="187">
        <v>50000000</v>
      </c>
      <c r="AU474" s="187">
        <v>50000000</v>
      </c>
      <c r="AV474" s="187">
        <v>0</v>
      </c>
      <c r="AW474">
        <f>+COUNTIF('[5]EJECUCIONGASTOS ARMONIZADO'!$R$3:$R$583,#REF!)</f>
        <v>0</v>
      </c>
      <c r="AY474" t="e">
        <f>+#REF!-[5]GASTOS!#REF!</f>
        <v>#REF!</v>
      </c>
    </row>
    <row r="475" spans="1:51" x14ac:dyDescent="0.25">
      <c r="A475">
        <v>28</v>
      </c>
      <c r="B475">
        <v>12</v>
      </c>
      <c r="C475">
        <v>3</v>
      </c>
      <c r="D475">
        <v>33</v>
      </c>
      <c r="E475">
        <v>1</v>
      </c>
      <c r="F475">
        <v>2</v>
      </c>
      <c r="G475">
        <v>72</v>
      </c>
      <c r="H475">
        <v>0</v>
      </c>
      <c r="I475">
        <v>3</v>
      </c>
      <c r="J475" t="s">
        <v>236</v>
      </c>
      <c r="K475" t="s">
        <v>1443</v>
      </c>
      <c r="L475" t="s">
        <v>223</v>
      </c>
      <c r="M475" t="s">
        <v>1443</v>
      </c>
      <c r="N475" t="s">
        <v>223</v>
      </c>
      <c r="O475" t="s">
        <v>1702</v>
      </c>
      <c r="P475" t="s">
        <v>1703</v>
      </c>
      <c r="Q475" t="s">
        <v>594</v>
      </c>
      <c r="R475" t="s">
        <v>602</v>
      </c>
      <c r="S475" t="s">
        <v>594</v>
      </c>
      <c r="T475" t="s">
        <v>236</v>
      </c>
      <c r="U475" t="s">
        <v>1180</v>
      </c>
      <c r="V475" t="s">
        <v>1181</v>
      </c>
      <c r="W475" t="s">
        <v>797</v>
      </c>
      <c r="X475" t="s">
        <v>239</v>
      </c>
      <c r="Y475" t="s">
        <v>1448</v>
      </c>
      <c r="Z475" t="s">
        <v>1449</v>
      </c>
      <c r="AA475" t="s">
        <v>1450</v>
      </c>
      <c r="AB475" t="s">
        <v>1451</v>
      </c>
      <c r="AC475" t="s">
        <v>1452</v>
      </c>
      <c r="AD475" t="s">
        <v>1453</v>
      </c>
      <c r="AE475" t="s">
        <v>609</v>
      </c>
      <c r="AF475" t="s">
        <v>610</v>
      </c>
      <c r="AG475" t="s">
        <v>611</v>
      </c>
      <c r="AH475" t="s">
        <v>1459</v>
      </c>
      <c r="AI475" t="s">
        <v>1460</v>
      </c>
      <c r="AJ475" t="s">
        <v>1710</v>
      </c>
      <c r="AK475" t="s">
        <v>95</v>
      </c>
      <c r="AL475">
        <v>1297172786</v>
      </c>
      <c r="AM475">
        <v>0</v>
      </c>
      <c r="AN475">
        <v>0</v>
      </c>
      <c r="AO475">
        <v>0</v>
      </c>
      <c r="AP475">
        <v>0</v>
      </c>
      <c r="AQ475" s="187">
        <v>1297172786</v>
      </c>
      <c r="AR475" s="187">
        <v>1297172786</v>
      </c>
      <c r="AS475" s="187">
        <v>1297172786</v>
      </c>
      <c r="AT475" s="187">
        <v>842309839.63</v>
      </c>
      <c r="AU475" s="187">
        <v>701136735.63</v>
      </c>
      <c r="AV475" s="187">
        <v>0</v>
      </c>
      <c r="AW475">
        <f>+COUNTIF('[5]EJECUCIONGASTOS ARMONIZADO'!$R$3:$R$583,#REF!)</f>
        <v>0</v>
      </c>
      <c r="AY475" t="e">
        <f>+#REF!-[5]GASTOS!#REF!</f>
        <v>#REF!</v>
      </c>
    </row>
    <row r="476" spans="1:51" x14ac:dyDescent="0.25">
      <c r="A476">
        <v>28</v>
      </c>
      <c r="B476">
        <v>12</v>
      </c>
      <c r="C476">
        <v>3</v>
      </c>
      <c r="D476">
        <v>33</v>
      </c>
      <c r="E476">
        <v>1</v>
      </c>
      <c r="F476">
        <v>2</v>
      </c>
      <c r="G476">
        <v>72</v>
      </c>
      <c r="H476">
        <v>2</v>
      </c>
      <c r="I476">
        <v>3</v>
      </c>
      <c r="J476" t="s">
        <v>236</v>
      </c>
      <c r="K476" t="s">
        <v>1443</v>
      </c>
      <c r="L476" t="s">
        <v>223</v>
      </c>
      <c r="M476" t="s">
        <v>1443</v>
      </c>
      <c r="N476" t="s">
        <v>223</v>
      </c>
      <c r="O476" t="s">
        <v>1702</v>
      </c>
      <c r="P476" t="s">
        <v>1703</v>
      </c>
      <c r="Q476" t="s">
        <v>594</v>
      </c>
      <c r="R476" t="s">
        <v>602</v>
      </c>
      <c r="S476" t="s">
        <v>594</v>
      </c>
      <c r="T476" t="s">
        <v>236</v>
      </c>
      <c r="U476" t="s">
        <v>1180</v>
      </c>
      <c r="V476" t="s">
        <v>1181</v>
      </c>
      <c r="W476" t="s">
        <v>797</v>
      </c>
      <c r="X476" t="s">
        <v>239</v>
      </c>
      <c r="Y476" t="s">
        <v>1448</v>
      </c>
      <c r="Z476" t="s">
        <v>1449</v>
      </c>
      <c r="AA476" t="s">
        <v>1450</v>
      </c>
      <c r="AB476" t="s">
        <v>1451</v>
      </c>
      <c r="AC476" t="s">
        <v>1452</v>
      </c>
      <c r="AD476" t="s">
        <v>1453</v>
      </c>
      <c r="AE476" t="s">
        <v>609</v>
      </c>
      <c r="AF476" t="s">
        <v>610</v>
      </c>
      <c r="AG476" t="s">
        <v>611</v>
      </c>
      <c r="AH476" t="s">
        <v>1643</v>
      </c>
      <c r="AI476" t="s">
        <v>1644</v>
      </c>
      <c r="AJ476" t="s">
        <v>1713</v>
      </c>
      <c r="AK476" t="s">
        <v>95</v>
      </c>
      <c r="AL476">
        <v>3681255059</v>
      </c>
      <c r="AM476">
        <v>0</v>
      </c>
      <c r="AN476">
        <v>0</v>
      </c>
      <c r="AO476">
        <v>0</v>
      </c>
      <c r="AP476">
        <v>1005171271</v>
      </c>
      <c r="AQ476" s="187">
        <v>2676083788</v>
      </c>
      <c r="AR476" s="187">
        <v>2676083788</v>
      </c>
      <c r="AS476" s="187">
        <v>2676083788</v>
      </c>
      <c r="AT476" s="187">
        <v>2002448289</v>
      </c>
      <c r="AU476" s="187">
        <v>2002448289</v>
      </c>
      <c r="AV476" s="187">
        <v>0</v>
      </c>
      <c r="AW476">
        <f>+COUNTIF('[5]EJECUCIONGASTOS ARMONIZADO'!$R$3:$R$583,#REF!)</f>
        <v>0</v>
      </c>
      <c r="AY476" t="e">
        <f>+#REF!-[5]GASTOS!#REF!</f>
        <v>#REF!</v>
      </c>
    </row>
    <row r="477" spans="1:51" x14ac:dyDescent="0.25">
      <c r="A477">
        <v>28</v>
      </c>
      <c r="B477">
        <v>12</v>
      </c>
      <c r="C477">
        <v>3</v>
      </c>
      <c r="D477">
        <v>33</v>
      </c>
      <c r="E477">
        <v>1</v>
      </c>
      <c r="F477">
        <v>2</v>
      </c>
      <c r="G477">
        <v>72</v>
      </c>
      <c r="H477">
        <v>3</v>
      </c>
      <c r="I477">
        <v>3</v>
      </c>
      <c r="J477" t="s">
        <v>236</v>
      </c>
      <c r="K477" t="s">
        <v>1443</v>
      </c>
      <c r="L477" t="s">
        <v>223</v>
      </c>
      <c r="M477" t="s">
        <v>1443</v>
      </c>
      <c r="N477" t="s">
        <v>223</v>
      </c>
      <c r="O477" t="s">
        <v>1702</v>
      </c>
      <c r="P477" t="s">
        <v>1703</v>
      </c>
      <c r="Q477" t="s">
        <v>594</v>
      </c>
      <c r="R477" t="s">
        <v>602</v>
      </c>
      <c r="S477" t="s">
        <v>594</v>
      </c>
      <c r="T477" t="s">
        <v>236</v>
      </c>
      <c r="U477" t="s">
        <v>1180</v>
      </c>
      <c r="V477" t="s">
        <v>1181</v>
      </c>
      <c r="W477" t="s">
        <v>797</v>
      </c>
      <c r="X477" t="s">
        <v>239</v>
      </c>
      <c r="Y477" t="s">
        <v>1448</v>
      </c>
      <c r="Z477" t="s">
        <v>1449</v>
      </c>
      <c r="AA477" t="s">
        <v>1450</v>
      </c>
      <c r="AB477" t="s">
        <v>1451</v>
      </c>
      <c r="AC477" t="s">
        <v>1452</v>
      </c>
      <c r="AD477" t="s">
        <v>1453</v>
      </c>
      <c r="AE477" t="s">
        <v>609</v>
      </c>
      <c r="AF477" t="s">
        <v>610</v>
      </c>
      <c r="AG477" t="s">
        <v>611</v>
      </c>
      <c r="AH477" t="s">
        <v>1643</v>
      </c>
      <c r="AI477" t="s">
        <v>1644</v>
      </c>
      <c r="AJ477" t="s">
        <v>1716</v>
      </c>
      <c r="AK477" t="s">
        <v>95</v>
      </c>
      <c r="AL477">
        <v>246783390</v>
      </c>
      <c r="AM477">
        <v>0</v>
      </c>
      <c r="AN477">
        <v>0</v>
      </c>
      <c r="AO477">
        <v>0</v>
      </c>
      <c r="AP477">
        <v>0</v>
      </c>
      <c r="AQ477" s="187">
        <v>246783390</v>
      </c>
      <c r="AR477" s="187">
        <v>246783390</v>
      </c>
      <c r="AS477" s="187">
        <v>246783390</v>
      </c>
      <c r="AT477" s="187">
        <v>246783389.41</v>
      </c>
      <c r="AU477" s="187">
        <v>246783389.41</v>
      </c>
      <c r="AV477" s="187">
        <v>0</v>
      </c>
      <c r="AW477">
        <f>+COUNTIF('[5]EJECUCIONGASTOS ARMONIZADO'!$R$3:$R$583,#REF!)</f>
        <v>0</v>
      </c>
      <c r="AY477" t="e">
        <f>+#REF!-[5]GASTOS!#REF!</f>
        <v>#REF!</v>
      </c>
    </row>
    <row r="478" spans="1:51" x14ac:dyDescent="0.25">
      <c r="A478">
        <v>28</v>
      </c>
      <c r="B478">
        <v>2</v>
      </c>
      <c r="C478">
        <v>3</v>
      </c>
      <c r="D478">
        <v>11</v>
      </c>
      <c r="E478">
        <v>1</v>
      </c>
      <c r="F478">
        <v>102</v>
      </c>
      <c r="G478">
        <v>25</v>
      </c>
      <c r="H478">
        <v>46</v>
      </c>
      <c r="I478">
        <v>1</v>
      </c>
      <c r="J478" t="s">
        <v>597</v>
      </c>
      <c r="K478">
        <v>0</v>
      </c>
      <c r="L478" t="s">
        <v>597</v>
      </c>
      <c r="M478" t="s">
        <v>1443</v>
      </c>
      <c r="N478" t="s">
        <v>223</v>
      </c>
      <c r="O478" t="s">
        <v>1524</v>
      </c>
      <c r="P478" t="s">
        <v>1525</v>
      </c>
      <c r="Q478" t="s">
        <v>594</v>
      </c>
      <c r="R478" t="s">
        <v>602</v>
      </c>
      <c r="S478" t="s">
        <v>596</v>
      </c>
      <c r="T478" t="s">
        <v>597</v>
      </c>
      <c r="U478" t="s">
        <v>595</v>
      </c>
      <c r="V478" t="s">
        <v>234</v>
      </c>
      <c r="W478" t="s">
        <v>797</v>
      </c>
      <c r="X478" t="s">
        <v>239</v>
      </c>
      <c r="Y478" t="s">
        <v>3205</v>
      </c>
      <c r="Z478" t="s">
        <v>325</v>
      </c>
      <c r="AA478" t="s">
        <v>3209</v>
      </c>
      <c r="AB478" t="s">
        <v>1561</v>
      </c>
      <c r="AC478" t="s">
        <v>1562</v>
      </c>
      <c r="AD478" t="s">
        <v>1563</v>
      </c>
      <c r="AE478" t="s">
        <v>609</v>
      </c>
      <c r="AF478" t="s">
        <v>610</v>
      </c>
      <c r="AG478" t="s">
        <v>611</v>
      </c>
      <c r="AH478" t="s">
        <v>1643</v>
      </c>
      <c r="AI478" t="s">
        <v>1644</v>
      </c>
      <c r="AJ478" t="s">
        <v>3249</v>
      </c>
      <c r="AK478" t="s">
        <v>3250</v>
      </c>
      <c r="AL478">
        <v>0</v>
      </c>
      <c r="AM478">
        <v>0</v>
      </c>
      <c r="AN478">
        <v>0</v>
      </c>
      <c r="AO478">
        <v>16487231</v>
      </c>
      <c r="AP478">
        <v>16487231</v>
      </c>
      <c r="AQ478" s="187">
        <v>0</v>
      </c>
      <c r="AR478" s="187">
        <v>0</v>
      </c>
      <c r="AS478" s="187">
        <v>0</v>
      </c>
      <c r="AT478" s="187">
        <v>0</v>
      </c>
      <c r="AU478" s="187">
        <v>0</v>
      </c>
      <c r="AV478" s="187">
        <v>0</v>
      </c>
      <c r="AW478">
        <f>+COUNTIF('[5]EJECUCIONGASTOS ARMONIZADO'!$R$3:$R$583,#REF!)</f>
        <v>0</v>
      </c>
      <c r="AY478" t="e">
        <f>+#REF!-[5]GASTOS!#REF!</f>
        <v>#REF!</v>
      </c>
    </row>
    <row r="479" spans="1:51" x14ac:dyDescent="0.25">
      <c r="A479">
        <v>28</v>
      </c>
      <c r="B479">
        <v>2</v>
      </c>
      <c r="C479">
        <v>3</v>
      </c>
      <c r="D479">
        <v>33</v>
      </c>
      <c r="E479">
        <v>1</v>
      </c>
      <c r="F479">
        <v>102</v>
      </c>
      <c r="G479">
        <v>72</v>
      </c>
      <c r="H479">
        <v>43</v>
      </c>
      <c r="I479">
        <v>3</v>
      </c>
      <c r="J479" t="s">
        <v>236</v>
      </c>
      <c r="K479" t="s">
        <v>1443</v>
      </c>
      <c r="L479" t="s">
        <v>223</v>
      </c>
      <c r="M479" t="s">
        <v>1443</v>
      </c>
      <c r="N479" t="s">
        <v>223</v>
      </c>
      <c r="O479" t="s">
        <v>1524</v>
      </c>
      <c r="P479" t="s">
        <v>1525</v>
      </c>
      <c r="Q479" t="s">
        <v>594</v>
      </c>
      <c r="R479" t="s">
        <v>602</v>
      </c>
      <c r="S479" t="s">
        <v>594</v>
      </c>
      <c r="T479" t="s">
        <v>236</v>
      </c>
      <c r="U479" t="s">
        <v>1180</v>
      </c>
      <c r="V479" t="s">
        <v>1181</v>
      </c>
      <c r="W479" t="s">
        <v>797</v>
      </c>
      <c r="X479" t="s">
        <v>239</v>
      </c>
      <c r="Y479" t="s">
        <v>3205</v>
      </c>
      <c r="Z479" t="s">
        <v>325</v>
      </c>
      <c r="AA479" t="s">
        <v>3216</v>
      </c>
      <c r="AB479" t="s">
        <v>1451</v>
      </c>
      <c r="AC479" t="s">
        <v>1452</v>
      </c>
      <c r="AD479" t="s">
        <v>1453</v>
      </c>
      <c r="AE479" t="s">
        <v>609</v>
      </c>
      <c r="AF479" t="s">
        <v>610</v>
      </c>
      <c r="AG479" t="s">
        <v>611</v>
      </c>
      <c r="AH479" t="s">
        <v>1454</v>
      </c>
      <c r="AI479" t="s">
        <v>1455</v>
      </c>
      <c r="AJ479" t="s">
        <v>3251</v>
      </c>
      <c r="AK479" t="s">
        <v>3252</v>
      </c>
      <c r="AL479">
        <v>0</v>
      </c>
      <c r="AM479">
        <v>0</v>
      </c>
      <c r="AN479">
        <v>0</v>
      </c>
      <c r="AO479">
        <v>343485430</v>
      </c>
      <c r="AP479">
        <v>0</v>
      </c>
      <c r="AQ479" s="187">
        <v>343485430</v>
      </c>
      <c r="AR479" s="187">
        <v>343485430</v>
      </c>
      <c r="AS479" s="187">
        <v>0</v>
      </c>
      <c r="AT479" s="187">
        <v>0</v>
      </c>
      <c r="AU479" s="187">
        <v>0</v>
      </c>
      <c r="AV479" s="187">
        <v>0</v>
      </c>
      <c r="AW479">
        <f>+COUNTIF('[5]EJECUCIONGASTOS ARMONIZADO'!$R$3:$R$583,#REF!)</f>
        <v>0</v>
      </c>
      <c r="AY479" t="e">
        <f>+#REF!-[5]GASTOS!#REF!</f>
        <v>#REF!</v>
      </c>
    </row>
    <row r="480" spans="1:51" x14ac:dyDescent="0.25">
      <c r="A480">
        <v>28</v>
      </c>
      <c r="B480">
        <v>2</v>
      </c>
      <c r="C480">
        <v>3</v>
      </c>
      <c r="D480">
        <v>33</v>
      </c>
      <c r="E480">
        <v>1</v>
      </c>
      <c r="F480">
        <v>102</v>
      </c>
      <c r="G480">
        <v>72</v>
      </c>
      <c r="H480">
        <v>43</v>
      </c>
      <c r="I480">
        <v>3</v>
      </c>
      <c r="J480" t="s">
        <v>236</v>
      </c>
      <c r="K480" t="s">
        <v>1443</v>
      </c>
      <c r="L480" t="s">
        <v>223</v>
      </c>
      <c r="M480" t="s">
        <v>1443</v>
      </c>
      <c r="N480" t="s">
        <v>223</v>
      </c>
      <c r="O480" t="s">
        <v>1524</v>
      </c>
      <c r="P480" t="s">
        <v>1525</v>
      </c>
      <c r="Q480" t="s">
        <v>594</v>
      </c>
      <c r="R480" t="s">
        <v>602</v>
      </c>
      <c r="S480" t="s">
        <v>594</v>
      </c>
      <c r="T480" t="s">
        <v>236</v>
      </c>
      <c r="U480" t="s">
        <v>1180</v>
      </c>
      <c r="V480" t="s">
        <v>1181</v>
      </c>
      <c r="W480" t="s">
        <v>797</v>
      </c>
      <c r="X480" t="s">
        <v>239</v>
      </c>
      <c r="Y480" t="s">
        <v>3205</v>
      </c>
      <c r="Z480" t="s">
        <v>325</v>
      </c>
      <c r="AA480" t="s">
        <v>3216</v>
      </c>
      <c r="AB480" t="s">
        <v>1451</v>
      </c>
      <c r="AC480" t="s">
        <v>1452</v>
      </c>
      <c r="AD480" t="s">
        <v>1453</v>
      </c>
      <c r="AE480" t="s">
        <v>609</v>
      </c>
      <c r="AF480" t="s">
        <v>610</v>
      </c>
      <c r="AG480" t="s">
        <v>611</v>
      </c>
      <c r="AH480" t="s">
        <v>1459</v>
      </c>
      <c r="AI480" t="s">
        <v>1460</v>
      </c>
      <c r="AJ480" t="s">
        <v>3253</v>
      </c>
      <c r="AK480" t="s">
        <v>3252</v>
      </c>
      <c r="AL480">
        <v>0</v>
      </c>
      <c r="AM480">
        <v>0</v>
      </c>
      <c r="AN480">
        <v>0</v>
      </c>
      <c r="AO480">
        <v>1908000</v>
      </c>
      <c r="AP480">
        <v>0</v>
      </c>
      <c r="AQ480" s="187">
        <v>1908000</v>
      </c>
      <c r="AR480" s="187">
        <v>1908000</v>
      </c>
      <c r="AS480" s="187">
        <v>1908000</v>
      </c>
      <c r="AT480" s="187">
        <v>0</v>
      </c>
      <c r="AU480" s="187">
        <v>0</v>
      </c>
      <c r="AV480" s="187">
        <v>0</v>
      </c>
      <c r="AW480">
        <f>+COUNTIF('[5]EJECUCIONGASTOS ARMONIZADO'!$R$3:$R$583,#REF!)</f>
        <v>0</v>
      </c>
      <c r="AY480" t="e">
        <f>+#REF!-[5]GASTOS!#REF!</f>
        <v>#REF!</v>
      </c>
    </row>
    <row r="481" spans="1:51" x14ac:dyDescent="0.25">
      <c r="A481">
        <v>28</v>
      </c>
      <c r="B481">
        <v>2</v>
      </c>
      <c r="C481">
        <v>3</v>
      </c>
      <c r="D481">
        <v>33</v>
      </c>
      <c r="E481">
        <v>1</v>
      </c>
      <c r="F481">
        <v>102</v>
      </c>
      <c r="G481">
        <v>72</v>
      </c>
      <c r="H481">
        <v>44</v>
      </c>
      <c r="I481">
        <v>3</v>
      </c>
      <c r="J481" t="s">
        <v>236</v>
      </c>
      <c r="K481" t="s">
        <v>1443</v>
      </c>
      <c r="L481" t="s">
        <v>223</v>
      </c>
      <c r="M481" t="s">
        <v>1443</v>
      </c>
      <c r="N481" t="s">
        <v>223</v>
      </c>
      <c r="O481" t="s">
        <v>1524</v>
      </c>
      <c r="P481" t="s">
        <v>1525</v>
      </c>
      <c r="Q481" t="s">
        <v>594</v>
      </c>
      <c r="R481" t="s">
        <v>602</v>
      </c>
      <c r="S481" t="s">
        <v>594</v>
      </c>
      <c r="T481" t="s">
        <v>236</v>
      </c>
      <c r="U481" t="s">
        <v>1180</v>
      </c>
      <c r="V481" t="s">
        <v>1181</v>
      </c>
      <c r="W481" t="s">
        <v>797</v>
      </c>
      <c r="X481" t="s">
        <v>239</v>
      </c>
      <c r="Y481" t="s">
        <v>3205</v>
      </c>
      <c r="Z481" t="s">
        <v>325</v>
      </c>
      <c r="AA481" t="s">
        <v>3216</v>
      </c>
      <c r="AB481" t="s">
        <v>1451</v>
      </c>
      <c r="AC481" t="s">
        <v>1452</v>
      </c>
      <c r="AD481" t="s">
        <v>1453</v>
      </c>
      <c r="AE481" t="s">
        <v>609</v>
      </c>
      <c r="AF481" t="s">
        <v>610</v>
      </c>
      <c r="AG481" t="s">
        <v>611</v>
      </c>
      <c r="AH481" t="s">
        <v>1459</v>
      </c>
      <c r="AI481" t="s">
        <v>1460</v>
      </c>
      <c r="AJ481" t="s">
        <v>3254</v>
      </c>
      <c r="AK481" t="s">
        <v>3255</v>
      </c>
      <c r="AL481">
        <v>0</v>
      </c>
      <c r="AM481">
        <v>0</v>
      </c>
      <c r="AN481">
        <v>0</v>
      </c>
      <c r="AO481">
        <v>94788701292</v>
      </c>
      <c r="AP481">
        <v>0</v>
      </c>
      <c r="AQ481" s="187">
        <v>94788701292</v>
      </c>
      <c r="AR481" s="187">
        <v>55486956383</v>
      </c>
      <c r="AS481" s="187">
        <v>55486956383</v>
      </c>
      <c r="AT481" s="187">
        <v>55179457967</v>
      </c>
      <c r="AU481" s="187">
        <v>55179457967</v>
      </c>
      <c r="AV481" s="187">
        <v>39301744909</v>
      </c>
      <c r="AW481">
        <f>+COUNTIF('[5]EJECUCIONGASTOS ARMONIZADO'!$R$3:$R$583,#REF!)</f>
        <v>0</v>
      </c>
      <c r="AY481" t="e">
        <f>+#REF!-[5]GASTOS!#REF!</f>
        <v>#REF!</v>
      </c>
    </row>
    <row r="482" spans="1:51" x14ac:dyDescent="0.25">
      <c r="A482">
        <v>28</v>
      </c>
      <c r="B482">
        <v>2</v>
      </c>
      <c r="C482">
        <v>3</v>
      </c>
      <c r="D482">
        <v>33</v>
      </c>
      <c r="E482">
        <v>1</v>
      </c>
      <c r="F482">
        <v>102</v>
      </c>
      <c r="G482">
        <v>72</v>
      </c>
      <c r="H482">
        <v>45</v>
      </c>
      <c r="I482">
        <v>3</v>
      </c>
      <c r="J482" t="s">
        <v>236</v>
      </c>
      <c r="K482" t="s">
        <v>1443</v>
      </c>
      <c r="L482" t="s">
        <v>223</v>
      </c>
      <c r="M482" t="s">
        <v>1443</v>
      </c>
      <c r="N482" t="s">
        <v>223</v>
      </c>
      <c r="O482" t="s">
        <v>1524</v>
      </c>
      <c r="P482" t="s">
        <v>1525</v>
      </c>
      <c r="Q482" t="s">
        <v>594</v>
      </c>
      <c r="R482" t="s">
        <v>602</v>
      </c>
      <c r="S482" t="s">
        <v>594</v>
      </c>
      <c r="T482" t="s">
        <v>236</v>
      </c>
      <c r="U482" t="s">
        <v>1180</v>
      </c>
      <c r="V482" t="s">
        <v>1181</v>
      </c>
      <c r="W482" t="s">
        <v>797</v>
      </c>
      <c r="X482" t="s">
        <v>239</v>
      </c>
      <c r="Y482" t="s">
        <v>3205</v>
      </c>
      <c r="Z482" t="s">
        <v>325</v>
      </c>
      <c r="AA482" t="s">
        <v>3216</v>
      </c>
      <c r="AB482" t="s">
        <v>1451</v>
      </c>
      <c r="AC482" t="s">
        <v>1452</v>
      </c>
      <c r="AD482" t="s">
        <v>1453</v>
      </c>
      <c r="AE482" t="s">
        <v>609</v>
      </c>
      <c r="AF482" t="s">
        <v>610</v>
      </c>
      <c r="AG482" t="s">
        <v>611</v>
      </c>
      <c r="AH482" t="s">
        <v>1459</v>
      </c>
      <c r="AI482" t="s">
        <v>1460</v>
      </c>
      <c r="AJ482" t="s">
        <v>3256</v>
      </c>
      <c r="AK482" t="s">
        <v>3257</v>
      </c>
      <c r="AL482">
        <v>0</v>
      </c>
      <c r="AM482">
        <v>0</v>
      </c>
      <c r="AN482">
        <v>0</v>
      </c>
      <c r="AO482">
        <v>29462094395</v>
      </c>
      <c r="AP482">
        <v>0</v>
      </c>
      <c r="AQ482" s="187">
        <v>29462094395</v>
      </c>
      <c r="AR482" s="187">
        <v>0</v>
      </c>
      <c r="AS482" s="187">
        <v>0</v>
      </c>
      <c r="AT482" s="187">
        <v>0</v>
      </c>
      <c r="AU482" s="187">
        <v>0</v>
      </c>
      <c r="AV482" s="187">
        <v>29462094395</v>
      </c>
      <c r="AW482">
        <f>+COUNTIF('[5]EJECUCIONGASTOS ARMONIZADO'!$R$3:$R$583,#REF!)</f>
        <v>0</v>
      </c>
      <c r="AY482" t="e">
        <f>+#REF!-[5]GASTOS!#REF!</f>
        <v>#REF!</v>
      </c>
    </row>
    <row r="483" spans="1:51" x14ac:dyDescent="0.25">
      <c r="A483">
        <v>28</v>
      </c>
      <c r="B483">
        <v>2</v>
      </c>
      <c r="C483">
        <v>3</v>
      </c>
      <c r="D483">
        <v>33</v>
      </c>
      <c r="E483">
        <v>1</v>
      </c>
      <c r="F483">
        <v>102</v>
      </c>
      <c r="G483">
        <v>72</v>
      </c>
      <c r="H483">
        <v>46</v>
      </c>
      <c r="I483">
        <v>3</v>
      </c>
      <c r="J483" t="s">
        <v>236</v>
      </c>
      <c r="K483" t="s">
        <v>1443</v>
      </c>
      <c r="L483" t="s">
        <v>223</v>
      </c>
      <c r="M483" t="s">
        <v>1443</v>
      </c>
      <c r="N483" t="s">
        <v>223</v>
      </c>
      <c r="O483" t="s">
        <v>1524</v>
      </c>
      <c r="P483" t="s">
        <v>1525</v>
      </c>
      <c r="Q483" t="s">
        <v>594</v>
      </c>
      <c r="R483" t="s">
        <v>602</v>
      </c>
      <c r="S483" t="s">
        <v>594</v>
      </c>
      <c r="T483" t="s">
        <v>236</v>
      </c>
      <c r="U483" t="s">
        <v>1180</v>
      </c>
      <c r="V483" t="s">
        <v>1181</v>
      </c>
      <c r="W483" t="s">
        <v>797</v>
      </c>
      <c r="X483" t="s">
        <v>239</v>
      </c>
      <c r="Y483" t="s">
        <v>3205</v>
      </c>
      <c r="Z483" t="s">
        <v>325</v>
      </c>
      <c r="AA483" t="s">
        <v>3216</v>
      </c>
      <c r="AB483" t="s">
        <v>1451</v>
      </c>
      <c r="AC483" t="s">
        <v>1452</v>
      </c>
      <c r="AD483" t="s">
        <v>1453</v>
      </c>
      <c r="AE483" t="s">
        <v>609</v>
      </c>
      <c r="AF483" t="s">
        <v>610</v>
      </c>
      <c r="AG483" t="s">
        <v>611</v>
      </c>
      <c r="AH483" t="s">
        <v>1459</v>
      </c>
      <c r="AI483" t="s">
        <v>1460</v>
      </c>
      <c r="AJ483" t="s">
        <v>3258</v>
      </c>
      <c r="AK483" t="s">
        <v>3259</v>
      </c>
      <c r="AL483">
        <v>0</v>
      </c>
      <c r="AM483">
        <v>0</v>
      </c>
      <c r="AN483">
        <v>0</v>
      </c>
      <c r="AO483">
        <v>7367313188</v>
      </c>
      <c r="AP483">
        <v>0</v>
      </c>
      <c r="AQ483" s="187">
        <v>7367313188</v>
      </c>
      <c r="AR483" s="187">
        <v>4690130041</v>
      </c>
      <c r="AS483" s="187">
        <v>4690130041</v>
      </c>
      <c r="AT483" s="187">
        <v>4690130041</v>
      </c>
      <c r="AU483" s="187">
        <v>4690130041</v>
      </c>
      <c r="AV483" s="187">
        <v>2677183147</v>
      </c>
      <c r="AW483">
        <f>+COUNTIF('[5]EJECUCIONGASTOS ARMONIZADO'!$R$3:$R$583,#REF!)</f>
        <v>0</v>
      </c>
      <c r="AY483" t="e">
        <f>+#REF!-[5]GASTOS!#REF!</f>
        <v>#REF!</v>
      </c>
    </row>
    <row r="484" spans="1:51" x14ac:dyDescent="0.25">
      <c r="A484">
        <v>28</v>
      </c>
      <c r="B484">
        <v>2</v>
      </c>
      <c r="C484">
        <v>3</v>
      </c>
      <c r="D484">
        <v>33</v>
      </c>
      <c r="E484">
        <v>1</v>
      </c>
      <c r="F484">
        <v>2</v>
      </c>
      <c r="G484">
        <v>72</v>
      </c>
      <c r="H484">
        <v>0</v>
      </c>
      <c r="I484">
        <v>3</v>
      </c>
      <c r="J484" t="s">
        <v>236</v>
      </c>
      <c r="K484" t="s">
        <v>1443</v>
      </c>
      <c r="L484" t="s">
        <v>223</v>
      </c>
      <c r="M484" t="s">
        <v>1443</v>
      </c>
      <c r="N484" t="s">
        <v>223</v>
      </c>
      <c r="O484" t="s">
        <v>1524</v>
      </c>
      <c r="P484" t="s">
        <v>1525</v>
      </c>
      <c r="Q484" t="s">
        <v>594</v>
      </c>
      <c r="R484" t="s">
        <v>602</v>
      </c>
      <c r="S484" t="s">
        <v>594</v>
      </c>
      <c r="T484" t="s">
        <v>236</v>
      </c>
      <c r="U484" t="s">
        <v>1180</v>
      </c>
      <c r="V484" t="s">
        <v>1181</v>
      </c>
      <c r="W484" t="s">
        <v>797</v>
      </c>
      <c r="X484" t="s">
        <v>239</v>
      </c>
      <c r="Y484" t="s">
        <v>1448</v>
      </c>
      <c r="Z484" t="s">
        <v>1449</v>
      </c>
      <c r="AA484" t="s">
        <v>1450</v>
      </c>
      <c r="AB484" t="s">
        <v>1451</v>
      </c>
      <c r="AC484" t="s">
        <v>1452</v>
      </c>
      <c r="AD484" t="s">
        <v>1453</v>
      </c>
      <c r="AE484" t="s">
        <v>609</v>
      </c>
      <c r="AF484" t="s">
        <v>610</v>
      </c>
      <c r="AG484" t="s">
        <v>611</v>
      </c>
      <c r="AH484" t="s">
        <v>1454</v>
      </c>
      <c r="AI484" t="s">
        <v>1455</v>
      </c>
      <c r="AJ484" t="s">
        <v>1526</v>
      </c>
      <c r="AK484" t="s">
        <v>94</v>
      </c>
      <c r="AL484">
        <v>400000000</v>
      </c>
      <c r="AM484">
        <v>0</v>
      </c>
      <c r="AN484">
        <v>0</v>
      </c>
      <c r="AO484">
        <v>0</v>
      </c>
      <c r="AP484">
        <v>343485430</v>
      </c>
      <c r="AQ484" s="187">
        <v>56514570</v>
      </c>
      <c r="AR484" s="187">
        <v>56514570</v>
      </c>
      <c r="AS484" s="187">
        <v>56514570</v>
      </c>
      <c r="AT484" s="187">
        <v>56514570</v>
      </c>
      <c r="AU484" s="187">
        <v>56514570</v>
      </c>
      <c r="AV484" s="187">
        <v>0</v>
      </c>
      <c r="AW484">
        <f>+COUNTIF('[5]EJECUCIONGASTOS ARMONIZADO'!$R$3:$R$583,#REF!)</f>
        <v>0</v>
      </c>
      <c r="AY484" t="e">
        <f>+#REF!-[5]GASTOS!#REF!</f>
        <v>#REF!</v>
      </c>
    </row>
    <row r="485" spans="1:51" x14ac:dyDescent="0.25">
      <c r="A485">
        <v>28</v>
      </c>
      <c r="B485">
        <v>2</v>
      </c>
      <c r="C485">
        <v>3</v>
      </c>
      <c r="D485">
        <v>33</v>
      </c>
      <c r="E485">
        <v>1</v>
      </c>
      <c r="F485">
        <v>2</v>
      </c>
      <c r="G485">
        <v>72</v>
      </c>
      <c r="H485">
        <v>1</v>
      </c>
      <c r="I485">
        <v>3</v>
      </c>
      <c r="J485" t="s">
        <v>236</v>
      </c>
      <c r="K485" t="s">
        <v>1443</v>
      </c>
      <c r="L485" t="s">
        <v>223</v>
      </c>
      <c r="M485" t="s">
        <v>1443</v>
      </c>
      <c r="N485" t="s">
        <v>223</v>
      </c>
      <c r="O485" t="s">
        <v>1524</v>
      </c>
      <c r="P485" t="s">
        <v>1525</v>
      </c>
      <c r="Q485" t="s">
        <v>594</v>
      </c>
      <c r="R485" t="s">
        <v>602</v>
      </c>
      <c r="S485" t="s">
        <v>594</v>
      </c>
      <c r="T485" t="s">
        <v>236</v>
      </c>
      <c r="U485" t="s">
        <v>1180</v>
      </c>
      <c r="V485" t="s">
        <v>1181</v>
      </c>
      <c r="W485" t="s">
        <v>797</v>
      </c>
      <c r="X485" t="s">
        <v>239</v>
      </c>
      <c r="Y485" t="s">
        <v>1448</v>
      </c>
      <c r="Z485" t="s">
        <v>1449</v>
      </c>
      <c r="AA485" t="s">
        <v>1450</v>
      </c>
      <c r="AB485" t="s">
        <v>1451</v>
      </c>
      <c r="AC485" t="s">
        <v>1452</v>
      </c>
      <c r="AD485" t="s">
        <v>1453</v>
      </c>
      <c r="AE485" t="s">
        <v>609</v>
      </c>
      <c r="AF485" t="s">
        <v>610</v>
      </c>
      <c r="AG485" t="s">
        <v>611</v>
      </c>
      <c r="AH485" t="s">
        <v>1459</v>
      </c>
      <c r="AI485" t="s">
        <v>1460</v>
      </c>
      <c r="AJ485" t="s">
        <v>1529</v>
      </c>
      <c r="AK485" t="s">
        <v>95</v>
      </c>
      <c r="AL485">
        <v>150000000</v>
      </c>
      <c r="AM485">
        <v>0</v>
      </c>
      <c r="AN485">
        <v>0</v>
      </c>
      <c r="AO485">
        <v>0</v>
      </c>
      <c r="AP485">
        <v>1908000</v>
      </c>
      <c r="AQ485" s="187">
        <v>148092000</v>
      </c>
      <c r="AR485" s="187">
        <v>148092000</v>
      </c>
      <c r="AS485" s="187">
        <v>148092000</v>
      </c>
      <c r="AT485" s="187">
        <v>45924000</v>
      </c>
      <c r="AU485" s="187">
        <v>45924000</v>
      </c>
      <c r="AV485" s="187">
        <v>0</v>
      </c>
      <c r="AW485">
        <f>+COUNTIF('[5]EJECUCIONGASTOS ARMONIZADO'!$R$3:$R$583,#REF!)</f>
        <v>0</v>
      </c>
      <c r="AY485" t="e">
        <f>+#REF!-[5]GASTOS!#REF!</f>
        <v>#REF!</v>
      </c>
    </row>
    <row r="486" spans="1:51" x14ac:dyDescent="0.25">
      <c r="A486">
        <v>28</v>
      </c>
      <c r="B486">
        <v>2</v>
      </c>
      <c r="C486">
        <v>3</v>
      </c>
      <c r="D486">
        <v>33</v>
      </c>
      <c r="E486">
        <v>1</v>
      </c>
      <c r="F486">
        <v>2</v>
      </c>
      <c r="G486">
        <v>72</v>
      </c>
      <c r="H486">
        <v>2</v>
      </c>
      <c r="I486">
        <v>3</v>
      </c>
      <c r="J486" t="s">
        <v>236</v>
      </c>
      <c r="K486" t="s">
        <v>1443</v>
      </c>
      <c r="L486" t="s">
        <v>223</v>
      </c>
      <c r="M486" t="s">
        <v>1443</v>
      </c>
      <c r="N486" t="s">
        <v>223</v>
      </c>
      <c r="O486" t="s">
        <v>1524</v>
      </c>
      <c r="P486" t="s">
        <v>1525</v>
      </c>
      <c r="Q486" t="s">
        <v>594</v>
      </c>
      <c r="R486" t="s">
        <v>602</v>
      </c>
      <c r="S486" t="s">
        <v>594</v>
      </c>
      <c r="T486" t="s">
        <v>236</v>
      </c>
      <c r="U486" t="s">
        <v>1180</v>
      </c>
      <c r="V486" t="s">
        <v>1181</v>
      </c>
      <c r="W486" t="s">
        <v>797</v>
      </c>
      <c r="X486" t="s">
        <v>239</v>
      </c>
      <c r="Y486" t="s">
        <v>1448</v>
      </c>
      <c r="Z486" t="s">
        <v>1449</v>
      </c>
      <c r="AA486" t="s">
        <v>1450</v>
      </c>
      <c r="AB486" t="s">
        <v>1451</v>
      </c>
      <c r="AC486" t="s">
        <v>1452</v>
      </c>
      <c r="AD486" t="s">
        <v>1453</v>
      </c>
      <c r="AE486" t="s">
        <v>609</v>
      </c>
      <c r="AF486" t="s">
        <v>610</v>
      </c>
      <c r="AG486" t="s">
        <v>611</v>
      </c>
      <c r="AH486" t="s">
        <v>1459</v>
      </c>
      <c r="AI486" t="s">
        <v>1460</v>
      </c>
      <c r="AJ486" t="s">
        <v>1533</v>
      </c>
      <c r="AK486" t="s">
        <v>96</v>
      </c>
      <c r="AL486">
        <v>6441243743</v>
      </c>
      <c r="AM486">
        <v>0</v>
      </c>
      <c r="AN486">
        <v>0</v>
      </c>
      <c r="AO486">
        <v>0</v>
      </c>
      <c r="AP486">
        <v>6441243743</v>
      </c>
      <c r="AQ486" s="187">
        <v>0</v>
      </c>
      <c r="AR486" s="187">
        <v>0</v>
      </c>
      <c r="AS486" s="187">
        <v>0</v>
      </c>
      <c r="AT486" s="187">
        <v>0</v>
      </c>
      <c r="AU486" s="187">
        <v>0</v>
      </c>
      <c r="AV486" s="187">
        <v>0</v>
      </c>
      <c r="AW486">
        <f>+COUNTIF('[5]EJECUCIONGASTOS ARMONIZADO'!$R$3:$R$583,#REF!)</f>
        <v>0</v>
      </c>
      <c r="AY486" t="e">
        <f>+#REF!-[5]GASTOS!#REF!</f>
        <v>#REF!</v>
      </c>
    </row>
    <row r="487" spans="1:51" x14ac:dyDescent="0.25">
      <c r="A487">
        <v>28</v>
      </c>
      <c r="B487">
        <v>2</v>
      </c>
      <c r="C487">
        <v>3</v>
      </c>
      <c r="D487">
        <v>33</v>
      </c>
      <c r="E487">
        <v>1</v>
      </c>
      <c r="F487">
        <v>2</v>
      </c>
      <c r="G487">
        <v>72</v>
      </c>
      <c r="H487">
        <v>3</v>
      </c>
      <c r="I487">
        <v>3</v>
      </c>
      <c r="J487" t="s">
        <v>236</v>
      </c>
      <c r="K487" t="s">
        <v>1443</v>
      </c>
      <c r="L487" t="s">
        <v>223</v>
      </c>
      <c r="M487" t="s">
        <v>1443</v>
      </c>
      <c r="N487" t="s">
        <v>223</v>
      </c>
      <c r="O487" t="s">
        <v>1524</v>
      </c>
      <c r="P487" t="s">
        <v>1525</v>
      </c>
      <c r="Q487" t="s">
        <v>594</v>
      </c>
      <c r="R487" t="s">
        <v>602</v>
      </c>
      <c r="S487" t="s">
        <v>594</v>
      </c>
      <c r="T487" t="s">
        <v>236</v>
      </c>
      <c r="U487" t="s">
        <v>1180</v>
      </c>
      <c r="V487" t="s">
        <v>1181</v>
      </c>
      <c r="W487" t="s">
        <v>797</v>
      </c>
      <c r="X487" t="s">
        <v>239</v>
      </c>
      <c r="Y487" t="s">
        <v>1448</v>
      </c>
      <c r="Z487" t="s">
        <v>1449</v>
      </c>
      <c r="AA487" t="s">
        <v>1450</v>
      </c>
      <c r="AB487" t="s">
        <v>1451</v>
      </c>
      <c r="AC487" t="s">
        <v>1452</v>
      </c>
      <c r="AD487" t="s">
        <v>1453</v>
      </c>
      <c r="AE487" t="s">
        <v>609</v>
      </c>
      <c r="AF487" t="s">
        <v>610</v>
      </c>
      <c r="AG487" t="s">
        <v>611</v>
      </c>
      <c r="AH487" t="s">
        <v>1459</v>
      </c>
      <c r="AI487" t="s">
        <v>1460</v>
      </c>
      <c r="AJ487" t="s">
        <v>1537</v>
      </c>
      <c r="AK487" t="s">
        <v>97</v>
      </c>
      <c r="AL487">
        <v>29462094395</v>
      </c>
      <c r="AM487">
        <v>0</v>
      </c>
      <c r="AN487">
        <v>0</v>
      </c>
      <c r="AO487">
        <v>0</v>
      </c>
      <c r="AP487">
        <v>29462094395</v>
      </c>
      <c r="AQ487" s="187">
        <v>0</v>
      </c>
      <c r="AR487" s="187">
        <v>0</v>
      </c>
      <c r="AS487" s="187">
        <v>0</v>
      </c>
      <c r="AT487" s="187">
        <v>0</v>
      </c>
      <c r="AU487" s="187">
        <v>0</v>
      </c>
      <c r="AV487" s="187">
        <v>0</v>
      </c>
      <c r="AW487">
        <f>+COUNTIF('[5]EJECUCIONGASTOS ARMONIZADO'!$R$3:$R$583,#REF!)</f>
        <v>0</v>
      </c>
      <c r="AY487" t="e">
        <f>+#REF!-[5]GASTOS!#REF!</f>
        <v>#REF!</v>
      </c>
    </row>
    <row r="488" spans="1:51" x14ac:dyDescent="0.25">
      <c r="A488">
        <v>28</v>
      </c>
      <c r="B488">
        <v>2</v>
      </c>
      <c r="C488">
        <v>3</v>
      </c>
      <c r="D488">
        <v>33</v>
      </c>
      <c r="E488">
        <v>1</v>
      </c>
      <c r="F488">
        <v>2</v>
      </c>
      <c r="G488">
        <v>72</v>
      </c>
      <c r="H488">
        <v>4</v>
      </c>
      <c r="I488">
        <v>3</v>
      </c>
      <c r="J488" t="s">
        <v>236</v>
      </c>
      <c r="K488" t="s">
        <v>1443</v>
      </c>
      <c r="L488" t="s">
        <v>223</v>
      </c>
      <c r="M488" t="s">
        <v>1443</v>
      </c>
      <c r="N488" t="s">
        <v>223</v>
      </c>
      <c r="O488" t="s">
        <v>1524</v>
      </c>
      <c r="P488" t="s">
        <v>1525</v>
      </c>
      <c r="Q488" t="s">
        <v>594</v>
      </c>
      <c r="R488" t="s">
        <v>602</v>
      </c>
      <c r="S488" t="s">
        <v>594</v>
      </c>
      <c r="T488" t="s">
        <v>236</v>
      </c>
      <c r="U488" t="s">
        <v>1180</v>
      </c>
      <c r="V488" t="s">
        <v>1181</v>
      </c>
      <c r="W488" t="s">
        <v>797</v>
      </c>
      <c r="X488" t="s">
        <v>239</v>
      </c>
      <c r="Y488" t="s">
        <v>1448</v>
      </c>
      <c r="Z488" t="s">
        <v>1449</v>
      </c>
      <c r="AA488" t="s">
        <v>1450</v>
      </c>
      <c r="AB488" t="s">
        <v>1451</v>
      </c>
      <c r="AC488" t="s">
        <v>1452</v>
      </c>
      <c r="AD488" t="s">
        <v>1453</v>
      </c>
      <c r="AE488" t="s">
        <v>609</v>
      </c>
      <c r="AF488" t="s">
        <v>610</v>
      </c>
      <c r="AG488" t="s">
        <v>611</v>
      </c>
      <c r="AH488" t="s">
        <v>1459</v>
      </c>
      <c r="AI488" t="s">
        <v>1460</v>
      </c>
      <c r="AJ488" t="s">
        <v>1540</v>
      </c>
      <c r="AK488" t="s">
        <v>94</v>
      </c>
      <c r="AL488">
        <v>146900833389</v>
      </c>
      <c r="AM488">
        <v>0</v>
      </c>
      <c r="AN488">
        <v>0</v>
      </c>
      <c r="AO488">
        <v>0</v>
      </c>
      <c r="AP488">
        <v>94788701292</v>
      </c>
      <c r="AQ488" s="187">
        <v>52112132097</v>
      </c>
      <c r="AR488" s="187">
        <v>52112132097</v>
      </c>
      <c r="AS488" s="187">
        <v>52112132097</v>
      </c>
      <c r="AT488" s="187">
        <v>52099067113</v>
      </c>
      <c r="AU488" s="187">
        <v>52099067113</v>
      </c>
      <c r="AV488" s="187">
        <v>0</v>
      </c>
      <c r="AW488">
        <f>+COUNTIF('[5]EJECUCIONGASTOS ARMONIZADO'!$R$3:$R$583,#REF!)</f>
        <v>0</v>
      </c>
      <c r="AY488" t="e">
        <f>+#REF!-[5]GASTOS!#REF!</f>
        <v>#REF!</v>
      </c>
    </row>
    <row r="489" spans="1:51" x14ac:dyDescent="0.25">
      <c r="A489">
        <v>28</v>
      </c>
      <c r="B489">
        <v>2</v>
      </c>
      <c r="C489">
        <v>3</v>
      </c>
      <c r="D489">
        <v>83</v>
      </c>
      <c r="E489">
        <v>1</v>
      </c>
      <c r="F489">
        <v>102</v>
      </c>
      <c r="G489">
        <v>72</v>
      </c>
      <c r="H489">
        <v>44</v>
      </c>
      <c r="I489">
        <v>3</v>
      </c>
      <c r="J489" t="s">
        <v>236</v>
      </c>
      <c r="K489" t="s">
        <v>1443</v>
      </c>
      <c r="L489" t="s">
        <v>223</v>
      </c>
      <c r="M489" t="s">
        <v>1443</v>
      </c>
      <c r="N489" t="s">
        <v>223</v>
      </c>
      <c r="O489" t="s">
        <v>1524</v>
      </c>
      <c r="P489" t="s">
        <v>1525</v>
      </c>
      <c r="Q489" t="s">
        <v>594</v>
      </c>
      <c r="R489" t="s">
        <v>602</v>
      </c>
      <c r="S489" t="s">
        <v>594</v>
      </c>
      <c r="T489" t="s">
        <v>236</v>
      </c>
      <c r="U489" t="s">
        <v>1380</v>
      </c>
      <c r="V489" t="s">
        <v>1384</v>
      </c>
      <c r="W489" t="s">
        <v>797</v>
      </c>
      <c r="X489" t="s">
        <v>239</v>
      </c>
      <c r="Y489" t="s">
        <v>3205</v>
      </c>
      <c r="Z489" t="s">
        <v>325</v>
      </c>
      <c r="AA489" t="s">
        <v>3216</v>
      </c>
      <c r="AB489" t="s">
        <v>1451</v>
      </c>
      <c r="AC489" t="s">
        <v>1452</v>
      </c>
      <c r="AD489" t="s">
        <v>1453</v>
      </c>
      <c r="AE489" t="s">
        <v>609</v>
      </c>
      <c r="AF489" t="s">
        <v>610</v>
      </c>
      <c r="AG489" t="s">
        <v>611</v>
      </c>
      <c r="AH489" t="s">
        <v>1459</v>
      </c>
      <c r="AI489" t="s">
        <v>1460</v>
      </c>
      <c r="AJ489" t="s">
        <v>3525</v>
      </c>
      <c r="AK489" t="s">
        <v>3526</v>
      </c>
      <c r="AL489">
        <v>0</v>
      </c>
      <c r="AM489">
        <v>0</v>
      </c>
      <c r="AN489">
        <v>0</v>
      </c>
      <c r="AO489">
        <v>2190417078</v>
      </c>
      <c r="AP489">
        <v>0</v>
      </c>
      <c r="AQ489" s="187">
        <v>2190417078</v>
      </c>
      <c r="AR489" s="187">
        <v>2190417078</v>
      </c>
      <c r="AS489" s="187">
        <v>2190417078</v>
      </c>
      <c r="AT489" s="187">
        <v>2190417078</v>
      </c>
      <c r="AU489" s="187">
        <v>2190417078</v>
      </c>
      <c r="AV489" s="187">
        <v>0</v>
      </c>
      <c r="AW489">
        <f>+COUNTIF('[5]EJECUCIONGASTOS ARMONIZADO'!$R$3:$R$583,#REF!)</f>
        <v>0</v>
      </c>
      <c r="AY489" t="e">
        <f>+#REF!-[5]GASTOS!#REF!</f>
        <v>#REF!</v>
      </c>
    </row>
    <row r="490" spans="1:51" x14ac:dyDescent="0.25">
      <c r="A490">
        <v>28</v>
      </c>
      <c r="B490">
        <v>2</v>
      </c>
      <c r="C490">
        <v>3</v>
      </c>
      <c r="D490">
        <v>83</v>
      </c>
      <c r="E490">
        <v>1</v>
      </c>
      <c r="F490">
        <v>2</v>
      </c>
      <c r="G490">
        <v>72</v>
      </c>
      <c r="H490">
        <v>4</v>
      </c>
      <c r="I490">
        <v>3</v>
      </c>
      <c r="J490" t="s">
        <v>236</v>
      </c>
      <c r="K490" t="s">
        <v>1443</v>
      </c>
      <c r="L490" t="s">
        <v>223</v>
      </c>
      <c r="M490" t="s">
        <v>1443</v>
      </c>
      <c r="N490" t="s">
        <v>223</v>
      </c>
      <c r="O490" t="s">
        <v>1524</v>
      </c>
      <c r="P490" t="s">
        <v>1525</v>
      </c>
      <c r="Q490" t="s">
        <v>594</v>
      </c>
      <c r="R490" t="s">
        <v>602</v>
      </c>
      <c r="S490" t="s">
        <v>594</v>
      </c>
      <c r="T490" t="s">
        <v>236</v>
      </c>
      <c r="U490" t="s">
        <v>1380</v>
      </c>
      <c r="V490" t="s">
        <v>1384</v>
      </c>
      <c r="W490" t="s">
        <v>797</v>
      </c>
      <c r="X490" t="s">
        <v>239</v>
      </c>
      <c r="Y490" t="s">
        <v>1448</v>
      </c>
      <c r="Z490" t="s">
        <v>1449</v>
      </c>
      <c r="AA490" t="s">
        <v>1450</v>
      </c>
      <c r="AB490" t="s">
        <v>1451</v>
      </c>
      <c r="AC490" t="s">
        <v>1452</v>
      </c>
      <c r="AD490" t="s">
        <v>1453</v>
      </c>
      <c r="AE490" t="s">
        <v>609</v>
      </c>
      <c r="AF490" t="s">
        <v>610</v>
      </c>
      <c r="AG490" t="s">
        <v>611</v>
      </c>
      <c r="AH490" t="s">
        <v>1459</v>
      </c>
      <c r="AI490" t="s">
        <v>1460</v>
      </c>
      <c r="AJ490" t="s">
        <v>2758</v>
      </c>
      <c r="AK490" t="s">
        <v>291</v>
      </c>
      <c r="AL490">
        <v>0</v>
      </c>
      <c r="AM490">
        <v>2190417078</v>
      </c>
      <c r="AN490">
        <v>0</v>
      </c>
      <c r="AO490">
        <v>0</v>
      </c>
      <c r="AP490">
        <v>2190417078</v>
      </c>
      <c r="AQ490" s="187">
        <v>0</v>
      </c>
      <c r="AR490" s="187">
        <v>0</v>
      </c>
      <c r="AS490" s="187">
        <v>0</v>
      </c>
      <c r="AT490" s="187">
        <v>0</v>
      </c>
      <c r="AU490" s="187">
        <v>0</v>
      </c>
      <c r="AV490" s="187">
        <v>0</v>
      </c>
      <c r="AW490">
        <f>+COUNTIF('[5]EJECUCIONGASTOS ARMONIZADO'!$R$3:$R$583,#REF!)</f>
        <v>0</v>
      </c>
      <c r="AY490" t="e">
        <f>+#REF!-[5]GASTOS!#REF!</f>
        <v>#REF!</v>
      </c>
    </row>
    <row r="491" spans="1:51" x14ac:dyDescent="0.25">
      <c r="A491">
        <v>28</v>
      </c>
      <c r="B491">
        <v>3</v>
      </c>
      <c r="C491">
        <v>3</v>
      </c>
      <c r="D491">
        <v>33</v>
      </c>
      <c r="E491">
        <v>1</v>
      </c>
      <c r="F491">
        <v>102</v>
      </c>
      <c r="G491">
        <v>72</v>
      </c>
      <c r="H491">
        <v>43</v>
      </c>
      <c r="I491">
        <v>3</v>
      </c>
      <c r="J491" t="s">
        <v>236</v>
      </c>
      <c r="K491" t="s">
        <v>1443</v>
      </c>
      <c r="L491" t="s">
        <v>223</v>
      </c>
      <c r="M491" t="s">
        <v>1443</v>
      </c>
      <c r="N491" t="s">
        <v>223</v>
      </c>
      <c r="O491" t="s">
        <v>1543</v>
      </c>
      <c r="P491" t="s">
        <v>1544</v>
      </c>
      <c r="Q491" t="s">
        <v>594</v>
      </c>
      <c r="R491" t="s">
        <v>602</v>
      </c>
      <c r="S491" t="s">
        <v>594</v>
      </c>
      <c r="T491" t="s">
        <v>236</v>
      </c>
      <c r="U491" t="s">
        <v>1180</v>
      </c>
      <c r="V491" t="s">
        <v>1181</v>
      </c>
      <c r="W491" t="s">
        <v>797</v>
      </c>
      <c r="X491" t="s">
        <v>239</v>
      </c>
      <c r="Y491" t="s">
        <v>3205</v>
      </c>
      <c r="Z491" t="s">
        <v>325</v>
      </c>
      <c r="AA491" t="s">
        <v>3216</v>
      </c>
      <c r="AB491" t="s">
        <v>1451</v>
      </c>
      <c r="AC491" t="s">
        <v>1452</v>
      </c>
      <c r="AD491" t="s">
        <v>1453</v>
      </c>
      <c r="AE491" t="s">
        <v>609</v>
      </c>
      <c r="AF491" t="s">
        <v>610</v>
      </c>
      <c r="AG491" t="s">
        <v>611</v>
      </c>
      <c r="AH491" t="s">
        <v>1454</v>
      </c>
      <c r="AI491" t="s">
        <v>1455</v>
      </c>
      <c r="AJ491" t="s">
        <v>3260</v>
      </c>
      <c r="AK491" t="s">
        <v>3261</v>
      </c>
      <c r="AL491">
        <v>0</v>
      </c>
      <c r="AM491">
        <v>0</v>
      </c>
      <c r="AN491">
        <v>0</v>
      </c>
      <c r="AO491">
        <v>100000000</v>
      </c>
      <c r="AP491">
        <v>0</v>
      </c>
      <c r="AQ491" s="187">
        <v>100000000</v>
      </c>
      <c r="AR491" s="187">
        <v>100000000</v>
      </c>
      <c r="AS491" s="187">
        <v>0</v>
      </c>
      <c r="AT491" s="187">
        <v>0</v>
      </c>
      <c r="AU491" s="187">
        <v>0</v>
      </c>
      <c r="AV491" s="187">
        <v>0</v>
      </c>
      <c r="AW491">
        <f>+COUNTIF('[5]EJECUCIONGASTOS ARMONIZADO'!$R$3:$R$583,#REF!)</f>
        <v>0</v>
      </c>
      <c r="AY491" t="e">
        <f>+#REF!-[5]GASTOS!#REF!</f>
        <v>#REF!</v>
      </c>
    </row>
    <row r="492" spans="1:51" x14ac:dyDescent="0.25">
      <c r="A492">
        <v>28</v>
      </c>
      <c r="B492">
        <v>3</v>
      </c>
      <c r="C492">
        <v>3</v>
      </c>
      <c r="D492">
        <v>33</v>
      </c>
      <c r="E492">
        <v>1</v>
      </c>
      <c r="F492">
        <v>102</v>
      </c>
      <c r="G492">
        <v>72</v>
      </c>
      <c r="H492">
        <v>44</v>
      </c>
      <c r="I492">
        <v>3</v>
      </c>
      <c r="J492" t="s">
        <v>236</v>
      </c>
      <c r="K492" t="s">
        <v>1443</v>
      </c>
      <c r="L492" t="s">
        <v>223</v>
      </c>
      <c r="M492" t="s">
        <v>1443</v>
      </c>
      <c r="N492" t="s">
        <v>223</v>
      </c>
      <c r="O492" t="s">
        <v>1543</v>
      </c>
      <c r="P492" t="s">
        <v>1544</v>
      </c>
      <c r="Q492" t="s">
        <v>594</v>
      </c>
      <c r="R492" t="s">
        <v>602</v>
      </c>
      <c r="S492" t="s">
        <v>594</v>
      </c>
      <c r="T492" t="s">
        <v>236</v>
      </c>
      <c r="U492" t="s">
        <v>1180</v>
      </c>
      <c r="V492" t="s">
        <v>1181</v>
      </c>
      <c r="W492" t="s">
        <v>797</v>
      </c>
      <c r="X492" t="s">
        <v>239</v>
      </c>
      <c r="Y492" t="s">
        <v>3205</v>
      </c>
      <c r="Z492" t="s">
        <v>325</v>
      </c>
      <c r="AA492" t="s">
        <v>3216</v>
      </c>
      <c r="AB492" t="s">
        <v>1451</v>
      </c>
      <c r="AC492" t="s">
        <v>1452</v>
      </c>
      <c r="AD492" t="s">
        <v>1453</v>
      </c>
      <c r="AE492" t="s">
        <v>609</v>
      </c>
      <c r="AF492" t="s">
        <v>610</v>
      </c>
      <c r="AG492" t="s">
        <v>611</v>
      </c>
      <c r="AH492" t="s">
        <v>1459</v>
      </c>
      <c r="AI492" t="s">
        <v>1460</v>
      </c>
      <c r="AJ492" t="s">
        <v>3262</v>
      </c>
      <c r="AK492" t="s">
        <v>3263</v>
      </c>
      <c r="AL492">
        <v>0</v>
      </c>
      <c r="AM492">
        <v>0</v>
      </c>
      <c r="AN492">
        <v>0</v>
      </c>
      <c r="AO492">
        <v>12037750763</v>
      </c>
      <c r="AP492">
        <v>0</v>
      </c>
      <c r="AQ492" s="187">
        <v>12037750763</v>
      </c>
      <c r="AR492" s="187">
        <v>6301320668</v>
      </c>
      <c r="AS492" s="187">
        <v>6301320668</v>
      </c>
      <c r="AT492" s="187">
        <v>6201393865</v>
      </c>
      <c r="AU492" s="187">
        <v>6201393865</v>
      </c>
      <c r="AV492" s="187">
        <v>5736430095</v>
      </c>
      <c r="AW492">
        <f>+COUNTIF('[5]EJECUCIONGASTOS ARMONIZADO'!$R$3:$R$583,#REF!)</f>
        <v>0</v>
      </c>
      <c r="AY492" t="e">
        <f>+#REF!-[5]GASTOS!#REF!</f>
        <v>#REF!</v>
      </c>
    </row>
    <row r="493" spans="1:51" x14ac:dyDescent="0.25">
      <c r="A493">
        <v>28</v>
      </c>
      <c r="B493">
        <v>3</v>
      </c>
      <c r="C493">
        <v>3</v>
      </c>
      <c r="D493">
        <v>33</v>
      </c>
      <c r="E493">
        <v>1</v>
      </c>
      <c r="F493">
        <v>102</v>
      </c>
      <c r="G493">
        <v>72</v>
      </c>
      <c r="H493">
        <v>45</v>
      </c>
      <c r="I493">
        <v>3</v>
      </c>
      <c r="J493" t="s">
        <v>236</v>
      </c>
      <c r="K493" t="s">
        <v>1443</v>
      </c>
      <c r="L493" t="s">
        <v>223</v>
      </c>
      <c r="M493" t="s">
        <v>1443</v>
      </c>
      <c r="N493" t="s">
        <v>223</v>
      </c>
      <c r="O493" t="s">
        <v>1543</v>
      </c>
      <c r="P493" t="s">
        <v>1544</v>
      </c>
      <c r="Q493" t="s">
        <v>594</v>
      </c>
      <c r="R493" t="s">
        <v>602</v>
      </c>
      <c r="S493" t="s">
        <v>594</v>
      </c>
      <c r="T493" t="s">
        <v>236</v>
      </c>
      <c r="U493" t="s">
        <v>1180</v>
      </c>
      <c r="V493" t="s">
        <v>1181</v>
      </c>
      <c r="W493" t="s">
        <v>797</v>
      </c>
      <c r="X493" t="s">
        <v>239</v>
      </c>
      <c r="Y493" t="s">
        <v>3205</v>
      </c>
      <c r="Z493" t="s">
        <v>325</v>
      </c>
      <c r="AA493" t="s">
        <v>3216</v>
      </c>
      <c r="AB493" t="s">
        <v>1451</v>
      </c>
      <c r="AC493" t="s">
        <v>1452</v>
      </c>
      <c r="AD493" t="s">
        <v>1453</v>
      </c>
      <c r="AE493" t="s">
        <v>609</v>
      </c>
      <c r="AF493" t="s">
        <v>610</v>
      </c>
      <c r="AG493" t="s">
        <v>611</v>
      </c>
      <c r="AH493" t="s">
        <v>1459</v>
      </c>
      <c r="AI493" t="s">
        <v>1460</v>
      </c>
      <c r="AJ493" t="s">
        <v>3264</v>
      </c>
      <c r="AK493" t="s">
        <v>3265</v>
      </c>
      <c r="AL493">
        <v>0</v>
      </c>
      <c r="AM493">
        <v>0</v>
      </c>
      <c r="AN493">
        <v>0</v>
      </c>
      <c r="AO493">
        <v>3133674463</v>
      </c>
      <c r="AP493">
        <v>0</v>
      </c>
      <c r="AQ493" s="187">
        <v>3133674463</v>
      </c>
      <c r="AR493" s="187">
        <v>0</v>
      </c>
      <c r="AS493" s="187">
        <v>0</v>
      </c>
      <c r="AT493" s="187">
        <v>0</v>
      </c>
      <c r="AU493" s="187">
        <v>0</v>
      </c>
      <c r="AV493" s="187">
        <v>3133674463</v>
      </c>
      <c r="AW493">
        <f>+COUNTIF('[5]EJECUCIONGASTOS ARMONIZADO'!$R$3:$R$583,#REF!)</f>
        <v>0</v>
      </c>
      <c r="AY493" t="e">
        <f>+#REF!-[5]GASTOS!#REF!</f>
        <v>#REF!</v>
      </c>
    </row>
    <row r="494" spans="1:51" x14ac:dyDescent="0.25">
      <c r="A494">
        <v>28</v>
      </c>
      <c r="B494">
        <v>3</v>
      </c>
      <c r="C494">
        <v>3</v>
      </c>
      <c r="D494">
        <v>33</v>
      </c>
      <c r="E494">
        <v>1</v>
      </c>
      <c r="F494">
        <v>102</v>
      </c>
      <c r="G494">
        <v>72</v>
      </c>
      <c r="H494">
        <v>46</v>
      </c>
      <c r="I494">
        <v>3</v>
      </c>
      <c r="J494" t="s">
        <v>236</v>
      </c>
      <c r="K494" t="s">
        <v>1443</v>
      </c>
      <c r="L494" t="s">
        <v>223</v>
      </c>
      <c r="M494" t="s">
        <v>1443</v>
      </c>
      <c r="N494" t="s">
        <v>223</v>
      </c>
      <c r="O494" t="s">
        <v>1543</v>
      </c>
      <c r="P494" t="s">
        <v>1544</v>
      </c>
      <c r="Q494" t="s">
        <v>594</v>
      </c>
      <c r="R494" t="s">
        <v>602</v>
      </c>
      <c r="S494" t="s">
        <v>594</v>
      </c>
      <c r="T494" t="s">
        <v>236</v>
      </c>
      <c r="U494" t="s">
        <v>1180</v>
      </c>
      <c r="V494" t="s">
        <v>1181</v>
      </c>
      <c r="W494" t="s">
        <v>797</v>
      </c>
      <c r="X494" t="s">
        <v>239</v>
      </c>
      <c r="Y494" t="s">
        <v>3205</v>
      </c>
      <c r="Z494" t="s">
        <v>325</v>
      </c>
      <c r="AA494" t="s">
        <v>3216</v>
      </c>
      <c r="AB494" t="s">
        <v>1451</v>
      </c>
      <c r="AC494" t="s">
        <v>1452</v>
      </c>
      <c r="AD494" t="s">
        <v>1453</v>
      </c>
      <c r="AE494" t="s">
        <v>609</v>
      </c>
      <c r="AF494" t="s">
        <v>610</v>
      </c>
      <c r="AG494" t="s">
        <v>611</v>
      </c>
      <c r="AH494" t="s">
        <v>1459</v>
      </c>
      <c r="AI494" t="s">
        <v>1460</v>
      </c>
      <c r="AJ494" t="s">
        <v>3266</v>
      </c>
      <c r="AK494" t="s">
        <v>3267</v>
      </c>
      <c r="AL494">
        <v>0</v>
      </c>
      <c r="AM494">
        <v>0</v>
      </c>
      <c r="AN494">
        <v>0</v>
      </c>
      <c r="AO494">
        <v>4011605641</v>
      </c>
      <c r="AP494">
        <v>0</v>
      </c>
      <c r="AQ494" s="187">
        <v>4011605641</v>
      </c>
      <c r="AR494" s="187">
        <v>508751184</v>
      </c>
      <c r="AS494" s="187">
        <v>508751184</v>
      </c>
      <c r="AT494" s="187">
        <v>508751184</v>
      </c>
      <c r="AU494" s="187">
        <v>508751184</v>
      </c>
      <c r="AV494" s="187">
        <v>3502854457</v>
      </c>
      <c r="AW494">
        <f>+COUNTIF('[5]EJECUCIONGASTOS ARMONIZADO'!$R$3:$R$583,#REF!)</f>
        <v>0</v>
      </c>
      <c r="AY494" t="e">
        <f>+#REF!-[5]GASTOS!#REF!</f>
        <v>#REF!</v>
      </c>
    </row>
    <row r="495" spans="1:51" x14ac:dyDescent="0.25">
      <c r="A495">
        <v>28</v>
      </c>
      <c r="B495">
        <v>3</v>
      </c>
      <c r="C495">
        <v>3</v>
      </c>
      <c r="D495">
        <v>33</v>
      </c>
      <c r="E495">
        <v>1</v>
      </c>
      <c r="F495">
        <v>2</v>
      </c>
      <c r="G495">
        <v>72</v>
      </c>
      <c r="H495">
        <v>0</v>
      </c>
      <c r="I495">
        <v>3</v>
      </c>
      <c r="J495" t="s">
        <v>236</v>
      </c>
      <c r="K495" t="s">
        <v>1443</v>
      </c>
      <c r="L495" t="s">
        <v>223</v>
      </c>
      <c r="M495" t="s">
        <v>1443</v>
      </c>
      <c r="N495" t="s">
        <v>223</v>
      </c>
      <c r="O495" t="s">
        <v>1543</v>
      </c>
      <c r="P495" t="s">
        <v>1544</v>
      </c>
      <c r="Q495" t="s">
        <v>594</v>
      </c>
      <c r="R495" t="s">
        <v>602</v>
      </c>
      <c r="S495" t="s">
        <v>594</v>
      </c>
      <c r="T495" t="s">
        <v>236</v>
      </c>
      <c r="U495" t="s">
        <v>1180</v>
      </c>
      <c r="V495" t="s">
        <v>1181</v>
      </c>
      <c r="W495" t="s">
        <v>797</v>
      </c>
      <c r="X495" t="s">
        <v>239</v>
      </c>
      <c r="Y495" t="s">
        <v>1448</v>
      </c>
      <c r="Z495" t="s">
        <v>1449</v>
      </c>
      <c r="AA495" t="s">
        <v>1450</v>
      </c>
      <c r="AB495" t="s">
        <v>1451</v>
      </c>
      <c r="AC495" t="s">
        <v>1452</v>
      </c>
      <c r="AD495" t="s">
        <v>1453</v>
      </c>
      <c r="AE495" t="s">
        <v>609</v>
      </c>
      <c r="AF495" t="s">
        <v>610</v>
      </c>
      <c r="AG495" t="s">
        <v>611</v>
      </c>
      <c r="AH495" t="s">
        <v>1454</v>
      </c>
      <c r="AI495" t="s">
        <v>1455</v>
      </c>
      <c r="AJ495" t="s">
        <v>1545</v>
      </c>
      <c r="AK495" t="s">
        <v>94</v>
      </c>
      <c r="AL495">
        <v>100000000</v>
      </c>
      <c r="AM495">
        <v>0</v>
      </c>
      <c r="AN495">
        <v>0</v>
      </c>
      <c r="AO495">
        <v>0</v>
      </c>
      <c r="AP495">
        <v>100000000</v>
      </c>
      <c r="AQ495" s="187">
        <v>0</v>
      </c>
      <c r="AR495" s="187">
        <v>0</v>
      </c>
      <c r="AS495" s="187">
        <v>0</v>
      </c>
      <c r="AT495" s="187">
        <v>0</v>
      </c>
      <c r="AU495" s="187">
        <v>0</v>
      </c>
      <c r="AV495" s="187">
        <v>0</v>
      </c>
      <c r="AW495">
        <f>+COUNTIF('[5]EJECUCIONGASTOS ARMONIZADO'!$R$3:$R$583,#REF!)</f>
        <v>0</v>
      </c>
      <c r="AY495" t="e">
        <f>+#REF!-[5]GASTOS!#REF!</f>
        <v>#REF!</v>
      </c>
    </row>
    <row r="496" spans="1:51" x14ac:dyDescent="0.25">
      <c r="A496">
        <v>28</v>
      </c>
      <c r="B496">
        <v>3</v>
      </c>
      <c r="C496">
        <v>3</v>
      </c>
      <c r="D496">
        <v>33</v>
      </c>
      <c r="E496">
        <v>1</v>
      </c>
      <c r="F496">
        <v>2</v>
      </c>
      <c r="G496">
        <v>72</v>
      </c>
      <c r="H496">
        <v>2</v>
      </c>
      <c r="I496">
        <v>3</v>
      </c>
      <c r="J496" t="s">
        <v>236</v>
      </c>
      <c r="K496" t="s">
        <v>1443</v>
      </c>
      <c r="L496" t="s">
        <v>223</v>
      </c>
      <c r="M496" t="s">
        <v>1443</v>
      </c>
      <c r="N496" t="s">
        <v>223</v>
      </c>
      <c r="O496" t="s">
        <v>1543</v>
      </c>
      <c r="P496" t="s">
        <v>1544</v>
      </c>
      <c r="Q496" t="s">
        <v>594</v>
      </c>
      <c r="R496" t="s">
        <v>602</v>
      </c>
      <c r="S496" t="s">
        <v>594</v>
      </c>
      <c r="T496" t="s">
        <v>236</v>
      </c>
      <c r="U496" t="s">
        <v>1180</v>
      </c>
      <c r="V496" t="s">
        <v>1181</v>
      </c>
      <c r="W496" t="s">
        <v>797</v>
      </c>
      <c r="X496" t="s">
        <v>239</v>
      </c>
      <c r="Y496" t="s">
        <v>1448</v>
      </c>
      <c r="Z496" t="s">
        <v>1449</v>
      </c>
      <c r="AA496" t="s">
        <v>1450</v>
      </c>
      <c r="AB496" t="s">
        <v>1451</v>
      </c>
      <c r="AC496" t="s">
        <v>1452</v>
      </c>
      <c r="AD496" t="s">
        <v>1453</v>
      </c>
      <c r="AE496" t="s">
        <v>609</v>
      </c>
      <c r="AF496" t="s">
        <v>610</v>
      </c>
      <c r="AG496" t="s">
        <v>611</v>
      </c>
      <c r="AH496" t="s">
        <v>1459</v>
      </c>
      <c r="AI496" t="s">
        <v>1460</v>
      </c>
      <c r="AJ496" t="s">
        <v>1548</v>
      </c>
      <c r="AK496" t="s">
        <v>96</v>
      </c>
      <c r="AL496">
        <v>4011605641</v>
      </c>
      <c r="AM496">
        <v>0</v>
      </c>
      <c r="AN496">
        <v>0</v>
      </c>
      <c r="AO496">
        <v>0</v>
      </c>
      <c r="AP496">
        <v>4011605641</v>
      </c>
      <c r="AQ496" s="187">
        <v>0</v>
      </c>
      <c r="AR496" s="187">
        <v>0</v>
      </c>
      <c r="AS496" s="187">
        <v>0</v>
      </c>
      <c r="AT496" s="187">
        <v>0</v>
      </c>
      <c r="AU496" s="187">
        <v>0</v>
      </c>
      <c r="AV496" s="187">
        <v>0</v>
      </c>
      <c r="AW496">
        <f>+COUNTIF('[5]EJECUCIONGASTOS ARMONIZADO'!$R$3:$R$583,#REF!)</f>
        <v>0</v>
      </c>
      <c r="AY496" t="e">
        <f>+#REF!-[5]GASTOS!#REF!</f>
        <v>#REF!</v>
      </c>
    </row>
    <row r="497" spans="1:51" x14ac:dyDescent="0.25">
      <c r="A497">
        <v>28</v>
      </c>
      <c r="B497">
        <v>3</v>
      </c>
      <c r="C497">
        <v>3</v>
      </c>
      <c r="D497">
        <v>33</v>
      </c>
      <c r="E497">
        <v>1</v>
      </c>
      <c r="F497">
        <v>2</v>
      </c>
      <c r="G497">
        <v>72</v>
      </c>
      <c r="H497">
        <v>3</v>
      </c>
      <c r="I497">
        <v>3</v>
      </c>
      <c r="J497" t="s">
        <v>236</v>
      </c>
      <c r="K497" t="s">
        <v>1443</v>
      </c>
      <c r="L497" t="s">
        <v>223</v>
      </c>
      <c r="M497" t="s">
        <v>1443</v>
      </c>
      <c r="N497" t="s">
        <v>223</v>
      </c>
      <c r="O497" t="s">
        <v>1543</v>
      </c>
      <c r="P497" t="s">
        <v>1544</v>
      </c>
      <c r="Q497" t="s">
        <v>594</v>
      </c>
      <c r="R497" t="s">
        <v>602</v>
      </c>
      <c r="S497" t="s">
        <v>594</v>
      </c>
      <c r="T497" t="s">
        <v>236</v>
      </c>
      <c r="U497" t="s">
        <v>1180</v>
      </c>
      <c r="V497" t="s">
        <v>1181</v>
      </c>
      <c r="W497" t="s">
        <v>797</v>
      </c>
      <c r="X497" t="s">
        <v>239</v>
      </c>
      <c r="Y497" t="s">
        <v>1448</v>
      </c>
      <c r="Z497" t="s">
        <v>1449</v>
      </c>
      <c r="AA497" t="s">
        <v>1450</v>
      </c>
      <c r="AB497" t="s">
        <v>1451</v>
      </c>
      <c r="AC497" t="s">
        <v>1452</v>
      </c>
      <c r="AD497" t="s">
        <v>1453</v>
      </c>
      <c r="AE497" t="s">
        <v>609</v>
      </c>
      <c r="AF497" t="s">
        <v>610</v>
      </c>
      <c r="AG497" t="s">
        <v>611</v>
      </c>
      <c r="AH497" t="s">
        <v>1459</v>
      </c>
      <c r="AI497" t="s">
        <v>1460</v>
      </c>
      <c r="AJ497" t="s">
        <v>1551</v>
      </c>
      <c r="AK497" t="s">
        <v>97</v>
      </c>
      <c r="AL497">
        <v>3133674463</v>
      </c>
      <c r="AM497">
        <v>0</v>
      </c>
      <c r="AN497">
        <v>0</v>
      </c>
      <c r="AO497">
        <v>0</v>
      </c>
      <c r="AP497">
        <v>3133674463</v>
      </c>
      <c r="AQ497" s="187">
        <v>0</v>
      </c>
      <c r="AR497" s="187">
        <v>0</v>
      </c>
      <c r="AS497" s="187">
        <v>0</v>
      </c>
      <c r="AT497" s="187">
        <v>0</v>
      </c>
      <c r="AU497" s="187">
        <v>0</v>
      </c>
      <c r="AV497" s="187">
        <v>0</v>
      </c>
      <c r="AW497">
        <f>+COUNTIF('[5]EJECUCIONGASTOS ARMONIZADO'!$R$3:$R$583,#REF!)</f>
        <v>0</v>
      </c>
      <c r="AY497" t="e">
        <f>+#REF!-[5]GASTOS!#REF!</f>
        <v>#REF!</v>
      </c>
    </row>
    <row r="498" spans="1:51" x14ac:dyDescent="0.25">
      <c r="A498">
        <v>28</v>
      </c>
      <c r="B498">
        <v>3</v>
      </c>
      <c r="C498">
        <v>3</v>
      </c>
      <c r="D498">
        <v>33</v>
      </c>
      <c r="E498">
        <v>1</v>
      </c>
      <c r="F498">
        <v>2</v>
      </c>
      <c r="G498">
        <v>72</v>
      </c>
      <c r="H498">
        <v>5</v>
      </c>
      <c r="I498">
        <v>3</v>
      </c>
      <c r="J498" t="s">
        <v>236</v>
      </c>
      <c r="K498" t="s">
        <v>1443</v>
      </c>
      <c r="L498" t="s">
        <v>223</v>
      </c>
      <c r="M498" t="s">
        <v>1443</v>
      </c>
      <c r="N498" t="s">
        <v>223</v>
      </c>
      <c r="O498" t="s">
        <v>1543</v>
      </c>
      <c r="P498" t="s">
        <v>1544</v>
      </c>
      <c r="Q498" t="s">
        <v>594</v>
      </c>
      <c r="R498" t="s">
        <v>602</v>
      </c>
      <c r="S498" t="s">
        <v>594</v>
      </c>
      <c r="T498" t="s">
        <v>236</v>
      </c>
      <c r="U498" t="s">
        <v>1180</v>
      </c>
      <c r="V498" t="s">
        <v>1181</v>
      </c>
      <c r="W498" t="s">
        <v>797</v>
      </c>
      <c r="X498" t="s">
        <v>239</v>
      </c>
      <c r="Y498" t="s">
        <v>1448</v>
      </c>
      <c r="Z498" t="s">
        <v>1449</v>
      </c>
      <c r="AA498" t="s">
        <v>1450</v>
      </c>
      <c r="AB498" t="s">
        <v>1451</v>
      </c>
      <c r="AC498" t="s">
        <v>1452</v>
      </c>
      <c r="AD498" t="s">
        <v>1453</v>
      </c>
      <c r="AE498" t="s">
        <v>609</v>
      </c>
      <c r="AF498" t="s">
        <v>610</v>
      </c>
      <c r="AG498" t="s">
        <v>611</v>
      </c>
      <c r="AH498" t="s">
        <v>1459</v>
      </c>
      <c r="AI498" t="s">
        <v>1460</v>
      </c>
      <c r="AJ498" t="s">
        <v>1554</v>
      </c>
      <c r="AK498" t="s">
        <v>94</v>
      </c>
      <c r="AL498">
        <v>17814605128</v>
      </c>
      <c r="AM498">
        <v>0</v>
      </c>
      <c r="AN498">
        <v>0</v>
      </c>
      <c r="AO498">
        <v>0</v>
      </c>
      <c r="AP498">
        <v>12037750763</v>
      </c>
      <c r="AQ498" s="187">
        <v>5776854365</v>
      </c>
      <c r="AR498" s="187">
        <v>5776854365</v>
      </c>
      <c r="AS498" s="187">
        <v>5776854365</v>
      </c>
      <c r="AT498" s="187">
        <v>5674776065</v>
      </c>
      <c r="AU498" s="187">
        <v>5674776065</v>
      </c>
      <c r="AV498" s="187">
        <v>0</v>
      </c>
      <c r="AW498">
        <f>+COUNTIF('[5]EJECUCIONGASTOS ARMONIZADO'!$R$3:$R$583,#REF!)</f>
        <v>0</v>
      </c>
      <c r="AY498" t="e">
        <f>+#REF!-[5]GASTOS!#REF!</f>
        <v>#REF!</v>
      </c>
    </row>
    <row r="499" spans="1:51" x14ac:dyDescent="0.25">
      <c r="A499">
        <v>28</v>
      </c>
      <c r="B499">
        <v>4</v>
      </c>
      <c r="C499">
        <v>3</v>
      </c>
      <c r="D499">
        <v>33</v>
      </c>
      <c r="E499">
        <v>1</v>
      </c>
      <c r="F499">
        <v>102</v>
      </c>
      <c r="G499">
        <v>72</v>
      </c>
      <c r="H499">
        <v>44</v>
      </c>
      <c r="I499">
        <v>3</v>
      </c>
      <c r="J499" t="s">
        <v>236</v>
      </c>
      <c r="K499" t="s">
        <v>1443</v>
      </c>
      <c r="L499" t="s">
        <v>223</v>
      </c>
      <c r="M499" t="s">
        <v>1443</v>
      </c>
      <c r="N499" t="s">
        <v>223</v>
      </c>
      <c r="O499" t="s">
        <v>1558</v>
      </c>
      <c r="P499" t="s">
        <v>1559</v>
      </c>
      <c r="Q499" t="s">
        <v>594</v>
      </c>
      <c r="R499" t="s">
        <v>602</v>
      </c>
      <c r="S499" t="s">
        <v>594</v>
      </c>
      <c r="T499" t="s">
        <v>236</v>
      </c>
      <c r="U499" t="s">
        <v>1180</v>
      </c>
      <c r="V499" t="s">
        <v>1181</v>
      </c>
      <c r="W499" t="s">
        <v>797</v>
      </c>
      <c r="X499" t="s">
        <v>239</v>
      </c>
      <c r="Y499" t="s">
        <v>3205</v>
      </c>
      <c r="Z499" t="s">
        <v>325</v>
      </c>
      <c r="AA499" t="s">
        <v>3216</v>
      </c>
      <c r="AB499" t="s">
        <v>1451</v>
      </c>
      <c r="AC499" t="s">
        <v>1452</v>
      </c>
      <c r="AD499" t="s">
        <v>1453</v>
      </c>
      <c r="AE499" t="s">
        <v>609</v>
      </c>
      <c r="AF499" t="s">
        <v>610</v>
      </c>
      <c r="AG499" t="s">
        <v>611</v>
      </c>
      <c r="AH499" t="s">
        <v>1459</v>
      </c>
      <c r="AI499" t="s">
        <v>1460</v>
      </c>
      <c r="AJ499" t="s">
        <v>3268</v>
      </c>
      <c r="AK499" t="s">
        <v>3269</v>
      </c>
      <c r="AL499">
        <v>0</v>
      </c>
      <c r="AM499">
        <v>0</v>
      </c>
      <c r="AN499">
        <v>0</v>
      </c>
      <c r="AO499">
        <v>2131200000</v>
      </c>
      <c r="AP499">
        <v>0</v>
      </c>
      <c r="AQ499" s="187">
        <v>2131200000</v>
      </c>
      <c r="AR499" s="187">
        <v>0</v>
      </c>
      <c r="AS499" s="187">
        <v>0</v>
      </c>
      <c r="AT499" s="187">
        <v>0</v>
      </c>
      <c r="AU499" s="187">
        <v>0</v>
      </c>
      <c r="AV499" s="187">
        <v>2131200000</v>
      </c>
      <c r="AW499">
        <f>+COUNTIF('[5]EJECUCIONGASTOS ARMONIZADO'!$R$3:$R$583,#REF!)</f>
        <v>0</v>
      </c>
      <c r="AY499" t="e">
        <f>+#REF!-[5]GASTOS!#REF!</f>
        <v>#REF!</v>
      </c>
    </row>
    <row r="500" spans="1:51" x14ac:dyDescent="0.25">
      <c r="A500">
        <v>28</v>
      </c>
      <c r="B500">
        <v>4</v>
      </c>
      <c r="C500">
        <v>3</v>
      </c>
      <c r="D500">
        <v>33</v>
      </c>
      <c r="E500">
        <v>1</v>
      </c>
      <c r="F500">
        <v>2</v>
      </c>
      <c r="G500">
        <v>25</v>
      </c>
      <c r="H500">
        <v>0</v>
      </c>
      <c r="I500">
        <v>3</v>
      </c>
      <c r="J500" t="s">
        <v>236</v>
      </c>
      <c r="K500" t="s">
        <v>1443</v>
      </c>
      <c r="L500" t="s">
        <v>223</v>
      </c>
      <c r="M500" t="s">
        <v>1443</v>
      </c>
      <c r="N500" t="s">
        <v>223</v>
      </c>
      <c r="O500" t="s">
        <v>1558</v>
      </c>
      <c r="P500" t="s">
        <v>1559</v>
      </c>
      <c r="Q500" t="s">
        <v>594</v>
      </c>
      <c r="R500" t="s">
        <v>602</v>
      </c>
      <c r="S500" t="s">
        <v>594</v>
      </c>
      <c r="T500" t="s">
        <v>236</v>
      </c>
      <c r="U500" t="s">
        <v>1180</v>
      </c>
      <c r="V500" t="s">
        <v>1181</v>
      </c>
      <c r="W500" t="s">
        <v>797</v>
      </c>
      <c r="X500" t="s">
        <v>239</v>
      </c>
      <c r="Y500" t="s">
        <v>1448</v>
      </c>
      <c r="Z500" t="s">
        <v>1449</v>
      </c>
      <c r="AA500" t="s">
        <v>1560</v>
      </c>
      <c r="AB500" t="s">
        <v>1561</v>
      </c>
      <c r="AC500" t="s">
        <v>1562</v>
      </c>
      <c r="AD500" t="s">
        <v>1563</v>
      </c>
      <c r="AE500" t="s">
        <v>609</v>
      </c>
      <c r="AF500" t="s">
        <v>610</v>
      </c>
      <c r="AG500" t="s">
        <v>611</v>
      </c>
      <c r="AH500" t="s">
        <v>1564</v>
      </c>
      <c r="AI500" t="s">
        <v>1565</v>
      </c>
      <c r="AJ500" t="s">
        <v>1566</v>
      </c>
      <c r="AK500" t="s">
        <v>98</v>
      </c>
      <c r="AL500">
        <v>20000000</v>
      </c>
      <c r="AM500">
        <v>0</v>
      </c>
      <c r="AN500">
        <v>0</v>
      </c>
      <c r="AO500">
        <v>0</v>
      </c>
      <c r="AP500">
        <v>20000000</v>
      </c>
      <c r="AQ500" s="187">
        <v>0</v>
      </c>
      <c r="AR500" s="187">
        <v>0</v>
      </c>
      <c r="AS500" s="187">
        <v>0</v>
      </c>
      <c r="AT500" s="187">
        <v>0</v>
      </c>
      <c r="AU500" s="187">
        <v>0</v>
      </c>
      <c r="AV500" s="187">
        <v>0</v>
      </c>
      <c r="AW500">
        <f>+COUNTIF('[5]EJECUCIONGASTOS ARMONIZADO'!$R$3:$R$583,#REF!)</f>
        <v>0</v>
      </c>
      <c r="AY500" t="e">
        <f>+#REF!-[5]GASTOS!#REF!</f>
        <v>#REF!</v>
      </c>
    </row>
    <row r="501" spans="1:51" x14ac:dyDescent="0.25">
      <c r="A501">
        <v>28</v>
      </c>
      <c r="B501">
        <v>4</v>
      </c>
      <c r="C501">
        <v>3</v>
      </c>
      <c r="D501">
        <v>33</v>
      </c>
      <c r="E501">
        <v>1</v>
      </c>
      <c r="F501">
        <v>2</v>
      </c>
      <c r="G501">
        <v>25</v>
      </c>
      <c r="H501">
        <v>1</v>
      </c>
      <c r="I501">
        <v>3</v>
      </c>
      <c r="J501" t="s">
        <v>236</v>
      </c>
      <c r="K501" t="s">
        <v>1443</v>
      </c>
      <c r="L501" t="s">
        <v>223</v>
      </c>
      <c r="M501" t="s">
        <v>1443</v>
      </c>
      <c r="N501" t="s">
        <v>223</v>
      </c>
      <c r="O501" t="s">
        <v>1558</v>
      </c>
      <c r="P501" t="s">
        <v>1559</v>
      </c>
      <c r="Q501" t="s">
        <v>594</v>
      </c>
      <c r="R501" t="s">
        <v>602</v>
      </c>
      <c r="S501" t="s">
        <v>594</v>
      </c>
      <c r="T501" t="s">
        <v>236</v>
      </c>
      <c r="U501" t="s">
        <v>1180</v>
      </c>
      <c r="V501" t="s">
        <v>1181</v>
      </c>
      <c r="W501" t="s">
        <v>797</v>
      </c>
      <c r="X501" t="s">
        <v>239</v>
      </c>
      <c r="Y501" t="s">
        <v>1448</v>
      </c>
      <c r="Z501" t="s">
        <v>1449</v>
      </c>
      <c r="AA501" t="s">
        <v>1560</v>
      </c>
      <c r="AB501" t="s">
        <v>1561</v>
      </c>
      <c r="AC501" t="s">
        <v>1562</v>
      </c>
      <c r="AD501" t="s">
        <v>1563</v>
      </c>
      <c r="AE501" t="s">
        <v>609</v>
      </c>
      <c r="AF501" t="s">
        <v>610</v>
      </c>
      <c r="AG501" t="s">
        <v>611</v>
      </c>
      <c r="AH501" t="s">
        <v>1570</v>
      </c>
      <c r="AI501" t="s">
        <v>1571</v>
      </c>
      <c r="AJ501" t="s">
        <v>1572</v>
      </c>
      <c r="AK501" t="s">
        <v>99</v>
      </c>
      <c r="AL501">
        <v>204253854</v>
      </c>
      <c r="AM501">
        <v>0</v>
      </c>
      <c r="AN501">
        <v>0</v>
      </c>
      <c r="AO501">
        <v>0</v>
      </c>
      <c r="AP501">
        <v>204253854</v>
      </c>
      <c r="AQ501" s="187">
        <v>0</v>
      </c>
      <c r="AR501" s="187">
        <v>0</v>
      </c>
      <c r="AS501" s="187">
        <v>0</v>
      </c>
      <c r="AT501" s="187">
        <v>0</v>
      </c>
      <c r="AU501" s="187">
        <v>0</v>
      </c>
      <c r="AV501" s="187">
        <v>0</v>
      </c>
      <c r="AW501">
        <f>+COUNTIF('[5]EJECUCIONGASTOS ARMONIZADO'!$R$3:$R$583,#REF!)</f>
        <v>0</v>
      </c>
      <c r="AY501" t="e">
        <f>+#REF!-[5]GASTOS!#REF!</f>
        <v>#REF!</v>
      </c>
    </row>
    <row r="502" spans="1:51" x14ac:dyDescent="0.25">
      <c r="A502">
        <v>28</v>
      </c>
      <c r="B502">
        <v>4</v>
      </c>
      <c r="C502">
        <v>3</v>
      </c>
      <c r="D502">
        <v>33</v>
      </c>
      <c r="E502">
        <v>1</v>
      </c>
      <c r="F502">
        <v>2</v>
      </c>
      <c r="G502">
        <v>25</v>
      </c>
      <c r="H502">
        <v>2</v>
      </c>
      <c r="I502">
        <v>3</v>
      </c>
      <c r="J502" t="s">
        <v>236</v>
      </c>
      <c r="K502" t="s">
        <v>1443</v>
      </c>
      <c r="L502" t="s">
        <v>223</v>
      </c>
      <c r="M502" t="s">
        <v>1443</v>
      </c>
      <c r="N502" t="s">
        <v>223</v>
      </c>
      <c r="O502" t="s">
        <v>1558</v>
      </c>
      <c r="P502" t="s">
        <v>1559</v>
      </c>
      <c r="Q502" t="s">
        <v>594</v>
      </c>
      <c r="R502" t="s">
        <v>602</v>
      </c>
      <c r="S502" t="s">
        <v>594</v>
      </c>
      <c r="T502" t="s">
        <v>236</v>
      </c>
      <c r="U502" t="s">
        <v>1180</v>
      </c>
      <c r="V502" t="s">
        <v>1181</v>
      </c>
      <c r="W502" t="s">
        <v>797</v>
      </c>
      <c r="X502" t="s">
        <v>239</v>
      </c>
      <c r="Y502" t="s">
        <v>1448</v>
      </c>
      <c r="Z502" t="s">
        <v>1449</v>
      </c>
      <c r="AA502" t="s">
        <v>1560</v>
      </c>
      <c r="AB502" t="s">
        <v>1561</v>
      </c>
      <c r="AC502" t="s">
        <v>1562</v>
      </c>
      <c r="AD502" t="s">
        <v>1563</v>
      </c>
      <c r="AE502" t="s">
        <v>609</v>
      </c>
      <c r="AF502" t="s">
        <v>610</v>
      </c>
      <c r="AG502" t="s">
        <v>611</v>
      </c>
      <c r="AH502" t="s">
        <v>1576</v>
      </c>
      <c r="AI502" t="s">
        <v>1577</v>
      </c>
      <c r="AJ502" t="s">
        <v>1578</v>
      </c>
      <c r="AK502" t="s">
        <v>100</v>
      </c>
      <c r="AL502">
        <v>10000000</v>
      </c>
      <c r="AM502">
        <v>0</v>
      </c>
      <c r="AN502">
        <v>0</v>
      </c>
      <c r="AO502">
        <v>0</v>
      </c>
      <c r="AP502">
        <v>10000000</v>
      </c>
      <c r="AQ502" s="187">
        <v>0</v>
      </c>
      <c r="AR502" s="187">
        <v>0</v>
      </c>
      <c r="AS502" s="187">
        <v>0</v>
      </c>
      <c r="AT502" s="187">
        <v>0</v>
      </c>
      <c r="AU502" s="187">
        <v>0</v>
      </c>
      <c r="AV502" s="187">
        <v>0</v>
      </c>
      <c r="AW502">
        <f>+COUNTIF('[5]EJECUCIONGASTOS ARMONIZADO'!$R$3:$R$583,#REF!)</f>
        <v>0</v>
      </c>
      <c r="AY502" t="e">
        <f>+#REF!-[5]GASTOS!#REF!</f>
        <v>#REF!</v>
      </c>
    </row>
    <row r="503" spans="1:51" x14ac:dyDescent="0.25">
      <c r="A503">
        <v>28</v>
      </c>
      <c r="B503">
        <v>4</v>
      </c>
      <c r="C503">
        <v>3</v>
      </c>
      <c r="D503">
        <v>33</v>
      </c>
      <c r="E503">
        <v>1</v>
      </c>
      <c r="F503">
        <v>2</v>
      </c>
      <c r="G503">
        <v>25</v>
      </c>
      <c r="H503">
        <v>3</v>
      </c>
      <c r="I503">
        <v>3</v>
      </c>
      <c r="J503" t="s">
        <v>236</v>
      </c>
      <c r="K503" t="s">
        <v>1443</v>
      </c>
      <c r="L503" t="s">
        <v>223</v>
      </c>
      <c r="M503" t="s">
        <v>1443</v>
      </c>
      <c r="N503" t="s">
        <v>223</v>
      </c>
      <c r="O503" t="s">
        <v>1558</v>
      </c>
      <c r="P503" t="s">
        <v>1559</v>
      </c>
      <c r="Q503" t="s">
        <v>594</v>
      </c>
      <c r="R503" t="s">
        <v>602</v>
      </c>
      <c r="S503" t="s">
        <v>594</v>
      </c>
      <c r="T503" t="s">
        <v>236</v>
      </c>
      <c r="U503" t="s">
        <v>1180</v>
      </c>
      <c r="V503" t="s">
        <v>1181</v>
      </c>
      <c r="W503" t="s">
        <v>797</v>
      </c>
      <c r="X503" t="s">
        <v>239</v>
      </c>
      <c r="Y503" t="s">
        <v>1448</v>
      </c>
      <c r="Z503" t="s">
        <v>1449</v>
      </c>
      <c r="AA503" t="s">
        <v>1560</v>
      </c>
      <c r="AB503" t="s">
        <v>1561</v>
      </c>
      <c r="AC503" t="s">
        <v>1562</v>
      </c>
      <c r="AD503" t="s">
        <v>1563</v>
      </c>
      <c r="AE503" t="s">
        <v>609</v>
      </c>
      <c r="AF503" t="s">
        <v>610</v>
      </c>
      <c r="AG503" t="s">
        <v>611</v>
      </c>
      <c r="AH503" t="s">
        <v>1570</v>
      </c>
      <c r="AI503" t="s">
        <v>1571</v>
      </c>
      <c r="AJ503" t="s">
        <v>1581</v>
      </c>
      <c r="AK503" t="s">
        <v>98</v>
      </c>
      <c r="AL503">
        <v>1179906683</v>
      </c>
      <c r="AM503">
        <v>0</v>
      </c>
      <c r="AN503">
        <v>0</v>
      </c>
      <c r="AO503">
        <v>0</v>
      </c>
      <c r="AP503">
        <v>102601997</v>
      </c>
      <c r="AQ503" s="187">
        <v>1077304686</v>
      </c>
      <c r="AR503" s="187">
        <v>1077304686</v>
      </c>
      <c r="AS503" s="187">
        <v>1077304686</v>
      </c>
      <c r="AT503" s="187">
        <v>763455763</v>
      </c>
      <c r="AU503" s="187">
        <v>763455763</v>
      </c>
      <c r="AV503" s="187">
        <v>0</v>
      </c>
      <c r="AW503">
        <f>+COUNTIF('[5]EJECUCIONGASTOS ARMONIZADO'!$R$3:$R$583,#REF!)</f>
        <v>0</v>
      </c>
      <c r="AY503" t="e">
        <f>+#REF!-[5]GASTOS!#REF!</f>
        <v>#REF!</v>
      </c>
    </row>
    <row r="504" spans="1:51" x14ac:dyDescent="0.25">
      <c r="A504">
        <v>28</v>
      </c>
      <c r="B504">
        <v>4</v>
      </c>
      <c r="C504">
        <v>3</v>
      </c>
      <c r="D504">
        <v>33</v>
      </c>
      <c r="E504">
        <v>1</v>
      </c>
      <c r="F504">
        <v>2</v>
      </c>
      <c r="G504">
        <v>25</v>
      </c>
      <c r="H504">
        <v>4</v>
      </c>
      <c r="I504">
        <v>3</v>
      </c>
      <c r="J504" t="s">
        <v>236</v>
      </c>
      <c r="K504" t="s">
        <v>1443</v>
      </c>
      <c r="L504" t="s">
        <v>223</v>
      </c>
      <c r="M504" t="s">
        <v>1443</v>
      </c>
      <c r="N504" t="s">
        <v>223</v>
      </c>
      <c r="O504" t="s">
        <v>1558</v>
      </c>
      <c r="P504" t="s">
        <v>1559</v>
      </c>
      <c r="Q504" t="s">
        <v>594</v>
      </c>
      <c r="R504" t="s">
        <v>602</v>
      </c>
      <c r="S504" t="s">
        <v>594</v>
      </c>
      <c r="T504" t="s">
        <v>236</v>
      </c>
      <c r="U504" t="s">
        <v>1180</v>
      </c>
      <c r="V504" t="s">
        <v>1181</v>
      </c>
      <c r="W504" t="s">
        <v>797</v>
      </c>
      <c r="X504" t="s">
        <v>239</v>
      </c>
      <c r="Y504" t="s">
        <v>1448</v>
      </c>
      <c r="Z504" t="s">
        <v>1449</v>
      </c>
      <c r="AA504" t="s">
        <v>1560</v>
      </c>
      <c r="AB504" t="s">
        <v>1561</v>
      </c>
      <c r="AC504" t="s">
        <v>1562</v>
      </c>
      <c r="AD504" t="s">
        <v>1563</v>
      </c>
      <c r="AE504" t="s">
        <v>609</v>
      </c>
      <c r="AF504" t="s">
        <v>610</v>
      </c>
      <c r="AG504" t="s">
        <v>611</v>
      </c>
      <c r="AH504" t="s">
        <v>1564</v>
      </c>
      <c r="AI504" t="s">
        <v>1565</v>
      </c>
      <c r="AJ504" t="s">
        <v>1584</v>
      </c>
      <c r="AK504" t="s">
        <v>100</v>
      </c>
      <c r="AL504">
        <v>45000000</v>
      </c>
      <c r="AM504">
        <v>0</v>
      </c>
      <c r="AN504">
        <v>0</v>
      </c>
      <c r="AO504">
        <v>0</v>
      </c>
      <c r="AP504">
        <v>45000000</v>
      </c>
      <c r="AQ504" s="187">
        <v>0</v>
      </c>
      <c r="AR504" s="187">
        <v>0</v>
      </c>
      <c r="AS504" s="187">
        <v>0</v>
      </c>
      <c r="AT504" s="187">
        <v>0</v>
      </c>
      <c r="AU504" s="187">
        <v>0</v>
      </c>
      <c r="AV504" s="187">
        <v>0</v>
      </c>
      <c r="AW504">
        <f>+COUNTIF('[5]EJECUCIONGASTOS ARMONIZADO'!$R$3:$R$583,#REF!)</f>
        <v>0</v>
      </c>
      <c r="AY504" t="e">
        <f>+#REF!-[5]GASTOS!#REF!</f>
        <v>#REF!</v>
      </c>
    </row>
    <row r="505" spans="1:51" x14ac:dyDescent="0.25">
      <c r="A505">
        <v>28</v>
      </c>
      <c r="B505">
        <v>4</v>
      </c>
      <c r="C505">
        <v>3</v>
      </c>
      <c r="D505">
        <v>33</v>
      </c>
      <c r="E505">
        <v>1</v>
      </c>
      <c r="F505">
        <v>2</v>
      </c>
      <c r="G505">
        <v>25</v>
      </c>
      <c r="H505">
        <v>5</v>
      </c>
      <c r="I505">
        <v>3</v>
      </c>
      <c r="J505" t="s">
        <v>236</v>
      </c>
      <c r="K505" t="s">
        <v>1443</v>
      </c>
      <c r="L505" t="s">
        <v>223</v>
      </c>
      <c r="M505" t="s">
        <v>1443</v>
      </c>
      <c r="N505" t="s">
        <v>223</v>
      </c>
      <c r="O505" t="s">
        <v>1558</v>
      </c>
      <c r="P505" t="s">
        <v>1559</v>
      </c>
      <c r="Q505" t="s">
        <v>594</v>
      </c>
      <c r="R505" t="s">
        <v>602</v>
      </c>
      <c r="S505" t="s">
        <v>594</v>
      </c>
      <c r="T505" t="s">
        <v>236</v>
      </c>
      <c r="U505" t="s">
        <v>1180</v>
      </c>
      <c r="V505" t="s">
        <v>1181</v>
      </c>
      <c r="W505" t="s">
        <v>797</v>
      </c>
      <c r="X505" t="s">
        <v>239</v>
      </c>
      <c r="Y505" t="s">
        <v>1448</v>
      </c>
      <c r="Z505" t="s">
        <v>1449</v>
      </c>
      <c r="AA505" t="s">
        <v>1560</v>
      </c>
      <c r="AB505" t="s">
        <v>1561</v>
      </c>
      <c r="AC505" t="s">
        <v>1562</v>
      </c>
      <c r="AD505" t="s">
        <v>1563</v>
      </c>
      <c r="AE505" t="s">
        <v>609</v>
      </c>
      <c r="AF505" t="s">
        <v>610</v>
      </c>
      <c r="AG505" t="s">
        <v>611</v>
      </c>
      <c r="AH505" t="s">
        <v>1587</v>
      </c>
      <c r="AI505" t="s">
        <v>1588</v>
      </c>
      <c r="AJ505" t="s">
        <v>1589</v>
      </c>
      <c r="AK505" t="s">
        <v>100</v>
      </c>
      <c r="AL505">
        <v>87062508</v>
      </c>
      <c r="AM505">
        <v>0</v>
      </c>
      <c r="AN505">
        <v>0</v>
      </c>
      <c r="AO505">
        <v>0</v>
      </c>
      <c r="AP505">
        <v>87062508</v>
      </c>
      <c r="AQ505" s="187">
        <v>0</v>
      </c>
      <c r="AR505" s="187">
        <v>0</v>
      </c>
      <c r="AS505" s="187">
        <v>0</v>
      </c>
      <c r="AT505" s="187">
        <v>0</v>
      </c>
      <c r="AU505" s="187">
        <v>0</v>
      </c>
      <c r="AV505" s="187">
        <v>0</v>
      </c>
      <c r="AW505">
        <f>+COUNTIF('[5]EJECUCIONGASTOS ARMONIZADO'!$R$3:$R$583,#REF!)</f>
        <v>0</v>
      </c>
      <c r="AY505" t="e">
        <f>+#REF!-[5]GASTOS!#REF!</f>
        <v>#REF!</v>
      </c>
    </row>
    <row r="506" spans="1:51" x14ac:dyDescent="0.25">
      <c r="A506">
        <v>28</v>
      </c>
      <c r="B506">
        <v>4</v>
      </c>
      <c r="C506">
        <v>3</v>
      </c>
      <c r="D506">
        <v>33</v>
      </c>
      <c r="E506">
        <v>1</v>
      </c>
      <c r="F506">
        <v>2</v>
      </c>
      <c r="G506">
        <v>25</v>
      </c>
      <c r="H506">
        <v>6</v>
      </c>
      <c r="I506">
        <v>3</v>
      </c>
      <c r="J506" t="s">
        <v>236</v>
      </c>
      <c r="K506" t="s">
        <v>1443</v>
      </c>
      <c r="L506" t="s">
        <v>223</v>
      </c>
      <c r="M506" t="s">
        <v>1443</v>
      </c>
      <c r="N506" t="s">
        <v>223</v>
      </c>
      <c r="O506" t="s">
        <v>1558</v>
      </c>
      <c r="P506" t="s">
        <v>1559</v>
      </c>
      <c r="Q506" t="s">
        <v>594</v>
      </c>
      <c r="R506" t="s">
        <v>602</v>
      </c>
      <c r="S506" t="s">
        <v>594</v>
      </c>
      <c r="T506" t="s">
        <v>236</v>
      </c>
      <c r="U506" t="s">
        <v>1180</v>
      </c>
      <c r="V506" t="s">
        <v>1181</v>
      </c>
      <c r="W506" t="s">
        <v>797</v>
      </c>
      <c r="X506" t="s">
        <v>239</v>
      </c>
      <c r="Y506" t="s">
        <v>1448</v>
      </c>
      <c r="Z506" t="s">
        <v>1449</v>
      </c>
      <c r="AA506" t="s">
        <v>1560</v>
      </c>
      <c r="AB506" t="s">
        <v>1561</v>
      </c>
      <c r="AC506" t="s">
        <v>1562</v>
      </c>
      <c r="AD506" t="s">
        <v>1563</v>
      </c>
      <c r="AE506" t="s">
        <v>609</v>
      </c>
      <c r="AF506" t="s">
        <v>610</v>
      </c>
      <c r="AG506" t="s">
        <v>611</v>
      </c>
      <c r="AH506" t="s">
        <v>1576</v>
      </c>
      <c r="AI506" t="s">
        <v>1577</v>
      </c>
      <c r="AJ506" t="s">
        <v>1592</v>
      </c>
      <c r="AK506" t="s">
        <v>99</v>
      </c>
      <c r="AL506">
        <v>90000000</v>
      </c>
      <c r="AM506">
        <v>0</v>
      </c>
      <c r="AN506">
        <v>0</v>
      </c>
      <c r="AO506">
        <v>0</v>
      </c>
      <c r="AP506">
        <v>90000000</v>
      </c>
      <c r="AQ506" s="187">
        <v>0</v>
      </c>
      <c r="AR506" s="187">
        <v>0</v>
      </c>
      <c r="AS506" s="187">
        <v>0</v>
      </c>
      <c r="AT506" s="187">
        <v>0</v>
      </c>
      <c r="AU506" s="187">
        <v>0</v>
      </c>
      <c r="AV506" s="187">
        <v>0</v>
      </c>
      <c r="AW506">
        <f>+COUNTIF('[5]EJECUCIONGASTOS ARMONIZADO'!$R$3:$R$583,#REF!)</f>
        <v>0</v>
      </c>
      <c r="AY506" t="e">
        <f>+#REF!-[5]GASTOS!#REF!</f>
        <v>#REF!</v>
      </c>
    </row>
    <row r="507" spans="1:51" x14ac:dyDescent="0.25">
      <c r="A507">
        <v>28</v>
      </c>
      <c r="B507">
        <v>5</v>
      </c>
      <c r="C507">
        <v>3</v>
      </c>
      <c r="D507">
        <v>11</v>
      </c>
      <c r="E507">
        <v>1</v>
      </c>
      <c r="F507">
        <v>2</v>
      </c>
      <c r="G507">
        <v>23</v>
      </c>
      <c r="H507">
        <v>0</v>
      </c>
      <c r="I507">
        <v>1</v>
      </c>
      <c r="J507" t="s">
        <v>597</v>
      </c>
      <c r="K507">
        <v>0</v>
      </c>
      <c r="L507" t="s">
        <v>597</v>
      </c>
      <c r="M507" t="s">
        <v>1443</v>
      </c>
      <c r="N507" t="s">
        <v>223</v>
      </c>
      <c r="O507" t="s">
        <v>1596</v>
      </c>
      <c r="P507" t="s">
        <v>1597</v>
      </c>
      <c r="Q507" t="s">
        <v>594</v>
      </c>
      <c r="R507" t="s">
        <v>602</v>
      </c>
      <c r="S507" t="s">
        <v>596</v>
      </c>
      <c r="T507" t="s">
        <v>597</v>
      </c>
      <c r="U507" t="s">
        <v>595</v>
      </c>
      <c r="V507" t="s">
        <v>234</v>
      </c>
      <c r="W507" t="s">
        <v>797</v>
      </c>
      <c r="X507" t="s">
        <v>239</v>
      </c>
      <c r="Y507" t="s">
        <v>1448</v>
      </c>
      <c r="Z507" t="s">
        <v>1449</v>
      </c>
      <c r="AA507" t="s">
        <v>1598</v>
      </c>
      <c r="AB507" t="s">
        <v>1599</v>
      </c>
      <c r="AC507" t="s">
        <v>1600</v>
      </c>
      <c r="AD507" t="s">
        <v>1601</v>
      </c>
      <c r="AE507" t="s">
        <v>609</v>
      </c>
      <c r="AF507" t="s">
        <v>610</v>
      </c>
      <c r="AG507" t="s">
        <v>611</v>
      </c>
      <c r="AH507" t="s">
        <v>1576</v>
      </c>
      <c r="AI507" t="s">
        <v>1577</v>
      </c>
      <c r="AJ507" t="s">
        <v>2535</v>
      </c>
      <c r="AK507" t="s">
        <v>101</v>
      </c>
      <c r="AL507">
        <v>0</v>
      </c>
      <c r="AM507">
        <v>0</v>
      </c>
      <c r="AN507">
        <v>0</v>
      </c>
      <c r="AO507">
        <v>88000000</v>
      </c>
      <c r="AP507">
        <v>88000000</v>
      </c>
      <c r="AQ507" s="187">
        <v>0</v>
      </c>
      <c r="AR507" s="187">
        <v>0</v>
      </c>
      <c r="AS507" s="187">
        <v>0</v>
      </c>
      <c r="AT507" s="187">
        <v>0</v>
      </c>
      <c r="AU507" s="187">
        <v>0</v>
      </c>
      <c r="AV507" s="187">
        <v>0</v>
      </c>
      <c r="AW507">
        <f>+COUNTIF('[5]EJECUCIONGASTOS ARMONIZADO'!$R$3:$R$583,#REF!)</f>
        <v>0</v>
      </c>
      <c r="AY507" t="e">
        <f>+#REF!-[5]GASTOS!#REF!</f>
        <v>#REF!</v>
      </c>
    </row>
    <row r="508" spans="1:51" x14ac:dyDescent="0.25">
      <c r="A508">
        <v>28</v>
      </c>
      <c r="B508">
        <v>5</v>
      </c>
      <c r="C508">
        <v>3</v>
      </c>
      <c r="D508">
        <v>33</v>
      </c>
      <c r="E508">
        <v>1</v>
      </c>
      <c r="F508">
        <v>102</v>
      </c>
      <c r="G508">
        <v>72</v>
      </c>
      <c r="H508">
        <v>47</v>
      </c>
      <c r="I508">
        <v>3</v>
      </c>
      <c r="J508" t="s">
        <v>236</v>
      </c>
      <c r="K508" t="s">
        <v>1443</v>
      </c>
      <c r="L508" t="s">
        <v>223</v>
      </c>
      <c r="M508" t="s">
        <v>1443</v>
      </c>
      <c r="N508" t="s">
        <v>223</v>
      </c>
      <c r="O508" t="s">
        <v>1596</v>
      </c>
      <c r="P508" t="s">
        <v>1597</v>
      </c>
      <c r="Q508" t="s">
        <v>594</v>
      </c>
      <c r="R508" t="s">
        <v>602</v>
      </c>
      <c r="S508" t="s">
        <v>594</v>
      </c>
      <c r="T508" t="s">
        <v>236</v>
      </c>
      <c r="U508" t="s">
        <v>1180</v>
      </c>
      <c r="V508" t="s">
        <v>1181</v>
      </c>
      <c r="W508" t="s">
        <v>797</v>
      </c>
      <c r="X508" t="s">
        <v>239</v>
      </c>
      <c r="Y508" t="s">
        <v>3205</v>
      </c>
      <c r="Z508" t="s">
        <v>325</v>
      </c>
      <c r="AA508" t="s">
        <v>3216</v>
      </c>
      <c r="AB508" t="s">
        <v>1451</v>
      </c>
      <c r="AC508" t="s">
        <v>1452</v>
      </c>
      <c r="AD508" t="s">
        <v>1453</v>
      </c>
      <c r="AE508" t="s">
        <v>609</v>
      </c>
      <c r="AF508" t="s">
        <v>610</v>
      </c>
      <c r="AG508" t="s">
        <v>611</v>
      </c>
      <c r="AH508" t="s">
        <v>1643</v>
      </c>
      <c r="AI508" t="s">
        <v>1644</v>
      </c>
      <c r="AJ508" t="s">
        <v>3270</v>
      </c>
      <c r="AK508" t="s">
        <v>3271</v>
      </c>
      <c r="AL508">
        <v>0</v>
      </c>
      <c r="AM508">
        <v>0</v>
      </c>
      <c r="AN508">
        <v>0</v>
      </c>
      <c r="AO508">
        <v>878091000</v>
      </c>
      <c r="AP508">
        <v>31861916</v>
      </c>
      <c r="AQ508" s="187">
        <v>846229084</v>
      </c>
      <c r="AR508" s="187">
        <v>660000000</v>
      </c>
      <c r="AS508" s="187">
        <v>660000000</v>
      </c>
      <c r="AT508" s="187">
        <v>163494645</v>
      </c>
      <c r="AU508" s="187">
        <v>163494645</v>
      </c>
      <c r="AV508" s="187">
        <v>186229084</v>
      </c>
      <c r="AW508">
        <f>+COUNTIF('[5]EJECUCIONGASTOS ARMONIZADO'!$R$3:$R$583,#REF!)</f>
        <v>0</v>
      </c>
      <c r="AY508" t="e">
        <f>+#REF!-[5]GASTOS!#REF!</f>
        <v>#REF!</v>
      </c>
    </row>
    <row r="509" spans="1:51" x14ac:dyDescent="0.25">
      <c r="A509">
        <v>28</v>
      </c>
      <c r="B509">
        <v>5</v>
      </c>
      <c r="C509">
        <v>3</v>
      </c>
      <c r="D509">
        <v>33</v>
      </c>
      <c r="E509">
        <v>1</v>
      </c>
      <c r="F509">
        <v>2</v>
      </c>
      <c r="G509">
        <v>23</v>
      </c>
      <c r="H509">
        <v>0</v>
      </c>
      <c r="I509">
        <v>3</v>
      </c>
      <c r="J509" t="s">
        <v>236</v>
      </c>
      <c r="K509" t="s">
        <v>1443</v>
      </c>
      <c r="L509" t="s">
        <v>223</v>
      </c>
      <c r="M509" t="s">
        <v>1443</v>
      </c>
      <c r="N509" t="s">
        <v>223</v>
      </c>
      <c r="O509" t="s">
        <v>1596</v>
      </c>
      <c r="P509" t="s">
        <v>1597</v>
      </c>
      <c r="Q509" t="s">
        <v>594</v>
      </c>
      <c r="R509" t="s">
        <v>602</v>
      </c>
      <c r="S509" t="s">
        <v>594</v>
      </c>
      <c r="T509" t="s">
        <v>236</v>
      </c>
      <c r="U509" t="s">
        <v>1180</v>
      </c>
      <c r="V509" t="s">
        <v>1181</v>
      </c>
      <c r="W509" t="s">
        <v>797</v>
      </c>
      <c r="X509" t="s">
        <v>239</v>
      </c>
      <c r="Y509" t="s">
        <v>1448</v>
      </c>
      <c r="Z509" t="s">
        <v>1449</v>
      </c>
      <c r="AA509" t="s">
        <v>1598</v>
      </c>
      <c r="AB509" t="s">
        <v>1599</v>
      </c>
      <c r="AC509" t="s">
        <v>1600</v>
      </c>
      <c r="AD509" t="s">
        <v>1601</v>
      </c>
      <c r="AE509" t="s">
        <v>609</v>
      </c>
      <c r="AF509" t="s">
        <v>610</v>
      </c>
      <c r="AG509" t="s">
        <v>611</v>
      </c>
      <c r="AH509" t="s">
        <v>1576</v>
      </c>
      <c r="AI509" t="s">
        <v>1577</v>
      </c>
      <c r="AJ509" t="s">
        <v>1602</v>
      </c>
      <c r="AK509" t="s">
        <v>102</v>
      </c>
      <c r="AL509">
        <v>676260720</v>
      </c>
      <c r="AM509">
        <v>0</v>
      </c>
      <c r="AN509">
        <v>0</v>
      </c>
      <c r="AO509">
        <v>0</v>
      </c>
      <c r="AP509">
        <v>122491052</v>
      </c>
      <c r="AQ509" s="187">
        <v>553769668</v>
      </c>
      <c r="AR509" s="187">
        <v>553769668</v>
      </c>
      <c r="AS509" s="187">
        <v>553769668</v>
      </c>
      <c r="AT509" s="187">
        <v>501343821</v>
      </c>
      <c r="AU509" s="187">
        <v>443313451</v>
      </c>
      <c r="AV509" s="187">
        <v>0</v>
      </c>
      <c r="AW509">
        <f>+COUNTIF('[5]EJECUCIONGASTOS ARMONIZADO'!$R$3:$R$583,#REF!)</f>
        <v>0</v>
      </c>
      <c r="AY509" t="e">
        <f>+#REF!-[5]GASTOS!#REF!</f>
        <v>#REF!</v>
      </c>
    </row>
    <row r="510" spans="1:51" x14ac:dyDescent="0.25">
      <c r="A510">
        <v>28</v>
      </c>
      <c r="B510">
        <v>6</v>
      </c>
      <c r="C510">
        <v>3</v>
      </c>
      <c r="D510">
        <v>11</v>
      </c>
      <c r="E510">
        <v>1</v>
      </c>
      <c r="F510">
        <v>1</v>
      </c>
      <c r="G510">
        <v>25</v>
      </c>
      <c r="H510">
        <v>0</v>
      </c>
      <c r="I510">
        <v>1</v>
      </c>
      <c r="J510" t="s">
        <v>597</v>
      </c>
      <c r="K510">
        <v>0</v>
      </c>
      <c r="L510" t="s">
        <v>597</v>
      </c>
      <c r="M510" t="s">
        <v>1443</v>
      </c>
      <c r="N510" t="s">
        <v>223</v>
      </c>
      <c r="O510" t="s">
        <v>1605</v>
      </c>
      <c r="P510" t="s">
        <v>1606</v>
      </c>
      <c r="Q510" t="s">
        <v>594</v>
      </c>
      <c r="R510" t="s">
        <v>602</v>
      </c>
      <c r="S510" t="s">
        <v>596</v>
      </c>
      <c r="T510" t="s">
        <v>597</v>
      </c>
      <c r="U510" t="s">
        <v>595</v>
      </c>
      <c r="V510" t="s">
        <v>234</v>
      </c>
      <c r="W510" t="s">
        <v>797</v>
      </c>
      <c r="X510" t="s">
        <v>239</v>
      </c>
      <c r="Y510" t="s">
        <v>1607</v>
      </c>
      <c r="Z510" t="s">
        <v>1608</v>
      </c>
      <c r="AA510" t="s">
        <v>1609</v>
      </c>
      <c r="AB510" t="s">
        <v>1561</v>
      </c>
      <c r="AC510" t="s">
        <v>1562</v>
      </c>
      <c r="AD510" t="s">
        <v>1563</v>
      </c>
      <c r="AE510" t="s">
        <v>609</v>
      </c>
      <c r="AF510" t="s">
        <v>610</v>
      </c>
      <c r="AG510" t="s">
        <v>611</v>
      </c>
      <c r="AH510" t="s">
        <v>1587</v>
      </c>
      <c r="AI510" t="s">
        <v>1588</v>
      </c>
      <c r="AJ510" t="s">
        <v>1610</v>
      </c>
      <c r="AK510" t="s">
        <v>103</v>
      </c>
      <c r="AL510">
        <v>400000000</v>
      </c>
      <c r="AM510">
        <v>0</v>
      </c>
      <c r="AN510">
        <v>0</v>
      </c>
      <c r="AO510">
        <v>0</v>
      </c>
      <c r="AP510">
        <v>400000000</v>
      </c>
      <c r="AQ510" s="187">
        <v>0</v>
      </c>
      <c r="AR510" s="187">
        <v>0</v>
      </c>
      <c r="AS510" s="187">
        <v>0</v>
      </c>
      <c r="AT510" s="187">
        <v>0</v>
      </c>
      <c r="AU510" s="187">
        <v>0</v>
      </c>
      <c r="AV510" s="187">
        <v>0</v>
      </c>
      <c r="AW510">
        <f>+COUNTIF('[5]EJECUCIONGASTOS ARMONIZADO'!$R$3:$R$583,#REF!)</f>
        <v>0</v>
      </c>
      <c r="AY510" t="e">
        <f>+#REF!-[5]GASTOS!#REF!</f>
        <v>#REF!</v>
      </c>
    </row>
    <row r="511" spans="1:51" x14ac:dyDescent="0.25">
      <c r="A511">
        <v>28</v>
      </c>
      <c r="B511">
        <v>6</v>
      </c>
      <c r="C511">
        <v>3</v>
      </c>
      <c r="D511">
        <v>11</v>
      </c>
      <c r="E511">
        <v>1</v>
      </c>
      <c r="F511">
        <v>2</v>
      </c>
      <c r="G511">
        <v>24</v>
      </c>
      <c r="H511">
        <v>0</v>
      </c>
      <c r="I511">
        <v>1</v>
      </c>
      <c r="J511" t="s">
        <v>597</v>
      </c>
      <c r="K511">
        <v>0</v>
      </c>
      <c r="L511" t="s">
        <v>597</v>
      </c>
      <c r="M511" t="s">
        <v>1443</v>
      </c>
      <c r="N511" t="s">
        <v>223</v>
      </c>
      <c r="O511" t="s">
        <v>1605</v>
      </c>
      <c r="P511" t="s">
        <v>1606</v>
      </c>
      <c r="Q511" t="s">
        <v>594</v>
      </c>
      <c r="R511" t="s">
        <v>602</v>
      </c>
      <c r="S511" t="s">
        <v>596</v>
      </c>
      <c r="T511" t="s">
        <v>597</v>
      </c>
      <c r="U511" t="s">
        <v>595</v>
      </c>
      <c r="V511" t="s">
        <v>234</v>
      </c>
      <c r="W511" t="s">
        <v>797</v>
      </c>
      <c r="X511" t="s">
        <v>239</v>
      </c>
      <c r="Y511" t="s">
        <v>1448</v>
      </c>
      <c r="Z511" t="s">
        <v>1449</v>
      </c>
      <c r="AA511" t="s">
        <v>1613</v>
      </c>
      <c r="AB511" t="s">
        <v>1614</v>
      </c>
      <c r="AC511" t="s">
        <v>1615</v>
      </c>
      <c r="AD511" t="s">
        <v>1616</v>
      </c>
      <c r="AE511" t="s">
        <v>609</v>
      </c>
      <c r="AF511" t="s">
        <v>610</v>
      </c>
      <c r="AG511" t="s">
        <v>611</v>
      </c>
      <c r="AH511" t="s">
        <v>1617</v>
      </c>
      <c r="AI511" t="s">
        <v>1618</v>
      </c>
      <c r="AJ511" t="s">
        <v>1619</v>
      </c>
      <c r="AK511" t="s">
        <v>104</v>
      </c>
      <c r="AL511">
        <v>5990000000</v>
      </c>
      <c r="AM511">
        <v>0</v>
      </c>
      <c r="AN511">
        <v>0</v>
      </c>
      <c r="AO511">
        <v>0</v>
      </c>
      <c r="AP511">
        <v>2843618077</v>
      </c>
      <c r="AQ511" s="187">
        <v>3146381923</v>
      </c>
      <c r="AR511" s="187">
        <v>3146381923</v>
      </c>
      <c r="AS511" s="187">
        <v>3146381923</v>
      </c>
      <c r="AT511" s="187">
        <v>1528055341</v>
      </c>
      <c r="AU511" s="187">
        <v>1528055341</v>
      </c>
      <c r="AV511" s="187">
        <v>0</v>
      </c>
      <c r="AW511">
        <f>+COUNTIF('[5]EJECUCIONGASTOS ARMONIZADO'!$R$3:$R$583,#REF!)</f>
        <v>0</v>
      </c>
      <c r="AY511" t="e">
        <f>+#REF!-[5]GASTOS!#REF!</f>
        <v>#REF!</v>
      </c>
    </row>
    <row r="512" spans="1:51" x14ac:dyDescent="0.25">
      <c r="A512">
        <v>28</v>
      </c>
      <c r="B512">
        <v>6</v>
      </c>
      <c r="C512">
        <v>3</v>
      </c>
      <c r="D512">
        <v>11</v>
      </c>
      <c r="E512">
        <v>1</v>
      </c>
      <c r="F512">
        <v>2</v>
      </c>
      <c r="G512">
        <v>24</v>
      </c>
      <c r="H512">
        <v>1</v>
      </c>
      <c r="I512">
        <v>1</v>
      </c>
      <c r="J512" t="s">
        <v>597</v>
      </c>
      <c r="K512">
        <v>0</v>
      </c>
      <c r="L512" t="s">
        <v>597</v>
      </c>
      <c r="M512" t="s">
        <v>1443</v>
      </c>
      <c r="N512" t="s">
        <v>223</v>
      </c>
      <c r="O512" t="s">
        <v>1605</v>
      </c>
      <c r="P512" t="s">
        <v>1606</v>
      </c>
      <c r="Q512" t="s">
        <v>594</v>
      </c>
      <c r="R512" t="s">
        <v>602</v>
      </c>
      <c r="S512" t="s">
        <v>596</v>
      </c>
      <c r="T512" t="s">
        <v>597</v>
      </c>
      <c r="U512" t="s">
        <v>595</v>
      </c>
      <c r="V512" t="s">
        <v>234</v>
      </c>
      <c r="W512" t="s">
        <v>797</v>
      </c>
      <c r="X512" t="s">
        <v>239</v>
      </c>
      <c r="Y512" t="s">
        <v>1448</v>
      </c>
      <c r="Z512" t="s">
        <v>1449</v>
      </c>
      <c r="AA512" t="s">
        <v>1613</v>
      </c>
      <c r="AB512" t="s">
        <v>1614</v>
      </c>
      <c r="AC512" t="s">
        <v>1615</v>
      </c>
      <c r="AD512" t="s">
        <v>1616</v>
      </c>
      <c r="AE512" t="s">
        <v>609</v>
      </c>
      <c r="AF512" t="s">
        <v>610</v>
      </c>
      <c r="AG512" t="s">
        <v>611</v>
      </c>
      <c r="AH512" t="s">
        <v>1570</v>
      </c>
      <c r="AI512" t="s">
        <v>1571</v>
      </c>
      <c r="AJ512" t="s">
        <v>1622</v>
      </c>
      <c r="AK512" t="s">
        <v>104</v>
      </c>
      <c r="AL512">
        <v>50000000</v>
      </c>
      <c r="AM512">
        <v>0</v>
      </c>
      <c r="AN512">
        <v>0</v>
      </c>
      <c r="AO512">
        <v>0</v>
      </c>
      <c r="AP512">
        <v>50000000</v>
      </c>
      <c r="AQ512" s="187">
        <v>0</v>
      </c>
      <c r="AR512" s="187">
        <v>0</v>
      </c>
      <c r="AS512" s="187">
        <v>0</v>
      </c>
      <c r="AT512" s="187">
        <v>0</v>
      </c>
      <c r="AU512" s="187">
        <v>0</v>
      </c>
      <c r="AV512" s="187">
        <v>0</v>
      </c>
      <c r="AW512">
        <f>+COUNTIF('[5]EJECUCIONGASTOS ARMONIZADO'!$R$3:$R$583,#REF!)</f>
        <v>0</v>
      </c>
      <c r="AY512" t="e">
        <f>+#REF!-[5]GASTOS!#REF!</f>
        <v>#REF!</v>
      </c>
    </row>
    <row r="513" spans="1:51" x14ac:dyDescent="0.25">
      <c r="A513">
        <v>28</v>
      </c>
      <c r="B513">
        <v>6</v>
      </c>
      <c r="C513">
        <v>3</v>
      </c>
      <c r="D513">
        <v>11</v>
      </c>
      <c r="E513">
        <v>1</v>
      </c>
      <c r="F513">
        <v>2</v>
      </c>
      <c r="G513">
        <v>24</v>
      </c>
      <c r="H513">
        <v>2</v>
      </c>
      <c r="I513">
        <v>1</v>
      </c>
      <c r="J513" t="s">
        <v>597</v>
      </c>
      <c r="K513">
        <v>0</v>
      </c>
      <c r="L513" t="s">
        <v>597</v>
      </c>
      <c r="M513" t="s">
        <v>1443</v>
      </c>
      <c r="N513" t="s">
        <v>223</v>
      </c>
      <c r="O513" t="s">
        <v>1605</v>
      </c>
      <c r="P513" t="s">
        <v>1606</v>
      </c>
      <c r="Q513" t="s">
        <v>594</v>
      </c>
      <c r="R513" t="s">
        <v>602</v>
      </c>
      <c r="S513" t="s">
        <v>596</v>
      </c>
      <c r="T513" t="s">
        <v>597</v>
      </c>
      <c r="U513" t="s">
        <v>595</v>
      </c>
      <c r="V513" t="s">
        <v>234</v>
      </c>
      <c r="W513" t="s">
        <v>797</v>
      </c>
      <c r="X513" t="s">
        <v>239</v>
      </c>
      <c r="Y513" t="s">
        <v>1448</v>
      </c>
      <c r="Z513" t="s">
        <v>1449</v>
      </c>
      <c r="AA513" t="s">
        <v>1613</v>
      </c>
      <c r="AB513" t="s">
        <v>1614</v>
      </c>
      <c r="AC513" t="s">
        <v>1615</v>
      </c>
      <c r="AD513" t="s">
        <v>1616</v>
      </c>
      <c r="AE513" t="s">
        <v>609</v>
      </c>
      <c r="AF513" t="s">
        <v>610</v>
      </c>
      <c r="AG513" t="s">
        <v>611</v>
      </c>
      <c r="AH513" t="s">
        <v>1576</v>
      </c>
      <c r="AI513" t="s">
        <v>1577</v>
      </c>
      <c r="AJ513" t="s">
        <v>1625</v>
      </c>
      <c r="AK513" t="s">
        <v>104</v>
      </c>
      <c r="AL513">
        <v>300000000</v>
      </c>
      <c r="AM513">
        <v>0</v>
      </c>
      <c r="AN513">
        <v>0</v>
      </c>
      <c r="AO513">
        <v>0</v>
      </c>
      <c r="AP513">
        <v>300000000</v>
      </c>
      <c r="AQ513" s="187">
        <v>0</v>
      </c>
      <c r="AR513" s="187">
        <v>0</v>
      </c>
      <c r="AS513" s="187">
        <v>0</v>
      </c>
      <c r="AT513" s="187">
        <v>0</v>
      </c>
      <c r="AU513" s="187">
        <v>0</v>
      </c>
      <c r="AV513" s="187">
        <v>0</v>
      </c>
      <c r="AW513">
        <f>+COUNTIF('[5]EJECUCIONGASTOS ARMONIZADO'!$R$3:$R$583,#REF!)</f>
        <v>0</v>
      </c>
      <c r="AY513" t="e">
        <f>+#REF!-[5]GASTOS!#REF!</f>
        <v>#REF!</v>
      </c>
    </row>
    <row r="514" spans="1:51" x14ac:dyDescent="0.25">
      <c r="A514">
        <v>28</v>
      </c>
      <c r="B514">
        <v>6</v>
      </c>
      <c r="C514">
        <v>3</v>
      </c>
      <c r="D514">
        <v>11</v>
      </c>
      <c r="E514">
        <v>1</v>
      </c>
      <c r="F514">
        <v>2</v>
      </c>
      <c r="G514">
        <v>24</v>
      </c>
      <c r="H514">
        <v>3</v>
      </c>
      <c r="I514">
        <v>1</v>
      </c>
      <c r="J514" t="s">
        <v>597</v>
      </c>
      <c r="K514">
        <v>0</v>
      </c>
      <c r="L514" t="s">
        <v>597</v>
      </c>
      <c r="M514" t="s">
        <v>1443</v>
      </c>
      <c r="N514" t="s">
        <v>223</v>
      </c>
      <c r="O514" t="s">
        <v>1605</v>
      </c>
      <c r="P514" t="s">
        <v>1606</v>
      </c>
      <c r="Q514" t="s">
        <v>594</v>
      </c>
      <c r="R514" t="s">
        <v>602</v>
      </c>
      <c r="S514" t="s">
        <v>596</v>
      </c>
      <c r="T514" t="s">
        <v>597</v>
      </c>
      <c r="U514" t="s">
        <v>595</v>
      </c>
      <c r="V514" t="s">
        <v>234</v>
      </c>
      <c r="W514" t="s">
        <v>797</v>
      </c>
      <c r="X514" t="s">
        <v>239</v>
      </c>
      <c r="Y514" t="s">
        <v>1448</v>
      </c>
      <c r="Z514" t="s">
        <v>1449</v>
      </c>
      <c r="AA514" t="s">
        <v>1613</v>
      </c>
      <c r="AB514" t="s">
        <v>1614</v>
      </c>
      <c r="AC514" t="s">
        <v>1615</v>
      </c>
      <c r="AD514" t="s">
        <v>1616</v>
      </c>
      <c r="AE514" t="s">
        <v>609</v>
      </c>
      <c r="AF514" t="s">
        <v>610</v>
      </c>
      <c r="AG514" t="s">
        <v>611</v>
      </c>
      <c r="AH514" t="s">
        <v>1628</v>
      </c>
      <c r="AI514" t="s">
        <v>1629</v>
      </c>
      <c r="AJ514" t="s">
        <v>1630</v>
      </c>
      <c r="AK514" t="s">
        <v>104</v>
      </c>
      <c r="AL514">
        <v>150000000</v>
      </c>
      <c r="AM514">
        <v>0</v>
      </c>
      <c r="AN514">
        <v>0</v>
      </c>
      <c r="AO514">
        <v>0</v>
      </c>
      <c r="AP514">
        <v>150000000</v>
      </c>
      <c r="AQ514" s="187">
        <v>0</v>
      </c>
      <c r="AR514" s="187">
        <v>0</v>
      </c>
      <c r="AS514" s="187">
        <v>0</v>
      </c>
      <c r="AT514" s="187">
        <v>0</v>
      </c>
      <c r="AU514" s="187">
        <v>0</v>
      </c>
      <c r="AV514" s="187">
        <v>0</v>
      </c>
      <c r="AW514">
        <f>+COUNTIF('[5]EJECUCIONGASTOS ARMONIZADO'!$R$3:$R$583,#REF!)</f>
        <v>0</v>
      </c>
      <c r="AY514" t="e">
        <f>+#REF!-[5]GASTOS!#REF!</f>
        <v>#REF!</v>
      </c>
    </row>
    <row r="515" spans="1:51" x14ac:dyDescent="0.25">
      <c r="A515">
        <v>28</v>
      </c>
      <c r="B515">
        <v>6</v>
      </c>
      <c r="C515">
        <v>3</v>
      </c>
      <c r="D515">
        <v>11</v>
      </c>
      <c r="E515">
        <v>1</v>
      </c>
      <c r="F515">
        <v>2</v>
      </c>
      <c r="G515">
        <v>24</v>
      </c>
      <c r="H515">
        <v>4</v>
      </c>
      <c r="I515">
        <v>1</v>
      </c>
      <c r="J515" t="s">
        <v>597</v>
      </c>
      <c r="K515">
        <v>0</v>
      </c>
      <c r="L515" t="s">
        <v>597</v>
      </c>
      <c r="M515" t="s">
        <v>1443</v>
      </c>
      <c r="N515" t="s">
        <v>223</v>
      </c>
      <c r="O515" t="s">
        <v>1605</v>
      </c>
      <c r="P515" t="s">
        <v>1606</v>
      </c>
      <c r="Q515" t="s">
        <v>594</v>
      </c>
      <c r="R515" t="s">
        <v>602</v>
      </c>
      <c r="S515" t="s">
        <v>596</v>
      </c>
      <c r="T515" t="s">
        <v>597</v>
      </c>
      <c r="U515" t="s">
        <v>595</v>
      </c>
      <c r="V515" t="s">
        <v>234</v>
      </c>
      <c r="W515" t="s">
        <v>797</v>
      </c>
      <c r="X515" t="s">
        <v>239</v>
      </c>
      <c r="Y515" t="s">
        <v>1448</v>
      </c>
      <c r="Z515" t="s">
        <v>1449</v>
      </c>
      <c r="AA515" t="s">
        <v>1613</v>
      </c>
      <c r="AB515" t="s">
        <v>1614</v>
      </c>
      <c r="AC515" t="s">
        <v>1615</v>
      </c>
      <c r="AD515" t="s">
        <v>1616</v>
      </c>
      <c r="AE515" t="s">
        <v>609</v>
      </c>
      <c r="AF515" t="s">
        <v>610</v>
      </c>
      <c r="AG515" t="s">
        <v>611</v>
      </c>
      <c r="AH515" t="s">
        <v>1633</v>
      </c>
      <c r="AI515" t="s">
        <v>1634</v>
      </c>
      <c r="AJ515" t="s">
        <v>1635</v>
      </c>
      <c r="AK515" t="s">
        <v>104</v>
      </c>
      <c r="AL515">
        <v>315000000</v>
      </c>
      <c r="AM515">
        <v>0</v>
      </c>
      <c r="AN515">
        <v>0</v>
      </c>
      <c r="AO515">
        <v>0</v>
      </c>
      <c r="AP515">
        <v>312054750</v>
      </c>
      <c r="AQ515" s="187">
        <v>2945250</v>
      </c>
      <c r="AR515" s="187">
        <v>2945250</v>
      </c>
      <c r="AS515" s="187">
        <v>2945250</v>
      </c>
      <c r="AT515" s="187">
        <v>2945250</v>
      </c>
      <c r="AU515" s="187">
        <v>0</v>
      </c>
      <c r="AV515" s="187">
        <v>0</v>
      </c>
      <c r="AW515">
        <f>+COUNTIF('[5]EJECUCIONGASTOS ARMONIZADO'!$R$3:$R$583,#REF!)</f>
        <v>0</v>
      </c>
      <c r="AY515" t="e">
        <f>+#REF!-[5]GASTOS!#REF!</f>
        <v>#REF!</v>
      </c>
    </row>
    <row r="516" spans="1:51" x14ac:dyDescent="0.25">
      <c r="A516">
        <v>28</v>
      </c>
      <c r="B516">
        <v>6</v>
      </c>
      <c r="C516">
        <v>3</v>
      </c>
      <c r="D516">
        <v>11</v>
      </c>
      <c r="E516">
        <v>1</v>
      </c>
      <c r="F516">
        <v>2</v>
      </c>
      <c r="G516">
        <v>25</v>
      </c>
      <c r="H516">
        <v>0</v>
      </c>
      <c r="I516">
        <v>1</v>
      </c>
      <c r="J516" t="s">
        <v>597</v>
      </c>
      <c r="K516">
        <v>0</v>
      </c>
      <c r="L516" t="s">
        <v>597</v>
      </c>
      <c r="M516" t="s">
        <v>1443</v>
      </c>
      <c r="N516" t="s">
        <v>223</v>
      </c>
      <c r="O516" t="s">
        <v>1605</v>
      </c>
      <c r="P516" t="s">
        <v>1606</v>
      </c>
      <c r="Q516" t="s">
        <v>594</v>
      </c>
      <c r="R516" t="s">
        <v>602</v>
      </c>
      <c r="S516" t="s">
        <v>596</v>
      </c>
      <c r="T516" t="s">
        <v>597</v>
      </c>
      <c r="U516" t="s">
        <v>595</v>
      </c>
      <c r="V516" t="s">
        <v>234</v>
      </c>
      <c r="W516" t="s">
        <v>797</v>
      </c>
      <c r="X516" t="s">
        <v>239</v>
      </c>
      <c r="Y516" t="s">
        <v>1448</v>
      </c>
      <c r="Z516" t="s">
        <v>1449</v>
      </c>
      <c r="AA516" t="s">
        <v>1560</v>
      </c>
      <c r="AB516" t="s">
        <v>1561</v>
      </c>
      <c r="AC516" t="s">
        <v>1562</v>
      </c>
      <c r="AD516" t="s">
        <v>1563</v>
      </c>
      <c r="AE516" t="s">
        <v>609</v>
      </c>
      <c r="AF516" t="s">
        <v>610</v>
      </c>
      <c r="AG516" t="s">
        <v>611</v>
      </c>
      <c r="AH516" t="s">
        <v>1638</v>
      </c>
      <c r="AI516" t="s">
        <v>1639</v>
      </c>
      <c r="AJ516" t="s">
        <v>1640</v>
      </c>
      <c r="AK516" t="s">
        <v>103</v>
      </c>
      <c r="AL516">
        <v>4555326888</v>
      </c>
      <c r="AM516">
        <v>0</v>
      </c>
      <c r="AN516">
        <v>0</v>
      </c>
      <c r="AO516">
        <v>0</v>
      </c>
      <c r="AP516">
        <v>1129232190</v>
      </c>
      <c r="AQ516" s="187">
        <v>3426094698</v>
      </c>
      <c r="AR516" s="187">
        <v>3426094698</v>
      </c>
      <c r="AS516" s="187">
        <v>3426094698</v>
      </c>
      <c r="AT516" s="187">
        <v>3426094698</v>
      </c>
      <c r="AU516" s="187">
        <v>3426094698</v>
      </c>
      <c r="AV516" s="187">
        <v>0</v>
      </c>
      <c r="AW516">
        <f>+COUNTIF('[5]EJECUCIONGASTOS ARMONIZADO'!$R$3:$R$583,#REF!)</f>
        <v>0</v>
      </c>
      <c r="AY516" t="e">
        <f>+#REF!-[5]GASTOS!#REF!</f>
        <v>#REF!</v>
      </c>
    </row>
    <row r="517" spans="1:51" x14ac:dyDescent="0.25">
      <c r="A517">
        <v>28</v>
      </c>
      <c r="B517">
        <v>6</v>
      </c>
      <c r="C517">
        <v>3</v>
      </c>
      <c r="D517">
        <v>11</v>
      </c>
      <c r="E517">
        <v>1</v>
      </c>
      <c r="F517">
        <v>2</v>
      </c>
      <c r="G517">
        <v>25</v>
      </c>
      <c r="H517">
        <v>1</v>
      </c>
      <c r="I517">
        <v>1</v>
      </c>
      <c r="J517" t="s">
        <v>597</v>
      </c>
      <c r="K517">
        <v>0</v>
      </c>
      <c r="L517" t="s">
        <v>597</v>
      </c>
      <c r="M517" t="s">
        <v>1443</v>
      </c>
      <c r="N517" t="s">
        <v>223</v>
      </c>
      <c r="O517" t="s">
        <v>1605</v>
      </c>
      <c r="P517" t="s">
        <v>1606</v>
      </c>
      <c r="Q517" t="s">
        <v>594</v>
      </c>
      <c r="R517" t="s">
        <v>602</v>
      </c>
      <c r="S517" t="s">
        <v>596</v>
      </c>
      <c r="T517" t="s">
        <v>597</v>
      </c>
      <c r="U517" t="s">
        <v>595</v>
      </c>
      <c r="V517" t="s">
        <v>234</v>
      </c>
      <c r="W517" t="s">
        <v>797</v>
      </c>
      <c r="X517" t="s">
        <v>239</v>
      </c>
      <c r="Y517" t="s">
        <v>1448</v>
      </c>
      <c r="Z517" t="s">
        <v>1449</v>
      </c>
      <c r="AA517" t="s">
        <v>1560</v>
      </c>
      <c r="AB517" t="s">
        <v>1561</v>
      </c>
      <c r="AC517" t="s">
        <v>1562</v>
      </c>
      <c r="AD517" t="s">
        <v>1563</v>
      </c>
      <c r="AE517" t="s">
        <v>609</v>
      </c>
      <c r="AF517" t="s">
        <v>610</v>
      </c>
      <c r="AG517" t="s">
        <v>611</v>
      </c>
      <c r="AH517" t="s">
        <v>1643</v>
      </c>
      <c r="AI517" t="s">
        <v>1644</v>
      </c>
      <c r="AJ517" t="s">
        <v>1645</v>
      </c>
      <c r="AK517" t="s">
        <v>103</v>
      </c>
      <c r="AL517">
        <v>350000000</v>
      </c>
      <c r="AM517">
        <v>0</v>
      </c>
      <c r="AN517">
        <v>0</v>
      </c>
      <c r="AO517">
        <v>0</v>
      </c>
      <c r="AP517">
        <v>58839984</v>
      </c>
      <c r="AQ517" s="187">
        <v>291160016</v>
      </c>
      <c r="AR517" s="187">
        <v>291160016</v>
      </c>
      <c r="AS517" s="187">
        <v>291160016</v>
      </c>
      <c r="AT517" s="187">
        <v>212376966</v>
      </c>
      <c r="AU517" s="187">
        <v>212376966</v>
      </c>
      <c r="AV517" s="187">
        <v>0</v>
      </c>
      <c r="AW517">
        <f>+COUNTIF('[5]EJECUCIONGASTOS ARMONIZADO'!$R$3:$R$583,#REF!)</f>
        <v>0</v>
      </c>
      <c r="AY517" t="e">
        <f>+#REF!-[5]GASTOS!#REF!</f>
        <v>#REF!</v>
      </c>
    </row>
    <row r="518" spans="1:51" x14ac:dyDescent="0.25">
      <c r="A518">
        <v>28</v>
      </c>
      <c r="B518">
        <v>6</v>
      </c>
      <c r="C518">
        <v>3</v>
      </c>
      <c r="D518">
        <v>11</v>
      </c>
      <c r="E518">
        <v>1</v>
      </c>
      <c r="F518">
        <v>2</v>
      </c>
      <c r="G518">
        <v>25</v>
      </c>
      <c r="H518">
        <v>2</v>
      </c>
      <c r="I518">
        <v>1</v>
      </c>
      <c r="J518" t="s">
        <v>597</v>
      </c>
      <c r="K518">
        <v>0</v>
      </c>
      <c r="L518" t="s">
        <v>597</v>
      </c>
      <c r="M518" t="s">
        <v>1443</v>
      </c>
      <c r="N518" t="s">
        <v>223</v>
      </c>
      <c r="O518" t="s">
        <v>1605</v>
      </c>
      <c r="P518" t="s">
        <v>1606</v>
      </c>
      <c r="Q518" t="s">
        <v>594</v>
      </c>
      <c r="R518" t="s">
        <v>602</v>
      </c>
      <c r="S518" t="s">
        <v>596</v>
      </c>
      <c r="T518" t="s">
        <v>597</v>
      </c>
      <c r="U518" t="s">
        <v>595</v>
      </c>
      <c r="V518" t="s">
        <v>234</v>
      </c>
      <c r="W518" t="s">
        <v>797</v>
      </c>
      <c r="X518" t="s">
        <v>239</v>
      </c>
      <c r="Y518" t="s">
        <v>1448</v>
      </c>
      <c r="Z518" t="s">
        <v>1449</v>
      </c>
      <c r="AA518" t="s">
        <v>1560</v>
      </c>
      <c r="AB518" t="s">
        <v>1561</v>
      </c>
      <c r="AC518" t="s">
        <v>1562</v>
      </c>
      <c r="AD518" t="s">
        <v>1563</v>
      </c>
      <c r="AE518" t="s">
        <v>609</v>
      </c>
      <c r="AF518" t="s">
        <v>610</v>
      </c>
      <c r="AG518" t="s">
        <v>611</v>
      </c>
      <c r="AH518" t="s">
        <v>1576</v>
      </c>
      <c r="AI518" t="s">
        <v>1577</v>
      </c>
      <c r="AJ518" t="s">
        <v>1648</v>
      </c>
      <c r="AK518" t="s">
        <v>103</v>
      </c>
      <c r="AL518">
        <v>400000000</v>
      </c>
      <c r="AM518">
        <v>0</v>
      </c>
      <c r="AN518">
        <v>0</v>
      </c>
      <c r="AO518">
        <v>400000000</v>
      </c>
      <c r="AP518">
        <v>800000000</v>
      </c>
      <c r="AQ518" s="187">
        <v>0</v>
      </c>
      <c r="AR518" s="187">
        <v>0</v>
      </c>
      <c r="AS518" s="187">
        <v>0</v>
      </c>
      <c r="AT518" s="187">
        <v>0</v>
      </c>
      <c r="AU518" s="187">
        <v>0</v>
      </c>
      <c r="AV518" s="187">
        <v>0</v>
      </c>
      <c r="AW518">
        <f>+COUNTIF('[5]EJECUCIONGASTOS ARMONIZADO'!$R$3:$R$583,#REF!)</f>
        <v>0</v>
      </c>
      <c r="AY518" t="e">
        <f>+#REF!-[5]GASTOS!#REF!</f>
        <v>#REF!</v>
      </c>
    </row>
    <row r="519" spans="1:51" x14ac:dyDescent="0.25">
      <c r="A519">
        <v>28</v>
      </c>
      <c r="B519">
        <v>6</v>
      </c>
      <c r="C519">
        <v>3</v>
      </c>
      <c r="D519">
        <v>11</v>
      </c>
      <c r="E519">
        <v>1</v>
      </c>
      <c r="F519">
        <v>2</v>
      </c>
      <c r="G519">
        <v>25</v>
      </c>
      <c r="H519">
        <v>3</v>
      </c>
      <c r="I519">
        <v>1</v>
      </c>
      <c r="J519" t="s">
        <v>597</v>
      </c>
      <c r="K519">
        <v>0</v>
      </c>
      <c r="L519" t="s">
        <v>597</v>
      </c>
      <c r="M519" t="s">
        <v>1443</v>
      </c>
      <c r="N519" t="s">
        <v>223</v>
      </c>
      <c r="O519" t="s">
        <v>1605</v>
      </c>
      <c r="P519" t="s">
        <v>1606</v>
      </c>
      <c r="Q519" t="s">
        <v>594</v>
      </c>
      <c r="R519" t="s">
        <v>602</v>
      </c>
      <c r="S519" t="s">
        <v>596</v>
      </c>
      <c r="T519" t="s">
        <v>597</v>
      </c>
      <c r="U519" t="s">
        <v>595</v>
      </c>
      <c r="V519" t="s">
        <v>234</v>
      </c>
      <c r="W519" t="s">
        <v>797</v>
      </c>
      <c r="X519" t="s">
        <v>239</v>
      </c>
      <c r="Y519" t="s">
        <v>1448</v>
      </c>
      <c r="Z519" t="s">
        <v>1449</v>
      </c>
      <c r="AA519" t="s">
        <v>1560</v>
      </c>
      <c r="AB519" t="s">
        <v>1561</v>
      </c>
      <c r="AC519" t="s">
        <v>1562</v>
      </c>
      <c r="AD519" t="s">
        <v>1563</v>
      </c>
      <c r="AE519" t="s">
        <v>609</v>
      </c>
      <c r="AF519" t="s">
        <v>610</v>
      </c>
      <c r="AG519" t="s">
        <v>611</v>
      </c>
      <c r="AH519" t="s">
        <v>1576</v>
      </c>
      <c r="AI519" t="s">
        <v>1577</v>
      </c>
      <c r="AJ519" t="s">
        <v>1651</v>
      </c>
      <c r="AK519" t="s">
        <v>103</v>
      </c>
      <c r="AL519">
        <v>35000000</v>
      </c>
      <c r="AM519">
        <v>0</v>
      </c>
      <c r="AN519">
        <v>0</v>
      </c>
      <c r="AO519">
        <v>0</v>
      </c>
      <c r="AP519">
        <v>35000000</v>
      </c>
      <c r="AQ519" s="187">
        <v>0</v>
      </c>
      <c r="AR519" s="187">
        <v>0</v>
      </c>
      <c r="AS519" s="187">
        <v>0</v>
      </c>
      <c r="AT519" s="187">
        <v>0</v>
      </c>
      <c r="AU519" s="187">
        <v>0</v>
      </c>
      <c r="AV519" s="187">
        <v>0</v>
      </c>
      <c r="AW519">
        <f>+COUNTIF('[5]EJECUCIONGASTOS ARMONIZADO'!$R$3:$R$583,#REF!)</f>
        <v>0</v>
      </c>
      <c r="AY519" t="e">
        <f>+#REF!-[5]GASTOS!#REF!</f>
        <v>#REF!</v>
      </c>
    </row>
    <row r="520" spans="1:51" x14ac:dyDescent="0.25">
      <c r="A520">
        <v>28</v>
      </c>
      <c r="B520">
        <v>6</v>
      </c>
      <c r="C520">
        <v>3</v>
      </c>
      <c r="D520">
        <v>11</v>
      </c>
      <c r="E520">
        <v>1</v>
      </c>
      <c r="F520">
        <v>2</v>
      </c>
      <c r="G520">
        <v>25</v>
      </c>
      <c r="H520">
        <v>4</v>
      </c>
      <c r="I520">
        <v>1</v>
      </c>
      <c r="J520" t="s">
        <v>597</v>
      </c>
      <c r="K520">
        <v>0</v>
      </c>
      <c r="L520" t="s">
        <v>597</v>
      </c>
      <c r="M520" t="s">
        <v>1443</v>
      </c>
      <c r="N520" t="s">
        <v>223</v>
      </c>
      <c r="O520" t="s">
        <v>1605</v>
      </c>
      <c r="P520" t="s">
        <v>1606</v>
      </c>
      <c r="Q520" t="s">
        <v>594</v>
      </c>
      <c r="R520" t="s">
        <v>602</v>
      </c>
      <c r="S520" t="s">
        <v>596</v>
      </c>
      <c r="T520" t="s">
        <v>597</v>
      </c>
      <c r="U520" t="s">
        <v>595</v>
      </c>
      <c r="V520" t="s">
        <v>234</v>
      </c>
      <c r="W520" t="s">
        <v>797</v>
      </c>
      <c r="X520" t="s">
        <v>239</v>
      </c>
      <c r="Y520" t="s">
        <v>1448</v>
      </c>
      <c r="Z520" t="s">
        <v>1449</v>
      </c>
      <c r="AA520" t="s">
        <v>1560</v>
      </c>
      <c r="AB520" t="s">
        <v>1561</v>
      </c>
      <c r="AC520" t="s">
        <v>1562</v>
      </c>
      <c r="AD520" t="s">
        <v>1563</v>
      </c>
      <c r="AE520" t="s">
        <v>609</v>
      </c>
      <c r="AF520" t="s">
        <v>610</v>
      </c>
      <c r="AG520" t="s">
        <v>611</v>
      </c>
      <c r="AH520" t="s">
        <v>1587</v>
      </c>
      <c r="AI520" t="s">
        <v>1588</v>
      </c>
      <c r="AJ520" t="s">
        <v>1654</v>
      </c>
      <c r="AK520" t="s">
        <v>103</v>
      </c>
      <c r="AL520">
        <v>280000000</v>
      </c>
      <c r="AM520">
        <v>0</v>
      </c>
      <c r="AN520">
        <v>0</v>
      </c>
      <c r="AO520">
        <v>0</v>
      </c>
      <c r="AP520">
        <v>280000000</v>
      </c>
      <c r="AQ520" s="187">
        <v>0</v>
      </c>
      <c r="AR520" s="187">
        <v>0</v>
      </c>
      <c r="AS520" s="187">
        <v>0</v>
      </c>
      <c r="AT520" s="187">
        <v>0</v>
      </c>
      <c r="AU520" s="187">
        <v>0</v>
      </c>
      <c r="AV520" s="187">
        <v>0</v>
      </c>
      <c r="AW520">
        <f>+COUNTIF('[5]EJECUCIONGASTOS ARMONIZADO'!$R$3:$R$583,#REF!)</f>
        <v>0</v>
      </c>
      <c r="AY520" t="e">
        <f>+#REF!-[5]GASTOS!#REF!</f>
        <v>#REF!</v>
      </c>
    </row>
    <row r="521" spans="1:51" x14ac:dyDescent="0.25">
      <c r="A521">
        <v>28</v>
      </c>
      <c r="B521">
        <v>6</v>
      </c>
      <c r="C521">
        <v>3</v>
      </c>
      <c r="D521">
        <v>11</v>
      </c>
      <c r="E521">
        <v>1</v>
      </c>
      <c r="F521">
        <v>2</v>
      </c>
      <c r="G521">
        <v>25</v>
      </c>
      <c r="H521">
        <v>5</v>
      </c>
      <c r="I521">
        <v>1</v>
      </c>
      <c r="J521" t="s">
        <v>597</v>
      </c>
      <c r="K521">
        <v>0</v>
      </c>
      <c r="L521" t="s">
        <v>597</v>
      </c>
      <c r="M521" t="s">
        <v>1443</v>
      </c>
      <c r="N521" t="s">
        <v>223</v>
      </c>
      <c r="O521" t="s">
        <v>1605</v>
      </c>
      <c r="P521" t="s">
        <v>1606</v>
      </c>
      <c r="Q521" t="s">
        <v>594</v>
      </c>
      <c r="R521" t="s">
        <v>602</v>
      </c>
      <c r="S521" t="s">
        <v>596</v>
      </c>
      <c r="T521" t="s">
        <v>597</v>
      </c>
      <c r="U521" t="s">
        <v>595</v>
      </c>
      <c r="V521" t="s">
        <v>234</v>
      </c>
      <c r="W521" t="s">
        <v>797</v>
      </c>
      <c r="X521" t="s">
        <v>239</v>
      </c>
      <c r="Y521" t="s">
        <v>1448</v>
      </c>
      <c r="Z521" t="s">
        <v>1449</v>
      </c>
      <c r="AA521" t="s">
        <v>1560</v>
      </c>
      <c r="AB521" t="s">
        <v>1561</v>
      </c>
      <c r="AC521" t="s">
        <v>1562</v>
      </c>
      <c r="AD521" t="s">
        <v>1563</v>
      </c>
      <c r="AE521" t="s">
        <v>609</v>
      </c>
      <c r="AF521" t="s">
        <v>610</v>
      </c>
      <c r="AG521" t="s">
        <v>611</v>
      </c>
      <c r="AH521" t="s">
        <v>1564</v>
      </c>
      <c r="AI521" t="s">
        <v>1565</v>
      </c>
      <c r="AJ521" t="s">
        <v>1657</v>
      </c>
      <c r="AK521" t="s">
        <v>103</v>
      </c>
      <c r="AL521">
        <v>281980000</v>
      </c>
      <c r="AM521">
        <v>0</v>
      </c>
      <c r="AN521">
        <v>0</v>
      </c>
      <c r="AO521">
        <v>0</v>
      </c>
      <c r="AP521">
        <v>189970000</v>
      </c>
      <c r="AQ521" s="187">
        <v>92010000</v>
      </c>
      <c r="AR521" s="187">
        <v>92010000</v>
      </c>
      <c r="AS521" s="187">
        <v>92010000</v>
      </c>
      <c r="AT521" s="187">
        <v>68470000</v>
      </c>
      <c r="AU521" s="187">
        <v>66370000</v>
      </c>
      <c r="AV521" s="187">
        <v>0</v>
      </c>
      <c r="AW521">
        <f>+COUNTIF('[5]EJECUCIONGASTOS ARMONIZADO'!$R$3:$R$583,#REF!)</f>
        <v>0</v>
      </c>
      <c r="AY521" t="e">
        <f>+#REF!-[5]GASTOS!#REF!</f>
        <v>#REF!</v>
      </c>
    </row>
    <row r="522" spans="1:51" s="2" customFormat="1" x14ac:dyDescent="0.25">
      <c r="A522">
        <v>28</v>
      </c>
      <c r="B522">
        <v>6</v>
      </c>
      <c r="C522">
        <v>3</v>
      </c>
      <c r="D522">
        <v>11</v>
      </c>
      <c r="E522">
        <v>1</v>
      </c>
      <c r="F522">
        <v>2</v>
      </c>
      <c r="G522">
        <v>25</v>
      </c>
      <c r="H522">
        <v>6</v>
      </c>
      <c r="I522">
        <v>1</v>
      </c>
      <c r="J522" t="s">
        <v>597</v>
      </c>
      <c r="K522">
        <v>0</v>
      </c>
      <c r="L522" t="s">
        <v>597</v>
      </c>
      <c r="M522" t="s">
        <v>1443</v>
      </c>
      <c r="N522" t="s">
        <v>223</v>
      </c>
      <c r="O522" t="s">
        <v>1605</v>
      </c>
      <c r="P522" t="s">
        <v>1606</v>
      </c>
      <c r="Q522" t="s">
        <v>594</v>
      </c>
      <c r="R522" t="s">
        <v>602</v>
      </c>
      <c r="S522" t="s">
        <v>596</v>
      </c>
      <c r="T522" t="s">
        <v>597</v>
      </c>
      <c r="U522" t="s">
        <v>595</v>
      </c>
      <c r="V522" t="s">
        <v>234</v>
      </c>
      <c r="W522" t="s">
        <v>797</v>
      </c>
      <c r="X522" t="s">
        <v>239</v>
      </c>
      <c r="Y522" t="s">
        <v>1448</v>
      </c>
      <c r="Z522" t="s">
        <v>1449</v>
      </c>
      <c r="AA522" t="s">
        <v>1560</v>
      </c>
      <c r="AB522" t="s">
        <v>1561</v>
      </c>
      <c r="AC522" t="s">
        <v>1562</v>
      </c>
      <c r="AD522" t="s">
        <v>1563</v>
      </c>
      <c r="AE522" t="s">
        <v>609</v>
      </c>
      <c r="AF522" t="s">
        <v>610</v>
      </c>
      <c r="AG522" t="s">
        <v>611</v>
      </c>
      <c r="AH522" t="s">
        <v>1570</v>
      </c>
      <c r="AI522" t="s">
        <v>1571</v>
      </c>
      <c r="AJ522" t="s">
        <v>1660</v>
      </c>
      <c r="AK522" t="s">
        <v>103</v>
      </c>
      <c r="AL522">
        <v>5091000000</v>
      </c>
      <c r="AM522">
        <v>0</v>
      </c>
      <c r="AN522">
        <v>0</v>
      </c>
      <c r="AO522">
        <v>0</v>
      </c>
      <c r="AP522">
        <v>1924550000</v>
      </c>
      <c r="AQ522" s="187">
        <v>3166450000</v>
      </c>
      <c r="AR522" s="187">
        <v>3166450000</v>
      </c>
      <c r="AS522" s="187">
        <v>3166450000</v>
      </c>
      <c r="AT522" s="187">
        <v>2102033943</v>
      </c>
      <c r="AU522" s="187">
        <v>2086761215</v>
      </c>
      <c r="AV522" s="187">
        <v>0</v>
      </c>
      <c r="AW522" s="65">
        <f>+COUNTIF('[5]EJECUCIONGASTOS ARMONIZADO'!$R$3:$R$583,#REF!)</f>
        <v>0</v>
      </c>
      <c r="AY522" t="e">
        <f>+#REF!-[5]GASTOS!#REF!</f>
        <v>#REF!</v>
      </c>
    </row>
    <row r="523" spans="1:51" x14ac:dyDescent="0.25">
      <c r="A523">
        <v>28</v>
      </c>
      <c r="B523">
        <v>6</v>
      </c>
      <c r="C523">
        <v>3</v>
      </c>
      <c r="D523">
        <v>22</v>
      </c>
      <c r="E523">
        <v>1</v>
      </c>
      <c r="F523">
        <v>2</v>
      </c>
      <c r="G523">
        <v>24</v>
      </c>
      <c r="H523">
        <v>0</v>
      </c>
      <c r="I523">
        <v>2</v>
      </c>
      <c r="J523" t="s">
        <v>235</v>
      </c>
      <c r="K523" t="s">
        <v>1443</v>
      </c>
      <c r="L523" t="s">
        <v>223</v>
      </c>
      <c r="M523" t="s">
        <v>1443</v>
      </c>
      <c r="N523" t="s">
        <v>223</v>
      </c>
      <c r="O523" t="s">
        <v>1605</v>
      </c>
      <c r="P523" t="s">
        <v>1606</v>
      </c>
      <c r="Q523" t="s">
        <v>594</v>
      </c>
      <c r="R523" t="s">
        <v>602</v>
      </c>
      <c r="S523" t="s">
        <v>696</v>
      </c>
      <c r="T523" t="s">
        <v>235</v>
      </c>
      <c r="U523" t="s">
        <v>695</v>
      </c>
      <c r="V523" t="s">
        <v>235</v>
      </c>
      <c r="W523" t="s">
        <v>797</v>
      </c>
      <c r="X523" t="s">
        <v>239</v>
      </c>
      <c r="Y523" t="s">
        <v>1448</v>
      </c>
      <c r="Z523" t="s">
        <v>1449</v>
      </c>
      <c r="AA523" t="s">
        <v>1613</v>
      </c>
      <c r="AB523" t="s">
        <v>1614</v>
      </c>
      <c r="AC523" t="s">
        <v>1615</v>
      </c>
      <c r="AD523" t="s">
        <v>1616</v>
      </c>
      <c r="AE523" t="s">
        <v>609</v>
      </c>
      <c r="AF523" t="s">
        <v>610</v>
      </c>
      <c r="AG523" t="s">
        <v>611</v>
      </c>
      <c r="AH523" t="s">
        <v>1617</v>
      </c>
      <c r="AI523" t="s">
        <v>1618</v>
      </c>
      <c r="AJ523" t="s">
        <v>2761</v>
      </c>
      <c r="AK523" t="s">
        <v>292</v>
      </c>
      <c r="AL523">
        <v>0</v>
      </c>
      <c r="AM523">
        <v>3692806268</v>
      </c>
      <c r="AN523">
        <v>0</v>
      </c>
      <c r="AO523">
        <v>0</v>
      </c>
      <c r="AP523">
        <v>1777299398</v>
      </c>
      <c r="AQ523" s="187">
        <v>1915506870</v>
      </c>
      <c r="AR523" s="187">
        <v>1915506870</v>
      </c>
      <c r="AS523" s="187">
        <v>1915506870</v>
      </c>
      <c r="AT523" s="187">
        <v>1311282921</v>
      </c>
      <c r="AU523" s="187">
        <v>1311282921</v>
      </c>
      <c r="AV523" s="187">
        <v>0</v>
      </c>
      <c r="AW523">
        <f>+COUNTIF('[5]EJECUCIONGASTOS ARMONIZADO'!$R$3:$R$583,#REF!)</f>
        <v>0</v>
      </c>
      <c r="AY523" t="e">
        <f>+#REF!-[5]GASTOS!#REF!</f>
        <v>#REF!</v>
      </c>
    </row>
    <row r="524" spans="1:51" x14ac:dyDescent="0.25">
      <c r="A524">
        <v>28</v>
      </c>
      <c r="B524">
        <v>6</v>
      </c>
      <c r="C524">
        <v>3</v>
      </c>
      <c r="D524">
        <v>33</v>
      </c>
      <c r="E524">
        <v>1</v>
      </c>
      <c r="F524">
        <v>102</v>
      </c>
      <c r="G524">
        <v>72</v>
      </c>
      <c r="H524">
        <v>47</v>
      </c>
      <c r="I524">
        <v>3</v>
      </c>
      <c r="J524" t="s">
        <v>236</v>
      </c>
      <c r="K524" t="s">
        <v>1443</v>
      </c>
      <c r="L524" t="s">
        <v>223</v>
      </c>
      <c r="M524" t="s">
        <v>1443</v>
      </c>
      <c r="N524" t="s">
        <v>223</v>
      </c>
      <c r="O524" t="s">
        <v>1605</v>
      </c>
      <c r="P524" t="s">
        <v>1606</v>
      </c>
      <c r="Q524" t="s">
        <v>594</v>
      </c>
      <c r="R524" t="s">
        <v>602</v>
      </c>
      <c r="S524" t="s">
        <v>594</v>
      </c>
      <c r="T524" t="s">
        <v>236</v>
      </c>
      <c r="U524" t="s">
        <v>1180</v>
      </c>
      <c r="V524" t="s">
        <v>1181</v>
      </c>
      <c r="W524" t="s">
        <v>797</v>
      </c>
      <c r="X524" t="s">
        <v>239</v>
      </c>
      <c r="Y524" t="s">
        <v>3205</v>
      </c>
      <c r="Z524" t="s">
        <v>325</v>
      </c>
      <c r="AA524" t="s">
        <v>3216</v>
      </c>
      <c r="AB524" t="s">
        <v>1451</v>
      </c>
      <c r="AC524" t="s">
        <v>1452</v>
      </c>
      <c r="AD524" t="s">
        <v>1453</v>
      </c>
      <c r="AE524" t="s">
        <v>609</v>
      </c>
      <c r="AF524" t="s">
        <v>610</v>
      </c>
      <c r="AG524" t="s">
        <v>611</v>
      </c>
      <c r="AH524" t="s">
        <v>1643</v>
      </c>
      <c r="AI524" t="s">
        <v>1644</v>
      </c>
      <c r="AJ524" t="s">
        <v>3272</v>
      </c>
      <c r="AK524" t="s">
        <v>3273</v>
      </c>
      <c r="AL524">
        <v>0</v>
      </c>
      <c r="AM524">
        <v>0</v>
      </c>
      <c r="AN524">
        <v>0</v>
      </c>
      <c r="AO524">
        <v>3492574729</v>
      </c>
      <c r="AP524">
        <v>0</v>
      </c>
      <c r="AQ524" s="187">
        <v>3492574729</v>
      </c>
      <c r="AR524" s="187">
        <v>3302741511</v>
      </c>
      <c r="AS524" s="187">
        <v>3302741511</v>
      </c>
      <c r="AT524" s="187">
        <v>0</v>
      </c>
      <c r="AU524" s="187">
        <v>0</v>
      </c>
      <c r="AV524" s="187">
        <v>189833218</v>
      </c>
      <c r="AW524">
        <f>+COUNTIF('[5]EJECUCIONGASTOS ARMONIZADO'!$R$3:$R$583,#REF!)</f>
        <v>0</v>
      </c>
      <c r="AY524" t="e">
        <f>+#REF!-[5]GASTOS!#REF!</f>
        <v>#REF!</v>
      </c>
    </row>
    <row r="525" spans="1:51" x14ac:dyDescent="0.25">
      <c r="A525">
        <v>28</v>
      </c>
      <c r="B525">
        <v>6</v>
      </c>
      <c r="C525">
        <v>3</v>
      </c>
      <c r="D525">
        <v>33</v>
      </c>
      <c r="E525">
        <v>1</v>
      </c>
      <c r="F525">
        <v>2</v>
      </c>
      <c r="G525">
        <v>24</v>
      </c>
      <c r="H525">
        <v>0</v>
      </c>
      <c r="I525">
        <v>3</v>
      </c>
      <c r="J525" t="s">
        <v>236</v>
      </c>
      <c r="K525" t="s">
        <v>1443</v>
      </c>
      <c r="L525" t="s">
        <v>223</v>
      </c>
      <c r="M525" t="s">
        <v>1443</v>
      </c>
      <c r="N525" t="s">
        <v>223</v>
      </c>
      <c r="O525" t="s">
        <v>1605</v>
      </c>
      <c r="P525" t="s">
        <v>1606</v>
      </c>
      <c r="Q525" t="s">
        <v>594</v>
      </c>
      <c r="R525" t="s">
        <v>602</v>
      </c>
      <c r="S525" t="s">
        <v>594</v>
      </c>
      <c r="T525" t="s">
        <v>236</v>
      </c>
      <c r="U525" t="s">
        <v>1180</v>
      </c>
      <c r="V525" t="s">
        <v>1181</v>
      </c>
      <c r="W525" t="s">
        <v>797</v>
      </c>
      <c r="X525" t="s">
        <v>239</v>
      </c>
      <c r="Y525" t="s">
        <v>1448</v>
      </c>
      <c r="Z525" t="s">
        <v>1449</v>
      </c>
      <c r="AA525" t="s">
        <v>1613</v>
      </c>
      <c r="AB525" t="s">
        <v>1614</v>
      </c>
      <c r="AC525" t="s">
        <v>1615</v>
      </c>
      <c r="AD525" t="s">
        <v>1616</v>
      </c>
      <c r="AE525" t="s">
        <v>609</v>
      </c>
      <c r="AF525" t="s">
        <v>610</v>
      </c>
      <c r="AG525" t="s">
        <v>611</v>
      </c>
      <c r="AH525" t="s">
        <v>1617</v>
      </c>
      <c r="AI525" t="s">
        <v>1618</v>
      </c>
      <c r="AJ525" t="s">
        <v>1664</v>
      </c>
      <c r="AK525" t="s">
        <v>105</v>
      </c>
      <c r="AL525">
        <v>110737000</v>
      </c>
      <c r="AM525">
        <v>0</v>
      </c>
      <c r="AN525">
        <v>0</v>
      </c>
      <c r="AO525">
        <v>0</v>
      </c>
      <c r="AP525">
        <v>110737000</v>
      </c>
      <c r="AQ525" s="187">
        <v>0</v>
      </c>
      <c r="AR525" s="187">
        <v>0</v>
      </c>
      <c r="AS525" s="187">
        <v>0</v>
      </c>
      <c r="AT525" s="187">
        <v>0</v>
      </c>
      <c r="AU525" s="187">
        <v>0</v>
      </c>
      <c r="AV525" s="187">
        <v>0</v>
      </c>
      <c r="AW525">
        <f>+COUNTIF('[5]EJECUCIONGASTOS ARMONIZADO'!$R$3:$R$583,#REF!)</f>
        <v>0</v>
      </c>
      <c r="AY525" t="e">
        <f>+#REF!-[5]GASTOS!#REF!</f>
        <v>#REF!</v>
      </c>
    </row>
    <row r="526" spans="1:51" x14ac:dyDescent="0.25">
      <c r="A526">
        <v>28</v>
      </c>
      <c r="B526">
        <v>6</v>
      </c>
      <c r="C526">
        <v>3</v>
      </c>
      <c r="D526">
        <v>33</v>
      </c>
      <c r="E526">
        <v>1</v>
      </c>
      <c r="F526">
        <v>2</v>
      </c>
      <c r="G526">
        <v>25</v>
      </c>
      <c r="H526">
        <v>0</v>
      </c>
      <c r="I526">
        <v>3</v>
      </c>
      <c r="J526" t="s">
        <v>236</v>
      </c>
      <c r="K526" t="s">
        <v>1443</v>
      </c>
      <c r="L526" t="s">
        <v>223</v>
      </c>
      <c r="M526" t="s">
        <v>1443</v>
      </c>
      <c r="N526" t="s">
        <v>223</v>
      </c>
      <c r="O526" t="s">
        <v>1605</v>
      </c>
      <c r="P526" t="s">
        <v>1606</v>
      </c>
      <c r="Q526" t="s">
        <v>594</v>
      </c>
      <c r="R526" t="s">
        <v>602</v>
      </c>
      <c r="S526" t="s">
        <v>594</v>
      </c>
      <c r="T526" t="s">
        <v>236</v>
      </c>
      <c r="U526" t="s">
        <v>1180</v>
      </c>
      <c r="V526" t="s">
        <v>1181</v>
      </c>
      <c r="W526" t="s">
        <v>797</v>
      </c>
      <c r="X526" t="s">
        <v>239</v>
      </c>
      <c r="Y526" t="s">
        <v>1448</v>
      </c>
      <c r="Z526" t="s">
        <v>1449</v>
      </c>
      <c r="AA526" t="s">
        <v>1560</v>
      </c>
      <c r="AB526" t="s">
        <v>1561</v>
      </c>
      <c r="AC526" t="s">
        <v>1562</v>
      </c>
      <c r="AD526" t="s">
        <v>1563</v>
      </c>
      <c r="AE526" t="s">
        <v>609</v>
      </c>
      <c r="AF526" t="s">
        <v>610</v>
      </c>
      <c r="AG526" t="s">
        <v>611</v>
      </c>
      <c r="AH526" t="s">
        <v>1638</v>
      </c>
      <c r="AI526" t="s">
        <v>1639</v>
      </c>
      <c r="AJ526" t="s">
        <v>1668</v>
      </c>
      <c r="AK526" t="s">
        <v>106</v>
      </c>
      <c r="AL526">
        <v>713393897</v>
      </c>
      <c r="AM526">
        <v>0</v>
      </c>
      <c r="AN526">
        <v>0</v>
      </c>
      <c r="AO526">
        <v>0</v>
      </c>
      <c r="AP526">
        <v>713393897</v>
      </c>
      <c r="AQ526" s="187">
        <v>0</v>
      </c>
      <c r="AR526" s="187">
        <v>0</v>
      </c>
      <c r="AS526" s="187">
        <v>0</v>
      </c>
      <c r="AT526" s="187">
        <v>0</v>
      </c>
      <c r="AU526" s="187">
        <v>0</v>
      </c>
      <c r="AV526" s="187">
        <v>0</v>
      </c>
      <c r="AW526">
        <f>+COUNTIF('[5]EJECUCIONGASTOS ARMONIZADO'!$R$3:$R$583,#REF!)</f>
        <v>0</v>
      </c>
      <c r="AY526" t="e">
        <f>+#REF!-[5]GASTOS!#REF!</f>
        <v>#REF!</v>
      </c>
    </row>
    <row r="527" spans="1:51" x14ac:dyDescent="0.25">
      <c r="A527">
        <v>28</v>
      </c>
      <c r="B527">
        <v>6</v>
      </c>
      <c r="C527">
        <v>3</v>
      </c>
      <c r="D527">
        <v>33</v>
      </c>
      <c r="E527">
        <v>1</v>
      </c>
      <c r="F527">
        <v>2</v>
      </c>
      <c r="G527">
        <v>72</v>
      </c>
      <c r="H527">
        <v>5</v>
      </c>
      <c r="I527">
        <v>3</v>
      </c>
      <c r="J527" t="s">
        <v>236</v>
      </c>
      <c r="K527" t="s">
        <v>1443</v>
      </c>
      <c r="L527" t="s">
        <v>223</v>
      </c>
      <c r="M527" t="s">
        <v>1443</v>
      </c>
      <c r="N527" t="s">
        <v>223</v>
      </c>
      <c r="O527" t="s">
        <v>1605</v>
      </c>
      <c r="P527" t="s">
        <v>1606</v>
      </c>
      <c r="Q527" t="s">
        <v>594</v>
      </c>
      <c r="R527" t="s">
        <v>602</v>
      </c>
      <c r="S527" t="s">
        <v>594</v>
      </c>
      <c r="T527" t="s">
        <v>236</v>
      </c>
      <c r="U527" t="s">
        <v>1180</v>
      </c>
      <c r="V527" t="s">
        <v>1181</v>
      </c>
      <c r="W527" t="s">
        <v>797</v>
      </c>
      <c r="X527" t="s">
        <v>239</v>
      </c>
      <c r="Y527" t="s">
        <v>1448</v>
      </c>
      <c r="Z527" t="s">
        <v>1449</v>
      </c>
      <c r="AA527" t="s">
        <v>1450</v>
      </c>
      <c r="AB527" t="s">
        <v>1451</v>
      </c>
      <c r="AC527" t="s">
        <v>1452</v>
      </c>
      <c r="AD527" t="s">
        <v>1453</v>
      </c>
      <c r="AE527" t="s">
        <v>609</v>
      </c>
      <c r="AF527" t="s">
        <v>610</v>
      </c>
      <c r="AG527" t="s">
        <v>611</v>
      </c>
      <c r="AH527" t="s">
        <v>1459</v>
      </c>
      <c r="AI527" t="s">
        <v>1460</v>
      </c>
      <c r="AJ527" t="s">
        <v>1671</v>
      </c>
      <c r="AK527" t="s">
        <v>94</v>
      </c>
      <c r="AL527">
        <v>2131200000</v>
      </c>
      <c r="AM527">
        <v>0</v>
      </c>
      <c r="AN527">
        <v>0</v>
      </c>
      <c r="AO527">
        <v>0</v>
      </c>
      <c r="AP527">
        <v>2131200000</v>
      </c>
      <c r="AQ527" s="187">
        <v>0</v>
      </c>
      <c r="AR527" s="187">
        <v>0</v>
      </c>
      <c r="AS527" s="187">
        <v>0</v>
      </c>
      <c r="AT527" s="187">
        <v>0</v>
      </c>
      <c r="AU527" s="187">
        <v>0</v>
      </c>
      <c r="AV527" s="187">
        <v>0</v>
      </c>
      <c r="AW527">
        <f>+COUNTIF('[5]EJECUCIONGASTOS ARMONIZADO'!$R$3:$R$583,#REF!)</f>
        <v>0</v>
      </c>
      <c r="AY527" t="e">
        <f>+#REF!-[5]GASTOS!#REF!</f>
        <v>#REF!</v>
      </c>
    </row>
    <row r="528" spans="1:51" x14ac:dyDescent="0.25">
      <c r="A528">
        <v>28</v>
      </c>
      <c r="B528">
        <v>6</v>
      </c>
      <c r="C528">
        <v>3</v>
      </c>
      <c r="D528">
        <v>33</v>
      </c>
      <c r="E528">
        <v>1</v>
      </c>
      <c r="F528">
        <v>2</v>
      </c>
      <c r="G528">
        <v>72</v>
      </c>
      <c r="H528">
        <v>6</v>
      </c>
      <c r="I528">
        <v>3</v>
      </c>
      <c r="J528" t="s">
        <v>236</v>
      </c>
      <c r="K528" t="s">
        <v>1443</v>
      </c>
      <c r="L528" t="s">
        <v>223</v>
      </c>
      <c r="M528" t="s">
        <v>1443</v>
      </c>
      <c r="N528" t="s">
        <v>223</v>
      </c>
      <c r="O528" t="s">
        <v>1605</v>
      </c>
      <c r="P528" t="s">
        <v>1606</v>
      </c>
      <c r="Q528" t="s">
        <v>594</v>
      </c>
      <c r="R528" t="s">
        <v>602</v>
      </c>
      <c r="S528" t="s">
        <v>594</v>
      </c>
      <c r="T528" t="s">
        <v>236</v>
      </c>
      <c r="U528" t="s">
        <v>1180</v>
      </c>
      <c r="V528" t="s">
        <v>1181</v>
      </c>
      <c r="W528" t="s">
        <v>797</v>
      </c>
      <c r="X528" t="s">
        <v>239</v>
      </c>
      <c r="Y528" t="s">
        <v>1448</v>
      </c>
      <c r="Z528" t="s">
        <v>1449</v>
      </c>
      <c r="AA528" t="s">
        <v>1450</v>
      </c>
      <c r="AB528" t="s">
        <v>1451</v>
      </c>
      <c r="AC528" t="s">
        <v>1452</v>
      </c>
      <c r="AD528" t="s">
        <v>1453</v>
      </c>
      <c r="AE528" t="s">
        <v>609</v>
      </c>
      <c r="AF528" t="s">
        <v>610</v>
      </c>
      <c r="AG528" t="s">
        <v>611</v>
      </c>
      <c r="AH528" t="s">
        <v>1643</v>
      </c>
      <c r="AI528" t="s">
        <v>1644</v>
      </c>
      <c r="AJ528" t="s">
        <v>1674</v>
      </c>
      <c r="AK528" t="s">
        <v>107</v>
      </c>
      <c r="AL528">
        <v>2078091000</v>
      </c>
      <c r="AM528">
        <v>0</v>
      </c>
      <c r="AN528">
        <v>0</v>
      </c>
      <c r="AO528">
        <v>0</v>
      </c>
      <c r="AP528">
        <v>878091000</v>
      </c>
      <c r="AQ528" s="187">
        <v>1200000000</v>
      </c>
      <c r="AR528" s="187">
        <v>1200000000</v>
      </c>
      <c r="AS528" s="187">
        <v>1200000000</v>
      </c>
      <c r="AT528" s="187">
        <v>1173913719</v>
      </c>
      <c r="AU528" s="187">
        <v>1173913719</v>
      </c>
      <c r="AV528" s="187">
        <v>0</v>
      </c>
      <c r="AW528">
        <f>+COUNTIF('[5]EJECUCIONGASTOS ARMONIZADO'!$R$3:$R$583,#REF!)</f>
        <v>0</v>
      </c>
      <c r="AY528" t="e">
        <f>+#REF!-[5]GASTOS!#REF!</f>
        <v>#REF!</v>
      </c>
    </row>
    <row r="529" spans="1:51" x14ac:dyDescent="0.25">
      <c r="A529">
        <v>28</v>
      </c>
      <c r="B529">
        <v>6</v>
      </c>
      <c r="C529">
        <v>3</v>
      </c>
      <c r="D529">
        <v>83</v>
      </c>
      <c r="E529">
        <v>1</v>
      </c>
      <c r="F529">
        <v>2</v>
      </c>
      <c r="G529">
        <v>25</v>
      </c>
      <c r="H529">
        <v>0</v>
      </c>
      <c r="I529">
        <v>3</v>
      </c>
      <c r="J529" t="s">
        <v>236</v>
      </c>
      <c r="K529" t="s">
        <v>1443</v>
      </c>
      <c r="L529" t="s">
        <v>223</v>
      </c>
      <c r="M529" t="s">
        <v>1443</v>
      </c>
      <c r="N529" t="s">
        <v>223</v>
      </c>
      <c r="O529" t="s">
        <v>1605</v>
      </c>
      <c r="P529" t="s">
        <v>1606</v>
      </c>
      <c r="Q529" t="s">
        <v>594</v>
      </c>
      <c r="R529" t="s">
        <v>602</v>
      </c>
      <c r="S529" t="s">
        <v>594</v>
      </c>
      <c r="T529" t="s">
        <v>236</v>
      </c>
      <c r="U529" t="s">
        <v>1380</v>
      </c>
      <c r="V529" t="s">
        <v>1384</v>
      </c>
      <c r="W529" t="s">
        <v>797</v>
      </c>
      <c r="X529" t="s">
        <v>239</v>
      </c>
      <c r="Y529" t="s">
        <v>1448</v>
      </c>
      <c r="Z529" t="s">
        <v>1449</v>
      </c>
      <c r="AA529" t="s">
        <v>1560</v>
      </c>
      <c r="AB529" t="s">
        <v>1561</v>
      </c>
      <c r="AC529" t="s">
        <v>1562</v>
      </c>
      <c r="AD529" t="s">
        <v>1563</v>
      </c>
      <c r="AE529" t="s">
        <v>609</v>
      </c>
      <c r="AF529" t="s">
        <v>610</v>
      </c>
      <c r="AG529" t="s">
        <v>611</v>
      </c>
      <c r="AH529" t="s">
        <v>1638</v>
      </c>
      <c r="AI529" t="s">
        <v>1639</v>
      </c>
      <c r="AJ529" t="s">
        <v>2765</v>
      </c>
      <c r="AK529" t="s">
        <v>293</v>
      </c>
      <c r="AL529">
        <v>0</v>
      </c>
      <c r="AM529">
        <v>775463777</v>
      </c>
      <c r="AN529">
        <v>0</v>
      </c>
      <c r="AO529">
        <v>0</v>
      </c>
      <c r="AP529">
        <v>775463777</v>
      </c>
      <c r="AQ529" s="187">
        <v>0</v>
      </c>
      <c r="AR529" s="187">
        <v>0</v>
      </c>
      <c r="AS529" s="187">
        <v>0</v>
      </c>
      <c r="AT529" s="187">
        <v>0</v>
      </c>
      <c r="AU529" s="187">
        <v>0</v>
      </c>
      <c r="AV529" s="187">
        <v>0</v>
      </c>
      <c r="AW529">
        <f>+COUNTIF('[5]EJECUCIONGASTOS ARMONIZADO'!$R$3:$R$583,#REF!)</f>
        <v>0</v>
      </c>
      <c r="AY529" t="e">
        <f>+#REF!-[5]GASTOS!#REF!</f>
        <v>#REF!</v>
      </c>
    </row>
    <row r="530" spans="1:51" x14ac:dyDescent="0.25">
      <c r="A530">
        <v>28</v>
      </c>
      <c r="B530">
        <v>6</v>
      </c>
      <c r="C530">
        <v>3</v>
      </c>
      <c r="D530">
        <v>83</v>
      </c>
      <c r="E530">
        <v>1</v>
      </c>
      <c r="F530">
        <v>2</v>
      </c>
      <c r="G530">
        <v>25</v>
      </c>
      <c r="H530">
        <v>0</v>
      </c>
      <c r="I530">
        <v>3</v>
      </c>
      <c r="J530" t="s">
        <v>236</v>
      </c>
      <c r="K530" t="s">
        <v>1443</v>
      </c>
      <c r="L530" t="s">
        <v>223</v>
      </c>
      <c r="M530" t="s">
        <v>1443</v>
      </c>
      <c r="N530" t="s">
        <v>223</v>
      </c>
      <c r="O530" t="s">
        <v>1605</v>
      </c>
      <c r="P530" t="s">
        <v>1606</v>
      </c>
      <c r="Q530" t="s">
        <v>594</v>
      </c>
      <c r="R530" t="s">
        <v>602</v>
      </c>
      <c r="S530" t="s">
        <v>594</v>
      </c>
      <c r="T530" t="s">
        <v>236</v>
      </c>
      <c r="U530" t="s">
        <v>1380</v>
      </c>
      <c r="V530" t="s">
        <v>1384</v>
      </c>
      <c r="W530" t="s">
        <v>797</v>
      </c>
      <c r="X530" t="s">
        <v>239</v>
      </c>
      <c r="Y530" t="s">
        <v>1448</v>
      </c>
      <c r="Z530" t="s">
        <v>1449</v>
      </c>
      <c r="AA530" t="s">
        <v>1560</v>
      </c>
      <c r="AB530" t="s">
        <v>1561</v>
      </c>
      <c r="AC530" t="s">
        <v>1562</v>
      </c>
      <c r="AD530" t="s">
        <v>1563</v>
      </c>
      <c r="AE530" t="s">
        <v>609</v>
      </c>
      <c r="AF530" t="s">
        <v>610</v>
      </c>
      <c r="AG530" t="s">
        <v>611</v>
      </c>
      <c r="AH530" t="s">
        <v>1628</v>
      </c>
      <c r="AI530" t="s">
        <v>1629</v>
      </c>
      <c r="AJ530" t="s">
        <v>2769</v>
      </c>
      <c r="AK530" t="s">
        <v>294</v>
      </c>
      <c r="AL530">
        <v>0</v>
      </c>
      <c r="AM530">
        <v>18634</v>
      </c>
      <c r="AN530">
        <v>0</v>
      </c>
      <c r="AO530">
        <v>0</v>
      </c>
      <c r="AP530">
        <v>18634</v>
      </c>
      <c r="AQ530" s="187">
        <v>0</v>
      </c>
      <c r="AR530" s="187">
        <v>0</v>
      </c>
      <c r="AS530" s="187">
        <v>0</v>
      </c>
      <c r="AT530" s="187">
        <v>0</v>
      </c>
      <c r="AU530" s="187">
        <v>0</v>
      </c>
      <c r="AV530" s="187">
        <v>0</v>
      </c>
      <c r="AW530">
        <f>+COUNTIF('[5]EJECUCIONGASTOS ARMONIZADO'!$R$3:$R$583,#REF!)</f>
        <v>0</v>
      </c>
      <c r="AY530" t="e">
        <f>+#REF!-[5]GASTOS!#REF!</f>
        <v>#REF!</v>
      </c>
    </row>
    <row r="531" spans="1:51" x14ac:dyDescent="0.25">
      <c r="A531">
        <v>28</v>
      </c>
      <c r="B531">
        <v>8</v>
      </c>
      <c r="C531">
        <v>3</v>
      </c>
      <c r="D531">
        <v>11</v>
      </c>
      <c r="E531">
        <v>1</v>
      </c>
      <c r="F531">
        <v>2</v>
      </c>
      <c r="G531">
        <v>25</v>
      </c>
      <c r="H531">
        <v>0</v>
      </c>
      <c r="I531">
        <v>1</v>
      </c>
      <c r="J531" t="s">
        <v>597</v>
      </c>
      <c r="K531">
        <v>0</v>
      </c>
      <c r="L531" t="s">
        <v>597</v>
      </c>
      <c r="M531" t="s">
        <v>1443</v>
      </c>
      <c r="N531" t="s">
        <v>223</v>
      </c>
      <c r="O531" t="s">
        <v>1677</v>
      </c>
      <c r="P531" t="s">
        <v>1678</v>
      </c>
      <c r="Q531" t="s">
        <v>594</v>
      </c>
      <c r="R531" t="s">
        <v>602</v>
      </c>
      <c r="S531" t="s">
        <v>596</v>
      </c>
      <c r="T531" t="s">
        <v>597</v>
      </c>
      <c r="U531" t="s">
        <v>595</v>
      </c>
      <c r="V531" t="s">
        <v>234</v>
      </c>
      <c r="W531" t="s">
        <v>797</v>
      </c>
      <c r="X531" t="s">
        <v>239</v>
      </c>
      <c r="Y531" t="s">
        <v>1448</v>
      </c>
      <c r="Z531" t="s">
        <v>1449</v>
      </c>
      <c r="AA531" t="s">
        <v>1560</v>
      </c>
      <c r="AB531" t="s">
        <v>1561</v>
      </c>
      <c r="AC531" t="s">
        <v>1562</v>
      </c>
      <c r="AD531" t="s">
        <v>1563</v>
      </c>
      <c r="AE531" t="s">
        <v>609</v>
      </c>
      <c r="AF531" t="s">
        <v>610</v>
      </c>
      <c r="AG531" t="s">
        <v>611</v>
      </c>
      <c r="AH531" t="s">
        <v>1679</v>
      </c>
      <c r="AI531" t="s">
        <v>1680</v>
      </c>
      <c r="AJ531" t="s">
        <v>1681</v>
      </c>
      <c r="AK531" t="s">
        <v>103</v>
      </c>
      <c r="AL531">
        <v>4000000000</v>
      </c>
      <c r="AM531">
        <v>0</v>
      </c>
      <c r="AN531">
        <v>0</v>
      </c>
      <c r="AO531">
        <v>0</v>
      </c>
      <c r="AP531">
        <v>0</v>
      </c>
      <c r="AQ531" s="187">
        <v>4000000000</v>
      </c>
      <c r="AR531" s="187">
        <v>2969579639</v>
      </c>
      <c r="AS531" s="187">
        <v>2969579639</v>
      </c>
      <c r="AT531" s="187">
        <v>1615338142</v>
      </c>
      <c r="AU531" s="187">
        <v>1615338142</v>
      </c>
      <c r="AV531" s="187">
        <v>1030420361</v>
      </c>
      <c r="AW531">
        <f>+COUNTIF('[5]EJECUCIONGASTOS ARMONIZADO'!$R$3:$R$583,#REF!)</f>
        <v>0</v>
      </c>
      <c r="AY531" t="e">
        <f>+#REF!-[5]GASTOS!#REF!</f>
        <v>#REF!</v>
      </c>
    </row>
    <row r="532" spans="1:51" x14ac:dyDescent="0.25">
      <c r="A532">
        <v>28</v>
      </c>
      <c r="B532">
        <v>8</v>
      </c>
      <c r="C532">
        <v>3</v>
      </c>
      <c r="D532">
        <v>22</v>
      </c>
      <c r="E532">
        <v>1</v>
      </c>
      <c r="F532">
        <v>2</v>
      </c>
      <c r="G532">
        <v>25</v>
      </c>
      <c r="H532">
        <v>0</v>
      </c>
      <c r="I532">
        <v>2</v>
      </c>
      <c r="J532" t="s">
        <v>235</v>
      </c>
      <c r="K532" t="s">
        <v>1443</v>
      </c>
      <c r="L532" t="s">
        <v>223</v>
      </c>
      <c r="M532" t="s">
        <v>1443</v>
      </c>
      <c r="N532" t="s">
        <v>223</v>
      </c>
      <c r="O532" t="s">
        <v>1677</v>
      </c>
      <c r="P532" t="s">
        <v>1678</v>
      </c>
      <c r="Q532" t="s">
        <v>594</v>
      </c>
      <c r="R532" t="s">
        <v>602</v>
      </c>
      <c r="S532" t="s">
        <v>696</v>
      </c>
      <c r="T532" t="s">
        <v>235</v>
      </c>
      <c r="U532" t="s">
        <v>695</v>
      </c>
      <c r="V532" t="s">
        <v>235</v>
      </c>
      <c r="W532" t="s">
        <v>797</v>
      </c>
      <c r="X532" t="s">
        <v>239</v>
      </c>
      <c r="Y532" t="s">
        <v>1448</v>
      </c>
      <c r="Z532" t="s">
        <v>1449</v>
      </c>
      <c r="AA532" t="s">
        <v>1560</v>
      </c>
      <c r="AB532" t="s">
        <v>1561</v>
      </c>
      <c r="AC532" t="s">
        <v>1562</v>
      </c>
      <c r="AD532" t="s">
        <v>1563</v>
      </c>
      <c r="AE532" t="s">
        <v>609</v>
      </c>
      <c r="AF532" t="s">
        <v>610</v>
      </c>
      <c r="AG532" t="s">
        <v>611</v>
      </c>
      <c r="AH532" t="s">
        <v>1679</v>
      </c>
      <c r="AI532" t="s">
        <v>1680</v>
      </c>
      <c r="AJ532" t="s">
        <v>1685</v>
      </c>
      <c r="AK532" t="s">
        <v>108</v>
      </c>
      <c r="AL532">
        <v>11241443651</v>
      </c>
      <c r="AM532">
        <v>0</v>
      </c>
      <c r="AN532">
        <v>0</v>
      </c>
      <c r="AO532">
        <v>0</v>
      </c>
      <c r="AP532">
        <v>0</v>
      </c>
      <c r="AQ532" s="187">
        <v>11241443651</v>
      </c>
      <c r="AR532" s="187">
        <v>11241443651</v>
      </c>
      <c r="AS532" s="187">
        <v>11241443651</v>
      </c>
      <c r="AT532" s="187">
        <v>11241443651</v>
      </c>
      <c r="AU532" s="187">
        <v>11241443651</v>
      </c>
      <c r="AV532" s="187">
        <v>0</v>
      </c>
      <c r="AW532">
        <f>+COUNTIF('[5]EJECUCIONGASTOS ARMONIZADO'!$R$3:$R$583,#REF!)</f>
        <v>0</v>
      </c>
      <c r="AY532" t="e">
        <f>+#REF!-[5]GASTOS!#REF!</f>
        <v>#REF!</v>
      </c>
    </row>
    <row r="533" spans="1:51" x14ac:dyDescent="0.25">
      <c r="A533">
        <v>28</v>
      </c>
      <c r="B533">
        <v>8</v>
      </c>
      <c r="C533">
        <v>3</v>
      </c>
      <c r="D533">
        <v>33</v>
      </c>
      <c r="E533">
        <v>1</v>
      </c>
      <c r="F533">
        <v>102</v>
      </c>
      <c r="G533">
        <v>72</v>
      </c>
      <c r="H533">
        <v>47</v>
      </c>
      <c r="I533">
        <v>3</v>
      </c>
      <c r="J533" t="s">
        <v>236</v>
      </c>
      <c r="K533" t="s">
        <v>1443</v>
      </c>
      <c r="L533" t="s">
        <v>223</v>
      </c>
      <c r="M533" t="s">
        <v>1443</v>
      </c>
      <c r="N533" t="s">
        <v>223</v>
      </c>
      <c r="O533" t="s">
        <v>1677</v>
      </c>
      <c r="P533" t="s">
        <v>1678</v>
      </c>
      <c r="Q533" t="s">
        <v>594</v>
      </c>
      <c r="R533" t="s">
        <v>602</v>
      </c>
      <c r="S533" t="s">
        <v>594</v>
      </c>
      <c r="T533" t="s">
        <v>236</v>
      </c>
      <c r="U533" t="s">
        <v>1180</v>
      </c>
      <c r="V533" t="s">
        <v>1181</v>
      </c>
      <c r="W533" t="s">
        <v>797</v>
      </c>
      <c r="X533" t="s">
        <v>239</v>
      </c>
      <c r="Y533" t="s">
        <v>3205</v>
      </c>
      <c r="Z533" t="s">
        <v>325</v>
      </c>
      <c r="AA533" t="s">
        <v>3216</v>
      </c>
      <c r="AB533" t="s">
        <v>1451</v>
      </c>
      <c r="AC533" t="s">
        <v>1452</v>
      </c>
      <c r="AD533" t="s">
        <v>1453</v>
      </c>
      <c r="AE533" t="s">
        <v>609</v>
      </c>
      <c r="AF533" t="s">
        <v>610</v>
      </c>
      <c r="AG533" t="s">
        <v>611</v>
      </c>
      <c r="AH533" t="s">
        <v>1643</v>
      </c>
      <c r="AI533" t="s">
        <v>1644</v>
      </c>
      <c r="AJ533" t="s">
        <v>3274</v>
      </c>
      <c r="AK533" t="s">
        <v>3275</v>
      </c>
      <c r="AL533">
        <v>0</v>
      </c>
      <c r="AM533">
        <v>0</v>
      </c>
      <c r="AN533">
        <v>0</v>
      </c>
      <c r="AO533">
        <v>1005171271</v>
      </c>
      <c r="AP533">
        <v>1005171271</v>
      </c>
      <c r="AQ533" s="187">
        <v>0</v>
      </c>
      <c r="AR533" s="187">
        <v>0</v>
      </c>
      <c r="AS533" s="187">
        <v>0</v>
      </c>
      <c r="AT533" s="187">
        <v>0</v>
      </c>
      <c r="AU533" s="187">
        <v>0</v>
      </c>
      <c r="AV533" s="187">
        <v>0</v>
      </c>
      <c r="AW533">
        <f>+COUNTIF('[5]EJECUCIONGASTOS ARMONIZADO'!$R$3:$R$583,#REF!)</f>
        <v>0</v>
      </c>
      <c r="AY533" t="e">
        <f>+#REF!-[5]GASTOS!#REF!</f>
        <v>#REF!</v>
      </c>
    </row>
    <row r="534" spans="1:51" x14ac:dyDescent="0.25">
      <c r="A534">
        <v>28</v>
      </c>
      <c r="B534">
        <v>8</v>
      </c>
      <c r="C534">
        <v>3</v>
      </c>
      <c r="D534">
        <v>33</v>
      </c>
      <c r="E534">
        <v>1</v>
      </c>
      <c r="F534">
        <v>2</v>
      </c>
      <c r="G534">
        <v>25</v>
      </c>
      <c r="H534">
        <v>1</v>
      </c>
      <c r="I534">
        <v>3</v>
      </c>
      <c r="J534" t="s">
        <v>236</v>
      </c>
      <c r="K534" t="s">
        <v>1443</v>
      </c>
      <c r="L534" t="s">
        <v>223</v>
      </c>
      <c r="M534" t="s">
        <v>1443</v>
      </c>
      <c r="N534" t="s">
        <v>223</v>
      </c>
      <c r="O534" t="s">
        <v>1677</v>
      </c>
      <c r="P534" t="s">
        <v>1678</v>
      </c>
      <c r="Q534" t="s">
        <v>594</v>
      </c>
      <c r="R534" t="s">
        <v>602</v>
      </c>
      <c r="S534" t="s">
        <v>594</v>
      </c>
      <c r="T534" t="s">
        <v>236</v>
      </c>
      <c r="U534" t="s">
        <v>1180</v>
      </c>
      <c r="V534" t="s">
        <v>1181</v>
      </c>
      <c r="W534" t="s">
        <v>797</v>
      </c>
      <c r="X534" t="s">
        <v>239</v>
      </c>
      <c r="Y534" t="s">
        <v>1448</v>
      </c>
      <c r="Z534" t="s">
        <v>1449</v>
      </c>
      <c r="AA534" t="s">
        <v>1560</v>
      </c>
      <c r="AB534" t="s">
        <v>1561</v>
      </c>
      <c r="AC534" t="s">
        <v>1562</v>
      </c>
      <c r="AD534" t="s">
        <v>1563</v>
      </c>
      <c r="AE534" t="s">
        <v>609</v>
      </c>
      <c r="AF534" t="s">
        <v>610</v>
      </c>
      <c r="AG534" t="s">
        <v>611</v>
      </c>
      <c r="AH534" t="s">
        <v>1679</v>
      </c>
      <c r="AI534" t="s">
        <v>1680</v>
      </c>
      <c r="AJ534" t="s">
        <v>1689</v>
      </c>
      <c r="AK534" t="s">
        <v>109</v>
      </c>
      <c r="AL534">
        <v>132091000</v>
      </c>
      <c r="AM534">
        <v>0</v>
      </c>
      <c r="AN534">
        <v>0</v>
      </c>
      <c r="AO534">
        <v>0</v>
      </c>
      <c r="AP534">
        <v>132091000</v>
      </c>
      <c r="AQ534" s="187">
        <v>0</v>
      </c>
      <c r="AR534" s="187">
        <v>0</v>
      </c>
      <c r="AS534" s="187">
        <v>0</v>
      </c>
      <c r="AT534" s="187">
        <v>0</v>
      </c>
      <c r="AU534" s="187">
        <v>0</v>
      </c>
      <c r="AV534" s="187">
        <v>0</v>
      </c>
      <c r="AW534">
        <f>+COUNTIF('[5]EJECUCIONGASTOS ARMONIZADO'!$R$3:$R$583,#REF!)</f>
        <v>0</v>
      </c>
      <c r="AY534" t="e">
        <f>+#REF!-[5]GASTOS!#REF!</f>
        <v>#REF!</v>
      </c>
    </row>
    <row r="535" spans="1:51" x14ac:dyDescent="0.25">
      <c r="A535">
        <v>28</v>
      </c>
      <c r="B535">
        <v>8</v>
      </c>
      <c r="C535">
        <v>3</v>
      </c>
      <c r="D535">
        <v>33</v>
      </c>
      <c r="E535">
        <v>1</v>
      </c>
      <c r="F535">
        <v>2</v>
      </c>
      <c r="G535">
        <v>25</v>
      </c>
      <c r="H535">
        <v>2</v>
      </c>
      <c r="I535">
        <v>3</v>
      </c>
      <c r="J535" t="s">
        <v>236</v>
      </c>
      <c r="K535" t="s">
        <v>1443</v>
      </c>
      <c r="L535" t="s">
        <v>223</v>
      </c>
      <c r="M535" t="s">
        <v>1443</v>
      </c>
      <c r="N535" t="s">
        <v>223</v>
      </c>
      <c r="O535" t="s">
        <v>1677</v>
      </c>
      <c r="P535" t="s">
        <v>1678</v>
      </c>
      <c r="Q535" t="s">
        <v>594</v>
      </c>
      <c r="R535" t="s">
        <v>602</v>
      </c>
      <c r="S535" t="s">
        <v>594</v>
      </c>
      <c r="T535" t="s">
        <v>236</v>
      </c>
      <c r="U535" t="s">
        <v>1180</v>
      </c>
      <c r="V535" t="s">
        <v>1181</v>
      </c>
      <c r="W535" t="s">
        <v>797</v>
      </c>
      <c r="X535" t="s">
        <v>239</v>
      </c>
      <c r="Y535" t="s">
        <v>1448</v>
      </c>
      <c r="Z535" t="s">
        <v>1449</v>
      </c>
      <c r="AA535" t="s">
        <v>1560</v>
      </c>
      <c r="AB535" t="s">
        <v>1561</v>
      </c>
      <c r="AC535" t="s">
        <v>1562</v>
      </c>
      <c r="AD535" t="s">
        <v>1563</v>
      </c>
      <c r="AE535" t="s">
        <v>609</v>
      </c>
      <c r="AF535" t="s">
        <v>610</v>
      </c>
      <c r="AG535" t="s">
        <v>611</v>
      </c>
      <c r="AH535" t="s">
        <v>1679</v>
      </c>
      <c r="AI535" t="s">
        <v>1680</v>
      </c>
      <c r="AJ535" t="s">
        <v>1693</v>
      </c>
      <c r="AK535" t="s">
        <v>110</v>
      </c>
      <c r="AL535">
        <v>798329815</v>
      </c>
      <c r="AM535">
        <v>0</v>
      </c>
      <c r="AN535">
        <v>0</v>
      </c>
      <c r="AO535">
        <v>0</v>
      </c>
      <c r="AP535">
        <v>201058266</v>
      </c>
      <c r="AQ535" s="187">
        <v>597271549</v>
      </c>
      <c r="AR535" s="187">
        <v>597271549</v>
      </c>
      <c r="AS535" s="187">
        <v>597271549</v>
      </c>
      <c r="AT535" s="187">
        <v>597271549</v>
      </c>
      <c r="AU535" s="187">
        <v>597271549</v>
      </c>
      <c r="AV535" s="187">
        <v>0</v>
      </c>
      <c r="AW535">
        <f>+COUNTIF('[5]EJECUCIONGASTOS ARMONIZADO'!$R$3:$R$583,#REF!)</f>
        <v>0</v>
      </c>
      <c r="AY535" t="e">
        <f>+#REF!-[5]GASTOS!#REF!</f>
        <v>#REF!</v>
      </c>
    </row>
    <row r="536" spans="1:51" x14ac:dyDescent="0.25">
      <c r="A536">
        <v>28</v>
      </c>
      <c r="B536">
        <v>8</v>
      </c>
      <c r="C536">
        <v>3</v>
      </c>
      <c r="D536">
        <v>82</v>
      </c>
      <c r="E536">
        <v>1</v>
      </c>
      <c r="F536">
        <v>2</v>
      </c>
      <c r="G536">
        <v>25</v>
      </c>
      <c r="H536">
        <v>0</v>
      </c>
      <c r="I536">
        <v>2</v>
      </c>
      <c r="J536" t="s">
        <v>235</v>
      </c>
      <c r="K536" t="s">
        <v>1443</v>
      </c>
      <c r="L536" t="s">
        <v>223</v>
      </c>
      <c r="M536" t="s">
        <v>1443</v>
      </c>
      <c r="N536" t="s">
        <v>223</v>
      </c>
      <c r="O536" t="s">
        <v>1677</v>
      </c>
      <c r="P536" t="s">
        <v>1678</v>
      </c>
      <c r="Q536" t="s">
        <v>594</v>
      </c>
      <c r="R536" t="s">
        <v>602</v>
      </c>
      <c r="S536" t="s">
        <v>696</v>
      </c>
      <c r="T536" t="s">
        <v>235</v>
      </c>
      <c r="U536" t="s">
        <v>725</v>
      </c>
      <c r="V536" t="s">
        <v>729</v>
      </c>
      <c r="W536" t="s">
        <v>797</v>
      </c>
      <c r="X536" t="s">
        <v>239</v>
      </c>
      <c r="Y536" t="s">
        <v>1448</v>
      </c>
      <c r="Z536" t="s">
        <v>1449</v>
      </c>
      <c r="AA536" t="s">
        <v>1560</v>
      </c>
      <c r="AB536" t="s">
        <v>1561</v>
      </c>
      <c r="AC536" t="s">
        <v>1562</v>
      </c>
      <c r="AD536" t="s">
        <v>1563</v>
      </c>
      <c r="AE536" t="s">
        <v>609</v>
      </c>
      <c r="AF536" t="s">
        <v>610</v>
      </c>
      <c r="AG536" t="s">
        <v>611</v>
      </c>
      <c r="AH536" t="s">
        <v>1679</v>
      </c>
      <c r="AI536" t="s">
        <v>1680</v>
      </c>
      <c r="AJ536" t="s">
        <v>2773</v>
      </c>
      <c r="AK536" t="s">
        <v>108</v>
      </c>
      <c r="AL536">
        <v>0</v>
      </c>
      <c r="AM536">
        <v>329224723</v>
      </c>
      <c r="AN536">
        <v>0</v>
      </c>
      <c r="AO536">
        <v>0</v>
      </c>
      <c r="AP536">
        <v>329224723</v>
      </c>
      <c r="AQ536" s="187">
        <v>0</v>
      </c>
      <c r="AR536" s="187">
        <v>0</v>
      </c>
      <c r="AS536" s="187">
        <v>0</v>
      </c>
      <c r="AT536" s="187">
        <v>0</v>
      </c>
      <c r="AU536" s="187">
        <v>0</v>
      </c>
      <c r="AV536" s="187">
        <v>0</v>
      </c>
      <c r="AW536">
        <f>+COUNTIF('[5]EJECUCIONGASTOS ARMONIZADO'!$R$3:$R$583,#REF!)</f>
        <v>0</v>
      </c>
      <c r="AY536" t="e">
        <f>+#REF!-[5]GASTOS!#REF!</f>
        <v>#REF!</v>
      </c>
    </row>
    <row r="537" spans="1:51" x14ac:dyDescent="0.25">
      <c r="A537">
        <v>28</v>
      </c>
      <c r="B537">
        <v>8</v>
      </c>
      <c r="C537">
        <v>3</v>
      </c>
      <c r="D537">
        <v>83</v>
      </c>
      <c r="E537">
        <v>1</v>
      </c>
      <c r="F537">
        <v>2</v>
      </c>
      <c r="G537">
        <v>25</v>
      </c>
      <c r="H537">
        <v>2</v>
      </c>
      <c r="I537">
        <v>3</v>
      </c>
      <c r="J537" t="s">
        <v>236</v>
      </c>
      <c r="K537" t="s">
        <v>1443</v>
      </c>
      <c r="L537" t="s">
        <v>223</v>
      </c>
      <c r="M537" t="s">
        <v>1443</v>
      </c>
      <c r="N537" t="s">
        <v>223</v>
      </c>
      <c r="O537" t="s">
        <v>1677</v>
      </c>
      <c r="P537" t="s">
        <v>1678</v>
      </c>
      <c r="Q537" t="s">
        <v>594</v>
      </c>
      <c r="R537" t="s">
        <v>602</v>
      </c>
      <c r="S537" t="s">
        <v>594</v>
      </c>
      <c r="T537" t="s">
        <v>236</v>
      </c>
      <c r="U537" t="s">
        <v>1380</v>
      </c>
      <c r="V537" t="s">
        <v>1384</v>
      </c>
      <c r="W537" t="s">
        <v>797</v>
      </c>
      <c r="X537" t="s">
        <v>239</v>
      </c>
      <c r="Y537" t="s">
        <v>1448</v>
      </c>
      <c r="Z537" t="s">
        <v>1449</v>
      </c>
      <c r="AA537" t="s">
        <v>1560</v>
      </c>
      <c r="AB537" t="s">
        <v>1561</v>
      </c>
      <c r="AC537" t="s">
        <v>1562</v>
      </c>
      <c r="AD537" t="s">
        <v>1563</v>
      </c>
      <c r="AE537" t="s">
        <v>609</v>
      </c>
      <c r="AF537" t="s">
        <v>610</v>
      </c>
      <c r="AG537" t="s">
        <v>611</v>
      </c>
      <c r="AH537" t="s">
        <v>1679</v>
      </c>
      <c r="AI537" t="s">
        <v>1680</v>
      </c>
      <c r="AJ537" t="s">
        <v>2777</v>
      </c>
      <c r="AK537" t="s">
        <v>295</v>
      </c>
      <c r="AL537">
        <v>0</v>
      </c>
      <c r="AM537">
        <v>236897549</v>
      </c>
      <c r="AN537">
        <v>0</v>
      </c>
      <c r="AO537">
        <v>0</v>
      </c>
      <c r="AP537">
        <v>236897549</v>
      </c>
      <c r="AQ537" s="187">
        <v>0</v>
      </c>
      <c r="AR537" s="187">
        <v>0</v>
      </c>
      <c r="AS537" s="187">
        <v>0</v>
      </c>
      <c r="AT537" s="187">
        <v>0</v>
      </c>
      <c r="AU537" s="187">
        <v>0</v>
      </c>
      <c r="AV537" s="187">
        <v>0</v>
      </c>
      <c r="AW537">
        <f>+COUNTIF('[5]EJECUCIONGASTOS ARMONIZADO'!$R$3:$R$583,#REF!)</f>
        <v>0</v>
      </c>
      <c r="AY537" t="e">
        <f>+#REF!-[5]GASTOS!#REF!</f>
        <v>#REF!</v>
      </c>
    </row>
    <row r="538" spans="1:51" x14ac:dyDescent="0.25">
      <c r="A538">
        <v>29</v>
      </c>
      <c r="B538">
        <v>1</v>
      </c>
      <c r="C538">
        <v>3</v>
      </c>
      <c r="D538">
        <v>11</v>
      </c>
      <c r="E538">
        <v>1</v>
      </c>
      <c r="F538">
        <v>1</v>
      </c>
      <c r="G538">
        <v>28</v>
      </c>
      <c r="H538">
        <v>0</v>
      </c>
      <c r="I538">
        <v>1</v>
      </c>
      <c r="J538" t="s">
        <v>597</v>
      </c>
      <c r="K538">
        <v>0</v>
      </c>
      <c r="L538" t="s">
        <v>597</v>
      </c>
      <c r="M538" t="s">
        <v>1717</v>
      </c>
      <c r="N538" t="s">
        <v>224</v>
      </c>
      <c r="O538" t="s">
        <v>1720</v>
      </c>
      <c r="P538" t="s">
        <v>1721</v>
      </c>
      <c r="Q538" t="s">
        <v>594</v>
      </c>
      <c r="R538" t="s">
        <v>602</v>
      </c>
      <c r="S538" t="s">
        <v>596</v>
      </c>
      <c r="T538" t="s">
        <v>597</v>
      </c>
      <c r="U538" t="s">
        <v>595</v>
      </c>
      <c r="V538" t="s">
        <v>234</v>
      </c>
      <c r="W538" t="s">
        <v>797</v>
      </c>
      <c r="X538" t="s">
        <v>239</v>
      </c>
      <c r="Y538" t="s">
        <v>1607</v>
      </c>
      <c r="Z538" t="s">
        <v>1608</v>
      </c>
      <c r="AA538" t="s">
        <v>1722</v>
      </c>
      <c r="AB538" t="s">
        <v>1001</v>
      </c>
      <c r="AC538" t="s">
        <v>1002</v>
      </c>
      <c r="AD538" t="s">
        <v>1003</v>
      </c>
      <c r="AE538" t="s">
        <v>609</v>
      </c>
      <c r="AF538" t="s">
        <v>610</v>
      </c>
      <c r="AG538" t="s">
        <v>611</v>
      </c>
      <c r="AH538" t="s">
        <v>1723</v>
      </c>
      <c r="AI538" t="s">
        <v>1724</v>
      </c>
      <c r="AJ538" t="s">
        <v>1725</v>
      </c>
      <c r="AK538" t="s">
        <v>112</v>
      </c>
      <c r="AL538">
        <v>670000000</v>
      </c>
      <c r="AM538">
        <v>0</v>
      </c>
      <c r="AN538">
        <v>0</v>
      </c>
      <c r="AO538">
        <v>0</v>
      </c>
      <c r="AP538">
        <v>596230518.38999999</v>
      </c>
      <c r="AQ538" s="187">
        <v>73769481.609999999</v>
      </c>
      <c r="AR538" s="187">
        <v>73769481.609999999</v>
      </c>
      <c r="AS538" s="187">
        <v>73769481.609999999</v>
      </c>
      <c r="AT538" s="187">
        <v>55469481.609999999</v>
      </c>
      <c r="AU538" s="187">
        <v>55469481.609999999</v>
      </c>
      <c r="AV538" s="187">
        <v>0</v>
      </c>
      <c r="AW538">
        <f>+COUNTIF('[5]EJECUCIONGASTOS ARMONIZADO'!$R$3:$R$583,#REF!)</f>
        <v>0</v>
      </c>
      <c r="AY538" t="e">
        <f>+#REF!-[5]GASTOS!#REF!</f>
        <v>#REF!</v>
      </c>
    </row>
    <row r="539" spans="1:51" x14ac:dyDescent="0.25">
      <c r="A539">
        <v>29</v>
      </c>
      <c r="B539">
        <v>1</v>
      </c>
      <c r="C539">
        <v>3</v>
      </c>
      <c r="D539">
        <v>11</v>
      </c>
      <c r="E539">
        <v>1</v>
      </c>
      <c r="F539">
        <v>304</v>
      </c>
      <c r="G539">
        <v>29</v>
      </c>
      <c r="H539">
        <v>40</v>
      </c>
      <c r="I539">
        <v>1</v>
      </c>
      <c r="J539" t="s">
        <v>597</v>
      </c>
      <c r="K539">
        <v>0</v>
      </c>
      <c r="L539" t="s">
        <v>597</v>
      </c>
      <c r="M539" t="s">
        <v>1717</v>
      </c>
      <c r="N539" t="s">
        <v>224</v>
      </c>
      <c r="O539" t="s">
        <v>1720</v>
      </c>
      <c r="P539" t="s">
        <v>1721</v>
      </c>
      <c r="Q539" t="s">
        <v>594</v>
      </c>
      <c r="R539" t="s">
        <v>602</v>
      </c>
      <c r="S539" t="s">
        <v>596</v>
      </c>
      <c r="T539" t="s">
        <v>597</v>
      </c>
      <c r="U539" t="s">
        <v>595</v>
      </c>
      <c r="V539" t="s">
        <v>234</v>
      </c>
      <c r="W539" t="s">
        <v>797</v>
      </c>
      <c r="X539" t="s">
        <v>239</v>
      </c>
      <c r="Y539" t="s">
        <v>3276</v>
      </c>
      <c r="Z539" t="s">
        <v>353</v>
      </c>
      <c r="AA539" t="s">
        <v>3277</v>
      </c>
      <c r="AB539" t="s">
        <v>1791</v>
      </c>
      <c r="AC539" t="s">
        <v>1792</v>
      </c>
      <c r="AD539" t="s">
        <v>1793</v>
      </c>
      <c r="AE539" t="s">
        <v>609</v>
      </c>
      <c r="AF539" t="s">
        <v>610</v>
      </c>
      <c r="AG539" t="s">
        <v>611</v>
      </c>
      <c r="AH539" t="s">
        <v>1756</v>
      </c>
      <c r="AI539" t="s">
        <v>1757</v>
      </c>
      <c r="AJ539" t="s">
        <v>3278</v>
      </c>
      <c r="AK539" t="s">
        <v>3279</v>
      </c>
      <c r="AL539">
        <v>0</v>
      </c>
      <c r="AM539">
        <v>0</v>
      </c>
      <c r="AN539">
        <v>0</v>
      </c>
      <c r="AO539">
        <v>300000000</v>
      </c>
      <c r="AP539">
        <v>6000000</v>
      </c>
      <c r="AQ539" s="187">
        <v>294000000</v>
      </c>
      <c r="AR539" s="187">
        <v>244335250</v>
      </c>
      <c r="AS539" s="187">
        <v>244335250</v>
      </c>
      <c r="AT539" s="187">
        <v>0</v>
      </c>
      <c r="AU539" s="187">
        <v>0</v>
      </c>
      <c r="AV539" s="187">
        <v>49664750</v>
      </c>
      <c r="AW539">
        <f>+COUNTIF('[5]EJECUCIONGASTOS ARMONIZADO'!$R$3:$R$583,#REF!)</f>
        <v>0</v>
      </c>
      <c r="AY539" t="e">
        <f>+#REF!-[5]GASTOS!#REF!</f>
        <v>#REF!</v>
      </c>
    </row>
    <row r="540" spans="1:51" x14ac:dyDescent="0.25">
      <c r="A540">
        <v>29</v>
      </c>
      <c r="B540">
        <v>1</v>
      </c>
      <c r="C540">
        <v>3</v>
      </c>
      <c r="D540">
        <v>11</v>
      </c>
      <c r="E540">
        <v>1</v>
      </c>
      <c r="F540">
        <v>304</v>
      </c>
      <c r="G540">
        <v>29</v>
      </c>
      <c r="H540">
        <v>40</v>
      </c>
      <c r="I540">
        <v>1</v>
      </c>
      <c r="J540" t="s">
        <v>597</v>
      </c>
      <c r="K540">
        <v>0</v>
      </c>
      <c r="L540" t="s">
        <v>597</v>
      </c>
      <c r="M540" t="s">
        <v>1717</v>
      </c>
      <c r="N540" t="s">
        <v>224</v>
      </c>
      <c r="O540" t="s">
        <v>1720</v>
      </c>
      <c r="P540" t="s">
        <v>1721</v>
      </c>
      <c r="Q540" t="s">
        <v>594</v>
      </c>
      <c r="R540" t="s">
        <v>602</v>
      </c>
      <c r="S540" t="s">
        <v>596</v>
      </c>
      <c r="T540" t="s">
        <v>597</v>
      </c>
      <c r="U540" t="s">
        <v>595</v>
      </c>
      <c r="V540" t="s">
        <v>234</v>
      </c>
      <c r="W540" t="s">
        <v>797</v>
      </c>
      <c r="X540" t="s">
        <v>239</v>
      </c>
      <c r="Y540" t="s">
        <v>3276</v>
      </c>
      <c r="Z540" t="s">
        <v>353</v>
      </c>
      <c r="AA540" t="s">
        <v>3277</v>
      </c>
      <c r="AB540" t="s">
        <v>1791</v>
      </c>
      <c r="AC540" t="s">
        <v>1792</v>
      </c>
      <c r="AD540" t="s">
        <v>1793</v>
      </c>
      <c r="AE540" t="s">
        <v>609</v>
      </c>
      <c r="AF540" t="s">
        <v>610</v>
      </c>
      <c r="AG540" t="s">
        <v>611</v>
      </c>
      <c r="AH540" t="s">
        <v>1794</v>
      </c>
      <c r="AI540" t="s">
        <v>1795</v>
      </c>
      <c r="AJ540" t="s">
        <v>3280</v>
      </c>
      <c r="AK540" t="s">
        <v>3279</v>
      </c>
      <c r="AL540">
        <v>0</v>
      </c>
      <c r="AM540">
        <v>0</v>
      </c>
      <c r="AN540">
        <v>0</v>
      </c>
      <c r="AO540">
        <v>79149957</v>
      </c>
      <c r="AP540">
        <v>0</v>
      </c>
      <c r="AQ540" s="187">
        <v>79149957</v>
      </c>
      <c r="AR540" s="187">
        <v>79149957</v>
      </c>
      <c r="AS540" s="187">
        <v>73149957</v>
      </c>
      <c r="AT540" s="187">
        <v>73149957</v>
      </c>
      <c r="AU540" s="187">
        <v>53149957</v>
      </c>
      <c r="AV540" s="187">
        <v>0</v>
      </c>
      <c r="AW540">
        <f>+COUNTIF('[5]EJECUCIONGASTOS ARMONIZADO'!$R$3:$R$583,#REF!)</f>
        <v>0</v>
      </c>
      <c r="AY540" t="e">
        <f>+#REF!-[5]GASTOS!#REF!</f>
        <v>#REF!</v>
      </c>
    </row>
    <row r="541" spans="1:51" x14ac:dyDescent="0.25">
      <c r="A541">
        <v>29</v>
      </c>
      <c r="B541">
        <v>1</v>
      </c>
      <c r="C541">
        <v>3</v>
      </c>
      <c r="D541">
        <v>11</v>
      </c>
      <c r="E541">
        <v>1</v>
      </c>
      <c r="F541">
        <v>305</v>
      </c>
      <c r="G541">
        <v>27</v>
      </c>
      <c r="H541">
        <v>40</v>
      </c>
      <c r="I541">
        <v>1</v>
      </c>
      <c r="J541" t="s">
        <v>597</v>
      </c>
      <c r="K541">
        <v>0</v>
      </c>
      <c r="L541" t="s">
        <v>597</v>
      </c>
      <c r="M541" t="s">
        <v>1717</v>
      </c>
      <c r="N541" t="s">
        <v>224</v>
      </c>
      <c r="O541" t="s">
        <v>1720</v>
      </c>
      <c r="P541" t="s">
        <v>1721</v>
      </c>
      <c r="Q541" t="s">
        <v>594</v>
      </c>
      <c r="R541" t="s">
        <v>602</v>
      </c>
      <c r="S541" t="s">
        <v>596</v>
      </c>
      <c r="T541" t="s">
        <v>597</v>
      </c>
      <c r="U541" t="s">
        <v>595</v>
      </c>
      <c r="V541" t="s">
        <v>234</v>
      </c>
      <c r="W541" t="s">
        <v>797</v>
      </c>
      <c r="X541" t="s">
        <v>239</v>
      </c>
      <c r="Y541" t="s">
        <v>3281</v>
      </c>
      <c r="Z541" t="s">
        <v>356</v>
      </c>
      <c r="AA541" t="s">
        <v>3282</v>
      </c>
      <c r="AB541" t="s">
        <v>1753</v>
      </c>
      <c r="AC541" t="s">
        <v>1754</v>
      </c>
      <c r="AD541" t="s">
        <v>1755</v>
      </c>
      <c r="AE541" t="s">
        <v>609</v>
      </c>
      <c r="AF541" t="s">
        <v>610</v>
      </c>
      <c r="AG541" t="s">
        <v>611</v>
      </c>
      <c r="AH541" t="s">
        <v>1764</v>
      </c>
      <c r="AI541" t="s">
        <v>1765</v>
      </c>
      <c r="AJ541" t="s">
        <v>3283</v>
      </c>
      <c r="AK541" t="s">
        <v>3284</v>
      </c>
      <c r="AL541">
        <v>0</v>
      </c>
      <c r="AM541">
        <v>0</v>
      </c>
      <c r="AN541">
        <v>0</v>
      </c>
      <c r="AO541">
        <v>1087770384.3599999</v>
      </c>
      <c r="AP541">
        <v>0</v>
      </c>
      <c r="AQ541" s="187">
        <v>1087770384.3599999</v>
      </c>
      <c r="AR541" s="187">
        <v>301327387</v>
      </c>
      <c r="AS541" s="187">
        <v>301327387</v>
      </c>
      <c r="AT541" s="187">
        <v>0</v>
      </c>
      <c r="AU541" s="187">
        <v>0</v>
      </c>
      <c r="AV541" s="187">
        <v>786442997.36000001</v>
      </c>
      <c r="AW541">
        <f>+COUNTIF('[5]EJECUCIONGASTOS ARMONIZADO'!$R$3:$R$583,#REF!)</f>
        <v>0</v>
      </c>
      <c r="AY541" t="e">
        <f>+#REF!-[5]GASTOS!#REF!</f>
        <v>#REF!</v>
      </c>
    </row>
    <row r="542" spans="1:51" x14ac:dyDescent="0.25">
      <c r="A542">
        <v>29</v>
      </c>
      <c r="B542">
        <v>1</v>
      </c>
      <c r="C542">
        <v>3</v>
      </c>
      <c r="D542">
        <v>11</v>
      </c>
      <c r="E542">
        <v>1</v>
      </c>
      <c r="F542">
        <v>306</v>
      </c>
      <c r="G542">
        <v>75</v>
      </c>
      <c r="H542">
        <v>40</v>
      </c>
      <c r="I542">
        <v>1</v>
      </c>
      <c r="J542" t="s">
        <v>597</v>
      </c>
      <c r="K542">
        <v>0</v>
      </c>
      <c r="L542" t="s">
        <v>597</v>
      </c>
      <c r="M542" t="s">
        <v>1717</v>
      </c>
      <c r="N542" t="s">
        <v>224</v>
      </c>
      <c r="O542" t="s">
        <v>1720</v>
      </c>
      <c r="P542" t="s">
        <v>1721</v>
      </c>
      <c r="Q542" t="s">
        <v>594</v>
      </c>
      <c r="R542" t="s">
        <v>602</v>
      </c>
      <c r="S542" t="s">
        <v>596</v>
      </c>
      <c r="T542" t="s">
        <v>597</v>
      </c>
      <c r="U542" t="s">
        <v>595</v>
      </c>
      <c r="V542" t="s">
        <v>234</v>
      </c>
      <c r="W542" t="s">
        <v>797</v>
      </c>
      <c r="X542" t="s">
        <v>239</v>
      </c>
      <c r="Y542" t="s">
        <v>3285</v>
      </c>
      <c r="Z542" t="s">
        <v>359</v>
      </c>
      <c r="AA542" t="s">
        <v>3286</v>
      </c>
      <c r="AC542" t="s">
        <v>1816</v>
      </c>
      <c r="AD542" t="s">
        <v>1817</v>
      </c>
      <c r="AE542" t="s">
        <v>609</v>
      </c>
      <c r="AF542" t="s">
        <v>610</v>
      </c>
      <c r="AG542" t="s">
        <v>611</v>
      </c>
      <c r="AH542" t="s">
        <v>1764</v>
      </c>
      <c r="AI542" t="s">
        <v>1765</v>
      </c>
      <c r="AJ542" t="s">
        <v>3287</v>
      </c>
      <c r="AK542" t="s">
        <v>3288</v>
      </c>
      <c r="AL542">
        <v>0</v>
      </c>
      <c r="AM542">
        <v>0</v>
      </c>
      <c r="AN542">
        <v>0</v>
      </c>
      <c r="AO542">
        <v>280592738</v>
      </c>
      <c r="AP542">
        <v>0</v>
      </c>
      <c r="AQ542" s="187">
        <v>280592738</v>
      </c>
      <c r="AR542" s="187">
        <v>0</v>
      </c>
      <c r="AS542" s="187">
        <v>0</v>
      </c>
      <c r="AT542" s="187">
        <v>0</v>
      </c>
      <c r="AU542" s="187">
        <v>0</v>
      </c>
      <c r="AV542" s="187">
        <v>280592738</v>
      </c>
      <c r="AW542">
        <f>+COUNTIF('[5]EJECUCIONGASTOS ARMONIZADO'!$R$3:$R$583,#REF!)</f>
        <v>0</v>
      </c>
      <c r="AY542" t="e">
        <f>+#REF!-[5]GASTOS!#REF!</f>
        <v>#REF!</v>
      </c>
    </row>
    <row r="543" spans="1:51" x14ac:dyDescent="0.25">
      <c r="A543">
        <v>29</v>
      </c>
      <c r="B543">
        <v>1</v>
      </c>
      <c r="C543">
        <v>3</v>
      </c>
      <c r="D543">
        <v>11</v>
      </c>
      <c r="E543">
        <v>1</v>
      </c>
      <c r="F543">
        <v>306</v>
      </c>
      <c r="G543">
        <v>75</v>
      </c>
      <c r="H543">
        <v>40</v>
      </c>
      <c r="I543">
        <v>1</v>
      </c>
      <c r="J543" t="s">
        <v>597</v>
      </c>
      <c r="K543">
        <v>0</v>
      </c>
      <c r="L543" t="s">
        <v>597</v>
      </c>
      <c r="M543" t="s">
        <v>1717</v>
      </c>
      <c r="N543" t="s">
        <v>224</v>
      </c>
      <c r="O543" t="s">
        <v>1720</v>
      </c>
      <c r="P543" t="s">
        <v>1721</v>
      </c>
      <c r="Q543" t="s">
        <v>594</v>
      </c>
      <c r="R543" t="s">
        <v>602</v>
      </c>
      <c r="S543" t="s">
        <v>596</v>
      </c>
      <c r="T543" t="s">
        <v>597</v>
      </c>
      <c r="U543" t="s">
        <v>595</v>
      </c>
      <c r="V543" t="s">
        <v>234</v>
      </c>
      <c r="W543" t="s">
        <v>797</v>
      </c>
      <c r="X543" t="s">
        <v>239</v>
      </c>
      <c r="Y543" t="s">
        <v>3285</v>
      </c>
      <c r="Z543" t="s">
        <v>359</v>
      </c>
      <c r="AA543" t="s">
        <v>3286</v>
      </c>
      <c r="AC543" t="s">
        <v>1816</v>
      </c>
      <c r="AD543" t="s">
        <v>1817</v>
      </c>
      <c r="AE543" t="s">
        <v>609</v>
      </c>
      <c r="AF543" t="s">
        <v>610</v>
      </c>
      <c r="AG543" t="s">
        <v>611</v>
      </c>
      <c r="AH543" t="s">
        <v>1794</v>
      </c>
      <c r="AI543" t="s">
        <v>1795</v>
      </c>
      <c r="AJ543" t="s">
        <v>3289</v>
      </c>
      <c r="AK543" t="s">
        <v>3290</v>
      </c>
      <c r="AL543">
        <v>0</v>
      </c>
      <c r="AM543">
        <v>0</v>
      </c>
      <c r="AN543">
        <v>0</v>
      </c>
      <c r="AO543">
        <v>1596000000</v>
      </c>
      <c r="AP543">
        <v>0</v>
      </c>
      <c r="AQ543" s="187">
        <v>1596000000</v>
      </c>
      <c r="AR543" s="187">
        <v>1596000000</v>
      </c>
      <c r="AS543" s="187">
        <v>1428000000</v>
      </c>
      <c r="AT543" s="187">
        <v>0</v>
      </c>
      <c r="AU543" s="187">
        <v>0</v>
      </c>
      <c r="AV543" s="187">
        <v>0</v>
      </c>
      <c r="AW543">
        <f>+COUNTIF('[5]EJECUCIONGASTOS ARMONIZADO'!$R$3:$R$583,#REF!)</f>
        <v>0</v>
      </c>
      <c r="AY543" t="e">
        <f>+#REF!-[5]GASTOS!#REF!</f>
        <v>#REF!</v>
      </c>
    </row>
    <row r="544" spans="1:51" x14ac:dyDescent="0.25">
      <c r="A544">
        <v>29</v>
      </c>
      <c r="B544">
        <v>1</v>
      </c>
      <c r="C544">
        <v>3</v>
      </c>
      <c r="D544">
        <v>11</v>
      </c>
      <c r="E544">
        <v>1</v>
      </c>
      <c r="F544">
        <v>306</v>
      </c>
      <c r="G544">
        <v>75</v>
      </c>
      <c r="H544">
        <v>40</v>
      </c>
      <c r="I544">
        <v>1</v>
      </c>
      <c r="J544" t="s">
        <v>597</v>
      </c>
      <c r="K544">
        <v>0</v>
      </c>
      <c r="L544" t="s">
        <v>597</v>
      </c>
      <c r="M544" t="s">
        <v>1717</v>
      </c>
      <c r="N544" t="s">
        <v>224</v>
      </c>
      <c r="O544" t="s">
        <v>1720</v>
      </c>
      <c r="P544" t="s">
        <v>1721</v>
      </c>
      <c r="Q544" t="s">
        <v>594</v>
      </c>
      <c r="R544" t="s">
        <v>602</v>
      </c>
      <c r="S544" t="s">
        <v>596</v>
      </c>
      <c r="T544" t="s">
        <v>597</v>
      </c>
      <c r="U544" t="s">
        <v>595</v>
      </c>
      <c r="V544" t="s">
        <v>234</v>
      </c>
      <c r="W544" t="s">
        <v>797</v>
      </c>
      <c r="X544" t="s">
        <v>239</v>
      </c>
      <c r="Y544" t="s">
        <v>3285</v>
      </c>
      <c r="Z544" t="s">
        <v>359</v>
      </c>
      <c r="AA544" t="s">
        <v>3286</v>
      </c>
      <c r="AC544" t="s">
        <v>1816</v>
      </c>
      <c r="AD544" t="s">
        <v>1817</v>
      </c>
      <c r="AE544" t="s">
        <v>609</v>
      </c>
      <c r="AF544" t="s">
        <v>610</v>
      </c>
      <c r="AG544" t="s">
        <v>611</v>
      </c>
      <c r="AH544" t="s">
        <v>1265</v>
      </c>
      <c r="AI544" t="s">
        <v>1266</v>
      </c>
      <c r="AJ544" t="s">
        <v>3291</v>
      </c>
      <c r="AK544" t="s">
        <v>3292</v>
      </c>
      <c r="AL544">
        <v>0</v>
      </c>
      <c r="AM544">
        <v>0</v>
      </c>
      <c r="AN544">
        <v>0</v>
      </c>
      <c r="AO544">
        <v>316001281</v>
      </c>
      <c r="AP544">
        <v>316001281</v>
      </c>
      <c r="AQ544" s="187">
        <v>0</v>
      </c>
      <c r="AR544" s="187">
        <v>0</v>
      </c>
      <c r="AS544" s="187">
        <v>0</v>
      </c>
      <c r="AT544" s="187">
        <v>0</v>
      </c>
      <c r="AU544" s="187">
        <v>0</v>
      </c>
      <c r="AV544" s="187">
        <v>0</v>
      </c>
      <c r="AW544">
        <f>+COUNTIF('[5]EJECUCIONGASTOS ARMONIZADO'!$R$3:$R$583,#REF!)</f>
        <v>0</v>
      </c>
      <c r="AY544" t="e">
        <f>+#REF!-[5]GASTOS!#REF!</f>
        <v>#REF!</v>
      </c>
    </row>
    <row r="545" spans="1:51" x14ac:dyDescent="0.25">
      <c r="A545">
        <v>29</v>
      </c>
      <c r="B545">
        <v>1</v>
      </c>
      <c r="C545">
        <v>3</v>
      </c>
      <c r="D545">
        <v>11</v>
      </c>
      <c r="E545">
        <v>1</v>
      </c>
      <c r="F545">
        <v>306</v>
      </c>
      <c r="G545">
        <v>75</v>
      </c>
      <c r="H545">
        <v>41</v>
      </c>
      <c r="I545">
        <v>1</v>
      </c>
      <c r="J545" t="s">
        <v>597</v>
      </c>
      <c r="K545">
        <v>0</v>
      </c>
      <c r="L545" t="s">
        <v>597</v>
      </c>
      <c r="M545" t="s">
        <v>1717</v>
      </c>
      <c r="N545" t="s">
        <v>224</v>
      </c>
      <c r="O545" t="s">
        <v>1720</v>
      </c>
      <c r="P545" t="s">
        <v>1721</v>
      </c>
      <c r="Q545" t="s">
        <v>594</v>
      </c>
      <c r="R545" t="s">
        <v>602</v>
      </c>
      <c r="S545" t="s">
        <v>596</v>
      </c>
      <c r="T545" t="s">
        <v>597</v>
      </c>
      <c r="U545" t="s">
        <v>595</v>
      </c>
      <c r="V545" t="s">
        <v>234</v>
      </c>
      <c r="W545" t="s">
        <v>797</v>
      </c>
      <c r="X545" t="s">
        <v>239</v>
      </c>
      <c r="Y545" t="s">
        <v>3285</v>
      </c>
      <c r="Z545" t="s">
        <v>359</v>
      </c>
      <c r="AA545" t="s">
        <v>3286</v>
      </c>
      <c r="AC545" t="s">
        <v>1816</v>
      </c>
      <c r="AD545" t="s">
        <v>1817</v>
      </c>
      <c r="AE545" t="s">
        <v>609</v>
      </c>
      <c r="AF545" t="s">
        <v>610</v>
      </c>
      <c r="AG545" t="s">
        <v>611</v>
      </c>
      <c r="AH545" t="s">
        <v>1764</v>
      </c>
      <c r="AI545" t="s">
        <v>1765</v>
      </c>
      <c r="AJ545" t="s">
        <v>3293</v>
      </c>
      <c r="AK545" t="s">
        <v>3294</v>
      </c>
      <c r="AL545">
        <v>0</v>
      </c>
      <c r="AM545">
        <v>0</v>
      </c>
      <c r="AN545">
        <v>0</v>
      </c>
      <c r="AO545">
        <v>1684059000</v>
      </c>
      <c r="AP545">
        <v>0</v>
      </c>
      <c r="AQ545" s="187">
        <v>1684059000</v>
      </c>
      <c r="AR545" s="187">
        <v>813470260</v>
      </c>
      <c r="AS545" s="187">
        <v>431208330</v>
      </c>
      <c r="AT545" s="187">
        <v>372591830</v>
      </c>
      <c r="AU545" s="187">
        <v>343787430</v>
      </c>
      <c r="AV545" s="187">
        <v>870588740</v>
      </c>
      <c r="AW545">
        <f>+COUNTIF('[5]EJECUCIONGASTOS ARMONIZADO'!$R$3:$R$583,#REF!)</f>
        <v>0</v>
      </c>
      <c r="AY545" t="e">
        <f>+#REF!-[5]GASTOS!#REF!</f>
        <v>#REF!</v>
      </c>
    </row>
    <row r="546" spans="1:51" x14ac:dyDescent="0.25">
      <c r="A546">
        <v>29</v>
      </c>
      <c r="B546">
        <v>1</v>
      </c>
      <c r="C546">
        <v>3</v>
      </c>
      <c r="D546">
        <v>11</v>
      </c>
      <c r="E546">
        <v>1</v>
      </c>
      <c r="F546">
        <v>306</v>
      </c>
      <c r="G546">
        <v>75</v>
      </c>
      <c r="H546">
        <v>42</v>
      </c>
      <c r="I546">
        <v>1</v>
      </c>
      <c r="J546" t="s">
        <v>597</v>
      </c>
      <c r="K546">
        <v>0</v>
      </c>
      <c r="L546" t="s">
        <v>597</v>
      </c>
      <c r="M546" t="s">
        <v>1717</v>
      </c>
      <c r="N546" t="s">
        <v>224</v>
      </c>
      <c r="O546" t="s">
        <v>1720</v>
      </c>
      <c r="P546" t="s">
        <v>1721</v>
      </c>
      <c r="Q546" t="s">
        <v>594</v>
      </c>
      <c r="R546" t="s">
        <v>602</v>
      </c>
      <c r="S546" t="s">
        <v>596</v>
      </c>
      <c r="T546" t="s">
        <v>597</v>
      </c>
      <c r="U546" t="s">
        <v>595</v>
      </c>
      <c r="V546" t="s">
        <v>234</v>
      </c>
      <c r="W546" t="s">
        <v>797</v>
      </c>
      <c r="X546" t="s">
        <v>239</v>
      </c>
      <c r="Y546" t="s">
        <v>3285</v>
      </c>
      <c r="Z546" t="s">
        <v>359</v>
      </c>
      <c r="AA546" t="s">
        <v>3286</v>
      </c>
      <c r="AC546" t="s">
        <v>1816</v>
      </c>
      <c r="AD546" t="s">
        <v>1817</v>
      </c>
      <c r="AE546" t="s">
        <v>609</v>
      </c>
      <c r="AF546" t="s">
        <v>610</v>
      </c>
      <c r="AG546" t="s">
        <v>611</v>
      </c>
      <c r="AH546" t="s">
        <v>1764</v>
      </c>
      <c r="AI546" t="s">
        <v>1765</v>
      </c>
      <c r="AJ546" t="s">
        <v>3295</v>
      </c>
      <c r="AK546" t="s">
        <v>3296</v>
      </c>
      <c r="AL546">
        <v>0</v>
      </c>
      <c r="AM546">
        <v>0</v>
      </c>
      <c r="AN546">
        <v>0</v>
      </c>
      <c r="AO546">
        <v>1129552670</v>
      </c>
      <c r="AP546">
        <v>0</v>
      </c>
      <c r="AQ546" s="187">
        <v>1129552670</v>
      </c>
      <c r="AR546" s="187">
        <v>210000000</v>
      </c>
      <c r="AS546" s="187">
        <v>44000000</v>
      </c>
      <c r="AT546" s="187">
        <v>34000000</v>
      </c>
      <c r="AU546" s="187">
        <v>34000000</v>
      </c>
      <c r="AV546" s="187">
        <v>919552670</v>
      </c>
      <c r="AW546">
        <f>+COUNTIF('[5]EJECUCIONGASTOS ARMONIZADO'!$R$3:$R$583,#REF!)</f>
        <v>0</v>
      </c>
      <c r="AY546" t="e">
        <f>+#REF!-[5]GASTOS!#REF!</f>
        <v>#REF!</v>
      </c>
    </row>
    <row r="547" spans="1:51" x14ac:dyDescent="0.25">
      <c r="A547">
        <v>29</v>
      </c>
      <c r="B547">
        <v>1</v>
      </c>
      <c r="C547">
        <v>3</v>
      </c>
      <c r="D547">
        <v>11</v>
      </c>
      <c r="E547">
        <v>1</v>
      </c>
      <c r="F547">
        <v>306</v>
      </c>
      <c r="G547">
        <v>77</v>
      </c>
      <c r="H547">
        <v>40</v>
      </c>
      <c r="I547">
        <v>1</v>
      </c>
      <c r="J547" t="s">
        <v>597</v>
      </c>
      <c r="K547">
        <v>0</v>
      </c>
      <c r="L547" t="s">
        <v>597</v>
      </c>
      <c r="M547" t="s">
        <v>1717</v>
      </c>
      <c r="N547" t="s">
        <v>224</v>
      </c>
      <c r="O547" t="s">
        <v>1720</v>
      </c>
      <c r="P547" t="s">
        <v>1721</v>
      </c>
      <c r="Q547" t="s">
        <v>594</v>
      </c>
      <c r="R547" t="s">
        <v>602</v>
      </c>
      <c r="S547" t="s">
        <v>596</v>
      </c>
      <c r="T547" t="s">
        <v>597</v>
      </c>
      <c r="U547" t="s">
        <v>595</v>
      </c>
      <c r="V547" t="s">
        <v>234</v>
      </c>
      <c r="W547" t="s">
        <v>797</v>
      </c>
      <c r="X547" t="s">
        <v>239</v>
      </c>
      <c r="Y547" t="s">
        <v>3285</v>
      </c>
      <c r="Z547" t="s">
        <v>359</v>
      </c>
      <c r="AA547" t="s">
        <v>4504</v>
      </c>
      <c r="AB547" t="s">
        <v>1258</v>
      </c>
      <c r="AC547" t="s">
        <v>1259</v>
      </c>
      <c r="AD547" t="s">
        <v>1260</v>
      </c>
      <c r="AE547" t="s">
        <v>609</v>
      </c>
      <c r="AF547" t="s">
        <v>610</v>
      </c>
      <c r="AG547" t="s">
        <v>611</v>
      </c>
      <c r="AH547" t="s">
        <v>1265</v>
      </c>
      <c r="AI547" t="s">
        <v>1266</v>
      </c>
      <c r="AJ547" t="s">
        <v>4505</v>
      </c>
      <c r="AK547" t="s">
        <v>4506</v>
      </c>
      <c r="AL547">
        <v>0</v>
      </c>
      <c r="AM547">
        <v>0</v>
      </c>
      <c r="AN547">
        <v>0</v>
      </c>
      <c r="AO547">
        <v>316001281</v>
      </c>
      <c r="AP547">
        <v>0</v>
      </c>
      <c r="AQ547" s="187">
        <v>316001281</v>
      </c>
      <c r="AR547" s="187">
        <v>40000000</v>
      </c>
      <c r="AS547" s="187">
        <v>0</v>
      </c>
      <c r="AT547" s="187">
        <v>0</v>
      </c>
      <c r="AU547" s="187">
        <v>0</v>
      </c>
      <c r="AV547" s="187">
        <v>276001281</v>
      </c>
    </row>
    <row r="548" spans="1:51" x14ac:dyDescent="0.25">
      <c r="A548">
        <v>29</v>
      </c>
      <c r="B548">
        <v>1</v>
      </c>
      <c r="C548">
        <v>3</v>
      </c>
      <c r="D548">
        <v>11</v>
      </c>
      <c r="E548">
        <v>1</v>
      </c>
      <c r="F548">
        <v>4</v>
      </c>
      <c r="G548">
        <v>52</v>
      </c>
      <c r="H548">
        <v>0</v>
      </c>
      <c r="I548">
        <v>1</v>
      </c>
      <c r="J548" t="s">
        <v>597</v>
      </c>
      <c r="K548">
        <v>0</v>
      </c>
      <c r="L548" t="s">
        <v>597</v>
      </c>
      <c r="M548" t="s">
        <v>1717</v>
      </c>
      <c r="N548" t="s">
        <v>224</v>
      </c>
      <c r="O548" t="s">
        <v>1720</v>
      </c>
      <c r="P548" t="s">
        <v>1721</v>
      </c>
      <c r="Q548" t="s">
        <v>594</v>
      </c>
      <c r="R548" t="s">
        <v>602</v>
      </c>
      <c r="S548" t="s">
        <v>596</v>
      </c>
      <c r="T548" t="s">
        <v>597</v>
      </c>
      <c r="U548" t="s">
        <v>595</v>
      </c>
      <c r="V548" t="s">
        <v>234</v>
      </c>
      <c r="W548" t="s">
        <v>797</v>
      </c>
      <c r="X548" t="s">
        <v>239</v>
      </c>
      <c r="Y548" t="s">
        <v>1350</v>
      </c>
      <c r="Z548" t="s">
        <v>1351</v>
      </c>
      <c r="AA548" t="s">
        <v>1728</v>
      </c>
      <c r="AB548" t="s">
        <v>1729</v>
      </c>
      <c r="AC548" t="s">
        <v>1730</v>
      </c>
      <c r="AD548" t="s">
        <v>1731</v>
      </c>
      <c r="AE548" t="s">
        <v>609</v>
      </c>
      <c r="AF548" t="s">
        <v>610</v>
      </c>
      <c r="AG548" t="s">
        <v>611</v>
      </c>
      <c r="AH548" t="s">
        <v>1732</v>
      </c>
      <c r="AI548" t="s">
        <v>1733</v>
      </c>
      <c r="AJ548" t="s">
        <v>1734</v>
      </c>
      <c r="AK548" t="s">
        <v>13</v>
      </c>
      <c r="AL548">
        <v>176800000</v>
      </c>
      <c r="AM548">
        <v>0</v>
      </c>
      <c r="AN548">
        <v>0</v>
      </c>
      <c r="AO548">
        <v>0</v>
      </c>
      <c r="AP548">
        <v>176800000</v>
      </c>
      <c r="AQ548" s="187">
        <v>0</v>
      </c>
      <c r="AR548" s="187">
        <v>0</v>
      </c>
      <c r="AS548" s="187">
        <v>0</v>
      </c>
      <c r="AT548" s="187">
        <v>0</v>
      </c>
      <c r="AU548" s="187">
        <v>0</v>
      </c>
      <c r="AV548" s="187">
        <v>0</v>
      </c>
      <c r="AW548">
        <f>+COUNTIF('[5]EJECUCIONGASTOS ARMONIZADO'!$R$3:$R$583,#REF!)</f>
        <v>0</v>
      </c>
      <c r="AY548" t="e">
        <f>+#REF!-[5]GASTOS!#REF!</f>
        <v>#REF!</v>
      </c>
    </row>
    <row r="549" spans="1:51" x14ac:dyDescent="0.25">
      <c r="A549">
        <v>29</v>
      </c>
      <c r="B549">
        <v>1</v>
      </c>
      <c r="C549">
        <v>3</v>
      </c>
      <c r="D549">
        <v>11</v>
      </c>
      <c r="E549">
        <v>1</v>
      </c>
      <c r="F549">
        <v>4</v>
      </c>
      <c r="G549">
        <v>52</v>
      </c>
      <c r="H549">
        <v>1</v>
      </c>
      <c r="I549">
        <v>1</v>
      </c>
      <c r="J549" t="s">
        <v>597</v>
      </c>
      <c r="K549">
        <v>0</v>
      </c>
      <c r="L549" t="s">
        <v>597</v>
      </c>
      <c r="M549" t="s">
        <v>1717</v>
      </c>
      <c r="N549" t="s">
        <v>224</v>
      </c>
      <c r="O549" t="s">
        <v>1720</v>
      </c>
      <c r="P549" t="s">
        <v>1721</v>
      </c>
      <c r="Q549" t="s">
        <v>594</v>
      </c>
      <c r="R549" t="s">
        <v>602</v>
      </c>
      <c r="S549" t="s">
        <v>596</v>
      </c>
      <c r="T549" t="s">
        <v>597</v>
      </c>
      <c r="U549" t="s">
        <v>595</v>
      </c>
      <c r="V549" t="s">
        <v>234</v>
      </c>
      <c r="W549" t="s">
        <v>797</v>
      </c>
      <c r="X549" t="s">
        <v>239</v>
      </c>
      <c r="Y549" t="s">
        <v>1350</v>
      </c>
      <c r="Z549" t="s">
        <v>1351</v>
      </c>
      <c r="AA549" t="s">
        <v>1728</v>
      </c>
      <c r="AB549" t="s">
        <v>1729</v>
      </c>
      <c r="AC549" t="s">
        <v>1730</v>
      </c>
      <c r="AD549" t="s">
        <v>1731</v>
      </c>
      <c r="AE549" t="s">
        <v>609</v>
      </c>
      <c r="AF549" t="s">
        <v>610</v>
      </c>
      <c r="AG549" t="s">
        <v>611</v>
      </c>
      <c r="AH549" t="s">
        <v>1737</v>
      </c>
      <c r="AI549" t="s">
        <v>1738</v>
      </c>
      <c r="AJ549" t="s">
        <v>1739</v>
      </c>
      <c r="AK549" t="s">
        <v>13</v>
      </c>
      <c r="AL549">
        <v>2633440334</v>
      </c>
      <c r="AM549">
        <v>0</v>
      </c>
      <c r="AN549">
        <v>0</v>
      </c>
      <c r="AO549">
        <v>0</v>
      </c>
      <c r="AP549">
        <v>541052834</v>
      </c>
      <c r="AQ549" s="187">
        <v>2092387500</v>
      </c>
      <c r="AR549" s="187">
        <v>2092387500</v>
      </c>
      <c r="AS549" s="187">
        <v>2092387500</v>
      </c>
      <c r="AT549" s="187">
        <v>2077200000</v>
      </c>
      <c r="AU549" s="187">
        <v>2077200000</v>
      </c>
      <c r="AV549" s="187">
        <v>0</v>
      </c>
      <c r="AW549">
        <f>+COUNTIF('[5]EJECUCIONGASTOS ARMONIZADO'!$R$3:$R$583,#REF!)</f>
        <v>0</v>
      </c>
      <c r="AY549" t="e">
        <f>+#REF!-[5]GASTOS!#REF!</f>
        <v>#REF!</v>
      </c>
    </row>
    <row r="550" spans="1:51" x14ac:dyDescent="0.25">
      <c r="A550">
        <v>29</v>
      </c>
      <c r="B550">
        <v>1</v>
      </c>
      <c r="C550">
        <v>3</v>
      </c>
      <c r="D550">
        <v>11</v>
      </c>
      <c r="E550">
        <v>1</v>
      </c>
      <c r="F550">
        <v>4</v>
      </c>
      <c r="G550">
        <v>52</v>
      </c>
      <c r="H550">
        <v>2</v>
      </c>
      <c r="I550">
        <v>1</v>
      </c>
      <c r="J550" t="s">
        <v>597</v>
      </c>
      <c r="K550">
        <v>0</v>
      </c>
      <c r="L550" t="s">
        <v>597</v>
      </c>
      <c r="M550" t="s">
        <v>1717</v>
      </c>
      <c r="N550" t="s">
        <v>224</v>
      </c>
      <c r="O550" t="s">
        <v>1720</v>
      </c>
      <c r="P550" t="s">
        <v>1721</v>
      </c>
      <c r="Q550" t="s">
        <v>594</v>
      </c>
      <c r="R550" t="s">
        <v>602</v>
      </c>
      <c r="S550" t="s">
        <v>596</v>
      </c>
      <c r="T550" t="s">
        <v>597</v>
      </c>
      <c r="U550" t="s">
        <v>595</v>
      </c>
      <c r="V550" t="s">
        <v>234</v>
      </c>
      <c r="W550" t="s">
        <v>797</v>
      </c>
      <c r="X550" t="s">
        <v>239</v>
      </c>
      <c r="Y550" t="s">
        <v>1350</v>
      </c>
      <c r="Z550" t="s">
        <v>1351</v>
      </c>
      <c r="AA550" t="s">
        <v>1728</v>
      </c>
      <c r="AB550" t="s">
        <v>1729</v>
      </c>
      <c r="AC550" t="s">
        <v>1730</v>
      </c>
      <c r="AD550" t="s">
        <v>1731</v>
      </c>
      <c r="AE550" t="s">
        <v>609</v>
      </c>
      <c r="AF550" t="s">
        <v>610</v>
      </c>
      <c r="AG550" t="s">
        <v>611</v>
      </c>
      <c r="AH550" t="s">
        <v>1742</v>
      </c>
      <c r="AI550" t="s">
        <v>1743</v>
      </c>
      <c r="AJ550" t="s">
        <v>1744</v>
      </c>
      <c r="AK550" t="s">
        <v>13</v>
      </c>
      <c r="AL550">
        <v>645229065</v>
      </c>
      <c r="AM550">
        <v>0</v>
      </c>
      <c r="AN550">
        <v>0</v>
      </c>
      <c r="AO550">
        <v>0</v>
      </c>
      <c r="AP550">
        <v>579116565</v>
      </c>
      <c r="AQ550" s="187">
        <v>66112500</v>
      </c>
      <c r="AR550" s="187">
        <v>66112500</v>
      </c>
      <c r="AS550" s="187">
        <v>66112500</v>
      </c>
      <c r="AT550" s="187">
        <v>0</v>
      </c>
      <c r="AU550" s="187">
        <v>0</v>
      </c>
      <c r="AV550" s="187">
        <v>0</v>
      </c>
      <c r="AW550">
        <f>+COUNTIF('[5]EJECUCIONGASTOS ARMONIZADO'!$R$3:$R$583,#REF!)</f>
        <v>0</v>
      </c>
      <c r="AY550" t="e">
        <f>+#REF!-[5]GASTOS!#REF!</f>
        <v>#REF!</v>
      </c>
    </row>
    <row r="551" spans="1:51" x14ac:dyDescent="0.25">
      <c r="A551">
        <v>29</v>
      </c>
      <c r="B551">
        <v>1</v>
      </c>
      <c r="C551">
        <v>3</v>
      </c>
      <c r="D551">
        <v>11</v>
      </c>
      <c r="E551">
        <v>1</v>
      </c>
      <c r="F551">
        <v>4</v>
      </c>
      <c r="G551">
        <v>52</v>
      </c>
      <c r="H551">
        <v>4</v>
      </c>
      <c r="I551">
        <v>1</v>
      </c>
      <c r="J551" t="s">
        <v>597</v>
      </c>
      <c r="K551">
        <v>0</v>
      </c>
      <c r="L551" t="s">
        <v>597</v>
      </c>
      <c r="M551" t="s">
        <v>1717</v>
      </c>
      <c r="N551" t="s">
        <v>224</v>
      </c>
      <c r="O551" t="s">
        <v>1720</v>
      </c>
      <c r="P551" t="s">
        <v>1721</v>
      </c>
      <c r="Q551" t="s">
        <v>594</v>
      </c>
      <c r="R551" t="s">
        <v>602</v>
      </c>
      <c r="S551" t="s">
        <v>596</v>
      </c>
      <c r="T551" t="s">
        <v>597</v>
      </c>
      <c r="U551" t="s">
        <v>595</v>
      </c>
      <c r="V551" t="s">
        <v>234</v>
      </c>
      <c r="W551" t="s">
        <v>797</v>
      </c>
      <c r="X551" t="s">
        <v>239</v>
      </c>
      <c r="Y551" t="s">
        <v>1350</v>
      </c>
      <c r="Z551" t="s">
        <v>1351</v>
      </c>
      <c r="AA551" t="s">
        <v>1728</v>
      </c>
      <c r="AB551" t="s">
        <v>1729</v>
      </c>
      <c r="AC551" t="s">
        <v>1730</v>
      </c>
      <c r="AD551" t="s">
        <v>1731</v>
      </c>
      <c r="AE551" t="s">
        <v>609</v>
      </c>
      <c r="AF551" t="s">
        <v>610</v>
      </c>
      <c r="AG551" t="s">
        <v>611</v>
      </c>
      <c r="AH551" t="s">
        <v>1747</v>
      </c>
      <c r="AI551" t="s">
        <v>1748</v>
      </c>
      <c r="AJ551" t="s">
        <v>1749</v>
      </c>
      <c r="AK551" t="s">
        <v>13</v>
      </c>
      <c r="AL551">
        <v>1392930601</v>
      </c>
      <c r="AM551">
        <v>0</v>
      </c>
      <c r="AN551">
        <v>0</v>
      </c>
      <c r="AO551">
        <v>0</v>
      </c>
      <c r="AP551">
        <v>1250385658</v>
      </c>
      <c r="AQ551" s="187">
        <v>142544943</v>
      </c>
      <c r="AR551" s="187">
        <v>142544943</v>
      </c>
      <c r="AS551" s="187">
        <v>142544943</v>
      </c>
      <c r="AT551" s="187">
        <v>77265149</v>
      </c>
      <c r="AU551" s="187">
        <v>77265149</v>
      </c>
      <c r="AV551" s="187">
        <v>0</v>
      </c>
      <c r="AW551">
        <f>+COUNTIF('[5]EJECUCIONGASTOS ARMONIZADO'!$R$3:$R$583,#REF!)</f>
        <v>0</v>
      </c>
      <c r="AY551" t="e">
        <f>+#REF!-[5]GASTOS!#REF!</f>
        <v>#REF!</v>
      </c>
    </row>
    <row r="552" spans="1:51" x14ac:dyDescent="0.25">
      <c r="A552">
        <v>29</v>
      </c>
      <c r="B552">
        <v>1</v>
      </c>
      <c r="C552">
        <v>3</v>
      </c>
      <c r="D552">
        <v>11</v>
      </c>
      <c r="E552">
        <v>1</v>
      </c>
      <c r="F552">
        <v>6</v>
      </c>
      <c r="G552">
        <v>27</v>
      </c>
      <c r="H552">
        <v>0</v>
      </c>
      <c r="I552">
        <v>1</v>
      </c>
      <c r="J552" t="s">
        <v>597</v>
      </c>
      <c r="K552">
        <v>0</v>
      </c>
      <c r="L552" t="s">
        <v>597</v>
      </c>
      <c r="M552" t="s">
        <v>1717</v>
      </c>
      <c r="N552" t="s">
        <v>224</v>
      </c>
      <c r="O552" t="s">
        <v>1720</v>
      </c>
      <c r="P552" t="s">
        <v>1721</v>
      </c>
      <c r="Q552" t="s">
        <v>594</v>
      </c>
      <c r="R552" t="s">
        <v>602</v>
      </c>
      <c r="S552" t="s">
        <v>596</v>
      </c>
      <c r="T552" t="s">
        <v>597</v>
      </c>
      <c r="U552" t="s">
        <v>595</v>
      </c>
      <c r="V552" t="s">
        <v>234</v>
      </c>
      <c r="W552" t="s">
        <v>797</v>
      </c>
      <c r="X552" t="s">
        <v>239</v>
      </c>
      <c r="Y552" t="s">
        <v>998</v>
      </c>
      <c r="Z552" t="s">
        <v>999</v>
      </c>
      <c r="AA552" t="s">
        <v>1752</v>
      </c>
      <c r="AB552" t="s">
        <v>1753</v>
      </c>
      <c r="AC552" t="s">
        <v>1754</v>
      </c>
      <c r="AD552" t="s">
        <v>1755</v>
      </c>
      <c r="AE552" t="s">
        <v>609</v>
      </c>
      <c r="AF552" t="s">
        <v>610</v>
      </c>
      <c r="AG552" t="s">
        <v>611</v>
      </c>
      <c r="AH552" t="s">
        <v>1756</v>
      </c>
      <c r="AI552" t="s">
        <v>1757</v>
      </c>
      <c r="AJ552" t="s">
        <v>1758</v>
      </c>
      <c r="AK552" t="s">
        <v>113</v>
      </c>
      <c r="AL552">
        <v>90000000</v>
      </c>
      <c r="AM552">
        <v>0</v>
      </c>
      <c r="AN552">
        <v>0</v>
      </c>
      <c r="AO552">
        <v>0</v>
      </c>
      <c r="AP552">
        <v>90000000</v>
      </c>
      <c r="AQ552" s="187">
        <v>0</v>
      </c>
      <c r="AR552" s="187">
        <v>0</v>
      </c>
      <c r="AS552" s="187">
        <v>0</v>
      </c>
      <c r="AT552" s="187">
        <v>0</v>
      </c>
      <c r="AU552" s="187">
        <v>0</v>
      </c>
      <c r="AV552" s="187">
        <v>0</v>
      </c>
      <c r="AW552">
        <f>+COUNTIF('[5]EJECUCIONGASTOS ARMONIZADO'!$R$3:$R$583,#REF!)</f>
        <v>0</v>
      </c>
      <c r="AY552" t="e">
        <f>+#REF!-[5]GASTOS!#REF!</f>
        <v>#REF!</v>
      </c>
    </row>
    <row r="553" spans="1:51" x14ac:dyDescent="0.25">
      <c r="A553">
        <v>29</v>
      </c>
      <c r="B553">
        <v>1</v>
      </c>
      <c r="C553">
        <v>3</v>
      </c>
      <c r="D553">
        <v>11</v>
      </c>
      <c r="E553">
        <v>1</v>
      </c>
      <c r="F553">
        <v>6</v>
      </c>
      <c r="G553">
        <v>27</v>
      </c>
      <c r="H553">
        <v>1</v>
      </c>
      <c r="I553">
        <v>1</v>
      </c>
      <c r="J553" t="s">
        <v>597</v>
      </c>
      <c r="K553">
        <v>0</v>
      </c>
      <c r="L553" t="s">
        <v>597</v>
      </c>
      <c r="M553" t="s">
        <v>1717</v>
      </c>
      <c r="N553" t="s">
        <v>224</v>
      </c>
      <c r="O553" t="s">
        <v>1720</v>
      </c>
      <c r="P553" t="s">
        <v>1721</v>
      </c>
      <c r="Q553" t="s">
        <v>594</v>
      </c>
      <c r="R553" t="s">
        <v>602</v>
      </c>
      <c r="S553" t="s">
        <v>596</v>
      </c>
      <c r="T553" t="s">
        <v>597</v>
      </c>
      <c r="U553" t="s">
        <v>595</v>
      </c>
      <c r="V553" t="s">
        <v>234</v>
      </c>
      <c r="W553" t="s">
        <v>797</v>
      </c>
      <c r="X553" t="s">
        <v>239</v>
      </c>
      <c r="Y553" t="s">
        <v>998</v>
      </c>
      <c r="Z553" t="s">
        <v>999</v>
      </c>
      <c r="AA553" t="s">
        <v>1752</v>
      </c>
      <c r="AB553" t="s">
        <v>1753</v>
      </c>
      <c r="AC553" t="s">
        <v>1754</v>
      </c>
      <c r="AD553" t="s">
        <v>1755</v>
      </c>
      <c r="AE553" t="s">
        <v>609</v>
      </c>
      <c r="AF553" t="s">
        <v>610</v>
      </c>
      <c r="AG553" t="s">
        <v>611</v>
      </c>
      <c r="AH553" t="s">
        <v>1756</v>
      </c>
      <c r="AI553" t="s">
        <v>1757</v>
      </c>
      <c r="AJ553" t="s">
        <v>1761</v>
      </c>
      <c r="AK553" t="s">
        <v>113</v>
      </c>
      <c r="AL553">
        <v>80000000</v>
      </c>
      <c r="AM553">
        <v>0</v>
      </c>
      <c r="AN553">
        <v>0</v>
      </c>
      <c r="AO553">
        <v>0</v>
      </c>
      <c r="AP553">
        <v>80000000</v>
      </c>
      <c r="AQ553" s="187">
        <v>0</v>
      </c>
      <c r="AR553" s="187">
        <v>0</v>
      </c>
      <c r="AS553" s="187">
        <v>0</v>
      </c>
      <c r="AT553" s="187">
        <v>0</v>
      </c>
      <c r="AU553" s="187">
        <v>0</v>
      </c>
      <c r="AV553" s="187">
        <v>0</v>
      </c>
      <c r="AW553">
        <f>+COUNTIF('[5]EJECUCIONGASTOS ARMONIZADO'!$R$3:$R$583,#REF!)</f>
        <v>0</v>
      </c>
      <c r="AY553" t="e">
        <f>+#REF!-[5]GASTOS!#REF!</f>
        <v>#REF!</v>
      </c>
    </row>
    <row r="554" spans="1:51" x14ac:dyDescent="0.25">
      <c r="A554">
        <v>29</v>
      </c>
      <c r="B554">
        <v>1</v>
      </c>
      <c r="C554">
        <v>3</v>
      </c>
      <c r="D554">
        <v>11</v>
      </c>
      <c r="E554">
        <v>1</v>
      </c>
      <c r="F554">
        <v>6</v>
      </c>
      <c r="G554">
        <v>27</v>
      </c>
      <c r="H554">
        <v>2</v>
      </c>
      <c r="I554">
        <v>1</v>
      </c>
      <c r="J554" t="s">
        <v>597</v>
      </c>
      <c r="K554">
        <v>0</v>
      </c>
      <c r="L554" t="s">
        <v>597</v>
      </c>
      <c r="M554" t="s">
        <v>1717</v>
      </c>
      <c r="N554" t="s">
        <v>224</v>
      </c>
      <c r="O554" t="s">
        <v>1720</v>
      </c>
      <c r="P554" t="s">
        <v>1721</v>
      </c>
      <c r="Q554" t="s">
        <v>594</v>
      </c>
      <c r="R554" t="s">
        <v>602</v>
      </c>
      <c r="S554" t="s">
        <v>596</v>
      </c>
      <c r="T554" t="s">
        <v>597</v>
      </c>
      <c r="U554" t="s">
        <v>595</v>
      </c>
      <c r="V554" t="s">
        <v>234</v>
      </c>
      <c r="W554" t="s">
        <v>797</v>
      </c>
      <c r="X554" t="s">
        <v>239</v>
      </c>
      <c r="Y554" t="s">
        <v>998</v>
      </c>
      <c r="Z554" t="s">
        <v>999</v>
      </c>
      <c r="AA554" t="s">
        <v>1752</v>
      </c>
      <c r="AB554" t="s">
        <v>1753</v>
      </c>
      <c r="AC554" t="s">
        <v>1754</v>
      </c>
      <c r="AD554" t="s">
        <v>1755</v>
      </c>
      <c r="AE554" t="s">
        <v>609</v>
      </c>
      <c r="AF554" t="s">
        <v>610</v>
      </c>
      <c r="AG554" t="s">
        <v>611</v>
      </c>
      <c r="AH554" t="s">
        <v>1764</v>
      </c>
      <c r="AI554" t="s">
        <v>1765</v>
      </c>
      <c r="AJ554" t="s">
        <v>1766</v>
      </c>
      <c r="AK554" t="s">
        <v>113</v>
      </c>
      <c r="AL554">
        <v>3540000000</v>
      </c>
      <c r="AM554">
        <v>0</v>
      </c>
      <c r="AN554">
        <v>0</v>
      </c>
      <c r="AO554">
        <v>0</v>
      </c>
      <c r="AP554">
        <v>2002770384.3599999</v>
      </c>
      <c r="AQ554" s="187">
        <v>1537229615.6400001</v>
      </c>
      <c r="AR554" s="187">
        <v>1537229615.6400001</v>
      </c>
      <c r="AS554" s="187">
        <v>1537229615.6400001</v>
      </c>
      <c r="AT554" s="187">
        <v>750552466.44000006</v>
      </c>
      <c r="AU554" s="187">
        <v>678610047</v>
      </c>
      <c r="AV554" s="187">
        <v>0</v>
      </c>
      <c r="AW554">
        <f>+COUNTIF('[5]EJECUCIONGASTOS ARMONIZADO'!$R$3:$R$583,#REF!)</f>
        <v>0</v>
      </c>
      <c r="AY554" t="e">
        <f>+#REF!-[5]GASTOS!#REF!</f>
        <v>#REF!</v>
      </c>
    </row>
    <row r="555" spans="1:51" x14ac:dyDescent="0.25">
      <c r="A555">
        <v>29</v>
      </c>
      <c r="B555">
        <v>1</v>
      </c>
      <c r="C555">
        <v>3</v>
      </c>
      <c r="D555">
        <v>11</v>
      </c>
      <c r="E555">
        <v>1</v>
      </c>
      <c r="F555">
        <v>6</v>
      </c>
      <c r="G555">
        <v>27</v>
      </c>
      <c r="H555">
        <v>3</v>
      </c>
      <c r="I555">
        <v>1</v>
      </c>
      <c r="J555" t="s">
        <v>597</v>
      </c>
      <c r="K555">
        <v>0</v>
      </c>
      <c r="L555" t="s">
        <v>597</v>
      </c>
      <c r="M555" t="s">
        <v>1717</v>
      </c>
      <c r="N555" t="s">
        <v>224</v>
      </c>
      <c r="O555" t="s">
        <v>1720</v>
      </c>
      <c r="P555" t="s">
        <v>1721</v>
      </c>
      <c r="Q555" t="s">
        <v>594</v>
      </c>
      <c r="R555" t="s">
        <v>602</v>
      </c>
      <c r="S555" t="s">
        <v>596</v>
      </c>
      <c r="T555" t="s">
        <v>597</v>
      </c>
      <c r="U555" t="s">
        <v>595</v>
      </c>
      <c r="V555" t="s">
        <v>234</v>
      </c>
      <c r="W555" t="s">
        <v>797</v>
      </c>
      <c r="X555" t="s">
        <v>239</v>
      </c>
      <c r="Y555" t="s">
        <v>998</v>
      </c>
      <c r="Z555" t="s">
        <v>999</v>
      </c>
      <c r="AA555" t="s">
        <v>1752</v>
      </c>
      <c r="AB555" t="s">
        <v>1753</v>
      </c>
      <c r="AC555" t="s">
        <v>1754</v>
      </c>
      <c r="AD555" t="s">
        <v>1755</v>
      </c>
      <c r="AE555" t="s">
        <v>609</v>
      </c>
      <c r="AF555" t="s">
        <v>610</v>
      </c>
      <c r="AG555" t="s">
        <v>611</v>
      </c>
      <c r="AH555" t="s">
        <v>1769</v>
      </c>
      <c r="AI555" t="s">
        <v>1770</v>
      </c>
      <c r="AJ555" t="s">
        <v>1771</v>
      </c>
      <c r="AK555" t="s">
        <v>113</v>
      </c>
      <c r="AL555">
        <v>240000000</v>
      </c>
      <c r="AM555">
        <v>0</v>
      </c>
      <c r="AN555">
        <v>0</v>
      </c>
      <c r="AO555">
        <v>0</v>
      </c>
      <c r="AP555">
        <v>240000000</v>
      </c>
      <c r="AQ555" s="187">
        <v>0</v>
      </c>
      <c r="AR555" s="187">
        <v>0</v>
      </c>
      <c r="AS555" s="187">
        <v>0</v>
      </c>
      <c r="AT555" s="187">
        <v>0</v>
      </c>
      <c r="AU555" s="187">
        <v>0</v>
      </c>
      <c r="AV555" s="187">
        <v>0</v>
      </c>
      <c r="AW555">
        <f>+COUNTIF('[5]EJECUCIONGASTOS ARMONIZADO'!$R$3:$R$583,#REF!)</f>
        <v>0</v>
      </c>
      <c r="AY555" t="e">
        <f>+#REF!-[5]GASTOS!#REF!</f>
        <v>#REF!</v>
      </c>
    </row>
    <row r="556" spans="1:51" x14ac:dyDescent="0.25">
      <c r="A556">
        <v>29</v>
      </c>
      <c r="B556">
        <v>1</v>
      </c>
      <c r="C556">
        <v>3</v>
      </c>
      <c r="D556">
        <v>11</v>
      </c>
      <c r="E556">
        <v>1</v>
      </c>
      <c r="F556">
        <v>6</v>
      </c>
      <c r="G556">
        <v>27</v>
      </c>
      <c r="H556">
        <v>3</v>
      </c>
      <c r="I556">
        <v>1</v>
      </c>
      <c r="J556" t="s">
        <v>597</v>
      </c>
      <c r="K556">
        <v>0</v>
      </c>
      <c r="L556" t="s">
        <v>597</v>
      </c>
      <c r="M556" t="s">
        <v>1717</v>
      </c>
      <c r="N556" t="s">
        <v>224</v>
      </c>
      <c r="O556" t="s">
        <v>1720</v>
      </c>
      <c r="P556" t="s">
        <v>1721</v>
      </c>
      <c r="Q556" t="s">
        <v>594</v>
      </c>
      <c r="R556" t="s">
        <v>602</v>
      </c>
      <c r="S556" t="s">
        <v>596</v>
      </c>
      <c r="T556" t="s">
        <v>597</v>
      </c>
      <c r="U556" t="s">
        <v>595</v>
      </c>
      <c r="V556" t="s">
        <v>234</v>
      </c>
      <c r="W556" t="s">
        <v>797</v>
      </c>
      <c r="X556" t="s">
        <v>239</v>
      </c>
      <c r="Y556" t="s">
        <v>998</v>
      </c>
      <c r="Z556" t="s">
        <v>999</v>
      </c>
      <c r="AA556" t="s">
        <v>1752</v>
      </c>
      <c r="AB556" t="s">
        <v>1753</v>
      </c>
      <c r="AC556" t="s">
        <v>1754</v>
      </c>
      <c r="AD556" t="s">
        <v>1755</v>
      </c>
      <c r="AE556" t="s">
        <v>609</v>
      </c>
      <c r="AF556" t="s">
        <v>610</v>
      </c>
      <c r="AG556" t="s">
        <v>611</v>
      </c>
      <c r="AH556" t="s">
        <v>1764</v>
      </c>
      <c r="AI556" t="s">
        <v>1765</v>
      </c>
      <c r="AJ556" t="s">
        <v>2892</v>
      </c>
      <c r="AK556" t="s">
        <v>113</v>
      </c>
      <c r="AL556">
        <v>0</v>
      </c>
      <c r="AM556">
        <v>0</v>
      </c>
      <c r="AN556">
        <v>0</v>
      </c>
      <c r="AO556">
        <v>200000000</v>
      </c>
      <c r="AP556">
        <v>200000000</v>
      </c>
      <c r="AQ556" s="187">
        <v>0</v>
      </c>
      <c r="AR556" s="187">
        <v>0</v>
      </c>
      <c r="AS556" s="187">
        <v>0</v>
      </c>
      <c r="AT556" s="187">
        <v>0</v>
      </c>
      <c r="AU556" s="187">
        <v>0</v>
      </c>
      <c r="AV556" s="187">
        <v>0</v>
      </c>
      <c r="AW556">
        <f>+COUNTIF('[5]EJECUCIONGASTOS ARMONIZADO'!$R$3:$R$583,#REF!)</f>
        <v>0</v>
      </c>
      <c r="AY556" t="e">
        <f>+#REF!-[5]GASTOS!#REF!</f>
        <v>#REF!</v>
      </c>
    </row>
    <row r="557" spans="1:51" x14ac:dyDescent="0.25">
      <c r="A557">
        <v>29</v>
      </c>
      <c r="B557">
        <v>1</v>
      </c>
      <c r="C557">
        <v>3</v>
      </c>
      <c r="D557">
        <v>11</v>
      </c>
      <c r="E557">
        <v>1</v>
      </c>
      <c r="F557">
        <v>6</v>
      </c>
      <c r="G557">
        <v>27</v>
      </c>
      <c r="H557">
        <v>4</v>
      </c>
      <c r="I557">
        <v>1</v>
      </c>
      <c r="J557" t="s">
        <v>597</v>
      </c>
      <c r="K557">
        <v>0</v>
      </c>
      <c r="L557" t="s">
        <v>597</v>
      </c>
      <c r="M557" t="s">
        <v>1717</v>
      </c>
      <c r="N557" t="s">
        <v>224</v>
      </c>
      <c r="O557" t="s">
        <v>1720</v>
      </c>
      <c r="P557" t="s">
        <v>1721</v>
      </c>
      <c r="Q557" t="s">
        <v>594</v>
      </c>
      <c r="R557" t="s">
        <v>602</v>
      </c>
      <c r="S557" t="s">
        <v>596</v>
      </c>
      <c r="T557" t="s">
        <v>597</v>
      </c>
      <c r="U557" t="s">
        <v>595</v>
      </c>
      <c r="V557" t="s">
        <v>234</v>
      </c>
      <c r="W557" t="s">
        <v>797</v>
      </c>
      <c r="X557" t="s">
        <v>239</v>
      </c>
      <c r="Y557" t="s">
        <v>998</v>
      </c>
      <c r="Z557" t="s">
        <v>999</v>
      </c>
      <c r="AA557" t="s">
        <v>1752</v>
      </c>
      <c r="AB557" t="s">
        <v>1753</v>
      </c>
      <c r="AC557" t="s">
        <v>1754</v>
      </c>
      <c r="AD557" t="s">
        <v>1755</v>
      </c>
      <c r="AE557" t="s">
        <v>609</v>
      </c>
      <c r="AF557" t="s">
        <v>610</v>
      </c>
      <c r="AG557" t="s">
        <v>611</v>
      </c>
      <c r="AH557" t="s">
        <v>1764</v>
      </c>
      <c r="AI557" t="s">
        <v>1765</v>
      </c>
      <c r="AJ557" t="s">
        <v>1774</v>
      </c>
      <c r="AK557" t="s">
        <v>113</v>
      </c>
      <c r="AL557">
        <v>655500000</v>
      </c>
      <c r="AM557">
        <v>0</v>
      </c>
      <c r="AN557">
        <v>0</v>
      </c>
      <c r="AO557">
        <v>0</v>
      </c>
      <c r="AP557">
        <v>413931687</v>
      </c>
      <c r="AQ557" s="187">
        <v>241568313</v>
      </c>
      <c r="AR557" s="187">
        <v>241568313</v>
      </c>
      <c r="AS557" s="187">
        <v>241568313</v>
      </c>
      <c r="AT557" s="187">
        <v>160576002</v>
      </c>
      <c r="AU557" s="187">
        <v>148023450</v>
      </c>
      <c r="AV557" s="187">
        <v>0</v>
      </c>
      <c r="AW557">
        <f>+COUNTIF('[5]EJECUCIONGASTOS ARMONIZADO'!$R$3:$R$583,#REF!)</f>
        <v>0</v>
      </c>
      <c r="AY557" t="e">
        <f>+#REF!-[5]GASTOS!#REF!</f>
        <v>#REF!</v>
      </c>
    </row>
    <row r="558" spans="1:51" x14ac:dyDescent="0.25">
      <c r="A558">
        <v>29</v>
      </c>
      <c r="B558">
        <v>1</v>
      </c>
      <c r="C558">
        <v>3</v>
      </c>
      <c r="D558">
        <v>11</v>
      </c>
      <c r="E558">
        <v>1</v>
      </c>
      <c r="F558">
        <v>6</v>
      </c>
      <c r="G558">
        <v>28</v>
      </c>
      <c r="H558">
        <v>1</v>
      </c>
      <c r="I558">
        <v>1</v>
      </c>
      <c r="J558" t="s">
        <v>597</v>
      </c>
      <c r="K558">
        <v>0</v>
      </c>
      <c r="L558" t="s">
        <v>597</v>
      </c>
      <c r="M558" t="s">
        <v>1717</v>
      </c>
      <c r="N558" t="s">
        <v>224</v>
      </c>
      <c r="O558" t="s">
        <v>1720</v>
      </c>
      <c r="P558" t="s">
        <v>1721</v>
      </c>
      <c r="Q558" t="s">
        <v>594</v>
      </c>
      <c r="R558" t="s">
        <v>602</v>
      </c>
      <c r="S558" t="s">
        <v>596</v>
      </c>
      <c r="T558" t="s">
        <v>597</v>
      </c>
      <c r="U558" t="s">
        <v>595</v>
      </c>
      <c r="V558" t="s">
        <v>234</v>
      </c>
      <c r="W558" t="s">
        <v>797</v>
      </c>
      <c r="X558" t="s">
        <v>239</v>
      </c>
      <c r="Y558" t="s">
        <v>998</v>
      </c>
      <c r="Z558" t="s">
        <v>999</v>
      </c>
      <c r="AA558" t="s">
        <v>1000</v>
      </c>
      <c r="AB558" t="s">
        <v>1001</v>
      </c>
      <c r="AC558" t="s">
        <v>1002</v>
      </c>
      <c r="AD558" t="s">
        <v>1003</v>
      </c>
      <c r="AE558" t="s">
        <v>609</v>
      </c>
      <c r="AF558" t="s">
        <v>610</v>
      </c>
      <c r="AG558" t="s">
        <v>611</v>
      </c>
      <c r="AH558" t="s">
        <v>1004</v>
      </c>
      <c r="AI558" t="s">
        <v>1005</v>
      </c>
      <c r="AJ558" t="s">
        <v>1777</v>
      </c>
      <c r="AK558" t="s">
        <v>114</v>
      </c>
      <c r="AL558">
        <v>250000000</v>
      </c>
      <c r="AM558">
        <v>0</v>
      </c>
      <c r="AN558">
        <v>0</v>
      </c>
      <c r="AO558">
        <v>0</v>
      </c>
      <c r="AP558">
        <v>250000000</v>
      </c>
      <c r="AQ558" s="187">
        <v>0</v>
      </c>
      <c r="AR558" s="187">
        <v>0</v>
      </c>
      <c r="AS558" s="187">
        <v>0</v>
      </c>
      <c r="AT558" s="187">
        <v>0</v>
      </c>
      <c r="AU558" s="187">
        <v>0</v>
      </c>
      <c r="AV558" s="187">
        <v>0</v>
      </c>
      <c r="AW558">
        <f>+COUNTIF('[5]EJECUCIONGASTOS ARMONIZADO'!$R$3:$R$583,#REF!)</f>
        <v>0</v>
      </c>
      <c r="AY558" t="e">
        <f>+#REF!-[5]GASTOS!#REF!</f>
        <v>#REF!</v>
      </c>
    </row>
    <row r="559" spans="1:51" x14ac:dyDescent="0.25">
      <c r="A559">
        <v>29</v>
      </c>
      <c r="B559">
        <v>1</v>
      </c>
      <c r="C559">
        <v>3</v>
      </c>
      <c r="D559">
        <v>11</v>
      </c>
      <c r="E559">
        <v>1</v>
      </c>
      <c r="F559">
        <v>6</v>
      </c>
      <c r="G559">
        <v>28</v>
      </c>
      <c r="H559">
        <v>2</v>
      </c>
      <c r="I559">
        <v>1</v>
      </c>
      <c r="J559" t="s">
        <v>597</v>
      </c>
      <c r="K559">
        <v>0</v>
      </c>
      <c r="L559" t="s">
        <v>597</v>
      </c>
      <c r="M559" t="s">
        <v>1717</v>
      </c>
      <c r="N559" t="s">
        <v>224</v>
      </c>
      <c r="O559" t="s">
        <v>1720</v>
      </c>
      <c r="P559" t="s">
        <v>1721</v>
      </c>
      <c r="Q559" t="s">
        <v>594</v>
      </c>
      <c r="R559" t="s">
        <v>602</v>
      </c>
      <c r="S559" t="s">
        <v>596</v>
      </c>
      <c r="T559" t="s">
        <v>597</v>
      </c>
      <c r="U559" t="s">
        <v>595</v>
      </c>
      <c r="V559" t="s">
        <v>234</v>
      </c>
      <c r="W559" t="s">
        <v>797</v>
      </c>
      <c r="X559" t="s">
        <v>239</v>
      </c>
      <c r="Y559" t="s">
        <v>998</v>
      </c>
      <c r="Z559" t="s">
        <v>999</v>
      </c>
      <c r="AA559" t="s">
        <v>1000</v>
      </c>
      <c r="AB559" t="s">
        <v>1001</v>
      </c>
      <c r="AC559" t="s">
        <v>1002</v>
      </c>
      <c r="AD559" t="s">
        <v>1003</v>
      </c>
      <c r="AE559" t="s">
        <v>609</v>
      </c>
      <c r="AF559" t="s">
        <v>610</v>
      </c>
      <c r="AG559" t="s">
        <v>611</v>
      </c>
      <c r="AH559" t="s">
        <v>1780</v>
      </c>
      <c r="AI559" t="s">
        <v>1781</v>
      </c>
      <c r="AJ559" t="s">
        <v>1782</v>
      </c>
      <c r="AK559" t="s">
        <v>115</v>
      </c>
      <c r="AL559">
        <v>1130000000</v>
      </c>
      <c r="AM559">
        <v>0</v>
      </c>
      <c r="AN559">
        <v>0</v>
      </c>
      <c r="AO559">
        <v>0</v>
      </c>
      <c r="AP559">
        <v>1021983000</v>
      </c>
      <c r="AQ559" s="187">
        <v>108017000</v>
      </c>
      <c r="AR559" s="187">
        <v>108017000</v>
      </c>
      <c r="AS559" s="187">
        <v>108017000</v>
      </c>
      <c r="AT559" s="187">
        <v>78533332</v>
      </c>
      <c r="AU559" s="187">
        <v>74133332</v>
      </c>
      <c r="AV559" s="187">
        <v>0</v>
      </c>
      <c r="AW559">
        <f>+COUNTIF('[5]EJECUCIONGASTOS ARMONIZADO'!$R$3:$R$583,#REF!)</f>
        <v>0</v>
      </c>
      <c r="AY559" t="e">
        <f>+#REF!-[5]GASTOS!#REF!</f>
        <v>#REF!</v>
      </c>
    </row>
    <row r="560" spans="1:51" x14ac:dyDescent="0.25">
      <c r="A560">
        <v>29</v>
      </c>
      <c r="B560">
        <v>1</v>
      </c>
      <c r="C560">
        <v>3</v>
      </c>
      <c r="D560">
        <v>11</v>
      </c>
      <c r="E560">
        <v>1</v>
      </c>
      <c r="F560">
        <v>6</v>
      </c>
      <c r="G560">
        <v>28</v>
      </c>
      <c r="H560">
        <v>3</v>
      </c>
      <c r="I560">
        <v>1</v>
      </c>
      <c r="J560" t="s">
        <v>597</v>
      </c>
      <c r="K560">
        <v>0</v>
      </c>
      <c r="L560" t="s">
        <v>597</v>
      </c>
      <c r="M560" t="s">
        <v>1717</v>
      </c>
      <c r="N560" t="s">
        <v>224</v>
      </c>
      <c r="O560" t="s">
        <v>1720</v>
      </c>
      <c r="P560" t="s">
        <v>1721</v>
      </c>
      <c r="Q560" t="s">
        <v>594</v>
      </c>
      <c r="R560" t="s">
        <v>602</v>
      </c>
      <c r="S560" t="s">
        <v>596</v>
      </c>
      <c r="T560" t="s">
        <v>597</v>
      </c>
      <c r="U560" t="s">
        <v>595</v>
      </c>
      <c r="V560" t="s">
        <v>234</v>
      </c>
      <c r="W560" t="s">
        <v>797</v>
      </c>
      <c r="X560" t="s">
        <v>239</v>
      </c>
      <c r="Y560" t="s">
        <v>998</v>
      </c>
      <c r="Z560" t="s">
        <v>999</v>
      </c>
      <c r="AA560" t="s">
        <v>1000</v>
      </c>
      <c r="AB560" t="s">
        <v>1001</v>
      </c>
      <c r="AC560" t="s">
        <v>1002</v>
      </c>
      <c r="AD560" t="s">
        <v>1003</v>
      </c>
      <c r="AE560" t="s">
        <v>609</v>
      </c>
      <c r="AF560" t="s">
        <v>610</v>
      </c>
      <c r="AG560" t="s">
        <v>611</v>
      </c>
      <c r="AH560" t="s">
        <v>1785</v>
      </c>
      <c r="AI560" t="s">
        <v>1786</v>
      </c>
      <c r="AJ560" t="s">
        <v>1787</v>
      </c>
      <c r="AK560" t="s">
        <v>115</v>
      </c>
      <c r="AL560">
        <v>160000000</v>
      </c>
      <c r="AM560">
        <v>0</v>
      </c>
      <c r="AN560">
        <v>0</v>
      </c>
      <c r="AO560">
        <v>0</v>
      </c>
      <c r="AP560">
        <v>160000000</v>
      </c>
      <c r="AQ560" s="187">
        <v>0</v>
      </c>
      <c r="AR560" s="187">
        <v>0</v>
      </c>
      <c r="AS560" s="187">
        <v>0</v>
      </c>
      <c r="AT560" s="187">
        <v>0</v>
      </c>
      <c r="AU560" s="187">
        <v>0</v>
      </c>
      <c r="AV560" s="187">
        <v>0</v>
      </c>
      <c r="AW560">
        <f>+COUNTIF('[5]EJECUCIONGASTOS ARMONIZADO'!$R$3:$R$583,#REF!)</f>
        <v>0</v>
      </c>
      <c r="AY560" t="e">
        <f>+#REF!-[5]GASTOS!#REF!</f>
        <v>#REF!</v>
      </c>
    </row>
    <row r="561" spans="1:51" x14ac:dyDescent="0.25">
      <c r="A561">
        <v>29</v>
      </c>
      <c r="B561">
        <v>1</v>
      </c>
      <c r="C561">
        <v>3</v>
      </c>
      <c r="D561">
        <v>11</v>
      </c>
      <c r="E561">
        <v>1</v>
      </c>
      <c r="F561">
        <v>6</v>
      </c>
      <c r="G561">
        <v>29</v>
      </c>
      <c r="H561">
        <v>0</v>
      </c>
      <c r="I561">
        <v>1</v>
      </c>
      <c r="J561" t="s">
        <v>597</v>
      </c>
      <c r="K561">
        <v>0</v>
      </c>
      <c r="L561" t="s">
        <v>597</v>
      </c>
      <c r="M561" t="s">
        <v>1717</v>
      </c>
      <c r="N561" t="s">
        <v>224</v>
      </c>
      <c r="O561" t="s">
        <v>1720</v>
      </c>
      <c r="P561" t="s">
        <v>1721</v>
      </c>
      <c r="Q561" t="s">
        <v>594</v>
      </c>
      <c r="R561" t="s">
        <v>602</v>
      </c>
      <c r="S561" t="s">
        <v>596</v>
      </c>
      <c r="T561" t="s">
        <v>597</v>
      </c>
      <c r="U561" t="s">
        <v>595</v>
      </c>
      <c r="V561" t="s">
        <v>234</v>
      </c>
      <c r="W561" t="s">
        <v>797</v>
      </c>
      <c r="X561" t="s">
        <v>239</v>
      </c>
      <c r="Y561" t="s">
        <v>998</v>
      </c>
      <c r="Z561" t="s">
        <v>999</v>
      </c>
      <c r="AA561" t="s">
        <v>1790</v>
      </c>
      <c r="AB561" t="s">
        <v>1791</v>
      </c>
      <c r="AC561" t="s">
        <v>1792</v>
      </c>
      <c r="AD561" t="s">
        <v>1793</v>
      </c>
      <c r="AE561" t="s">
        <v>609</v>
      </c>
      <c r="AF561" t="s">
        <v>610</v>
      </c>
      <c r="AG561" t="s">
        <v>611</v>
      </c>
      <c r="AH561" t="s">
        <v>1794</v>
      </c>
      <c r="AI561" t="s">
        <v>1795</v>
      </c>
      <c r="AJ561" t="s">
        <v>1796</v>
      </c>
      <c r="AK561" t="s">
        <v>116</v>
      </c>
      <c r="AL561">
        <v>260000000</v>
      </c>
      <c r="AM561">
        <v>0</v>
      </c>
      <c r="AN561">
        <v>0</v>
      </c>
      <c r="AO561">
        <v>0</v>
      </c>
      <c r="AP561">
        <v>93050000</v>
      </c>
      <c r="AQ561" s="187">
        <v>166950000</v>
      </c>
      <c r="AR561" s="187">
        <v>166950000</v>
      </c>
      <c r="AS561" s="187">
        <v>166950000</v>
      </c>
      <c r="AT561" s="187">
        <v>87260239</v>
      </c>
      <c r="AU561" s="187">
        <v>87260239</v>
      </c>
      <c r="AV561" s="187">
        <v>0</v>
      </c>
      <c r="AW561">
        <f>+COUNTIF('[5]EJECUCIONGASTOS ARMONIZADO'!$R$3:$R$583,#REF!)</f>
        <v>0</v>
      </c>
      <c r="AY561" t="e">
        <f>+#REF!-[5]GASTOS!#REF!</f>
        <v>#REF!</v>
      </c>
    </row>
    <row r="562" spans="1:51" x14ac:dyDescent="0.25">
      <c r="A562">
        <v>29</v>
      </c>
      <c r="B562">
        <v>1</v>
      </c>
      <c r="C562">
        <v>3</v>
      </c>
      <c r="D562">
        <v>11</v>
      </c>
      <c r="E562">
        <v>1</v>
      </c>
      <c r="F562">
        <v>6</v>
      </c>
      <c r="G562">
        <v>29</v>
      </c>
      <c r="H562">
        <v>1</v>
      </c>
      <c r="I562">
        <v>1</v>
      </c>
      <c r="J562" t="s">
        <v>597</v>
      </c>
      <c r="K562">
        <v>0</v>
      </c>
      <c r="L562" t="s">
        <v>597</v>
      </c>
      <c r="M562" t="s">
        <v>1717</v>
      </c>
      <c r="N562" t="s">
        <v>224</v>
      </c>
      <c r="O562" t="s">
        <v>1720</v>
      </c>
      <c r="P562" t="s">
        <v>1721</v>
      </c>
      <c r="Q562" t="s">
        <v>594</v>
      </c>
      <c r="R562" t="s">
        <v>602</v>
      </c>
      <c r="S562" t="s">
        <v>596</v>
      </c>
      <c r="T562" t="s">
        <v>597</v>
      </c>
      <c r="U562" t="s">
        <v>595</v>
      </c>
      <c r="V562" t="s">
        <v>234</v>
      </c>
      <c r="W562" t="s">
        <v>797</v>
      </c>
      <c r="X562" t="s">
        <v>239</v>
      </c>
      <c r="Y562" t="s">
        <v>998</v>
      </c>
      <c r="Z562" t="s">
        <v>999</v>
      </c>
      <c r="AA562" t="s">
        <v>1790</v>
      </c>
      <c r="AB562" t="s">
        <v>1791</v>
      </c>
      <c r="AC562" t="s">
        <v>1792</v>
      </c>
      <c r="AD562" t="s">
        <v>1793</v>
      </c>
      <c r="AE562" t="s">
        <v>609</v>
      </c>
      <c r="AF562" t="s">
        <v>610</v>
      </c>
      <c r="AG562" t="s">
        <v>611</v>
      </c>
      <c r="AH562" t="s">
        <v>1799</v>
      </c>
      <c r="AI562" t="s">
        <v>1800</v>
      </c>
      <c r="AJ562" t="s">
        <v>1801</v>
      </c>
      <c r="AK562" t="s">
        <v>116</v>
      </c>
      <c r="AL562">
        <v>130000000</v>
      </c>
      <c r="AM562">
        <v>0</v>
      </c>
      <c r="AN562">
        <v>0</v>
      </c>
      <c r="AO562">
        <v>0</v>
      </c>
      <c r="AP562">
        <v>100000</v>
      </c>
      <c r="AQ562" s="187">
        <v>129900000</v>
      </c>
      <c r="AR562" s="187">
        <v>129900000</v>
      </c>
      <c r="AS562" s="187">
        <v>129900000</v>
      </c>
      <c r="AT562" s="187">
        <v>100473194</v>
      </c>
      <c r="AU562" s="187">
        <v>100473194</v>
      </c>
      <c r="AV562" s="187">
        <v>0</v>
      </c>
      <c r="AW562">
        <f>+COUNTIF('[5]EJECUCIONGASTOS ARMONIZADO'!$R$3:$R$583,#REF!)</f>
        <v>0</v>
      </c>
      <c r="AY562" t="e">
        <f>+#REF!-[5]GASTOS!#REF!</f>
        <v>#REF!</v>
      </c>
    </row>
    <row r="563" spans="1:51" x14ac:dyDescent="0.25">
      <c r="A563">
        <v>29</v>
      </c>
      <c r="B563">
        <v>1</v>
      </c>
      <c r="C563">
        <v>3</v>
      </c>
      <c r="D563">
        <v>11</v>
      </c>
      <c r="E563">
        <v>1</v>
      </c>
      <c r="F563">
        <v>6</v>
      </c>
      <c r="G563">
        <v>29</v>
      </c>
      <c r="H563">
        <v>2</v>
      </c>
      <c r="I563">
        <v>1</v>
      </c>
      <c r="J563" t="s">
        <v>597</v>
      </c>
      <c r="K563">
        <v>0</v>
      </c>
      <c r="L563" t="s">
        <v>597</v>
      </c>
      <c r="M563" t="s">
        <v>1717</v>
      </c>
      <c r="N563" t="s">
        <v>224</v>
      </c>
      <c r="O563" t="s">
        <v>1720</v>
      </c>
      <c r="P563" t="s">
        <v>1721</v>
      </c>
      <c r="Q563" t="s">
        <v>594</v>
      </c>
      <c r="R563" t="s">
        <v>602</v>
      </c>
      <c r="S563" t="s">
        <v>596</v>
      </c>
      <c r="T563" t="s">
        <v>597</v>
      </c>
      <c r="U563" t="s">
        <v>595</v>
      </c>
      <c r="V563" t="s">
        <v>234</v>
      </c>
      <c r="W563" t="s">
        <v>797</v>
      </c>
      <c r="X563" t="s">
        <v>239</v>
      </c>
      <c r="Y563" t="s">
        <v>998</v>
      </c>
      <c r="Z563" t="s">
        <v>999</v>
      </c>
      <c r="AA563" t="s">
        <v>1790</v>
      </c>
      <c r="AB563" t="s">
        <v>1791</v>
      </c>
      <c r="AC563" t="s">
        <v>1792</v>
      </c>
      <c r="AD563" t="s">
        <v>1793</v>
      </c>
      <c r="AE563" t="s">
        <v>609</v>
      </c>
      <c r="AF563" t="s">
        <v>610</v>
      </c>
      <c r="AG563" t="s">
        <v>611</v>
      </c>
      <c r="AH563" t="s">
        <v>1764</v>
      </c>
      <c r="AI563" t="s">
        <v>1765</v>
      </c>
      <c r="AJ563" t="s">
        <v>1804</v>
      </c>
      <c r="AK563" t="s">
        <v>116</v>
      </c>
      <c r="AL563">
        <v>230000000</v>
      </c>
      <c r="AM563">
        <v>0</v>
      </c>
      <c r="AN563">
        <v>0</v>
      </c>
      <c r="AO563">
        <v>0</v>
      </c>
      <c r="AP563">
        <v>49197957</v>
      </c>
      <c r="AQ563" s="187">
        <v>180802043</v>
      </c>
      <c r="AR563" s="187">
        <v>180802043</v>
      </c>
      <c r="AS563" s="187">
        <v>180802043</v>
      </c>
      <c r="AT563" s="187">
        <v>57598234</v>
      </c>
      <c r="AU563" s="187">
        <v>56182714</v>
      </c>
      <c r="AV563" s="187">
        <v>0</v>
      </c>
      <c r="AW563">
        <f>+COUNTIF('[5]EJECUCIONGASTOS ARMONIZADO'!$R$3:$R$583,#REF!)</f>
        <v>0</v>
      </c>
      <c r="AY563" t="e">
        <f>+#REF!-[5]GASTOS!#REF!</f>
        <v>#REF!</v>
      </c>
    </row>
    <row r="564" spans="1:51" x14ac:dyDescent="0.25">
      <c r="A564">
        <v>29</v>
      </c>
      <c r="B564">
        <v>1</v>
      </c>
      <c r="C564">
        <v>3</v>
      </c>
      <c r="D564">
        <v>11</v>
      </c>
      <c r="E564">
        <v>1</v>
      </c>
      <c r="F564">
        <v>6</v>
      </c>
      <c r="G564">
        <v>29</v>
      </c>
      <c r="H564">
        <v>3</v>
      </c>
      <c r="I564">
        <v>1</v>
      </c>
      <c r="J564" t="s">
        <v>597</v>
      </c>
      <c r="K564">
        <v>0</v>
      </c>
      <c r="L564" t="s">
        <v>597</v>
      </c>
      <c r="M564" t="s">
        <v>1717</v>
      </c>
      <c r="N564" t="s">
        <v>224</v>
      </c>
      <c r="O564" t="s">
        <v>1720</v>
      </c>
      <c r="P564" t="s">
        <v>1721</v>
      </c>
      <c r="Q564" t="s">
        <v>594</v>
      </c>
      <c r="R564" t="s">
        <v>602</v>
      </c>
      <c r="S564" t="s">
        <v>596</v>
      </c>
      <c r="T564" t="s">
        <v>597</v>
      </c>
      <c r="U564" t="s">
        <v>595</v>
      </c>
      <c r="V564" t="s">
        <v>234</v>
      </c>
      <c r="W564" t="s">
        <v>797</v>
      </c>
      <c r="X564" t="s">
        <v>239</v>
      </c>
      <c r="Y564" t="s">
        <v>998</v>
      </c>
      <c r="Z564" t="s">
        <v>999</v>
      </c>
      <c r="AA564" t="s">
        <v>1790</v>
      </c>
      <c r="AB564" t="s">
        <v>1791</v>
      </c>
      <c r="AC564" t="s">
        <v>1792</v>
      </c>
      <c r="AD564" t="s">
        <v>1793</v>
      </c>
      <c r="AE564" t="s">
        <v>609</v>
      </c>
      <c r="AF564" t="s">
        <v>610</v>
      </c>
      <c r="AG564" t="s">
        <v>611</v>
      </c>
      <c r="AH564" t="s">
        <v>1756</v>
      </c>
      <c r="AI564" t="s">
        <v>1757</v>
      </c>
      <c r="AJ564" t="s">
        <v>1807</v>
      </c>
      <c r="AK564" t="s">
        <v>116</v>
      </c>
      <c r="AL564">
        <v>310000000</v>
      </c>
      <c r="AM564">
        <v>0</v>
      </c>
      <c r="AN564">
        <v>0</v>
      </c>
      <c r="AO564">
        <v>0</v>
      </c>
      <c r="AP564">
        <v>310000000</v>
      </c>
      <c r="AQ564" s="187">
        <v>0</v>
      </c>
      <c r="AR564" s="187">
        <v>0</v>
      </c>
      <c r="AS564" s="187">
        <v>0</v>
      </c>
      <c r="AT564" s="187">
        <v>0</v>
      </c>
      <c r="AU564" s="187">
        <v>0</v>
      </c>
      <c r="AV564" s="187">
        <v>0</v>
      </c>
      <c r="AW564">
        <f>+COUNTIF('[5]EJECUCIONGASTOS ARMONIZADO'!$R$3:$R$583,#REF!)</f>
        <v>0</v>
      </c>
      <c r="AY564" t="e">
        <f>+#REF!-[5]GASTOS!#REF!</f>
        <v>#REF!</v>
      </c>
    </row>
    <row r="565" spans="1:51" x14ac:dyDescent="0.25">
      <c r="A565">
        <v>29</v>
      </c>
      <c r="B565">
        <v>1</v>
      </c>
      <c r="C565">
        <v>3</v>
      </c>
      <c r="D565">
        <v>11</v>
      </c>
      <c r="E565">
        <v>1</v>
      </c>
      <c r="F565">
        <v>6</v>
      </c>
      <c r="G565">
        <v>29</v>
      </c>
      <c r="H565">
        <v>4</v>
      </c>
      <c r="I565">
        <v>1</v>
      </c>
      <c r="J565" t="s">
        <v>597</v>
      </c>
      <c r="K565">
        <v>0</v>
      </c>
      <c r="L565" t="s">
        <v>597</v>
      </c>
      <c r="M565" t="s">
        <v>1717</v>
      </c>
      <c r="N565" t="s">
        <v>224</v>
      </c>
      <c r="O565" t="s">
        <v>1720</v>
      </c>
      <c r="P565" t="s">
        <v>1721</v>
      </c>
      <c r="Q565" t="s">
        <v>594</v>
      </c>
      <c r="R565" t="s">
        <v>602</v>
      </c>
      <c r="S565" t="s">
        <v>596</v>
      </c>
      <c r="T565" t="s">
        <v>597</v>
      </c>
      <c r="U565" t="s">
        <v>595</v>
      </c>
      <c r="V565" t="s">
        <v>234</v>
      </c>
      <c r="W565" t="s">
        <v>797</v>
      </c>
      <c r="X565" t="s">
        <v>239</v>
      </c>
      <c r="Y565" t="s">
        <v>998</v>
      </c>
      <c r="Z565" t="s">
        <v>999</v>
      </c>
      <c r="AA565" t="s">
        <v>1790</v>
      </c>
      <c r="AB565" t="s">
        <v>1791</v>
      </c>
      <c r="AC565" t="s">
        <v>1792</v>
      </c>
      <c r="AD565" t="s">
        <v>1793</v>
      </c>
      <c r="AE565" t="s">
        <v>609</v>
      </c>
      <c r="AF565" t="s">
        <v>610</v>
      </c>
      <c r="AG565" t="s">
        <v>611</v>
      </c>
      <c r="AH565" t="s">
        <v>1810</v>
      </c>
      <c r="AI565" t="s">
        <v>1811</v>
      </c>
      <c r="AJ565" t="s">
        <v>1812</v>
      </c>
      <c r="AK565" t="s">
        <v>116</v>
      </c>
      <c r="AL565">
        <v>350000000</v>
      </c>
      <c r="AM565">
        <v>0</v>
      </c>
      <c r="AN565">
        <v>0</v>
      </c>
      <c r="AO565">
        <v>0</v>
      </c>
      <c r="AP565">
        <v>0</v>
      </c>
      <c r="AQ565" s="187">
        <v>350000000</v>
      </c>
      <c r="AR565" s="187">
        <v>350000000</v>
      </c>
      <c r="AS565" s="187">
        <v>350000000</v>
      </c>
      <c r="AT565" s="187">
        <v>174717214</v>
      </c>
      <c r="AU565" s="187">
        <v>174717214</v>
      </c>
      <c r="AV565" s="187">
        <v>0</v>
      </c>
      <c r="AW565">
        <f>+COUNTIF('[5]EJECUCIONGASTOS ARMONIZADO'!$R$3:$R$583,#REF!)</f>
        <v>0</v>
      </c>
      <c r="AY565" t="e">
        <f>+#REF!-[5]GASTOS!#REF!</f>
        <v>#REF!</v>
      </c>
    </row>
    <row r="566" spans="1:51" x14ac:dyDescent="0.25">
      <c r="A566">
        <v>29</v>
      </c>
      <c r="B566">
        <v>1</v>
      </c>
      <c r="C566">
        <v>3</v>
      </c>
      <c r="D566">
        <v>11</v>
      </c>
      <c r="E566">
        <v>1</v>
      </c>
      <c r="F566">
        <v>7</v>
      </c>
      <c r="G566">
        <v>75</v>
      </c>
      <c r="H566">
        <v>0</v>
      </c>
      <c r="I566">
        <v>1</v>
      </c>
      <c r="J566" t="s">
        <v>597</v>
      </c>
      <c r="K566">
        <v>0</v>
      </c>
      <c r="L566" t="s">
        <v>597</v>
      </c>
      <c r="M566" t="s">
        <v>1717</v>
      </c>
      <c r="N566" t="s">
        <v>224</v>
      </c>
      <c r="O566" t="s">
        <v>1720</v>
      </c>
      <c r="P566" t="s">
        <v>1721</v>
      </c>
      <c r="Q566" t="s">
        <v>594</v>
      </c>
      <c r="R566" t="s">
        <v>602</v>
      </c>
      <c r="S566" t="s">
        <v>596</v>
      </c>
      <c r="T566" t="s">
        <v>597</v>
      </c>
      <c r="U566" t="s">
        <v>595</v>
      </c>
      <c r="V566" t="s">
        <v>234</v>
      </c>
      <c r="W566" t="s">
        <v>797</v>
      </c>
      <c r="X566" t="s">
        <v>239</v>
      </c>
      <c r="Y566" t="s">
        <v>798</v>
      </c>
      <c r="Z566" t="s">
        <v>243</v>
      </c>
      <c r="AA566" t="s">
        <v>1815</v>
      </c>
      <c r="AC566" t="s">
        <v>1816</v>
      </c>
      <c r="AD566" t="s">
        <v>1817</v>
      </c>
      <c r="AE566" t="s">
        <v>609</v>
      </c>
      <c r="AF566" t="s">
        <v>610</v>
      </c>
      <c r="AG566" t="s">
        <v>611</v>
      </c>
      <c r="AH566" t="s">
        <v>1756</v>
      </c>
      <c r="AI566" t="s">
        <v>1757</v>
      </c>
      <c r="AJ566" t="s">
        <v>1818</v>
      </c>
      <c r="AK566" t="s">
        <v>117</v>
      </c>
      <c r="AL566">
        <v>120000000</v>
      </c>
      <c r="AM566">
        <v>0</v>
      </c>
      <c r="AN566">
        <v>0</v>
      </c>
      <c r="AO566">
        <v>0</v>
      </c>
      <c r="AP566">
        <v>0</v>
      </c>
      <c r="AQ566" s="187">
        <v>120000000</v>
      </c>
      <c r="AR566" s="187">
        <v>120000000</v>
      </c>
      <c r="AS566" s="187">
        <v>120000000</v>
      </c>
      <c r="AT566" s="187">
        <v>45763884</v>
      </c>
      <c r="AU566" s="187">
        <v>45129244</v>
      </c>
      <c r="AV566" s="187">
        <v>0</v>
      </c>
      <c r="AW566">
        <f>+COUNTIF('[5]EJECUCIONGASTOS ARMONIZADO'!$R$3:$R$583,#REF!)</f>
        <v>0</v>
      </c>
      <c r="AY566" t="e">
        <f>+#REF!-[5]GASTOS!#REF!</f>
        <v>#REF!</v>
      </c>
    </row>
    <row r="567" spans="1:51" x14ac:dyDescent="0.25">
      <c r="A567">
        <v>29</v>
      </c>
      <c r="B567">
        <v>1</v>
      </c>
      <c r="C567">
        <v>3</v>
      </c>
      <c r="D567">
        <v>11</v>
      </c>
      <c r="E567">
        <v>1</v>
      </c>
      <c r="F567">
        <v>7</v>
      </c>
      <c r="G567">
        <v>75</v>
      </c>
      <c r="H567">
        <v>1</v>
      </c>
      <c r="I567">
        <v>1</v>
      </c>
      <c r="J567" t="s">
        <v>597</v>
      </c>
      <c r="K567">
        <v>0</v>
      </c>
      <c r="L567" t="s">
        <v>597</v>
      </c>
      <c r="M567" t="s">
        <v>1717</v>
      </c>
      <c r="N567" t="s">
        <v>224</v>
      </c>
      <c r="O567" t="s">
        <v>1720</v>
      </c>
      <c r="P567" t="s">
        <v>1721</v>
      </c>
      <c r="Q567" t="s">
        <v>594</v>
      </c>
      <c r="R567" t="s">
        <v>602</v>
      </c>
      <c r="S567" t="s">
        <v>596</v>
      </c>
      <c r="T567" t="s">
        <v>597</v>
      </c>
      <c r="U567" t="s">
        <v>595</v>
      </c>
      <c r="V567" t="s">
        <v>234</v>
      </c>
      <c r="W567" t="s">
        <v>797</v>
      </c>
      <c r="X567" t="s">
        <v>239</v>
      </c>
      <c r="Y567" t="s">
        <v>798</v>
      </c>
      <c r="Z567" t="s">
        <v>243</v>
      </c>
      <c r="AA567" t="s">
        <v>1815</v>
      </c>
      <c r="AC567" t="s">
        <v>1816</v>
      </c>
      <c r="AD567" t="s">
        <v>1817</v>
      </c>
      <c r="AE567" t="s">
        <v>609</v>
      </c>
      <c r="AF567" t="s">
        <v>610</v>
      </c>
      <c r="AG567" t="s">
        <v>611</v>
      </c>
      <c r="AH567" t="s">
        <v>1799</v>
      </c>
      <c r="AI567" t="s">
        <v>1800</v>
      </c>
      <c r="AJ567" t="s">
        <v>1821</v>
      </c>
      <c r="AK567" t="s">
        <v>117</v>
      </c>
      <c r="AL567">
        <v>900000000</v>
      </c>
      <c r="AM567">
        <v>0</v>
      </c>
      <c r="AN567">
        <v>0</v>
      </c>
      <c r="AO567">
        <v>0</v>
      </c>
      <c r="AP567">
        <v>205894738</v>
      </c>
      <c r="AQ567" s="187">
        <v>694105262</v>
      </c>
      <c r="AR567" s="187">
        <v>694105262</v>
      </c>
      <c r="AS567" s="187">
        <v>694105262</v>
      </c>
      <c r="AT567" s="187">
        <v>276935096</v>
      </c>
      <c r="AU567" s="187">
        <v>203243849</v>
      </c>
      <c r="AV567" s="187">
        <v>0</v>
      </c>
      <c r="AW567">
        <f>+COUNTIF('[5]EJECUCIONGASTOS ARMONIZADO'!$R$3:$R$583,#REF!)</f>
        <v>0</v>
      </c>
      <c r="AY567" t="e">
        <f>+#REF!-[5]GASTOS!#REF!</f>
        <v>#REF!</v>
      </c>
    </row>
    <row r="568" spans="1:51" x14ac:dyDescent="0.25">
      <c r="A568">
        <v>29</v>
      </c>
      <c r="B568">
        <v>1</v>
      </c>
      <c r="C568">
        <v>3</v>
      </c>
      <c r="D568">
        <v>11</v>
      </c>
      <c r="E568">
        <v>1</v>
      </c>
      <c r="F568">
        <v>7</v>
      </c>
      <c r="G568">
        <v>75</v>
      </c>
      <c r="H568">
        <v>2</v>
      </c>
      <c r="I568">
        <v>1</v>
      </c>
      <c r="J568" t="s">
        <v>597</v>
      </c>
      <c r="K568">
        <v>0</v>
      </c>
      <c r="L568" t="s">
        <v>597</v>
      </c>
      <c r="M568" t="s">
        <v>1717</v>
      </c>
      <c r="N568" t="s">
        <v>224</v>
      </c>
      <c r="O568" t="s">
        <v>1720</v>
      </c>
      <c r="P568" t="s">
        <v>1721</v>
      </c>
      <c r="Q568" t="s">
        <v>594</v>
      </c>
      <c r="R568" t="s">
        <v>602</v>
      </c>
      <c r="S568" t="s">
        <v>596</v>
      </c>
      <c r="T568" t="s">
        <v>597</v>
      </c>
      <c r="U568" t="s">
        <v>595</v>
      </c>
      <c r="V568" t="s">
        <v>234</v>
      </c>
      <c r="W568" t="s">
        <v>797</v>
      </c>
      <c r="X568" t="s">
        <v>239</v>
      </c>
      <c r="Y568" t="s">
        <v>798</v>
      </c>
      <c r="Z568" t="s">
        <v>243</v>
      </c>
      <c r="AA568" t="s">
        <v>1815</v>
      </c>
      <c r="AC568" t="s">
        <v>1816</v>
      </c>
      <c r="AD568" t="s">
        <v>1817</v>
      </c>
      <c r="AE568" t="s">
        <v>609</v>
      </c>
      <c r="AF568" t="s">
        <v>610</v>
      </c>
      <c r="AG568" t="s">
        <v>611</v>
      </c>
      <c r="AH568" t="s">
        <v>1764</v>
      </c>
      <c r="AI568" t="s">
        <v>1765</v>
      </c>
      <c r="AJ568" t="s">
        <v>1824</v>
      </c>
      <c r="AK568" t="s">
        <v>117</v>
      </c>
      <c r="AL568">
        <v>486225981</v>
      </c>
      <c r="AM568">
        <v>0</v>
      </c>
      <c r="AN568">
        <v>0</v>
      </c>
      <c r="AO568">
        <v>0</v>
      </c>
      <c r="AP568">
        <v>319706295</v>
      </c>
      <c r="AQ568" s="187">
        <v>166519686</v>
      </c>
      <c r="AR568" s="187">
        <v>166519686</v>
      </c>
      <c r="AS568" s="187">
        <v>166519686</v>
      </c>
      <c r="AT568" s="187">
        <v>93026965</v>
      </c>
      <c r="AU568" s="187">
        <v>91385925</v>
      </c>
      <c r="AV568" s="187">
        <v>0</v>
      </c>
      <c r="AW568">
        <f>+COUNTIF('[5]EJECUCIONGASTOS ARMONIZADO'!$R$3:$R$583,#REF!)</f>
        <v>0</v>
      </c>
      <c r="AY568" t="e">
        <f>+#REF!-[5]GASTOS!#REF!</f>
        <v>#REF!</v>
      </c>
    </row>
    <row r="569" spans="1:51" x14ac:dyDescent="0.25">
      <c r="A569">
        <v>29</v>
      </c>
      <c r="B569">
        <v>1</v>
      </c>
      <c r="C569">
        <v>3</v>
      </c>
      <c r="D569">
        <v>11</v>
      </c>
      <c r="E569">
        <v>1</v>
      </c>
      <c r="F569">
        <v>7</v>
      </c>
      <c r="G569">
        <v>75</v>
      </c>
      <c r="H569">
        <v>3</v>
      </c>
      <c r="I569">
        <v>1</v>
      </c>
      <c r="J569" t="s">
        <v>597</v>
      </c>
      <c r="K569">
        <v>0</v>
      </c>
      <c r="L569" t="s">
        <v>597</v>
      </c>
      <c r="M569" t="s">
        <v>1717</v>
      </c>
      <c r="N569" t="s">
        <v>224</v>
      </c>
      <c r="O569" t="s">
        <v>1720</v>
      </c>
      <c r="P569" t="s">
        <v>1721</v>
      </c>
      <c r="Q569" t="s">
        <v>594</v>
      </c>
      <c r="R569" t="s">
        <v>602</v>
      </c>
      <c r="S569" t="s">
        <v>596</v>
      </c>
      <c r="T569" t="s">
        <v>597</v>
      </c>
      <c r="U569" t="s">
        <v>595</v>
      </c>
      <c r="V569" t="s">
        <v>234</v>
      </c>
      <c r="W569" t="s">
        <v>797</v>
      </c>
      <c r="X569" t="s">
        <v>239</v>
      </c>
      <c r="Y569" t="s">
        <v>798</v>
      </c>
      <c r="Z569" t="s">
        <v>243</v>
      </c>
      <c r="AA569" t="s">
        <v>1815</v>
      </c>
      <c r="AC569" t="s">
        <v>1816</v>
      </c>
      <c r="AD569" t="s">
        <v>1817</v>
      </c>
      <c r="AE569" t="s">
        <v>609</v>
      </c>
      <c r="AF569" t="s">
        <v>610</v>
      </c>
      <c r="AG569" t="s">
        <v>611</v>
      </c>
      <c r="AH569" t="s">
        <v>1764</v>
      </c>
      <c r="AI569" t="s">
        <v>1765</v>
      </c>
      <c r="AJ569" t="s">
        <v>1827</v>
      </c>
      <c r="AK569" t="s">
        <v>117</v>
      </c>
      <c r="AL569">
        <v>2178774019</v>
      </c>
      <c r="AM569">
        <v>0</v>
      </c>
      <c r="AN569">
        <v>0</v>
      </c>
      <c r="AO569">
        <v>0</v>
      </c>
      <c r="AP569">
        <v>1473905375</v>
      </c>
      <c r="AQ569" s="187">
        <v>704868644</v>
      </c>
      <c r="AR569" s="187">
        <v>704868644</v>
      </c>
      <c r="AS569" s="187">
        <v>704868644</v>
      </c>
      <c r="AT569" s="187">
        <v>704868644</v>
      </c>
      <c r="AU569" s="187">
        <v>704868644</v>
      </c>
      <c r="AV569" s="187">
        <v>0</v>
      </c>
      <c r="AW569">
        <f>+COUNTIF('[5]EJECUCIONGASTOS ARMONIZADO'!$R$3:$R$583,#REF!)</f>
        <v>0</v>
      </c>
      <c r="AY569" t="e">
        <f>+#REF!-[5]GASTOS!#REF!</f>
        <v>#REF!</v>
      </c>
    </row>
    <row r="570" spans="1:51" x14ac:dyDescent="0.25">
      <c r="A570">
        <v>29</v>
      </c>
      <c r="B570">
        <v>1</v>
      </c>
      <c r="C570">
        <v>3</v>
      </c>
      <c r="D570">
        <v>11</v>
      </c>
      <c r="E570">
        <v>1</v>
      </c>
      <c r="F570">
        <v>7</v>
      </c>
      <c r="G570">
        <v>77</v>
      </c>
      <c r="H570">
        <v>0</v>
      </c>
      <c r="I570">
        <v>1</v>
      </c>
      <c r="J570" t="s">
        <v>597</v>
      </c>
      <c r="K570">
        <v>0</v>
      </c>
      <c r="L570" t="s">
        <v>597</v>
      </c>
      <c r="M570" t="s">
        <v>1717</v>
      </c>
      <c r="N570" t="s">
        <v>224</v>
      </c>
      <c r="O570" t="s">
        <v>1720</v>
      </c>
      <c r="P570" t="s">
        <v>1721</v>
      </c>
      <c r="Q570" t="s">
        <v>594</v>
      </c>
      <c r="R570" t="s">
        <v>602</v>
      </c>
      <c r="S570" t="s">
        <v>596</v>
      </c>
      <c r="T570" t="s">
        <v>597</v>
      </c>
      <c r="U570" t="s">
        <v>595</v>
      </c>
      <c r="V570" t="s">
        <v>234</v>
      </c>
      <c r="W570" t="s">
        <v>797</v>
      </c>
      <c r="X570" t="s">
        <v>239</v>
      </c>
      <c r="Y570" t="s">
        <v>798</v>
      </c>
      <c r="Z570" t="s">
        <v>243</v>
      </c>
      <c r="AA570" t="s">
        <v>1257</v>
      </c>
      <c r="AB570" t="s">
        <v>1258</v>
      </c>
      <c r="AC570" t="s">
        <v>1259</v>
      </c>
      <c r="AD570" t="s">
        <v>1260</v>
      </c>
      <c r="AE570" t="s">
        <v>609</v>
      </c>
      <c r="AF570" t="s">
        <v>610</v>
      </c>
      <c r="AG570" t="s">
        <v>611</v>
      </c>
      <c r="AH570" t="s">
        <v>1830</v>
      </c>
      <c r="AI570" t="s">
        <v>1831</v>
      </c>
      <c r="AJ570" t="s">
        <v>1832</v>
      </c>
      <c r="AK570" t="s">
        <v>118</v>
      </c>
      <c r="AL570">
        <v>510000000</v>
      </c>
      <c r="AM570">
        <v>0</v>
      </c>
      <c r="AN570">
        <v>0</v>
      </c>
      <c r="AO570">
        <v>0</v>
      </c>
      <c r="AP570">
        <v>0</v>
      </c>
      <c r="AQ570" s="187">
        <v>510000000</v>
      </c>
      <c r="AR570" s="187">
        <v>510000000</v>
      </c>
      <c r="AS570" s="187">
        <v>510000000</v>
      </c>
      <c r="AT570" s="187">
        <v>330525195</v>
      </c>
      <c r="AU570" s="187">
        <v>291651090</v>
      </c>
      <c r="AV570" s="187">
        <v>0</v>
      </c>
      <c r="AW570">
        <f>+COUNTIF('[5]EJECUCIONGASTOS ARMONIZADO'!$R$3:$R$583,#REF!)</f>
        <v>0</v>
      </c>
      <c r="AY570" t="e">
        <f>+#REF!-[5]GASTOS!#REF!</f>
        <v>#REF!</v>
      </c>
    </row>
    <row r="571" spans="1:51" x14ac:dyDescent="0.25">
      <c r="A571">
        <v>29</v>
      </c>
      <c r="B571">
        <v>1</v>
      </c>
      <c r="C571">
        <v>3</v>
      </c>
      <c r="D571">
        <v>11</v>
      </c>
      <c r="E571">
        <v>1</v>
      </c>
      <c r="F571">
        <v>7</v>
      </c>
      <c r="G571">
        <v>77</v>
      </c>
      <c r="H571">
        <v>1</v>
      </c>
      <c r="I571">
        <v>1</v>
      </c>
      <c r="J571" t="s">
        <v>597</v>
      </c>
      <c r="K571">
        <v>0</v>
      </c>
      <c r="L571" t="s">
        <v>597</v>
      </c>
      <c r="M571" t="s">
        <v>1717</v>
      </c>
      <c r="N571" t="s">
        <v>224</v>
      </c>
      <c r="O571" t="s">
        <v>1720</v>
      </c>
      <c r="P571" t="s">
        <v>1721</v>
      </c>
      <c r="Q571" t="s">
        <v>594</v>
      </c>
      <c r="R571" t="s">
        <v>602</v>
      </c>
      <c r="S571" t="s">
        <v>596</v>
      </c>
      <c r="T571" t="s">
        <v>597</v>
      </c>
      <c r="U571" t="s">
        <v>595</v>
      </c>
      <c r="V571" t="s">
        <v>234</v>
      </c>
      <c r="W571" t="s">
        <v>797</v>
      </c>
      <c r="X571" t="s">
        <v>239</v>
      </c>
      <c r="Y571" t="s">
        <v>798</v>
      </c>
      <c r="Z571" t="s">
        <v>243</v>
      </c>
      <c r="AA571" t="s">
        <v>1257</v>
      </c>
      <c r="AB571" t="s">
        <v>1258</v>
      </c>
      <c r="AC571" t="s">
        <v>1259</v>
      </c>
      <c r="AD571" t="s">
        <v>1260</v>
      </c>
      <c r="AE571" t="s">
        <v>609</v>
      </c>
      <c r="AF571" t="s">
        <v>610</v>
      </c>
      <c r="AG571" t="s">
        <v>611</v>
      </c>
      <c r="AH571" t="s">
        <v>1265</v>
      </c>
      <c r="AI571" t="s">
        <v>1266</v>
      </c>
      <c r="AJ571" t="s">
        <v>1835</v>
      </c>
      <c r="AK571" t="s">
        <v>118</v>
      </c>
      <c r="AL571">
        <v>326001281</v>
      </c>
      <c r="AM571">
        <v>0</v>
      </c>
      <c r="AN571">
        <v>0</v>
      </c>
      <c r="AO571">
        <v>0</v>
      </c>
      <c r="AP571">
        <v>316001281</v>
      </c>
      <c r="AQ571" s="187">
        <v>10000000</v>
      </c>
      <c r="AR571" s="187">
        <v>10000000</v>
      </c>
      <c r="AS571" s="187">
        <v>10000000</v>
      </c>
      <c r="AT571" s="187">
        <v>0</v>
      </c>
      <c r="AU571" s="187">
        <v>0</v>
      </c>
      <c r="AV571" s="187">
        <v>0</v>
      </c>
      <c r="AW571">
        <f>+COUNTIF('[5]EJECUCIONGASTOS ARMONIZADO'!$R$3:$R$583,#REF!)</f>
        <v>0</v>
      </c>
      <c r="AY571" t="e">
        <f>+#REF!-[5]GASTOS!#REF!</f>
        <v>#REF!</v>
      </c>
    </row>
    <row r="572" spans="1:51" x14ac:dyDescent="0.25">
      <c r="A572">
        <v>29</v>
      </c>
      <c r="B572">
        <v>1</v>
      </c>
      <c r="C572">
        <v>3</v>
      </c>
      <c r="D572">
        <v>11</v>
      </c>
      <c r="E572">
        <v>5</v>
      </c>
      <c r="F572">
        <v>1</v>
      </c>
      <c r="G572">
        <v>75</v>
      </c>
      <c r="H572">
        <v>1</v>
      </c>
      <c r="I572">
        <v>1</v>
      </c>
      <c r="J572" t="s">
        <v>597</v>
      </c>
      <c r="K572">
        <v>0</v>
      </c>
      <c r="L572" t="s">
        <v>597</v>
      </c>
      <c r="M572" t="s">
        <v>1717</v>
      </c>
      <c r="N572" t="s">
        <v>224</v>
      </c>
      <c r="O572" t="s">
        <v>1720</v>
      </c>
      <c r="P572" t="s">
        <v>1721</v>
      </c>
      <c r="Q572" t="s">
        <v>594</v>
      </c>
      <c r="R572" t="s">
        <v>602</v>
      </c>
      <c r="S572" t="s">
        <v>596</v>
      </c>
      <c r="T572" t="s">
        <v>597</v>
      </c>
      <c r="U572" t="s">
        <v>595</v>
      </c>
      <c r="V572" t="s">
        <v>234</v>
      </c>
      <c r="W572" t="s">
        <v>735</v>
      </c>
      <c r="X572" t="s">
        <v>254</v>
      </c>
      <c r="Y572" t="s">
        <v>736</v>
      </c>
      <c r="Z572" t="s">
        <v>255</v>
      </c>
      <c r="AA572" t="s">
        <v>1838</v>
      </c>
      <c r="AC572" t="s">
        <v>1816</v>
      </c>
      <c r="AD572" t="s">
        <v>1817</v>
      </c>
      <c r="AE572" t="s">
        <v>609</v>
      </c>
      <c r="AF572" t="s">
        <v>610</v>
      </c>
      <c r="AG572" t="s">
        <v>611</v>
      </c>
      <c r="AH572" t="s">
        <v>1794</v>
      </c>
      <c r="AI572" t="s">
        <v>1795</v>
      </c>
      <c r="AJ572" t="s">
        <v>1839</v>
      </c>
      <c r="AK572" t="s">
        <v>117</v>
      </c>
      <c r="AL572">
        <v>1900000000</v>
      </c>
      <c r="AM572">
        <v>0</v>
      </c>
      <c r="AN572">
        <v>0</v>
      </c>
      <c r="AO572">
        <v>0</v>
      </c>
      <c r="AP572">
        <v>1900000000</v>
      </c>
      <c r="AQ572" s="187">
        <v>0</v>
      </c>
      <c r="AR572" s="187">
        <v>0</v>
      </c>
      <c r="AS572" s="187">
        <v>0</v>
      </c>
      <c r="AT572" s="187">
        <v>0</v>
      </c>
      <c r="AU572" s="187">
        <v>0</v>
      </c>
      <c r="AV572" s="187">
        <v>0</v>
      </c>
      <c r="AW572">
        <f>+COUNTIF('[5]EJECUCIONGASTOS ARMONIZADO'!$R$3:$R$583,#REF!)</f>
        <v>0</v>
      </c>
      <c r="AY572" t="e">
        <f>+#REF!-[5]GASTOS!#REF!</f>
        <v>#REF!</v>
      </c>
    </row>
    <row r="573" spans="1:51" x14ac:dyDescent="0.25">
      <c r="A573">
        <v>29</v>
      </c>
      <c r="B573">
        <v>1</v>
      </c>
      <c r="C573">
        <v>3</v>
      </c>
      <c r="D573">
        <v>22</v>
      </c>
      <c r="E573">
        <v>1</v>
      </c>
      <c r="F573">
        <v>304</v>
      </c>
      <c r="G573">
        <v>85</v>
      </c>
      <c r="H573">
        <v>40</v>
      </c>
      <c r="I573">
        <v>2</v>
      </c>
      <c r="J573" t="s">
        <v>235</v>
      </c>
      <c r="K573" t="s">
        <v>1717</v>
      </c>
      <c r="L573" t="s">
        <v>224</v>
      </c>
      <c r="M573" t="s">
        <v>1717</v>
      </c>
      <c r="N573" t="s">
        <v>224</v>
      </c>
      <c r="O573" t="s">
        <v>1720</v>
      </c>
      <c r="P573" t="s">
        <v>1721</v>
      </c>
      <c r="Q573" t="s">
        <v>594</v>
      </c>
      <c r="R573" t="s">
        <v>602</v>
      </c>
      <c r="S573" t="s">
        <v>696</v>
      </c>
      <c r="T573" t="s">
        <v>235</v>
      </c>
      <c r="U573" t="s">
        <v>695</v>
      </c>
      <c r="V573" t="s">
        <v>235</v>
      </c>
      <c r="W573" t="s">
        <v>797</v>
      </c>
      <c r="X573" t="s">
        <v>239</v>
      </c>
      <c r="Y573" t="s">
        <v>3276</v>
      </c>
      <c r="Z573" t="s">
        <v>353</v>
      </c>
      <c r="AA573" t="s">
        <v>3297</v>
      </c>
      <c r="AB573" t="s">
        <v>1212</v>
      </c>
      <c r="AC573" t="s">
        <v>1213</v>
      </c>
      <c r="AD573" t="s">
        <v>1214</v>
      </c>
      <c r="AE573" t="s">
        <v>609</v>
      </c>
      <c r="AF573" t="s">
        <v>610</v>
      </c>
      <c r="AG573" t="s">
        <v>611</v>
      </c>
      <c r="AH573" t="s">
        <v>1215</v>
      </c>
      <c r="AI573" t="s">
        <v>1216</v>
      </c>
      <c r="AJ573" t="s">
        <v>3298</v>
      </c>
      <c r="AK573" t="s">
        <v>68</v>
      </c>
      <c r="AL573">
        <v>0</v>
      </c>
      <c r="AM573">
        <v>0</v>
      </c>
      <c r="AN573">
        <v>0</v>
      </c>
      <c r="AO573">
        <v>2</v>
      </c>
      <c r="AP573">
        <v>0</v>
      </c>
      <c r="AQ573" s="187">
        <v>2</v>
      </c>
      <c r="AR573" s="187">
        <v>0</v>
      </c>
      <c r="AS573" s="187">
        <v>0</v>
      </c>
      <c r="AT573" s="187">
        <v>0</v>
      </c>
      <c r="AU573" s="187">
        <v>0</v>
      </c>
      <c r="AV573" s="187">
        <v>2</v>
      </c>
      <c r="AW573">
        <f>+COUNTIF('[5]EJECUCIONGASTOS ARMONIZADO'!$R$3:$R$583,#REF!)</f>
        <v>0</v>
      </c>
      <c r="AY573" t="e">
        <f>+#REF!-[5]GASTOS!#REF!</f>
        <v>#REF!</v>
      </c>
    </row>
    <row r="574" spans="1:51" x14ac:dyDescent="0.25">
      <c r="A574">
        <v>29</v>
      </c>
      <c r="B574">
        <v>1</v>
      </c>
      <c r="C574">
        <v>3</v>
      </c>
      <c r="D574">
        <v>22</v>
      </c>
      <c r="E574">
        <v>1</v>
      </c>
      <c r="F574">
        <v>304</v>
      </c>
      <c r="G574">
        <v>85</v>
      </c>
      <c r="H574">
        <v>41</v>
      </c>
      <c r="I574">
        <v>2</v>
      </c>
      <c r="J574" t="s">
        <v>235</v>
      </c>
      <c r="K574" t="s">
        <v>1717</v>
      </c>
      <c r="L574" t="s">
        <v>224</v>
      </c>
      <c r="M574" t="s">
        <v>1717</v>
      </c>
      <c r="N574" t="s">
        <v>224</v>
      </c>
      <c r="O574" t="s">
        <v>1720</v>
      </c>
      <c r="P574" t="s">
        <v>1721</v>
      </c>
      <c r="Q574" t="s">
        <v>594</v>
      </c>
      <c r="R574" t="s">
        <v>602</v>
      </c>
      <c r="S574" t="s">
        <v>696</v>
      </c>
      <c r="T574" t="s">
        <v>235</v>
      </c>
      <c r="U574" t="s">
        <v>695</v>
      </c>
      <c r="V574" t="s">
        <v>235</v>
      </c>
      <c r="W574" t="s">
        <v>797</v>
      </c>
      <c r="X574" t="s">
        <v>239</v>
      </c>
      <c r="Y574" t="s">
        <v>3276</v>
      </c>
      <c r="Z574" t="s">
        <v>353</v>
      </c>
      <c r="AA574" t="s">
        <v>3297</v>
      </c>
      <c r="AB574" t="s">
        <v>1212</v>
      </c>
      <c r="AC574" t="s">
        <v>1213</v>
      </c>
      <c r="AD574" t="s">
        <v>1214</v>
      </c>
      <c r="AE574" t="s">
        <v>609</v>
      </c>
      <c r="AF574" t="s">
        <v>610</v>
      </c>
      <c r="AG574" t="s">
        <v>611</v>
      </c>
      <c r="AH574" t="s">
        <v>1215</v>
      </c>
      <c r="AI574" t="s">
        <v>1216</v>
      </c>
      <c r="AJ574" t="s">
        <v>3299</v>
      </c>
      <c r="AK574" t="s">
        <v>68</v>
      </c>
      <c r="AL574">
        <v>0</v>
      </c>
      <c r="AM574">
        <v>0</v>
      </c>
      <c r="AN574">
        <v>0</v>
      </c>
      <c r="AO574">
        <v>14606452</v>
      </c>
      <c r="AP574">
        <v>0</v>
      </c>
      <c r="AQ574" s="187">
        <v>14606452</v>
      </c>
      <c r="AR574" s="187">
        <v>0</v>
      </c>
      <c r="AS574" s="187">
        <v>0</v>
      </c>
      <c r="AT574" s="187">
        <v>0</v>
      </c>
      <c r="AU574" s="187">
        <v>0</v>
      </c>
      <c r="AV574" s="187">
        <v>14606452</v>
      </c>
      <c r="AW574">
        <f>+COUNTIF('[5]EJECUCIONGASTOS ARMONIZADO'!$R$3:$R$583,#REF!)</f>
        <v>0</v>
      </c>
      <c r="AY574" t="e">
        <f>+#REF!-[5]GASTOS!#REF!</f>
        <v>#REF!</v>
      </c>
    </row>
    <row r="575" spans="1:51" x14ac:dyDescent="0.25">
      <c r="A575">
        <v>29</v>
      </c>
      <c r="B575">
        <v>1</v>
      </c>
      <c r="C575">
        <v>3</v>
      </c>
      <c r="D575">
        <v>22</v>
      </c>
      <c r="E575">
        <v>1</v>
      </c>
      <c r="F575">
        <v>305</v>
      </c>
      <c r="G575">
        <v>27</v>
      </c>
      <c r="H575">
        <v>40</v>
      </c>
      <c r="I575">
        <v>2</v>
      </c>
      <c r="J575" t="s">
        <v>235</v>
      </c>
      <c r="K575" t="s">
        <v>1717</v>
      </c>
      <c r="L575" t="s">
        <v>224</v>
      </c>
      <c r="M575" t="s">
        <v>1717</v>
      </c>
      <c r="N575" t="s">
        <v>224</v>
      </c>
      <c r="O575" t="s">
        <v>1720</v>
      </c>
      <c r="P575" t="s">
        <v>1721</v>
      </c>
      <c r="Q575" t="s">
        <v>594</v>
      </c>
      <c r="R575" t="s">
        <v>602</v>
      </c>
      <c r="S575" t="s">
        <v>696</v>
      </c>
      <c r="T575" t="s">
        <v>235</v>
      </c>
      <c r="U575" t="s">
        <v>695</v>
      </c>
      <c r="V575" t="s">
        <v>235</v>
      </c>
      <c r="W575" t="s">
        <v>797</v>
      </c>
      <c r="X575" t="s">
        <v>239</v>
      </c>
      <c r="Y575" t="s">
        <v>3281</v>
      </c>
      <c r="Z575" t="s">
        <v>356</v>
      </c>
      <c r="AA575" t="s">
        <v>3282</v>
      </c>
      <c r="AB575" t="s">
        <v>1753</v>
      </c>
      <c r="AC575" t="s">
        <v>1754</v>
      </c>
      <c r="AD575" t="s">
        <v>1755</v>
      </c>
      <c r="AE575" t="s">
        <v>609</v>
      </c>
      <c r="AF575" t="s">
        <v>610</v>
      </c>
      <c r="AG575" t="s">
        <v>611</v>
      </c>
      <c r="AH575" t="s">
        <v>1764</v>
      </c>
      <c r="AI575" t="s">
        <v>1765</v>
      </c>
      <c r="AJ575" t="s">
        <v>3300</v>
      </c>
      <c r="AK575" t="s">
        <v>3284</v>
      </c>
      <c r="AL575">
        <v>0</v>
      </c>
      <c r="AM575">
        <v>0</v>
      </c>
      <c r="AN575">
        <v>0</v>
      </c>
      <c r="AO575">
        <v>462525022</v>
      </c>
      <c r="AP575">
        <v>0</v>
      </c>
      <c r="AQ575" s="187">
        <v>462525022</v>
      </c>
      <c r="AR575" s="187">
        <v>271112441</v>
      </c>
      <c r="AS575" s="187">
        <v>271112441</v>
      </c>
      <c r="AT575" s="187">
        <v>105872250</v>
      </c>
      <c r="AU575" s="187">
        <v>77564682</v>
      </c>
      <c r="AV575" s="187">
        <v>191412581</v>
      </c>
      <c r="AW575">
        <f>+COUNTIF('[5]EJECUCIONGASTOS ARMONIZADO'!$R$3:$R$583,#REF!)</f>
        <v>0</v>
      </c>
      <c r="AY575" t="e">
        <f>+#REF!-[5]GASTOS!#REF!</f>
        <v>#REF!</v>
      </c>
    </row>
    <row r="576" spans="1:51" x14ac:dyDescent="0.25">
      <c r="A576">
        <v>29</v>
      </c>
      <c r="B576">
        <v>1</v>
      </c>
      <c r="C576">
        <v>3</v>
      </c>
      <c r="D576">
        <v>22</v>
      </c>
      <c r="E576">
        <v>1</v>
      </c>
      <c r="F576">
        <v>305</v>
      </c>
      <c r="G576">
        <v>27</v>
      </c>
      <c r="H576">
        <v>41</v>
      </c>
      <c r="I576">
        <v>2</v>
      </c>
      <c r="J576" t="s">
        <v>235</v>
      </c>
      <c r="K576" t="s">
        <v>1717</v>
      </c>
      <c r="L576" t="s">
        <v>224</v>
      </c>
      <c r="M576" t="s">
        <v>1717</v>
      </c>
      <c r="N576" t="s">
        <v>224</v>
      </c>
      <c r="O576" t="s">
        <v>1720</v>
      </c>
      <c r="P576" t="s">
        <v>1721</v>
      </c>
      <c r="Q576" t="s">
        <v>594</v>
      </c>
      <c r="R576" t="s">
        <v>602</v>
      </c>
      <c r="S576" t="s">
        <v>696</v>
      </c>
      <c r="T576" t="s">
        <v>235</v>
      </c>
      <c r="U576" t="s">
        <v>695</v>
      </c>
      <c r="V576" t="s">
        <v>235</v>
      </c>
      <c r="W576" t="s">
        <v>797</v>
      </c>
      <c r="X576" t="s">
        <v>239</v>
      </c>
      <c r="Y576" t="s">
        <v>3281</v>
      </c>
      <c r="Z576" t="s">
        <v>356</v>
      </c>
      <c r="AA576" t="s">
        <v>3282</v>
      </c>
      <c r="AB576" t="s">
        <v>1753</v>
      </c>
      <c r="AC576" t="s">
        <v>1754</v>
      </c>
      <c r="AD576" t="s">
        <v>1755</v>
      </c>
      <c r="AE576" t="s">
        <v>609</v>
      </c>
      <c r="AF576" t="s">
        <v>610</v>
      </c>
      <c r="AG576" t="s">
        <v>611</v>
      </c>
      <c r="AH576" t="s">
        <v>1764</v>
      </c>
      <c r="AI576" t="s">
        <v>1765</v>
      </c>
      <c r="AJ576" t="s">
        <v>3301</v>
      </c>
      <c r="AK576" t="s">
        <v>124</v>
      </c>
      <c r="AL576">
        <v>0</v>
      </c>
      <c r="AM576">
        <v>0</v>
      </c>
      <c r="AN576">
        <v>0</v>
      </c>
      <c r="AO576">
        <v>400000000</v>
      </c>
      <c r="AP576">
        <v>0</v>
      </c>
      <c r="AQ576" s="187">
        <v>400000000</v>
      </c>
      <c r="AR576" s="187">
        <v>303473815.30000001</v>
      </c>
      <c r="AS576" s="187">
        <v>89966410</v>
      </c>
      <c r="AT576" s="187">
        <v>0</v>
      </c>
      <c r="AU576" s="187">
        <v>0</v>
      </c>
      <c r="AV576" s="187">
        <v>96526184.700000003</v>
      </c>
      <c r="AW576">
        <f>+COUNTIF('[5]EJECUCIONGASTOS ARMONIZADO'!$R$3:$R$583,#REF!)</f>
        <v>0</v>
      </c>
      <c r="AY576" t="e">
        <f>+#REF!-[5]GASTOS!#REF!</f>
        <v>#REF!</v>
      </c>
    </row>
    <row r="577" spans="1:51" x14ac:dyDescent="0.25">
      <c r="A577">
        <v>29</v>
      </c>
      <c r="B577">
        <v>1</v>
      </c>
      <c r="C577">
        <v>3</v>
      </c>
      <c r="D577">
        <v>22</v>
      </c>
      <c r="E577">
        <v>1</v>
      </c>
      <c r="F577">
        <v>305</v>
      </c>
      <c r="G577">
        <v>27</v>
      </c>
      <c r="H577">
        <v>42</v>
      </c>
      <c r="I577">
        <v>2</v>
      </c>
      <c r="J577" t="s">
        <v>235</v>
      </c>
      <c r="K577" t="s">
        <v>1717</v>
      </c>
      <c r="L577" t="s">
        <v>224</v>
      </c>
      <c r="M577" t="s">
        <v>1717</v>
      </c>
      <c r="N577" t="s">
        <v>224</v>
      </c>
      <c r="O577" t="s">
        <v>1720</v>
      </c>
      <c r="P577" t="s">
        <v>1721</v>
      </c>
      <c r="Q577" t="s">
        <v>594</v>
      </c>
      <c r="R577" t="s">
        <v>602</v>
      </c>
      <c r="S577" t="s">
        <v>696</v>
      </c>
      <c r="T577" t="s">
        <v>235</v>
      </c>
      <c r="U577" t="s">
        <v>695</v>
      </c>
      <c r="V577" t="s">
        <v>235</v>
      </c>
      <c r="W577" t="s">
        <v>797</v>
      </c>
      <c r="X577" t="s">
        <v>239</v>
      </c>
      <c r="Y577" t="s">
        <v>3281</v>
      </c>
      <c r="Z577" t="s">
        <v>356</v>
      </c>
      <c r="AA577" t="s">
        <v>3282</v>
      </c>
      <c r="AB577" t="s">
        <v>1753</v>
      </c>
      <c r="AC577" t="s">
        <v>1754</v>
      </c>
      <c r="AD577" t="s">
        <v>1755</v>
      </c>
      <c r="AE577" t="s">
        <v>609</v>
      </c>
      <c r="AF577" t="s">
        <v>610</v>
      </c>
      <c r="AG577" t="s">
        <v>611</v>
      </c>
      <c r="AH577" t="s">
        <v>1764</v>
      </c>
      <c r="AI577" t="s">
        <v>1765</v>
      </c>
      <c r="AJ577" t="s">
        <v>3302</v>
      </c>
      <c r="AK577" t="s">
        <v>3284</v>
      </c>
      <c r="AL577">
        <v>0</v>
      </c>
      <c r="AM577">
        <v>0</v>
      </c>
      <c r="AN577">
        <v>0</v>
      </c>
      <c r="AO577">
        <v>15600000</v>
      </c>
      <c r="AP577">
        <v>0</v>
      </c>
      <c r="AQ577" s="187">
        <v>15600000</v>
      </c>
      <c r="AR577" s="187">
        <v>15600000</v>
      </c>
      <c r="AS577" s="187">
        <v>15600000</v>
      </c>
      <c r="AT577" s="187">
        <v>0</v>
      </c>
      <c r="AU577" s="187">
        <v>0</v>
      </c>
      <c r="AV577" s="187">
        <v>0</v>
      </c>
      <c r="AW577">
        <f>+COUNTIF('[5]EJECUCIONGASTOS ARMONIZADO'!$R$3:$R$583,#REF!)</f>
        <v>0</v>
      </c>
      <c r="AY577" t="e">
        <f>+#REF!-[5]GASTOS!#REF!</f>
        <v>#REF!</v>
      </c>
    </row>
    <row r="578" spans="1:51" x14ac:dyDescent="0.25">
      <c r="A578">
        <v>29</v>
      </c>
      <c r="B578">
        <v>1</v>
      </c>
      <c r="C578">
        <v>3</v>
      </c>
      <c r="D578">
        <v>22</v>
      </c>
      <c r="E578">
        <v>1</v>
      </c>
      <c r="F578">
        <v>305</v>
      </c>
      <c r="G578">
        <v>27</v>
      </c>
      <c r="H578">
        <v>43</v>
      </c>
      <c r="I578">
        <v>2</v>
      </c>
      <c r="J578" t="s">
        <v>235</v>
      </c>
      <c r="K578" t="s">
        <v>1717</v>
      </c>
      <c r="L578" t="s">
        <v>224</v>
      </c>
      <c r="M578" t="s">
        <v>1717</v>
      </c>
      <c r="N578" t="s">
        <v>224</v>
      </c>
      <c r="O578" t="s">
        <v>1720</v>
      </c>
      <c r="P578" t="s">
        <v>1721</v>
      </c>
      <c r="Q578" t="s">
        <v>594</v>
      </c>
      <c r="R578" t="s">
        <v>602</v>
      </c>
      <c r="S578" t="s">
        <v>696</v>
      </c>
      <c r="T578" t="s">
        <v>235</v>
      </c>
      <c r="U578" t="s">
        <v>695</v>
      </c>
      <c r="V578" t="s">
        <v>235</v>
      </c>
      <c r="W578" t="s">
        <v>797</v>
      </c>
      <c r="X578" t="s">
        <v>239</v>
      </c>
      <c r="Y578" t="s">
        <v>3281</v>
      </c>
      <c r="Z578" t="s">
        <v>356</v>
      </c>
      <c r="AA578" t="s">
        <v>3282</v>
      </c>
      <c r="AB578" t="s">
        <v>1753</v>
      </c>
      <c r="AC578" t="s">
        <v>1754</v>
      </c>
      <c r="AD578" t="s">
        <v>1755</v>
      </c>
      <c r="AE578" t="s">
        <v>609</v>
      </c>
      <c r="AF578" t="s">
        <v>610</v>
      </c>
      <c r="AG578" t="s">
        <v>611</v>
      </c>
      <c r="AH578" t="s">
        <v>1764</v>
      </c>
      <c r="AI578" t="s">
        <v>1765</v>
      </c>
      <c r="AJ578" t="s">
        <v>3303</v>
      </c>
      <c r="AK578" t="s">
        <v>3284</v>
      </c>
      <c r="AL578">
        <v>0</v>
      </c>
      <c r="AM578">
        <v>0</v>
      </c>
      <c r="AN578">
        <v>0</v>
      </c>
      <c r="AO578">
        <v>7000000</v>
      </c>
      <c r="AP578">
        <v>0</v>
      </c>
      <c r="AQ578" s="187">
        <v>7000000</v>
      </c>
      <c r="AR578" s="187">
        <v>2100000</v>
      </c>
      <c r="AS578" s="187">
        <v>2100000</v>
      </c>
      <c r="AT578" s="187">
        <v>0</v>
      </c>
      <c r="AU578" s="187">
        <v>0</v>
      </c>
      <c r="AV578" s="187">
        <v>4900000</v>
      </c>
      <c r="AW578">
        <f>+COUNTIF('[5]EJECUCIONGASTOS ARMONIZADO'!$R$3:$R$583,#REF!)</f>
        <v>0</v>
      </c>
      <c r="AY578" t="e">
        <f>+#REF!-[5]GASTOS!#REF!</f>
        <v>#REF!</v>
      </c>
    </row>
    <row r="579" spans="1:51" x14ac:dyDescent="0.25">
      <c r="A579">
        <v>29</v>
      </c>
      <c r="B579">
        <v>1</v>
      </c>
      <c r="C579">
        <v>3</v>
      </c>
      <c r="D579">
        <v>22</v>
      </c>
      <c r="E579">
        <v>1</v>
      </c>
      <c r="F579">
        <v>4</v>
      </c>
      <c r="G579">
        <v>52</v>
      </c>
      <c r="H579">
        <v>0</v>
      </c>
      <c r="I579">
        <v>2</v>
      </c>
      <c r="J579" t="s">
        <v>235</v>
      </c>
      <c r="K579" t="s">
        <v>1717</v>
      </c>
      <c r="L579" t="s">
        <v>224</v>
      </c>
      <c r="M579" t="s">
        <v>1717</v>
      </c>
      <c r="N579" t="s">
        <v>224</v>
      </c>
      <c r="O579" t="s">
        <v>1720</v>
      </c>
      <c r="P579" t="s">
        <v>1721</v>
      </c>
      <c r="Q579" t="s">
        <v>594</v>
      </c>
      <c r="R579" t="s">
        <v>602</v>
      </c>
      <c r="S579" t="s">
        <v>696</v>
      </c>
      <c r="T579" t="s">
        <v>235</v>
      </c>
      <c r="U579" t="s">
        <v>695</v>
      </c>
      <c r="V579" t="s">
        <v>235</v>
      </c>
      <c r="W579" t="s">
        <v>797</v>
      </c>
      <c r="X579" t="s">
        <v>239</v>
      </c>
      <c r="Y579" t="s">
        <v>1350</v>
      </c>
      <c r="Z579" t="s">
        <v>1351</v>
      </c>
      <c r="AA579" t="s">
        <v>1728</v>
      </c>
      <c r="AB579" t="s">
        <v>1729</v>
      </c>
      <c r="AC579" t="s">
        <v>1730</v>
      </c>
      <c r="AD579" t="s">
        <v>1731</v>
      </c>
      <c r="AE579" t="s">
        <v>609</v>
      </c>
      <c r="AF579" t="s">
        <v>610</v>
      </c>
      <c r="AG579" t="s">
        <v>611</v>
      </c>
      <c r="AH579" t="s">
        <v>1747</v>
      </c>
      <c r="AI579" t="s">
        <v>1748</v>
      </c>
      <c r="AJ579" t="s">
        <v>1843</v>
      </c>
      <c r="AK579" t="s">
        <v>14</v>
      </c>
      <c r="AL579">
        <v>1097147509</v>
      </c>
      <c r="AM579">
        <v>0</v>
      </c>
      <c r="AN579">
        <v>0</v>
      </c>
      <c r="AO579">
        <v>0</v>
      </c>
      <c r="AP579">
        <v>1067897509</v>
      </c>
      <c r="AQ579" s="187">
        <v>29250000</v>
      </c>
      <c r="AR579" s="187">
        <v>29250000</v>
      </c>
      <c r="AS579" s="187">
        <v>29250000</v>
      </c>
      <c r="AT579" s="187">
        <v>0</v>
      </c>
      <c r="AU579" s="187">
        <v>0</v>
      </c>
      <c r="AV579" s="187">
        <v>0</v>
      </c>
      <c r="AW579">
        <f>+COUNTIF('[5]EJECUCIONGASTOS ARMONIZADO'!$R$3:$R$583,#REF!)</f>
        <v>0</v>
      </c>
      <c r="AY579" t="e">
        <f>+#REF!-[5]GASTOS!#REF!</f>
        <v>#REF!</v>
      </c>
    </row>
    <row r="580" spans="1:51" x14ac:dyDescent="0.25">
      <c r="A580">
        <v>29</v>
      </c>
      <c r="B580">
        <v>1</v>
      </c>
      <c r="C580">
        <v>3</v>
      </c>
      <c r="D580">
        <v>22</v>
      </c>
      <c r="E580">
        <v>1</v>
      </c>
      <c r="F580">
        <v>4</v>
      </c>
      <c r="G580">
        <v>52</v>
      </c>
      <c r="H580">
        <v>1</v>
      </c>
      <c r="I580">
        <v>2</v>
      </c>
      <c r="J580" t="s">
        <v>235</v>
      </c>
      <c r="K580" t="s">
        <v>1717</v>
      </c>
      <c r="L580" t="s">
        <v>224</v>
      </c>
      <c r="M580" t="s">
        <v>1717</v>
      </c>
      <c r="N580" t="s">
        <v>224</v>
      </c>
      <c r="O580" t="s">
        <v>1720</v>
      </c>
      <c r="P580" t="s">
        <v>1721</v>
      </c>
      <c r="Q580" t="s">
        <v>594</v>
      </c>
      <c r="R580" t="s">
        <v>602</v>
      </c>
      <c r="S580" t="s">
        <v>696</v>
      </c>
      <c r="T580" t="s">
        <v>235</v>
      </c>
      <c r="U580" t="s">
        <v>695</v>
      </c>
      <c r="V580" t="s">
        <v>235</v>
      </c>
      <c r="W580" t="s">
        <v>797</v>
      </c>
      <c r="X580" t="s">
        <v>239</v>
      </c>
      <c r="Y580" t="s">
        <v>1350</v>
      </c>
      <c r="Z580" t="s">
        <v>1351</v>
      </c>
      <c r="AA580" t="s">
        <v>1728</v>
      </c>
      <c r="AB580" t="s">
        <v>1729</v>
      </c>
      <c r="AC580" t="s">
        <v>1730</v>
      </c>
      <c r="AD580" t="s">
        <v>1731</v>
      </c>
      <c r="AE580" t="s">
        <v>609</v>
      </c>
      <c r="AF580" t="s">
        <v>610</v>
      </c>
      <c r="AG580" t="s">
        <v>611</v>
      </c>
      <c r="AH580" t="s">
        <v>1737</v>
      </c>
      <c r="AI580" t="s">
        <v>1738</v>
      </c>
      <c r="AJ580" t="s">
        <v>1846</v>
      </c>
      <c r="AK580" t="s">
        <v>14</v>
      </c>
      <c r="AL580">
        <v>457549000</v>
      </c>
      <c r="AM580">
        <v>0</v>
      </c>
      <c r="AN580">
        <v>0</v>
      </c>
      <c r="AO580">
        <v>0</v>
      </c>
      <c r="AP580">
        <v>438049000</v>
      </c>
      <c r="AQ580" s="187">
        <v>19500000</v>
      </c>
      <c r="AR580" s="187">
        <v>19500000</v>
      </c>
      <c r="AS580" s="187">
        <v>19500000</v>
      </c>
      <c r="AT580" s="187">
        <v>0</v>
      </c>
      <c r="AU580" s="187">
        <v>0</v>
      </c>
      <c r="AV580" s="187">
        <v>0</v>
      </c>
      <c r="AW580">
        <f>+COUNTIF('[5]EJECUCIONGASTOS ARMONIZADO'!$R$3:$R$583,#REF!)</f>
        <v>0</v>
      </c>
      <c r="AY580" t="e">
        <f>+#REF!-[5]GASTOS!#REF!</f>
        <v>#REF!</v>
      </c>
    </row>
    <row r="581" spans="1:51" x14ac:dyDescent="0.25">
      <c r="A581">
        <v>29</v>
      </c>
      <c r="B581">
        <v>1</v>
      </c>
      <c r="C581">
        <v>3</v>
      </c>
      <c r="D581">
        <v>22</v>
      </c>
      <c r="E581">
        <v>1</v>
      </c>
      <c r="F581">
        <v>4</v>
      </c>
      <c r="G581">
        <v>52</v>
      </c>
      <c r="H581">
        <v>2</v>
      </c>
      <c r="I581">
        <v>2</v>
      </c>
      <c r="J581" t="s">
        <v>235</v>
      </c>
      <c r="K581" t="s">
        <v>1717</v>
      </c>
      <c r="L581" t="s">
        <v>224</v>
      </c>
      <c r="M581" t="s">
        <v>1717</v>
      </c>
      <c r="N581" t="s">
        <v>224</v>
      </c>
      <c r="O581" t="s">
        <v>1720</v>
      </c>
      <c r="P581" t="s">
        <v>1721</v>
      </c>
      <c r="Q581" t="s">
        <v>594</v>
      </c>
      <c r="R581" t="s">
        <v>602</v>
      </c>
      <c r="S581" t="s">
        <v>696</v>
      </c>
      <c r="T581" t="s">
        <v>235</v>
      </c>
      <c r="U581" t="s">
        <v>695</v>
      </c>
      <c r="V581" t="s">
        <v>235</v>
      </c>
      <c r="W581" t="s">
        <v>797</v>
      </c>
      <c r="X581" t="s">
        <v>239</v>
      </c>
      <c r="Y581" t="s">
        <v>1350</v>
      </c>
      <c r="Z581" t="s">
        <v>1351</v>
      </c>
      <c r="AA581" t="s">
        <v>1728</v>
      </c>
      <c r="AB581" t="s">
        <v>1729</v>
      </c>
      <c r="AC581" t="s">
        <v>1730</v>
      </c>
      <c r="AD581" t="s">
        <v>1731</v>
      </c>
      <c r="AE581" t="s">
        <v>609</v>
      </c>
      <c r="AF581" t="s">
        <v>610</v>
      </c>
      <c r="AG581" t="s">
        <v>611</v>
      </c>
      <c r="AH581" t="s">
        <v>1849</v>
      </c>
      <c r="AI581" t="s">
        <v>1850</v>
      </c>
      <c r="AJ581" t="s">
        <v>1851</v>
      </c>
      <c r="AK581" t="s">
        <v>14</v>
      </c>
      <c r="AL581">
        <v>148679555</v>
      </c>
      <c r="AM581">
        <v>0</v>
      </c>
      <c r="AN581">
        <v>0</v>
      </c>
      <c r="AO581">
        <v>0</v>
      </c>
      <c r="AP581">
        <v>148679555</v>
      </c>
      <c r="AQ581" s="187">
        <v>0</v>
      </c>
      <c r="AR581" s="187">
        <v>0</v>
      </c>
      <c r="AS581" s="187">
        <v>0</v>
      </c>
      <c r="AT581" s="187">
        <v>0</v>
      </c>
      <c r="AU581" s="187">
        <v>0</v>
      </c>
      <c r="AV581" s="187">
        <v>0</v>
      </c>
      <c r="AW581">
        <f>+COUNTIF('[5]EJECUCIONGASTOS ARMONIZADO'!$R$3:$R$583,#REF!)</f>
        <v>0</v>
      </c>
      <c r="AY581" t="e">
        <f>+#REF!-[5]GASTOS!#REF!</f>
        <v>#REF!</v>
      </c>
    </row>
    <row r="582" spans="1:51" x14ac:dyDescent="0.25">
      <c r="A582">
        <v>29</v>
      </c>
      <c r="B582">
        <v>1</v>
      </c>
      <c r="C582">
        <v>3</v>
      </c>
      <c r="D582">
        <v>22</v>
      </c>
      <c r="E582">
        <v>1</v>
      </c>
      <c r="F582">
        <v>4</v>
      </c>
      <c r="G582">
        <v>52</v>
      </c>
      <c r="H582">
        <v>3</v>
      </c>
      <c r="I582">
        <v>2</v>
      </c>
      <c r="J582" t="s">
        <v>235</v>
      </c>
      <c r="K582" t="s">
        <v>1717</v>
      </c>
      <c r="L582" t="s">
        <v>224</v>
      </c>
      <c r="M582" t="s">
        <v>1717</v>
      </c>
      <c r="N582" t="s">
        <v>224</v>
      </c>
      <c r="O582" t="s">
        <v>1720</v>
      </c>
      <c r="P582" t="s">
        <v>1721</v>
      </c>
      <c r="Q582" t="s">
        <v>594</v>
      </c>
      <c r="R582" t="s">
        <v>602</v>
      </c>
      <c r="S582" t="s">
        <v>696</v>
      </c>
      <c r="T582" t="s">
        <v>235</v>
      </c>
      <c r="U582" t="s">
        <v>695</v>
      </c>
      <c r="V582" t="s">
        <v>235</v>
      </c>
      <c r="W582" t="s">
        <v>797</v>
      </c>
      <c r="X582" t="s">
        <v>239</v>
      </c>
      <c r="Y582" t="s">
        <v>1350</v>
      </c>
      <c r="Z582" t="s">
        <v>1351</v>
      </c>
      <c r="AA582" t="s">
        <v>1728</v>
      </c>
      <c r="AB582" t="s">
        <v>1729</v>
      </c>
      <c r="AC582" t="s">
        <v>1730</v>
      </c>
      <c r="AD582" t="s">
        <v>1731</v>
      </c>
      <c r="AE582" t="s">
        <v>609</v>
      </c>
      <c r="AF582" t="s">
        <v>610</v>
      </c>
      <c r="AG582" t="s">
        <v>611</v>
      </c>
      <c r="AH582" t="s">
        <v>1849</v>
      </c>
      <c r="AI582" t="s">
        <v>1850</v>
      </c>
      <c r="AJ582" t="s">
        <v>1855</v>
      </c>
      <c r="AK582" t="s">
        <v>119</v>
      </c>
      <c r="AL582">
        <v>12000000</v>
      </c>
      <c r="AM582">
        <v>0</v>
      </c>
      <c r="AN582">
        <v>0</v>
      </c>
      <c r="AO582">
        <v>0</v>
      </c>
      <c r="AP582">
        <v>12000000</v>
      </c>
      <c r="AQ582" s="187">
        <v>0</v>
      </c>
      <c r="AR582" s="187">
        <v>0</v>
      </c>
      <c r="AS582" s="187">
        <v>0</v>
      </c>
      <c r="AT582" s="187">
        <v>0</v>
      </c>
      <c r="AU582" s="187">
        <v>0</v>
      </c>
      <c r="AV582" s="187">
        <v>0</v>
      </c>
      <c r="AW582">
        <f>+COUNTIF('[5]EJECUCIONGASTOS ARMONIZADO'!$R$3:$R$583,#REF!)</f>
        <v>0</v>
      </c>
      <c r="AY582" t="e">
        <f>+#REF!-[5]GASTOS!#REF!</f>
        <v>#REF!</v>
      </c>
    </row>
    <row r="583" spans="1:51" x14ac:dyDescent="0.25">
      <c r="A583">
        <v>29</v>
      </c>
      <c r="B583">
        <v>1</v>
      </c>
      <c r="C583">
        <v>3</v>
      </c>
      <c r="D583">
        <v>22</v>
      </c>
      <c r="E583">
        <v>1</v>
      </c>
      <c r="F583">
        <v>4</v>
      </c>
      <c r="G583">
        <v>52</v>
      </c>
      <c r="H583">
        <v>4</v>
      </c>
      <c r="I583">
        <v>2</v>
      </c>
      <c r="J583" t="s">
        <v>235</v>
      </c>
      <c r="K583" t="s">
        <v>1717</v>
      </c>
      <c r="L583" t="s">
        <v>224</v>
      </c>
      <c r="M583" t="s">
        <v>1717</v>
      </c>
      <c r="N583" t="s">
        <v>224</v>
      </c>
      <c r="O583" t="s">
        <v>1720</v>
      </c>
      <c r="P583" t="s">
        <v>1721</v>
      </c>
      <c r="Q583" t="s">
        <v>594</v>
      </c>
      <c r="R583" t="s">
        <v>602</v>
      </c>
      <c r="S583" t="s">
        <v>696</v>
      </c>
      <c r="T583" t="s">
        <v>235</v>
      </c>
      <c r="U583" t="s">
        <v>695</v>
      </c>
      <c r="V583" t="s">
        <v>235</v>
      </c>
      <c r="W583" t="s">
        <v>797</v>
      </c>
      <c r="X583" t="s">
        <v>239</v>
      </c>
      <c r="Y583" t="s">
        <v>1350</v>
      </c>
      <c r="Z583" t="s">
        <v>1351</v>
      </c>
      <c r="AA583" t="s">
        <v>1728</v>
      </c>
      <c r="AB583" t="s">
        <v>1729</v>
      </c>
      <c r="AC583" t="s">
        <v>1730</v>
      </c>
      <c r="AD583" t="s">
        <v>1731</v>
      </c>
      <c r="AE583" t="s">
        <v>609</v>
      </c>
      <c r="AF583" t="s">
        <v>610</v>
      </c>
      <c r="AG583" t="s">
        <v>611</v>
      </c>
      <c r="AH583" t="s">
        <v>1849</v>
      </c>
      <c r="AI583" t="s">
        <v>1850</v>
      </c>
      <c r="AJ583" t="s">
        <v>1859</v>
      </c>
      <c r="AK583" t="s">
        <v>120</v>
      </c>
      <c r="AL583">
        <v>1440000</v>
      </c>
      <c r="AM583">
        <v>0</v>
      </c>
      <c r="AN583">
        <v>0</v>
      </c>
      <c r="AO583">
        <v>0</v>
      </c>
      <c r="AP583">
        <v>1440000</v>
      </c>
      <c r="AQ583" s="187">
        <v>0</v>
      </c>
      <c r="AR583" s="187">
        <v>0</v>
      </c>
      <c r="AS583" s="187">
        <v>0</v>
      </c>
      <c r="AT583" s="187">
        <v>0</v>
      </c>
      <c r="AU583" s="187">
        <v>0</v>
      </c>
      <c r="AV583" s="187">
        <v>0</v>
      </c>
      <c r="AW583">
        <f>+COUNTIF('[5]EJECUCIONGASTOS ARMONIZADO'!$R$3:$R$583,#REF!)</f>
        <v>0</v>
      </c>
      <c r="AY583" t="e">
        <f>+#REF!-[5]GASTOS!#REF!</f>
        <v>#REF!</v>
      </c>
    </row>
    <row r="584" spans="1:51" x14ac:dyDescent="0.25">
      <c r="A584">
        <v>29</v>
      </c>
      <c r="B584">
        <v>1</v>
      </c>
      <c r="C584">
        <v>3</v>
      </c>
      <c r="D584">
        <v>22</v>
      </c>
      <c r="E584">
        <v>1</v>
      </c>
      <c r="F584">
        <v>4</v>
      </c>
      <c r="G584">
        <v>52</v>
      </c>
      <c r="H584">
        <v>5</v>
      </c>
      <c r="I584">
        <v>2</v>
      </c>
      <c r="J584" t="s">
        <v>235</v>
      </c>
      <c r="K584" t="s">
        <v>1717</v>
      </c>
      <c r="L584" t="s">
        <v>224</v>
      </c>
      <c r="M584" t="s">
        <v>1717</v>
      </c>
      <c r="N584" t="s">
        <v>224</v>
      </c>
      <c r="O584" t="s">
        <v>1720</v>
      </c>
      <c r="P584" t="s">
        <v>1721</v>
      </c>
      <c r="Q584" t="s">
        <v>594</v>
      </c>
      <c r="R584" t="s">
        <v>602</v>
      </c>
      <c r="S584" t="s">
        <v>696</v>
      </c>
      <c r="T584" t="s">
        <v>235</v>
      </c>
      <c r="U584" t="s">
        <v>695</v>
      </c>
      <c r="V584" t="s">
        <v>235</v>
      </c>
      <c r="W584" t="s">
        <v>797</v>
      </c>
      <c r="X584" t="s">
        <v>239</v>
      </c>
      <c r="Y584" t="s">
        <v>1350</v>
      </c>
      <c r="Z584" t="s">
        <v>1351</v>
      </c>
      <c r="AA584" t="s">
        <v>1728</v>
      </c>
      <c r="AB584" t="s">
        <v>1729</v>
      </c>
      <c r="AC584" t="s">
        <v>1730</v>
      </c>
      <c r="AD584" t="s">
        <v>1731</v>
      </c>
      <c r="AE584" t="s">
        <v>609</v>
      </c>
      <c r="AF584" t="s">
        <v>610</v>
      </c>
      <c r="AG584" t="s">
        <v>611</v>
      </c>
      <c r="AH584" t="s">
        <v>1849</v>
      </c>
      <c r="AI584" t="s">
        <v>1850</v>
      </c>
      <c r="AJ584" t="s">
        <v>1863</v>
      </c>
      <c r="AK584" t="s">
        <v>121</v>
      </c>
      <c r="AL584">
        <v>250000000</v>
      </c>
      <c r="AM584">
        <v>0</v>
      </c>
      <c r="AN584">
        <v>0</v>
      </c>
      <c r="AO584">
        <v>0</v>
      </c>
      <c r="AP584">
        <v>250000000</v>
      </c>
      <c r="AQ584" s="187">
        <v>0</v>
      </c>
      <c r="AR584" s="187">
        <v>0</v>
      </c>
      <c r="AS584" s="187">
        <v>0</v>
      </c>
      <c r="AT584" s="187">
        <v>0</v>
      </c>
      <c r="AU584" s="187">
        <v>0</v>
      </c>
      <c r="AV584" s="187">
        <v>0</v>
      </c>
      <c r="AW584">
        <f>+COUNTIF('[5]EJECUCIONGASTOS ARMONIZADO'!$R$3:$R$583,#REF!)</f>
        <v>0</v>
      </c>
      <c r="AY584" t="e">
        <f>+#REF!-[5]GASTOS!#REF!</f>
        <v>#REF!</v>
      </c>
    </row>
    <row r="585" spans="1:51" x14ac:dyDescent="0.25">
      <c r="A585">
        <v>29</v>
      </c>
      <c r="B585">
        <v>1</v>
      </c>
      <c r="C585">
        <v>3</v>
      </c>
      <c r="D585">
        <v>22</v>
      </c>
      <c r="E585">
        <v>1</v>
      </c>
      <c r="F585">
        <v>6</v>
      </c>
      <c r="G585">
        <v>27</v>
      </c>
      <c r="H585">
        <v>0</v>
      </c>
      <c r="I585">
        <v>2</v>
      </c>
      <c r="J585" t="s">
        <v>235</v>
      </c>
      <c r="K585" t="s">
        <v>1717</v>
      </c>
      <c r="L585" t="s">
        <v>224</v>
      </c>
      <c r="M585" t="s">
        <v>1717</v>
      </c>
      <c r="N585" t="s">
        <v>224</v>
      </c>
      <c r="O585" t="s">
        <v>1720</v>
      </c>
      <c r="P585" t="s">
        <v>1721</v>
      </c>
      <c r="Q585" t="s">
        <v>594</v>
      </c>
      <c r="R585" t="s">
        <v>602</v>
      </c>
      <c r="S585" t="s">
        <v>696</v>
      </c>
      <c r="T585" t="s">
        <v>235</v>
      </c>
      <c r="U585" t="s">
        <v>695</v>
      </c>
      <c r="V585" t="s">
        <v>235</v>
      </c>
      <c r="W585" t="s">
        <v>797</v>
      </c>
      <c r="X585" t="s">
        <v>239</v>
      </c>
      <c r="Y585" t="s">
        <v>998</v>
      </c>
      <c r="Z585" t="s">
        <v>999</v>
      </c>
      <c r="AA585" t="s">
        <v>1752</v>
      </c>
      <c r="AB585" t="s">
        <v>1753</v>
      </c>
      <c r="AC585" t="s">
        <v>1754</v>
      </c>
      <c r="AD585" t="s">
        <v>1755</v>
      </c>
      <c r="AE585" t="s">
        <v>609</v>
      </c>
      <c r="AF585" t="s">
        <v>610</v>
      </c>
      <c r="AG585" t="s">
        <v>611</v>
      </c>
      <c r="AH585" t="s">
        <v>1764</v>
      </c>
      <c r="AI585" t="s">
        <v>1765</v>
      </c>
      <c r="AJ585" t="s">
        <v>1867</v>
      </c>
      <c r="AK585" t="s">
        <v>122</v>
      </c>
      <c r="AL585">
        <v>5450803405</v>
      </c>
      <c r="AM585">
        <v>0</v>
      </c>
      <c r="AN585">
        <v>0</v>
      </c>
      <c r="AO585">
        <v>0</v>
      </c>
      <c r="AP585">
        <v>462525022</v>
      </c>
      <c r="AQ585" s="187">
        <v>4988278383</v>
      </c>
      <c r="AR585" s="187">
        <v>4988278383</v>
      </c>
      <c r="AS585" s="187">
        <v>4988278383</v>
      </c>
      <c r="AT585" s="187">
        <v>3559734973</v>
      </c>
      <c r="AU585" s="187">
        <v>2978163765</v>
      </c>
      <c r="AV585" s="187">
        <v>0</v>
      </c>
      <c r="AW585">
        <f>+COUNTIF('[5]EJECUCIONGASTOS ARMONIZADO'!$R$3:$R$583,#REF!)</f>
        <v>0</v>
      </c>
      <c r="AY585" t="e">
        <f>+#REF!-[5]GASTOS!#REF!</f>
        <v>#REF!</v>
      </c>
    </row>
    <row r="586" spans="1:51" x14ac:dyDescent="0.25">
      <c r="A586">
        <v>29</v>
      </c>
      <c r="B586">
        <v>1</v>
      </c>
      <c r="C586">
        <v>3</v>
      </c>
      <c r="D586">
        <v>22</v>
      </c>
      <c r="E586">
        <v>1</v>
      </c>
      <c r="F586">
        <v>6</v>
      </c>
      <c r="G586">
        <v>27</v>
      </c>
      <c r="H586">
        <v>2</v>
      </c>
      <c r="I586">
        <v>2</v>
      </c>
      <c r="J586" t="s">
        <v>235</v>
      </c>
      <c r="K586" t="s">
        <v>1717</v>
      </c>
      <c r="L586" t="s">
        <v>224</v>
      </c>
      <c r="M586" t="s">
        <v>1717</v>
      </c>
      <c r="N586" t="s">
        <v>224</v>
      </c>
      <c r="O586" t="s">
        <v>1720</v>
      </c>
      <c r="P586" t="s">
        <v>1721</v>
      </c>
      <c r="Q586" t="s">
        <v>594</v>
      </c>
      <c r="R586" t="s">
        <v>602</v>
      </c>
      <c r="S586" t="s">
        <v>696</v>
      </c>
      <c r="T586" t="s">
        <v>235</v>
      </c>
      <c r="U586" t="s">
        <v>695</v>
      </c>
      <c r="V586" t="s">
        <v>235</v>
      </c>
      <c r="W586" t="s">
        <v>797</v>
      </c>
      <c r="X586" t="s">
        <v>239</v>
      </c>
      <c r="Y586" t="s">
        <v>998</v>
      </c>
      <c r="Z586" t="s">
        <v>999</v>
      </c>
      <c r="AA586" t="s">
        <v>1752</v>
      </c>
      <c r="AB586" t="s">
        <v>1753</v>
      </c>
      <c r="AC586" t="s">
        <v>1754</v>
      </c>
      <c r="AD586" t="s">
        <v>1755</v>
      </c>
      <c r="AE586" t="s">
        <v>609</v>
      </c>
      <c r="AF586" t="s">
        <v>610</v>
      </c>
      <c r="AG586" t="s">
        <v>611</v>
      </c>
      <c r="AH586" t="s">
        <v>1764</v>
      </c>
      <c r="AI586" t="s">
        <v>1765</v>
      </c>
      <c r="AJ586" t="s">
        <v>1871</v>
      </c>
      <c r="AK586" t="s">
        <v>123</v>
      </c>
      <c r="AL586">
        <v>46334227</v>
      </c>
      <c r="AM586">
        <v>0</v>
      </c>
      <c r="AN586">
        <v>0</v>
      </c>
      <c r="AO586">
        <v>0</v>
      </c>
      <c r="AP586">
        <v>46334227</v>
      </c>
      <c r="AQ586" s="187">
        <v>0</v>
      </c>
      <c r="AR586" s="187">
        <v>0</v>
      </c>
      <c r="AS586" s="187">
        <v>0</v>
      </c>
      <c r="AT586" s="187">
        <v>0</v>
      </c>
      <c r="AU586" s="187">
        <v>0</v>
      </c>
      <c r="AV586" s="187">
        <v>0</v>
      </c>
      <c r="AW586">
        <f>+COUNTIF('[5]EJECUCIONGASTOS ARMONIZADO'!$R$3:$R$583,#REF!)</f>
        <v>0</v>
      </c>
      <c r="AY586" t="e">
        <f>+#REF!-[5]GASTOS!#REF!</f>
        <v>#REF!</v>
      </c>
    </row>
    <row r="587" spans="1:51" x14ac:dyDescent="0.25">
      <c r="A587">
        <v>29</v>
      </c>
      <c r="B587">
        <v>1</v>
      </c>
      <c r="C587">
        <v>3</v>
      </c>
      <c r="D587">
        <v>22</v>
      </c>
      <c r="E587">
        <v>1</v>
      </c>
      <c r="F587">
        <v>6</v>
      </c>
      <c r="G587">
        <v>27</v>
      </c>
      <c r="H587">
        <v>3</v>
      </c>
      <c r="I587">
        <v>2</v>
      </c>
      <c r="J587" t="s">
        <v>235</v>
      </c>
      <c r="K587" t="s">
        <v>1717</v>
      </c>
      <c r="L587" t="s">
        <v>224</v>
      </c>
      <c r="M587" t="s">
        <v>1717</v>
      </c>
      <c r="N587" t="s">
        <v>224</v>
      </c>
      <c r="O587" t="s">
        <v>1720</v>
      </c>
      <c r="P587" t="s">
        <v>1721</v>
      </c>
      <c r="Q587" t="s">
        <v>594</v>
      </c>
      <c r="R587" t="s">
        <v>602</v>
      </c>
      <c r="S587" t="s">
        <v>696</v>
      </c>
      <c r="T587" t="s">
        <v>235</v>
      </c>
      <c r="U587" t="s">
        <v>695</v>
      </c>
      <c r="V587" t="s">
        <v>235</v>
      </c>
      <c r="W587" t="s">
        <v>797</v>
      </c>
      <c r="X587" t="s">
        <v>239</v>
      </c>
      <c r="Y587" t="s">
        <v>998</v>
      </c>
      <c r="Z587" t="s">
        <v>999</v>
      </c>
      <c r="AA587" t="s">
        <v>1752</v>
      </c>
      <c r="AB587" t="s">
        <v>1753</v>
      </c>
      <c r="AC587" t="s">
        <v>1754</v>
      </c>
      <c r="AD587" t="s">
        <v>1755</v>
      </c>
      <c r="AE587" t="s">
        <v>609</v>
      </c>
      <c r="AF587" t="s">
        <v>610</v>
      </c>
      <c r="AG587" t="s">
        <v>611</v>
      </c>
      <c r="AH587" t="s">
        <v>1764</v>
      </c>
      <c r="AI587" t="s">
        <v>1765</v>
      </c>
      <c r="AJ587" t="s">
        <v>1875</v>
      </c>
      <c r="AK587" t="s">
        <v>124</v>
      </c>
      <c r="AL587">
        <v>400000000</v>
      </c>
      <c r="AM587">
        <v>0</v>
      </c>
      <c r="AN587">
        <v>0</v>
      </c>
      <c r="AO587">
        <v>0</v>
      </c>
      <c r="AP587">
        <v>400000000</v>
      </c>
      <c r="AQ587" s="187">
        <v>0</v>
      </c>
      <c r="AR587" s="187">
        <v>0</v>
      </c>
      <c r="AS587" s="187">
        <v>0</v>
      </c>
      <c r="AT587" s="187">
        <v>0</v>
      </c>
      <c r="AU587" s="187">
        <v>0</v>
      </c>
      <c r="AV587" s="187">
        <v>0</v>
      </c>
      <c r="AW587">
        <f>+COUNTIF('[5]EJECUCIONGASTOS ARMONIZADO'!$R$3:$R$583,#REF!)</f>
        <v>0</v>
      </c>
      <c r="AY587" t="e">
        <f>+#REF!-[5]GASTOS!#REF!</f>
        <v>#REF!</v>
      </c>
    </row>
    <row r="588" spans="1:51" x14ac:dyDescent="0.25">
      <c r="A588">
        <v>29</v>
      </c>
      <c r="B588">
        <v>1</v>
      </c>
      <c r="C588">
        <v>3</v>
      </c>
      <c r="D588">
        <v>22</v>
      </c>
      <c r="E588">
        <v>1</v>
      </c>
      <c r="F588">
        <v>6</v>
      </c>
      <c r="G588">
        <v>27</v>
      </c>
      <c r="H588">
        <v>4</v>
      </c>
      <c r="I588">
        <v>2</v>
      </c>
      <c r="J588" t="s">
        <v>235</v>
      </c>
      <c r="K588" t="s">
        <v>1717</v>
      </c>
      <c r="L588" t="s">
        <v>224</v>
      </c>
      <c r="M588" t="s">
        <v>1717</v>
      </c>
      <c r="N588" t="s">
        <v>224</v>
      </c>
      <c r="O588" t="s">
        <v>1720</v>
      </c>
      <c r="P588" t="s">
        <v>1721</v>
      </c>
      <c r="Q588" t="s">
        <v>594</v>
      </c>
      <c r="R588" t="s">
        <v>602</v>
      </c>
      <c r="S588" t="s">
        <v>696</v>
      </c>
      <c r="T588" t="s">
        <v>235</v>
      </c>
      <c r="U588" t="s">
        <v>695</v>
      </c>
      <c r="V588" t="s">
        <v>235</v>
      </c>
      <c r="W588" t="s">
        <v>797</v>
      </c>
      <c r="X588" t="s">
        <v>239</v>
      </c>
      <c r="Y588" t="s">
        <v>998</v>
      </c>
      <c r="Z588" t="s">
        <v>999</v>
      </c>
      <c r="AA588" t="s">
        <v>1752</v>
      </c>
      <c r="AB588" t="s">
        <v>1753</v>
      </c>
      <c r="AC588" t="s">
        <v>1754</v>
      </c>
      <c r="AD588" t="s">
        <v>1755</v>
      </c>
      <c r="AE588" t="s">
        <v>609</v>
      </c>
      <c r="AF588" t="s">
        <v>610</v>
      </c>
      <c r="AG588" t="s">
        <v>611</v>
      </c>
      <c r="AH588" t="s">
        <v>1764</v>
      </c>
      <c r="AI588" t="s">
        <v>1765</v>
      </c>
      <c r="AJ588" t="s">
        <v>1879</v>
      </c>
      <c r="AK588" t="s">
        <v>125</v>
      </c>
      <c r="AL588">
        <v>52000000</v>
      </c>
      <c r="AM588">
        <v>0</v>
      </c>
      <c r="AN588">
        <v>0</v>
      </c>
      <c r="AO588">
        <v>0</v>
      </c>
      <c r="AP588">
        <v>15600000</v>
      </c>
      <c r="AQ588" s="187">
        <v>36400000</v>
      </c>
      <c r="AR588" s="187">
        <v>36400000</v>
      </c>
      <c r="AS588" s="187">
        <v>36400000</v>
      </c>
      <c r="AT588" s="187">
        <v>0</v>
      </c>
      <c r="AU588" s="187">
        <v>0</v>
      </c>
      <c r="AV588" s="187">
        <v>0</v>
      </c>
      <c r="AW588">
        <f>+COUNTIF('[5]EJECUCIONGASTOS ARMONIZADO'!$R$3:$R$583,#REF!)</f>
        <v>0</v>
      </c>
      <c r="AY588" t="e">
        <f>+#REF!-[5]GASTOS!#REF!</f>
        <v>#REF!</v>
      </c>
    </row>
    <row r="589" spans="1:51" x14ac:dyDescent="0.25">
      <c r="A589">
        <v>29</v>
      </c>
      <c r="B589">
        <v>1</v>
      </c>
      <c r="C589">
        <v>3</v>
      </c>
      <c r="D589">
        <v>22</v>
      </c>
      <c r="E589">
        <v>1</v>
      </c>
      <c r="F589">
        <v>6</v>
      </c>
      <c r="G589">
        <v>27</v>
      </c>
      <c r="H589">
        <v>5</v>
      </c>
      <c r="I589">
        <v>2</v>
      </c>
      <c r="J589" t="s">
        <v>235</v>
      </c>
      <c r="K589" t="s">
        <v>1717</v>
      </c>
      <c r="L589" t="s">
        <v>224</v>
      </c>
      <c r="M589" t="s">
        <v>1717</v>
      </c>
      <c r="N589" t="s">
        <v>224</v>
      </c>
      <c r="O589" t="s">
        <v>1720</v>
      </c>
      <c r="P589" t="s">
        <v>1721</v>
      </c>
      <c r="Q589" t="s">
        <v>594</v>
      </c>
      <c r="R589" t="s">
        <v>602</v>
      </c>
      <c r="S589" t="s">
        <v>696</v>
      </c>
      <c r="T589" t="s">
        <v>235</v>
      </c>
      <c r="U589" t="s">
        <v>695</v>
      </c>
      <c r="V589" t="s">
        <v>235</v>
      </c>
      <c r="W589" t="s">
        <v>797</v>
      </c>
      <c r="X589" t="s">
        <v>239</v>
      </c>
      <c r="Y589" t="s">
        <v>998</v>
      </c>
      <c r="Z589" t="s">
        <v>999</v>
      </c>
      <c r="AA589" t="s">
        <v>1752</v>
      </c>
      <c r="AB589" t="s">
        <v>1753</v>
      </c>
      <c r="AC589" t="s">
        <v>1754</v>
      </c>
      <c r="AD589" t="s">
        <v>1755</v>
      </c>
      <c r="AE589" t="s">
        <v>609</v>
      </c>
      <c r="AF589" t="s">
        <v>610</v>
      </c>
      <c r="AG589" t="s">
        <v>611</v>
      </c>
      <c r="AH589" t="s">
        <v>1764</v>
      </c>
      <c r="AI589" t="s">
        <v>1765</v>
      </c>
      <c r="AJ589" t="s">
        <v>1883</v>
      </c>
      <c r="AK589" t="s">
        <v>126</v>
      </c>
      <c r="AL589">
        <v>7000000</v>
      </c>
      <c r="AM589">
        <v>0</v>
      </c>
      <c r="AN589">
        <v>0</v>
      </c>
      <c r="AO589">
        <v>0</v>
      </c>
      <c r="AP589">
        <v>7000000</v>
      </c>
      <c r="AQ589" s="187">
        <v>0</v>
      </c>
      <c r="AR589" s="187">
        <v>0</v>
      </c>
      <c r="AS589" s="187">
        <v>0</v>
      </c>
      <c r="AT589" s="187">
        <v>0</v>
      </c>
      <c r="AU589" s="187">
        <v>0</v>
      </c>
      <c r="AV589" s="187">
        <v>0</v>
      </c>
      <c r="AW589">
        <f>+COUNTIF('[5]EJECUCIONGASTOS ARMONIZADO'!$R$3:$R$583,#REF!)</f>
        <v>0</v>
      </c>
      <c r="AY589" t="e">
        <f>+#REF!-[5]GASTOS!#REF!</f>
        <v>#REF!</v>
      </c>
    </row>
    <row r="590" spans="1:51" x14ac:dyDescent="0.25">
      <c r="A590">
        <v>29</v>
      </c>
      <c r="B590">
        <v>1</v>
      </c>
      <c r="C590">
        <v>3</v>
      </c>
      <c r="D590">
        <v>22</v>
      </c>
      <c r="E590">
        <v>1</v>
      </c>
      <c r="F590">
        <v>6</v>
      </c>
      <c r="G590">
        <v>27</v>
      </c>
      <c r="H590">
        <v>6</v>
      </c>
      <c r="I590">
        <v>2</v>
      </c>
      <c r="J590" t="s">
        <v>235</v>
      </c>
      <c r="K590" t="s">
        <v>1717</v>
      </c>
      <c r="L590" t="s">
        <v>224</v>
      </c>
      <c r="M590" t="s">
        <v>1717</v>
      </c>
      <c r="N590" t="s">
        <v>224</v>
      </c>
      <c r="O590" t="s">
        <v>1720</v>
      </c>
      <c r="P590" t="s">
        <v>1721</v>
      </c>
      <c r="Q590" t="s">
        <v>594</v>
      </c>
      <c r="R590" t="s">
        <v>602</v>
      </c>
      <c r="S590" t="s">
        <v>696</v>
      </c>
      <c r="T590" t="s">
        <v>235</v>
      </c>
      <c r="U590" t="s">
        <v>695</v>
      </c>
      <c r="V590" t="s">
        <v>235</v>
      </c>
      <c r="W590" t="s">
        <v>797</v>
      </c>
      <c r="X590" t="s">
        <v>239</v>
      </c>
      <c r="Y590" t="s">
        <v>998</v>
      </c>
      <c r="Z590" t="s">
        <v>999</v>
      </c>
      <c r="AA590" t="s">
        <v>1752</v>
      </c>
      <c r="AB590" t="s">
        <v>1753</v>
      </c>
      <c r="AC590" t="s">
        <v>1754</v>
      </c>
      <c r="AD590" t="s">
        <v>1755</v>
      </c>
      <c r="AE590" t="s">
        <v>609</v>
      </c>
      <c r="AF590" t="s">
        <v>610</v>
      </c>
      <c r="AG590" t="s">
        <v>611</v>
      </c>
      <c r="AH590" t="s">
        <v>1756</v>
      </c>
      <c r="AI590" t="s">
        <v>1757</v>
      </c>
      <c r="AJ590" t="s">
        <v>1887</v>
      </c>
      <c r="AK590" t="s">
        <v>127</v>
      </c>
      <c r="AL590">
        <v>100000</v>
      </c>
      <c r="AM590">
        <v>0</v>
      </c>
      <c r="AN590">
        <v>0</v>
      </c>
      <c r="AO590">
        <v>0</v>
      </c>
      <c r="AP590">
        <v>100000</v>
      </c>
      <c r="AQ590" s="187">
        <v>0</v>
      </c>
      <c r="AR590" s="187">
        <v>0</v>
      </c>
      <c r="AS590" s="187">
        <v>0</v>
      </c>
      <c r="AT590" s="187">
        <v>0</v>
      </c>
      <c r="AU590" s="187">
        <v>0</v>
      </c>
      <c r="AV590" s="187">
        <v>0</v>
      </c>
      <c r="AW590">
        <f>+COUNTIF('[5]EJECUCIONGASTOS ARMONIZADO'!$R$3:$R$583,#REF!)</f>
        <v>0</v>
      </c>
      <c r="AY590" t="e">
        <f>+#REF!-[5]GASTOS!#REF!</f>
        <v>#REF!</v>
      </c>
    </row>
    <row r="591" spans="1:51" x14ac:dyDescent="0.25">
      <c r="A591">
        <v>29</v>
      </c>
      <c r="B591">
        <v>1</v>
      </c>
      <c r="C591">
        <v>3</v>
      </c>
      <c r="D591">
        <v>33</v>
      </c>
      <c r="E591">
        <v>1</v>
      </c>
      <c r="F591">
        <v>4</v>
      </c>
      <c r="G591">
        <v>52</v>
      </c>
      <c r="H591">
        <v>1</v>
      </c>
      <c r="I591">
        <v>3</v>
      </c>
      <c r="J591" t="s">
        <v>236</v>
      </c>
      <c r="K591" t="s">
        <v>1717</v>
      </c>
      <c r="L591" t="s">
        <v>224</v>
      </c>
      <c r="M591" t="s">
        <v>1717</v>
      </c>
      <c r="N591" t="s">
        <v>224</v>
      </c>
      <c r="O591" t="s">
        <v>1720</v>
      </c>
      <c r="P591" t="s">
        <v>1721</v>
      </c>
      <c r="Q591" t="s">
        <v>594</v>
      </c>
      <c r="R591" t="s">
        <v>602</v>
      </c>
      <c r="S591" t="s">
        <v>594</v>
      </c>
      <c r="T591" t="s">
        <v>236</v>
      </c>
      <c r="U591" t="s">
        <v>1180</v>
      </c>
      <c r="V591" t="s">
        <v>1181</v>
      </c>
      <c r="W591" t="s">
        <v>797</v>
      </c>
      <c r="X591" t="s">
        <v>239</v>
      </c>
      <c r="Y591" t="s">
        <v>1350</v>
      </c>
      <c r="Z591" t="s">
        <v>1351</v>
      </c>
      <c r="AA591" t="s">
        <v>1728</v>
      </c>
      <c r="AB591" t="s">
        <v>1729</v>
      </c>
      <c r="AC591" t="s">
        <v>1730</v>
      </c>
      <c r="AD591" t="s">
        <v>1731</v>
      </c>
      <c r="AE591" t="s">
        <v>609</v>
      </c>
      <c r="AF591" t="s">
        <v>610</v>
      </c>
      <c r="AG591" t="s">
        <v>611</v>
      </c>
      <c r="AH591" t="s">
        <v>1742</v>
      </c>
      <c r="AI591" t="s">
        <v>1743</v>
      </c>
      <c r="AJ591" t="s">
        <v>1891</v>
      </c>
      <c r="AK591" t="s">
        <v>128</v>
      </c>
      <c r="AL591">
        <v>205830480</v>
      </c>
      <c r="AM591">
        <v>0</v>
      </c>
      <c r="AN591">
        <v>0</v>
      </c>
      <c r="AO591">
        <v>0</v>
      </c>
      <c r="AP591">
        <v>107683200</v>
      </c>
      <c r="AQ591" s="187">
        <v>98147280</v>
      </c>
      <c r="AR591" s="187">
        <v>98147280</v>
      </c>
      <c r="AS591" s="187">
        <v>98147280</v>
      </c>
      <c r="AT591" s="187">
        <v>50000000</v>
      </c>
      <c r="AU591" s="187">
        <v>50000000</v>
      </c>
      <c r="AV591" s="187">
        <v>0</v>
      </c>
      <c r="AW591">
        <f>+COUNTIF('[5]EJECUCIONGASTOS ARMONIZADO'!$R$3:$R$583,#REF!)</f>
        <v>0</v>
      </c>
      <c r="AY591" t="e">
        <f>+#REF!-[5]GASTOS!#REF!</f>
        <v>#REF!</v>
      </c>
    </row>
    <row r="592" spans="1:51" x14ac:dyDescent="0.25">
      <c r="A592">
        <v>29</v>
      </c>
      <c r="B592">
        <v>1</v>
      </c>
      <c r="C592">
        <v>3</v>
      </c>
      <c r="D592">
        <v>33</v>
      </c>
      <c r="E592">
        <v>1</v>
      </c>
      <c r="F592">
        <v>4</v>
      </c>
      <c r="G592">
        <v>52</v>
      </c>
      <c r="H592">
        <v>2</v>
      </c>
      <c r="I592">
        <v>3</v>
      </c>
      <c r="J592" t="s">
        <v>236</v>
      </c>
      <c r="K592" t="s">
        <v>1717</v>
      </c>
      <c r="L592" t="s">
        <v>224</v>
      </c>
      <c r="M592" t="s">
        <v>1717</v>
      </c>
      <c r="N592" t="s">
        <v>224</v>
      </c>
      <c r="O592" t="s">
        <v>1720</v>
      </c>
      <c r="P592" t="s">
        <v>1721</v>
      </c>
      <c r="Q592" t="s">
        <v>594</v>
      </c>
      <c r="R592" t="s">
        <v>602</v>
      </c>
      <c r="S592" t="s">
        <v>594</v>
      </c>
      <c r="T592" t="s">
        <v>236</v>
      </c>
      <c r="U592" t="s">
        <v>1180</v>
      </c>
      <c r="V592" t="s">
        <v>1181</v>
      </c>
      <c r="W592" t="s">
        <v>797</v>
      </c>
      <c r="X592" t="s">
        <v>239</v>
      </c>
      <c r="Y592" t="s">
        <v>1350</v>
      </c>
      <c r="Z592" t="s">
        <v>1351</v>
      </c>
      <c r="AA592" t="s">
        <v>1728</v>
      </c>
      <c r="AB592" t="s">
        <v>1729</v>
      </c>
      <c r="AC592" t="s">
        <v>1730</v>
      </c>
      <c r="AD592" t="s">
        <v>1731</v>
      </c>
      <c r="AE592" t="s">
        <v>609</v>
      </c>
      <c r="AF592" t="s">
        <v>610</v>
      </c>
      <c r="AG592" t="s">
        <v>611</v>
      </c>
      <c r="AH592" t="s">
        <v>1737</v>
      </c>
      <c r="AI592" t="s">
        <v>1738</v>
      </c>
      <c r="AJ592" t="s">
        <v>1894</v>
      </c>
      <c r="AK592" t="s">
        <v>128</v>
      </c>
      <c r="AL592">
        <v>468000000</v>
      </c>
      <c r="AM592">
        <v>0</v>
      </c>
      <c r="AN592">
        <v>0</v>
      </c>
      <c r="AO592">
        <v>0</v>
      </c>
      <c r="AP592">
        <v>354587880</v>
      </c>
      <c r="AQ592" s="187">
        <v>113412120</v>
      </c>
      <c r="AR592" s="187">
        <v>113412120</v>
      </c>
      <c r="AS592" s="187">
        <v>113412120</v>
      </c>
      <c r="AT592" s="187">
        <v>49521880</v>
      </c>
      <c r="AU592" s="187">
        <v>49521880</v>
      </c>
      <c r="AV592" s="187">
        <v>0</v>
      </c>
      <c r="AW592">
        <f>+COUNTIF('[5]EJECUCIONGASTOS ARMONIZADO'!$R$3:$R$583,#REF!)</f>
        <v>0</v>
      </c>
      <c r="AY592" t="e">
        <f>+#REF!-[5]GASTOS!#REF!</f>
        <v>#REF!</v>
      </c>
    </row>
    <row r="593" spans="1:51" x14ac:dyDescent="0.25">
      <c r="A593">
        <v>29</v>
      </c>
      <c r="B593">
        <v>1</v>
      </c>
      <c r="C593">
        <v>3</v>
      </c>
      <c r="D593">
        <v>33</v>
      </c>
      <c r="E593">
        <v>1</v>
      </c>
      <c r="F593">
        <v>4</v>
      </c>
      <c r="G593">
        <v>52</v>
      </c>
      <c r="H593">
        <v>3</v>
      </c>
      <c r="I593">
        <v>3</v>
      </c>
      <c r="J593" t="s">
        <v>236</v>
      </c>
      <c r="K593" t="s">
        <v>1717</v>
      </c>
      <c r="L593" t="s">
        <v>224</v>
      </c>
      <c r="M593" t="s">
        <v>1717</v>
      </c>
      <c r="N593" t="s">
        <v>224</v>
      </c>
      <c r="O593" t="s">
        <v>1720</v>
      </c>
      <c r="P593" t="s">
        <v>1721</v>
      </c>
      <c r="Q593" t="s">
        <v>594</v>
      </c>
      <c r="R593" t="s">
        <v>602</v>
      </c>
      <c r="S593" t="s">
        <v>594</v>
      </c>
      <c r="T593" t="s">
        <v>236</v>
      </c>
      <c r="U593" t="s">
        <v>1180</v>
      </c>
      <c r="V593" t="s">
        <v>1181</v>
      </c>
      <c r="W593" t="s">
        <v>797</v>
      </c>
      <c r="X593" t="s">
        <v>239</v>
      </c>
      <c r="Y593" t="s">
        <v>1350</v>
      </c>
      <c r="Z593" t="s">
        <v>1351</v>
      </c>
      <c r="AA593" t="s">
        <v>1728</v>
      </c>
      <c r="AB593" t="s">
        <v>1729</v>
      </c>
      <c r="AC593" t="s">
        <v>1730</v>
      </c>
      <c r="AD593" t="s">
        <v>1731</v>
      </c>
      <c r="AE593" t="s">
        <v>609</v>
      </c>
      <c r="AF593" t="s">
        <v>610</v>
      </c>
      <c r="AG593" t="s">
        <v>611</v>
      </c>
      <c r="AH593" t="s">
        <v>1747</v>
      </c>
      <c r="AI593" t="s">
        <v>1748</v>
      </c>
      <c r="AJ593" t="s">
        <v>1897</v>
      </c>
      <c r="AK593" t="s">
        <v>128</v>
      </c>
      <c r="AL593">
        <v>680407885</v>
      </c>
      <c r="AM593">
        <v>0</v>
      </c>
      <c r="AN593">
        <v>0</v>
      </c>
      <c r="AO593">
        <v>0</v>
      </c>
      <c r="AP593">
        <v>524407885</v>
      </c>
      <c r="AQ593" s="187">
        <v>156000000</v>
      </c>
      <c r="AR593" s="187">
        <v>156000000</v>
      </c>
      <c r="AS593" s="187">
        <v>156000000</v>
      </c>
      <c r="AT593" s="187">
        <v>136446655</v>
      </c>
      <c r="AU593" s="187">
        <v>0</v>
      </c>
      <c r="AV593" s="187">
        <v>0</v>
      </c>
      <c r="AW593">
        <f>+COUNTIF('[5]EJECUCIONGASTOS ARMONIZADO'!$R$3:$R$583,#REF!)</f>
        <v>0</v>
      </c>
      <c r="AY593" t="e">
        <f>+#REF!-[5]GASTOS!#REF!</f>
        <v>#REF!</v>
      </c>
    </row>
    <row r="594" spans="1:51" x14ac:dyDescent="0.25">
      <c r="A594">
        <v>29</v>
      </c>
      <c r="B594">
        <v>1</v>
      </c>
      <c r="C594">
        <v>3</v>
      </c>
      <c r="D594">
        <v>81</v>
      </c>
      <c r="E594">
        <v>1</v>
      </c>
      <c r="F594">
        <v>4</v>
      </c>
      <c r="G594">
        <v>52</v>
      </c>
      <c r="H594">
        <v>0</v>
      </c>
      <c r="I594">
        <v>1</v>
      </c>
      <c r="J594" t="s">
        <v>597</v>
      </c>
      <c r="K594">
        <v>0</v>
      </c>
      <c r="L594" t="s">
        <v>597</v>
      </c>
      <c r="M594" t="s">
        <v>1717</v>
      </c>
      <c r="N594" t="s">
        <v>224</v>
      </c>
      <c r="O594" t="s">
        <v>1720</v>
      </c>
      <c r="P594" t="s">
        <v>1721</v>
      </c>
      <c r="Q594" t="s">
        <v>594</v>
      </c>
      <c r="R594" t="s">
        <v>602</v>
      </c>
      <c r="S594" t="s">
        <v>596</v>
      </c>
      <c r="T594" t="s">
        <v>597</v>
      </c>
      <c r="U594" t="s">
        <v>946</v>
      </c>
      <c r="V594" t="s">
        <v>950</v>
      </c>
      <c r="W594" t="s">
        <v>797</v>
      </c>
      <c r="X594" t="s">
        <v>239</v>
      </c>
      <c r="Y594" t="s">
        <v>1350</v>
      </c>
      <c r="Z594" t="s">
        <v>1351</v>
      </c>
      <c r="AA594" t="s">
        <v>1728</v>
      </c>
      <c r="AB594" t="s">
        <v>1729</v>
      </c>
      <c r="AC594" t="s">
        <v>1730</v>
      </c>
      <c r="AD594" t="s">
        <v>1731</v>
      </c>
      <c r="AE594" t="s">
        <v>609</v>
      </c>
      <c r="AF594" t="s">
        <v>610</v>
      </c>
      <c r="AG594" t="s">
        <v>611</v>
      </c>
      <c r="AH594" t="s">
        <v>1747</v>
      </c>
      <c r="AI594" t="s">
        <v>1748</v>
      </c>
      <c r="AJ594" t="s">
        <v>1900</v>
      </c>
      <c r="AK594" t="s">
        <v>13</v>
      </c>
      <c r="AL594">
        <v>3090000000</v>
      </c>
      <c r="AM594">
        <v>0</v>
      </c>
      <c r="AN594">
        <v>0</v>
      </c>
      <c r="AO594">
        <v>0</v>
      </c>
      <c r="AP594">
        <v>3090000000</v>
      </c>
      <c r="AQ594" s="187">
        <v>0</v>
      </c>
      <c r="AR594" s="187">
        <v>0</v>
      </c>
      <c r="AS594" s="187">
        <v>0</v>
      </c>
      <c r="AT594" s="187">
        <v>0</v>
      </c>
      <c r="AU594" s="187">
        <v>0</v>
      </c>
      <c r="AV594" s="187">
        <v>0</v>
      </c>
      <c r="AW594">
        <f>+COUNTIF('[5]EJECUCIONGASTOS ARMONIZADO'!$R$3:$R$583,#REF!)</f>
        <v>0</v>
      </c>
      <c r="AY594" t="e">
        <f>+#REF!-[5]GASTOS!#REF!</f>
        <v>#REF!</v>
      </c>
    </row>
    <row r="595" spans="1:51" x14ac:dyDescent="0.25">
      <c r="A595">
        <v>29</v>
      </c>
      <c r="B595">
        <v>1</v>
      </c>
      <c r="C595">
        <v>3</v>
      </c>
      <c r="D595">
        <v>82</v>
      </c>
      <c r="E595">
        <v>1</v>
      </c>
      <c r="F595">
        <v>304</v>
      </c>
      <c r="G595">
        <v>85</v>
      </c>
      <c r="H595">
        <v>40</v>
      </c>
      <c r="I595">
        <v>2</v>
      </c>
      <c r="J595" t="s">
        <v>235</v>
      </c>
      <c r="K595" t="s">
        <v>1717</v>
      </c>
      <c r="L595" t="s">
        <v>224</v>
      </c>
      <c r="M595" t="s">
        <v>1717</v>
      </c>
      <c r="N595" t="s">
        <v>224</v>
      </c>
      <c r="O595" t="s">
        <v>1720</v>
      </c>
      <c r="P595" t="s">
        <v>1721</v>
      </c>
      <c r="Q595" t="s">
        <v>594</v>
      </c>
      <c r="R595" t="s">
        <v>602</v>
      </c>
      <c r="S595" t="s">
        <v>696</v>
      </c>
      <c r="T595" t="s">
        <v>235</v>
      </c>
      <c r="U595" t="s">
        <v>725</v>
      </c>
      <c r="V595" t="s">
        <v>729</v>
      </c>
      <c r="W595" t="s">
        <v>797</v>
      </c>
      <c r="X595" t="s">
        <v>239</v>
      </c>
      <c r="Y595" t="s">
        <v>3276</v>
      </c>
      <c r="Z595" t="s">
        <v>353</v>
      </c>
      <c r="AA595" t="s">
        <v>3297</v>
      </c>
      <c r="AB595" t="s">
        <v>1212</v>
      </c>
      <c r="AC595" t="s">
        <v>1213</v>
      </c>
      <c r="AD595" t="s">
        <v>1214</v>
      </c>
      <c r="AE595" t="s">
        <v>609</v>
      </c>
      <c r="AF595" t="s">
        <v>610</v>
      </c>
      <c r="AG595" t="s">
        <v>611</v>
      </c>
      <c r="AH595" t="s">
        <v>1215</v>
      </c>
      <c r="AI595" t="s">
        <v>1216</v>
      </c>
      <c r="AJ595" t="s">
        <v>3304</v>
      </c>
      <c r="AK595" t="s">
        <v>3305</v>
      </c>
      <c r="AL595">
        <v>0</v>
      </c>
      <c r="AM595">
        <v>0</v>
      </c>
      <c r="AN595">
        <v>0</v>
      </c>
      <c r="AO595">
        <v>153570936</v>
      </c>
      <c r="AP595">
        <v>0</v>
      </c>
      <c r="AQ595" s="187">
        <v>153570936</v>
      </c>
      <c r="AR595" s="187">
        <v>0</v>
      </c>
      <c r="AS595" s="187">
        <v>0</v>
      </c>
      <c r="AT595" s="187">
        <v>0</v>
      </c>
      <c r="AU595" s="187">
        <v>0</v>
      </c>
      <c r="AV595" s="187">
        <v>153570936</v>
      </c>
      <c r="AW595">
        <f>+COUNTIF('[5]EJECUCIONGASTOS ARMONIZADO'!$R$3:$R$583,#REF!)</f>
        <v>0</v>
      </c>
      <c r="AY595" t="e">
        <f>+#REF!-[5]GASTOS!#REF!</f>
        <v>#REF!</v>
      </c>
    </row>
    <row r="596" spans="1:51" x14ac:dyDescent="0.25">
      <c r="A596">
        <v>29</v>
      </c>
      <c r="B596">
        <v>1</v>
      </c>
      <c r="C596">
        <v>3</v>
      </c>
      <c r="D596">
        <v>82</v>
      </c>
      <c r="E596">
        <v>1</v>
      </c>
      <c r="F596">
        <v>305</v>
      </c>
      <c r="G596">
        <v>27</v>
      </c>
      <c r="H596">
        <v>40</v>
      </c>
      <c r="I596">
        <v>2</v>
      </c>
      <c r="J596" t="s">
        <v>235</v>
      </c>
      <c r="K596" t="s">
        <v>1717</v>
      </c>
      <c r="L596" t="s">
        <v>224</v>
      </c>
      <c r="M596" t="s">
        <v>1717</v>
      </c>
      <c r="N596" t="s">
        <v>224</v>
      </c>
      <c r="O596" t="s">
        <v>1720</v>
      </c>
      <c r="P596" t="s">
        <v>1721</v>
      </c>
      <c r="Q596" t="s">
        <v>594</v>
      </c>
      <c r="R596" t="s">
        <v>602</v>
      </c>
      <c r="S596" t="s">
        <v>696</v>
      </c>
      <c r="T596" t="s">
        <v>235</v>
      </c>
      <c r="U596" t="s">
        <v>725</v>
      </c>
      <c r="V596" t="s">
        <v>729</v>
      </c>
      <c r="W596" t="s">
        <v>797</v>
      </c>
      <c r="X596" t="s">
        <v>239</v>
      </c>
      <c r="Y596" t="s">
        <v>3281</v>
      </c>
      <c r="Z596" t="s">
        <v>356</v>
      </c>
      <c r="AA596" t="s">
        <v>3282</v>
      </c>
      <c r="AB596" t="s">
        <v>1753</v>
      </c>
      <c r="AC596" t="s">
        <v>1754</v>
      </c>
      <c r="AD596" t="s">
        <v>1755</v>
      </c>
      <c r="AE596" t="s">
        <v>609</v>
      </c>
      <c r="AF596" t="s">
        <v>610</v>
      </c>
      <c r="AG596" t="s">
        <v>611</v>
      </c>
      <c r="AH596" t="s">
        <v>1764</v>
      </c>
      <c r="AI596" t="s">
        <v>1765</v>
      </c>
      <c r="AJ596" t="s">
        <v>3306</v>
      </c>
      <c r="AK596" t="s">
        <v>3284</v>
      </c>
      <c r="AL596">
        <v>0</v>
      </c>
      <c r="AM596">
        <v>0</v>
      </c>
      <c r="AN596">
        <v>0</v>
      </c>
      <c r="AO596">
        <v>1977770969</v>
      </c>
      <c r="AP596">
        <v>0</v>
      </c>
      <c r="AQ596" s="187">
        <v>1977770969</v>
      </c>
      <c r="AR596" s="187">
        <v>797649980</v>
      </c>
      <c r="AS596" s="187">
        <v>797649980</v>
      </c>
      <c r="AT596" s="187">
        <v>422916366</v>
      </c>
      <c r="AU596" s="187">
        <v>422916366</v>
      </c>
      <c r="AV596" s="187">
        <v>1180120989</v>
      </c>
      <c r="AW596">
        <f>+COUNTIF('[5]EJECUCIONGASTOS ARMONIZADO'!$R$3:$R$583,#REF!)</f>
        <v>0</v>
      </c>
      <c r="AY596" t="e">
        <f>+#REF!-[5]GASTOS!#REF!</f>
        <v>#REF!</v>
      </c>
    </row>
    <row r="597" spans="1:51" x14ac:dyDescent="0.25">
      <c r="A597">
        <v>29</v>
      </c>
      <c r="B597">
        <v>1</v>
      </c>
      <c r="C597">
        <v>3</v>
      </c>
      <c r="D597">
        <v>82</v>
      </c>
      <c r="E597">
        <v>1</v>
      </c>
      <c r="F597">
        <v>305</v>
      </c>
      <c r="G597">
        <v>27</v>
      </c>
      <c r="H597">
        <v>41</v>
      </c>
      <c r="I597">
        <v>2</v>
      </c>
      <c r="J597" t="s">
        <v>235</v>
      </c>
      <c r="K597" t="s">
        <v>1717</v>
      </c>
      <c r="L597" t="s">
        <v>224</v>
      </c>
      <c r="M597" t="s">
        <v>1717</v>
      </c>
      <c r="N597" t="s">
        <v>224</v>
      </c>
      <c r="O597" t="s">
        <v>1720</v>
      </c>
      <c r="P597" t="s">
        <v>1721</v>
      </c>
      <c r="Q597" t="s">
        <v>594</v>
      </c>
      <c r="R597" t="s">
        <v>602</v>
      </c>
      <c r="S597" t="s">
        <v>696</v>
      </c>
      <c r="T597" t="s">
        <v>235</v>
      </c>
      <c r="U597" t="s">
        <v>725</v>
      </c>
      <c r="V597" t="s">
        <v>729</v>
      </c>
      <c r="W597" t="s">
        <v>797</v>
      </c>
      <c r="X597" t="s">
        <v>239</v>
      </c>
      <c r="Y597" t="s">
        <v>3281</v>
      </c>
      <c r="Z597" t="s">
        <v>356</v>
      </c>
      <c r="AA597" t="s">
        <v>3282</v>
      </c>
      <c r="AB597" t="s">
        <v>1753</v>
      </c>
      <c r="AC597" t="s">
        <v>1754</v>
      </c>
      <c r="AD597" t="s">
        <v>1755</v>
      </c>
      <c r="AE597" t="s">
        <v>609</v>
      </c>
      <c r="AF597" t="s">
        <v>610</v>
      </c>
      <c r="AG597" t="s">
        <v>611</v>
      </c>
      <c r="AH597" t="s">
        <v>1764</v>
      </c>
      <c r="AI597" t="s">
        <v>1765</v>
      </c>
      <c r="AJ597" t="s">
        <v>3307</v>
      </c>
      <c r="AK597" t="s">
        <v>3284</v>
      </c>
      <c r="AL597">
        <v>0</v>
      </c>
      <c r="AM597">
        <v>0</v>
      </c>
      <c r="AN597">
        <v>0</v>
      </c>
      <c r="AO597">
        <v>27206005</v>
      </c>
      <c r="AP597">
        <v>0</v>
      </c>
      <c r="AQ597" s="187">
        <v>27206005</v>
      </c>
      <c r="AR597" s="187">
        <v>27206005</v>
      </c>
      <c r="AS597" s="187">
        <v>27206005</v>
      </c>
      <c r="AT597" s="187">
        <v>0</v>
      </c>
      <c r="AU597" s="187">
        <v>0</v>
      </c>
      <c r="AV597" s="187">
        <v>0</v>
      </c>
      <c r="AW597">
        <f>+COUNTIF('[5]EJECUCIONGASTOS ARMONIZADO'!$R$3:$R$583,#REF!)</f>
        <v>0</v>
      </c>
      <c r="AY597" t="e">
        <f>+#REF!-[5]GASTOS!#REF!</f>
        <v>#REF!</v>
      </c>
    </row>
    <row r="598" spans="1:51" x14ac:dyDescent="0.25">
      <c r="A598">
        <v>29</v>
      </c>
      <c r="B598">
        <v>1</v>
      </c>
      <c r="C598">
        <v>3</v>
      </c>
      <c r="D598">
        <v>82</v>
      </c>
      <c r="E598">
        <v>1</v>
      </c>
      <c r="F598">
        <v>6</v>
      </c>
      <c r="G598">
        <v>27</v>
      </c>
      <c r="H598">
        <v>0</v>
      </c>
      <c r="I598">
        <v>2</v>
      </c>
      <c r="J598" t="s">
        <v>235</v>
      </c>
      <c r="K598" t="s">
        <v>1717</v>
      </c>
      <c r="L598" t="s">
        <v>224</v>
      </c>
      <c r="M598" t="s">
        <v>1717</v>
      </c>
      <c r="N598" t="s">
        <v>224</v>
      </c>
      <c r="O598" t="s">
        <v>1720</v>
      </c>
      <c r="P598" t="s">
        <v>1721</v>
      </c>
      <c r="Q598" t="s">
        <v>594</v>
      </c>
      <c r="R598" t="s">
        <v>602</v>
      </c>
      <c r="S598" t="s">
        <v>696</v>
      </c>
      <c r="T598" t="s">
        <v>235</v>
      </c>
      <c r="U598" t="s">
        <v>725</v>
      </c>
      <c r="V598" t="s">
        <v>729</v>
      </c>
      <c r="W598" t="s">
        <v>797</v>
      </c>
      <c r="X598" t="s">
        <v>239</v>
      </c>
      <c r="Y598" t="s">
        <v>998</v>
      </c>
      <c r="Z598" t="s">
        <v>999</v>
      </c>
      <c r="AA598" t="s">
        <v>1752</v>
      </c>
      <c r="AB598" t="s">
        <v>1753</v>
      </c>
      <c r="AC598" t="s">
        <v>1754</v>
      </c>
      <c r="AD598" t="s">
        <v>1755</v>
      </c>
      <c r="AE598" t="s">
        <v>609</v>
      </c>
      <c r="AF598" t="s">
        <v>610</v>
      </c>
      <c r="AG598" t="s">
        <v>611</v>
      </c>
      <c r="AH598" t="s">
        <v>1764</v>
      </c>
      <c r="AI598" t="s">
        <v>1765</v>
      </c>
      <c r="AJ598" t="s">
        <v>2781</v>
      </c>
      <c r="AK598" t="s">
        <v>113</v>
      </c>
      <c r="AL598">
        <v>0</v>
      </c>
      <c r="AM598">
        <v>1977770969</v>
      </c>
      <c r="AN598">
        <v>0</v>
      </c>
      <c r="AO598">
        <v>0</v>
      </c>
      <c r="AP598">
        <v>1977770969</v>
      </c>
      <c r="AQ598" s="187">
        <v>0</v>
      </c>
      <c r="AR598" s="187">
        <v>0</v>
      </c>
      <c r="AS598" s="187">
        <v>0</v>
      </c>
      <c r="AT598" s="187">
        <v>0</v>
      </c>
      <c r="AU598" s="187">
        <v>0</v>
      </c>
      <c r="AV598" s="187">
        <v>0</v>
      </c>
      <c r="AW598">
        <f>+COUNTIF('[5]EJECUCIONGASTOS ARMONIZADO'!$R$3:$R$583,#REF!)</f>
        <v>0</v>
      </c>
      <c r="AY598" t="e">
        <f>+#REF!-[5]GASTOS!#REF!</f>
        <v>#REF!</v>
      </c>
    </row>
    <row r="599" spans="1:51" x14ac:dyDescent="0.25">
      <c r="A599">
        <v>29</v>
      </c>
      <c r="B599">
        <v>1</v>
      </c>
      <c r="C599">
        <v>3</v>
      </c>
      <c r="D599">
        <v>82</v>
      </c>
      <c r="E599">
        <v>1</v>
      </c>
      <c r="F599">
        <v>6</v>
      </c>
      <c r="G599">
        <v>27</v>
      </c>
      <c r="H599">
        <v>3</v>
      </c>
      <c r="I599">
        <v>2</v>
      </c>
      <c r="J599" t="s">
        <v>235</v>
      </c>
      <c r="K599" t="s">
        <v>1717</v>
      </c>
      <c r="L599" t="s">
        <v>224</v>
      </c>
      <c r="M599" t="s">
        <v>1717</v>
      </c>
      <c r="N599" t="s">
        <v>224</v>
      </c>
      <c r="O599" t="s">
        <v>1720</v>
      </c>
      <c r="P599" t="s">
        <v>1721</v>
      </c>
      <c r="Q599" t="s">
        <v>594</v>
      </c>
      <c r="R599" t="s">
        <v>602</v>
      </c>
      <c r="S599" t="s">
        <v>696</v>
      </c>
      <c r="T599" t="s">
        <v>235</v>
      </c>
      <c r="U599" t="s">
        <v>725</v>
      </c>
      <c r="V599" t="s">
        <v>729</v>
      </c>
      <c r="W599" t="s">
        <v>797</v>
      </c>
      <c r="X599" t="s">
        <v>239</v>
      </c>
      <c r="Y599" t="s">
        <v>998</v>
      </c>
      <c r="Z599" t="s">
        <v>999</v>
      </c>
      <c r="AA599" t="s">
        <v>1752</v>
      </c>
      <c r="AB599" t="s">
        <v>1753</v>
      </c>
      <c r="AC599" t="s">
        <v>1754</v>
      </c>
      <c r="AD599" t="s">
        <v>1755</v>
      </c>
      <c r="AE599" t="s">
        <v>609</v>
      </c>
      <c r="AF599" t="s">
        <v>610</v>
      </c>
      <c r="AG599" t="s">
        <v>611</v>
      </c>
      <c r="AH599" t="s">
        <v>1764</v>
      </c>
      <c r="AI599" t="s">
        <v>1765</v>
      </c>
      <c r="AJ599" t="s">
        <v>2785</v>
      </c>
      <c r="AK599" t="s">
        <v>113</v>
      </c>
      <c r="AL599">
        <v>0</v>
      </c>
      <c r="AM599">
        <v>27206005</v>
      </c>
      <c r="AN599">
        <v>0</v>
      </c>
      <c r="AO599">
        <v>0</v>
      </c>
      <c r="AP599">
        <v>27206005</v>
      </c>
      <c r="AQ599" s="187">
        <v>0</v>
      </c>
      <c r="AR599" s="187">
        <v>0</v>
      </c>
      <c r="AS599" s="187">
        <v>0</v>
      </c>
      <c r="AT599" s="187">
        <v>0</v>
      </c>
      <c r="AU599" s="187">
        <v>0</v>
      </c>
      <c r="AV599" s="187">
        <v>0</v>
      </c>
      <c r="AW599">
        <f>+COUNTIF('[5]EJECUCIONGASTOS ARMONIZADO'!$R$3:$R$583,#REF!)</f>
        <v>0</v>
      </c>
      <c r="AY599" t="e">
        <f>+#REF!-[5]GASTOS!#REF!</f>
        <v>#REF!</v>
      </c>
    </row>
    <row r="600" spans="1:51" x14ac:dyDescent="0.25">
      <c r="A600">
        <v>29</v>
      </c>
      <c r="B600">
        <v>1</v>
      </c>
      <c r="C600">
        <v>3</v>
      </c>
      <c r="D600">
        <v>83</v>
      </c>
      <c r="E600">
        <v>1</v>
      </c>
      <c r="F600">
        <v>4</v>
      </c>
      <c r="G600">
        <v>52</v>
      </c>
      <c r="H600">
        <v>0</v>
      </c>
      <c r="I600">
        <v>3</v>
      </c>
      <c r="J600" t="s">
        <v>236</v>
      </c>
      <c r="K600" t="s">
        <v>1717</v>
      </c>
      <c r="L600" t="s">
        <v>224</v>
      </c>
      <c r="M600" t="s">
        <v>1717</v>
      </c>
      <c r="N600" t="s">
        <v>224</v>
      </c>
      <c r="O600" t="s">
        <v>1720</v>
      </c>
      <c r="P600" t="s">
        <v>1721</v>
      </c>
      <c r="Q600" t="s">
        <v>594</v>
      </c>
      <c r="R600" t="s">
        <v>602</v>
      </c>
      <c r="S600" t="s">
        <v>594</v>
      </c>
      <c r="T600" t="s">
        <v>236</v>
      </c>
      <c r="U600" t="s">
        <v>1380</v>
      </c>
      <c r="V600" t="s">
        <v>1384</v>
      </c>
      <c r="W600" t="s">
        <v>797</v>
      </c>
      <c r="X600" t="s">
        <v>239</v>
      </c>
      <c r="Y600" t="s">
        <v>1350</v>
      </c>
      <c r="Z600" t="s">
        <v>1351</v>
      </c>
      <c r="AA600" t="s">
        <v>1728</v>
      </c>
      <c r="AB600" t="s">
        <v>1729</v>
      </c>
      <c r="AC600" t="s">
        <v>1730</v>
      </c>
      <c r="AD600" t="s">
        <v>1731</v>
      </c>
      <c r="AE600" t="s">
        <v>609</v>
      </c>
      <c r="AF600" t="s">
        <v>610</v>
      </c>
      <c r="AG600" t="s">
        <v>611</v>
      </c>
      <c r="AH600" t="s">
        <v>1737</v>
      </c>
      <c r="AI600" t="s">
        <v>1738</v>
      </c>
      <c r="AJ600" t="s">
        <v>1904</v>
      </c>
      <c r="AK600" t="s">
        <v>129</v>
      </c>
      <c r="AL600">
        <v>274298424</v>
      </c>
      <c r="AM600">
        <v>0</v>
      </c>
      <c r="AN600">
        <v>0</v>
      </c>
      <c r="AO600">
        <v>0</v>
      </c>
      <c r="AP600">
        <v>274298424</v>
      </c>
      <c r="AQ600" s="187">
        <v>0</v>
      </c>
      <c r="AR600" s="187">
        <v>0</v>
      </c>
      <c r="AS600" s="187">
        <v>0</v>
      </c>
      <c r="AT600" s="187">
        <v>0</v>
      </c>
      <c r="AU600" s="187">
        <v>0</v>
      </c>
      <c r="AV600" s="187">
        <v>0</v>
      </c>
      <c r="AW600">
        <f>+COUNTIF('[5]EJECUCIONGASTOS ARMONIZADO'!$R$3:$R$583,#REF!)</f>
        <v>0</v>
      </c>
      <c r="AY600" t="e">
        <f>+#REF!-[5]GASTOS!#REF!</f>
        <v>#REF!</v>
      </c>
    </row>
    <row r="601" spans="1:51" x14ac:dyDescent="0.25">
      <c r="A601">
        <v>30</v>
      </c>
      <c r="B601">
        <v>1</v>
      </c>
      <c r="C601">
        <v>3</v>
      </c>
      <c r="D601">
        <v>11</v>
      </c>
      <c r="E601">
        <v>2</v>
      </c>
      <c r="F601">
        <v>3</v>
      </c>
      <c r="G601">
        <v>67</v>
      </c>
      <c r="H601">
        <v>0</v>
      </c>
      <c r="I601">
        <v>1</v>
      </c>
      <c r="J601" t="s">
        <v>597</v>
      </c>
      <c r="K601">
        <v>0</v>
      </c>
      <c r="L601" t="s">
        <v>597</v>
      </c>
      <c r="M601" t="s">
        <v>1905</v>
      </c>
      <c r="N601" t="s">
        <v>225</v>
      </c>
      <c r="O601" t="s">
        <v>1908</v>
      </c>
      <c r="P601" t="s">
        <v>1909</v>
      </c>
      <c r="Q601" t="s">
        <v>594</v>
      </c>
      <c r="R601" t="s">
        <v>602</v>
      </c>
      <c r="S601" t="s">
        <v>596</v>
      </c>
      <c r="T601" t="s">
        <v>597</v>
      </c>
      <c r="U601" t="s">
        <v>595</v>
      </c>
      <c r="V601" t="s">
        <v>234</v>
      </c>
      <c r="W601" t="s">
        <v>1437</v>
      </c>
      <c r="X601" t="s">
        <v>1438</v>
      </c>
      <c r="Y601" t="s">
        <v>1910</v>
      </c>
      <c r="Z601" t="s">
        <v>245</v>
      </c>
      <c r="AA601" t="s">
        <v>1911</v>
      </c>
      <c r="AB601" t="s">
        <v>1912</v>
      </c>
      <c r="AC601" t="s">
        <v>1913</v>
      </c>
      <c r="AD601" t="s">
        <v>1914</v>
      </c>
      <c r="AE601" t="s">
        <v>609</v>
      </c>
      <c r="AF601" t="s">
        <v>610</v>
      </c>
      <c r="AG601" t="s">
        <v>611</v>
      </c>
      <c r="AH601" t="s">
        <v>1915</v>
      </c>
      <c r="AI601" t="s">
        <v>1916</v>
      </c>
      <c r="AJ601" t="s">
        <v>1917</v>
      </c>
      <c r="AK601" t="s">
        <v>130</v>
      </c>
      <c r="AL601">
        <v>750898567</v>
      </c>
      <c r="AM601">
        <v>0</v>
      </c>
      <c r="AN601">
        <v>0</v>
      </c>
      <c r="AO601">
        <v>0</v>
      </c>
      <c r="AP601">
        <v>159106036</v>
      </c>
      <c r="AQ601" s="187">
        <v>591792531</v>
      </c>
      <c r="AR601" s="187">
        <v>591792531</v>
      </c>
      <c r="AS601" s="187">
        <v>591792531</v>
      </c>
      <c r="AT601" s="187">
        <v>360011342</v>
      </c>
      <c r="AU601" s="187">
        <v>352904982</v>
      </c>
      <c r="AV601" s="187">
        <v>0</v>
      </c>
      <c r="AW601">
        <f>+COUNTIF('[5]EJECUCIONGASTOS ARMONIZADO'!$R$3:$R$583,#REF!)</f>
        <v>0</v>
      </c>
      <c r="AY601" t="e">
        <f>+#REF!-[5]GASTOS!#REF!</f>
        <v>#REF!</v>
      </c>
    </row>
    <row r="602" spans="1:51" x14ac:dyDescent="0.25">
      <c r="A602">
        <v>30</v>
      </c>
      <c r="B602">
        <v>1</v>
      </c>
      <c r="C602">
        <v>3</v>
      </c>
      <c r="D602">
        <v>11</v>
      </c>
      <c r="E602">
        <v>2</v>
      </c>
      <c r="F602">
        <v>3</v>
      </c>
      <c r="G602">
        <v>67</v>
      </c>
      <c r="H602">
        <v>3</v>
      </c>
      <c r="I602">
        <v>1</v>
      </c>
      <c r="J602" t="s">
        <v>597</v>
      </c>
      <c r="K602">
        <v>0</v>
      </c>
      <c r="L602" t="s">
        <v>597</v>
      </c>
      <c r="M602" t="s">
        <v>1905</v>
      </c>
      <c r="N602" t="s">
        <v>225</v>
      </c>
      <c r="O602" t="s">
        <v>1908</v>
      </c>
      <c r="P602" t="s">
        <v>1909</v>
      </c>
      <c r="Q602" t="s">
        <v>594</v>
      </c>
      <c r="R602" t="s">
        <v>602</v>
      </c>
      <c r="S602" t="s">
        <v>596</v>
      </c>
      <c r="T602" t="s">
        <v>597</v>
      </c>
      <c r="U602" t="s">
        <v>595</v>
      </c>
      <c r="V602" t="s">
        <v>234</v>
      </c>
      <c r="W602" t="s">
        <v>1437</v>
      </c>
      <c r="X602" t="s">
        <v>1438</v>
      </c>
      <c r="Y602" t="s">
        <v>1910</v>
      </c>
      <c r="Z602" t="s">
        <v>245</v>
      </c>
      <c r="AA602" t="s">
        <v>1911</v>
      </c>
      <c r="AB602" t="s">
        <v>1912</v>
      </c>
      <c r="AC602" t="s">
        <v>1913</v>
      </c>
      <c r="AD602" t="s">
        <v>1914</v>
      </c>
      <c r="AE602" t="s">
        <v>609</v>
      </c>
      <c r="AF602" t="s">
        <v>610</v>
      </c>
      <c r="AG602" t="s">
        <v>611</v>
      </c>
      <c r="AH602" t="s">
        <v>1920</v>
      </c>
      <c r="AI602" t="s">
        <v>1921</v>
      </c>
      <c r="AJ602" t="s">
        <v>1922</v>
      </c>
      <c r="AK602" t="s">
        <v>130</v>
      </c>
      <c r="AL602">
        <v>880000000</v>
      </c>
      <c r="AM602">
        <v>0</v>
      </c>
      <c r="AN602">
        <v>0</v>
      </c>
      <c r="AO602">
        <v>0</v>
      </c>
      <c r="AP602">
        <v>50000000</v>
      </c>
      <c r="AQ602" s="187">
        <v>830000000</v>
      </c>
      <c r="AR602" s="187">
        <v>830000000</v>
      </c>
      <c r="AS602" s="187">
        <v>830000000</v>
      </c>
      <c r="AT602" s="187">
        <v>415000000</v>
      </c>
      <c r="AU602" s="187">
        <v>415000000</v>
      </c>
      <c r="AV602" s="187">
        <v>0</v>
      </c>
      <c r="AW602">
        <f>+COUNTIF('[5]EJECUCIONGASTOS ARMONIZADO'!$R$3:$R$583,#REF!)</f>
        <v>0</v>
      </c>
      <c r="AY602" t="e">
        <f>+#REF!-[5]GASTOS!#REF!</f>
        <v>#REF!</v>
      </c>
    </row>
    <row r="603" spans="1:51" x14ac:dyDescent="0.25">
      <c r="A603">
        <v>30</v>
      </c>
      <c r="B603">
        <v>1</v>
      </c>
      <c r="C603">
        <v>3</v>
      </c>
      <c r="D603">
        <v>11</v>
      </c>
      <c r="E603">
        <v>2</v>
      </c>
      <c r="F603">
        <v>3</v>
      </c>
      <c r="G603">
        <v>67</v>
      </c>
      <c r="H603">
        <v>4</v>
      </c>
      <c r="I603">
        <v>1</v>
      </c>
      <c r="J603" t="s">
        <v>597</v>
      </c>
      <c r="K603">
        <v>0</v>
      </c>
      <c r="L603" t="s">
        <v>597</v>
      </c>
      <c r="M603" t="s">
        <v>1905</v>
      </c>
      <c r="N603" t="s">
        <v>225</v>
      </c>
      <c r="O603" t="s">
        <v>1908</v>
      </c>
      <c r="P603" t="s">
        <v>1909</v>
      </c>
      <c r="Q603" t="s">
        <v>594</v>
      </c>
      <c r="R603" t="s">
        <v>602</v>
      </c>
      <c r="S603" t="s">
        <v>596</v>
      </c>
      <c r="T603" t="s">
        <v>597</v>
      </c>
      <c r="U603" t="s">
        <v>595</v>
      </c>
      <c r="V603" t="s">
        <v>234</v>
      </c>
      <c r="W603" t="s">
        <v>1437</v>
      </c>
      <c r="X603" t="s">
        <v>1438</v>
      </c>
      <c r="Y603" t="s">
        <v>1910</v>
      </c>
      <c r="Z603" t="s">
        <v>245</v>
      </c>
      <c r="AA603" t="s">
        <v>1911</v>
      </c>
      <c r="AB603" t="s">
        <v>1912</v>
      </c>
      <c r="AC603" t="s">
        <v>1913</v>
      </c>
      <c r="AD603" t="s">
        <v>1914</v>
      </c>
      <c r="AE603" t="s">
        <v>609</v>
      </c>
      <c r="AF603" t="s">
        <v>610</v>
      </c>
      <c r="AG603" t="s">
        <v>611</v>
      </c>
      <c r="AH603" t="s">
        <v>1925</v>
      </c>
      <c r="AI603" t="s">
        <v>1926</v>
      </c>
      <c r="AJ603" t="s">
        <v>1927</v>
      </c>
      <c r="AK603" t="s">
        <v>130</v>
      </c>
      <c r="AL603">
        <v>20000000</v>
      </c>
      <c r="AM603">
        <v>0</v>
      </c>
      <c r="AN603">
        <v>0</v>
      </c>
      <c r="AO603">
        <v>0</v>
      </c>
      <c r="AP603">
        <v>20000000</v>
      </c>
      <c r="AQ603" s="187">
        <v>0</v>
      </c>
      <c r="AR603" s="187">
        <v>0</v>
      </c>
      <c r="AS603" s="187">
        <v>0</v>
      </c>
      <c r="AT603" s="187">
        <v>0</v>
      </c>
      <c r="AU603" s="187">
        <v>0</v>
      </c>
      <c r="AV603" s="187">
        <v>0</v>
      </c>
      <c r="AW603">
        <f>+COUNTIF('[5]EJECUCIONGASTOS ARMONIZADO'!$R$3:$R$583,#REF!)</f>
        <v>0</v>
      </c>
      <c r="AY603" t="e">
        <f>+#REF!-[5]GASTOS!#REF!</f>
        <v>#REF!</v>
      </c>
    </row>
    <row r="604" spans="1:51" x14ac:dyDescent="0.25">
      <c r="A604">
        <v>30</v>
      </c>
      <c r="B604">
        <v>1</v>
      </c>
      <c r="C604">
        <v>3</v>
      </c>
      <c r="D604">
        <v>11</v>
      </c>
      <c r="E604">
        <v>2</v>
      </c>
      <c r="F604">
        <v>3</v>
      </c>
      <c r="G604">
        <v>67</v>
      </c>
      <c r="H604">
        <v>5</v>
      </c>
      <c r="I604">
        <v>1</v>
      </c>
      <c r="J604" t="s">
        <v>597</v>
      </c>
      <c r="K604">
        <v>0</v>
      </c>
      <c r="L604" t="s">
        <v>597</v>
      </c>
      <c r="M604" t="s">
        <v>1905</v>
      </c>
      <c r="N604" t="s">
        <v>225</v>
      </c>
      <c r="O604" t="s">
        <v>1908</v>
      </c>
      <c r="P604" t="s">
        <v>1909</v>
      </c>
      <c r="Q604" t="s">
        <v>594</v>
      </c>
      <c r="R604" t="s">
        <v>602</v>
      </c>
      <c r="S604" t="s">
        <v>596</v>
      </c>
      <c r="T604" t="s">
        <v>597</v>
      </c>
      <c r="U604" t="s">
        <v>595</v>
      </c>
      <c r="V604" t="s">
        <v>234</v>
      </c>
      <c r="W604" t="s">
        <v>1437</v>
      </c>
      <c r="X604" t="s">
        <v>1438</v>
      </c>
      <c r="Y604" t="s">
        <v>1910</v>
      </c>
      <c r="Z604" t="s">
        <v>245</v>
      </c>
      <c r="AA604" t="s">
        <v>1911</v>
      </c>
      <c r="AB604" t="s">
        <v>1912</v>
      </c>
      <c r="AC604" t="s">
        <v>1913</v>
      </c>
      <c r="AD604" t="s">
        <v>1914</v>
      </c>
      <c r="AE604" t="s">
        <v>609</v>
      </c>
      <c r="AF604" t="s">
        <v>610</v>
      </c>
      <c r="AG604" t="s">
        <v>611</v>
      </c>
      <c r="AH604" t="s">
        <v>1930</v>
      </c>
      <c r="AI604" t="s">
        <v>1931</v>
      </c>
      <c r="AJ604" t="s">
        <v>1932</v>
      </c>
      <c r="AK604" t="s">
        <v>130</v>
      </c>
      <c r="AL604">
        <v>20000000</v>
      </c>
      <c r="AM604">
        <v>0</v>
      </c>
      <c r="AN604">
        <v>0</v>
      </c>
      <c r="AO604">
        <v>0</v>
      </c>
      <c r="AP604">
        <v>20000000</v>
      </c>
      <c r="AQ604" s="187">
        <v>0</v>
      </c>
      <c r="AR604" s="187">
        <v>0</v>
      </c>
      <c r="AS604" s="187">
        <v>0</v>
      </c>
      <c r="AT604" s="187">
        <v>0</v>
      </c>
      <c r="AU604" s="187">
        <v>0</v>
      </c>
      <c r="AV604" s="187">
        <v>0</v>
      </c>
      <c r="AW604">
        <f>+COUNTIF('[5]EJECUCIONGASTOS ARMONIZADO'!$R$3:$R$583,#REF!)</f>
        <v>0</v>
      </c>
      <c r="AY604" t="e">
        <f>+#REF!-[5]GASTOS!#REF!</f>
        <v>#REF!</v>
      </c>
    </row>
    <row r="605" spans="1:51" x14ac:dyDescent="0.25">
      <c r="A605">
        <v>30</v>
      </c>
      <c r="B605">
        <v>1</v>
      </c>
      <c r="C605">
        <v>3</v>
      </c>
      <c r="D605">
        <v>11</v>
      </c>
      <c r="E605">
        <v>2</v>
      </c>
      <c r="F605">
        <v>301</v>
      </c>
      <c r="G605">
        <v>67</v>
      </c>
      <c r="H605">
        <v>40</v>
      </c>
      <c r="I605">
        <v>1</v>
      </c>
      <c r="J605" t="s">
        <v>597</v>
      </c>
      <c r="K605">
        <v>0</v>
      </c>
      <c r="L605" t="s">
        <v>597</v>
      </c>
      <c r="M605" t="s">
        <v>1905</v>
      </c>
      <c r="N605" t="s">
        <v>225</v>
      </c>
      <c r="O605" t="s">
        <v>1908</v>
      </c>
      <c r="P605" t="s">
        <v>1909</v>
      </c>
      <c r="Q605" t="s">
        <v>594</v>
      </c>
      <c r="R605" t="s">
        <v>602</v>
      </c>
      <c r="S605" t="s">
        <v>596</v>
      </c>
      <c r="T605" t="s">
        <v>597</v>
      </c>
      <c r="U605" t="s">
        <v>595</v>
      </c>
      <c r="V605" t="s">
        <v>234</v>
      </c>
      <c r="W605" t="s">
        <v>1437</v>
      </c>
      <c r="X605" t="s">
        <v>1438</v>
      </c>
      <c r="Y605" t="s">
        <v>3308</v>
      </c>
      <c r="Z605" t="s">
        <v>406</v>
      </c>
      <c r="AA605" t="s">
        <v>3309</v>
      </c>
      <c r="AB605" t="s">
        <v>1912</v>
      </c>
      <c r="AC605" t="s">
        <v>1913</v>
      </c>
      <c r="AD605" t="s">
        <v>1914</v>
      </c>
      <c r="AE605" t="s">
        <v>609</v>
      </c>
      <c r="AF605" t="s">
        <v>610</v>
      </c>
      <c r="AG605" t="s">
        <v>611</v>
      </c>
      <c r="AH605" t="s">
        <v>1915</v>
      </c>
      <c r="AI605" t="s">
        <v>1916</v>
      </c>
      <c r="AJ605" t="s">
        <v>3310</v>
      </c>
      <c r="AK605" t="s">
        <v>3311</v>
      </c>
      <c r="AL605">
        <v>0</v>
      </c>
      <c r="AM605">
        <v>0</v>
      </c>
      <c r="AN605">
        <v>0</v>
      </c>
      <c r="AO605">
        <v>404207469</v>
      </c>
      <c r="AP605">
        <v>0</v>
      </c>
      <c r="AQ605" s="187">
        <v>404207469</v>
      </c>
      <c r="AR605" s="187">
        <v>273650000</v>
      </c>
      <c r="AS605" s="187">
        <v>58500000</v>
      </c>
      <c r="AT605" s="187">
        <v>19400000</v>
      </c>
      <c r="AU605" s="187">
        <v>19400000</v>
      </c>
      <c r="AV605" s="187">
        <v>130557469</v>
      </c>
      <c r="AW605">
        <f>+COUNTIF('[5]EJECUCIONGASTOS ARMONIZADO'!$R$3:$R$583,#REF!)</f>
        <v>0</v>
      </c>
      <c r="AY605" t="e">
        <f>+#REF!-[5]GASTOS!#REF!</f>
        <v>#REF!</v>
      </c>
    </row>
    <row r="606" spans="1:51" x14ac:dyDescent="0.25">
      <c r="A606">
        <v>30</v>
      </c>
      <c r="B606">
        <v>1</v>
      </c>
      <c r="C606">
        <v>3</v>
      </c>
      <c r="D606">
        <v>11</v>
      </c>
      <c r="E606">
        <v>2</v>
      </c>
      <c r="F606">
        <v>301</v>
      </c>
      <c r="G606">
        <v>67</v>
      </c>
      <c r="H606">
        <v>40</v>
      </c>
      <c r="I606">
        <v>1</v>
      </c>
      <c r="J606" t="s">
        <v>597</v>
      </c>
      <c r="K606">
        <v>0</v>
      </c>
      <c r="L606" t="s">
        <v>597</v>
      </c>
      <c r="M606" t="s">
        <v>1905</v>
      </c>
      <c r="N606" t="s">
        <v>225</v>
      </c>
      <c r="O606" t="s">
        <v>1908</v>
      </c>
      <c r="P606" t="s">
        <v>1909</v>
      </c>
      <c r="Q606" t="s">
        <v>594</v>
      </c>
      <c r="R606" t="s">
        <v>602</v>
      </c>
      <c r="S606" t="s">
        <v>596</v>
      </c>
      <c r="T606" t="s">
        <v>597</v>
      </c>
      <c r="U606" t="s">
        <v>595</v>
      </c>
      <c r="V606" t="s">
        <v>234</v>
      </c>
      <c r="W606" t="s">
        <v>1437</v>
      </c>
      <c r="X606" t="s">
        <v>1438</v>
      </c>
      <c r="Y606" t="s">
        <v>3308</v>
      </c>
      <c r="Z606" t="s">
        <v>406</v>
      </c>
      <c r="AA606" t="s">
        <v>3309</v>
      </c>
      <c r="AB606" t="s">
        <v>1912</v>
      </c>
      <c r="AC606" t="s">
        <v>1913</v>
      </c>
      <c r="AD606" t="s">
        <v>1914</v>
      </c>
      <c r="AE606" t="s">
        <v>609</v>
      </c>
      <c r="AF606" t="s">
        <v>610</v>
      </c>
      <c r="AG606" t="s">
        <v>611</v>
      </c>
      <c r="AH606" t="s">
        <v>1920</v>
      </c>
      <c r="AI606" t="s">
        <v>1921</v>
      </c>
      <c r="AJ606" t="s">
        <v>3312</v>
      </c>
      <c r="AK606" t="s">
        <v>3313</v>
      </c>
      <c r="AL606">
        <v>0</v>
      </c>
      <c r="AM606">
        <v>0</v>
      </c>
      <c r="AN606">
        <v>0</v>
      </c>
      <c r="AO606">
        <v>250000000</v>
      </c>
      <c r="AP606">
        <v>0</v>
      </c>
      <c r="AQ606" s="187">
        <v>250000000</v>
      </c>
      <c r="AR606" s="187">
        <v>250000000</v>
      </c>
      <c r="AS606" s="187">
        <v>207000000</v>
      </c>
      <c r="AT606" s="187">
        <v>0</v>
      </c>
      <c r="AU606" s="187">
        <v>0</v>
      </c>
      <c r="AV606" s="187">
        <v>0</v>
      </c>
      <c r="AW606">
        <f>+COUNTIF('[5]EJECUCIONGASTOS ARMONIZADO'!$R$3:$R$583,#REF!)</f>
        <v>0</v>
      </c>
      <c r="AY606" t="e">
        <f>+#REF!-[5]GASTOS!#REF!</f>
        <v>#REF!</v>
      </c>
    </row>
    <row r="607" spans="1:51" x14ac:dyDescent="0.25">
      <c r="A607">
        <v>30</v>
      </c>
      <c r="B607">
        <v>1</v>
      </c>
      <c r="C607">
        <v>3</v>
      </c>
      <c r="D607">
        <v>11</v>
      </c>
      <c r="E607">
        <v>2</v>
      </c>
      <c r="F607">
        <v>301</v>
      </c>
      <c r="G607">
        <v>67</v>
      </c>
      <c r="H607">
        <v>40</v>
      </c>
      <c r="I607">
        <v>1</v>
      </c>
      <c r="J607" t="s">
        <v>597</v>
      </c>
      <c r="K607">
        <v>0</v>
      </c>
      <c r="L607" t="s">
        <v>597</v>
      </c>
      <c r="M607" t="s">
        <v>1905</v>
      </c>
      <c r="N607" t="s">
        <v>225</v>
      </c>
      <c r="O607" t="s">
        <v>1908</v>
      </c>
      <c r="P607" t="s">
        <v>1909</v>
      </c>
      <c r="Q607" t="s">
        <v>594</v>
      </c>
      <c r="R607" t="s">
        <v>602</v>
      </c>
      <c r="S607" t="s">
        <v>596</v>
      </c>
      <c r="T607" t="s">
        <v>597</v>
      </c>
      <c r="U607" t="s">
        <v>595</v>
      </c>
      <c r="V607" t="s">
        <v>234</v>
      </c>
      <c r="W607" t="s">
        <v>1437</v>
      </c>
      <c r="X607" t="s">
        <v>1438</v>
      </c>
      <c r="Y607" t="s">
        <v>3308</v>
      </c>
      <c r="Z607" t="s">
        <v>406</v>
      </c>
      <c r="AA607" t="s">
        <v>3309</v>
      </c>
      <c r="AB607" t="s">
        <v>1912</v>
      </c>
      <c r="AC607" t="s">
        <v>1913</v>
      </c>
      <c r="AD607" t="s">
        <v>1914</v>
      </c>
      <c r="AE607" t="s">
        <v>609</v>
      </c>
      <c r="AF607" t="s">
        <v>610</v>
      </c>
      <c r="AG607" t="s">
        <v>611</v>
      </c>
      <c r="AH607" t="s">
        <v>1944</v>
      </c>
      <c r="AI607" t="s">
        <v>1945</v>
      </c>
      <c r="AJ607" t="s">
        <v>3314</v>
      </c>
      <c r="AK607" t="s">
        <v>3315</v>
      </c>
      <c r="AL607">
        <v>0</v>
      </c>
      <c r="AM607">
        <v>0</v>
      </c>
      <c r="AN607">
        <v>0</v>
      </c>
      <c r="AO607">
        <v>150000000</v>
      </c>
      <c r="AP607">
        <v>150000000</v>
      </c>
      <c r="AQ607" s="187">
        <v>0</v>
      </c>
      <c r="AR607" s="187">
        <v>0</v>
      </c>
      <c r="AS607" s="187">
        <v>0</v>
      </c>
      <c r="AT607" s="187">
        <v>0</v>
      </c>
      <c r="AU607" s="187">
        <v>0</v>
      </c>
      <c r="AV607" s="187">
        <v>0</v>
      </c>
      <c r="AW607">
        <f>+COUNTIF('[5]EJECUCIONGASTOS ARMONIZADO'!$R$3:$R$583,#REF!)</f>
        <v>0</v>
      </c>
      <c r="AY607" t="e">
        <f>+#REF!-[5]GASTOS!#REF!</f>
        <v>#REF!</v>
      </c>
    </row>
    <row r="608" spans="1:51" x14ac:dyDescent="0.25">
      <c r="A608">
        <v>30</v>
      </c>
      <c r="B608">
        <v>1</v>
      </c>
      <c r="C608">
        <v>3</v>
      </c>
      <c r="D608">
        <v>11</v>
      </c>
      <c r="E608">
        <v>2</v>
      </c>
      <c r="F608">
        <v>301</v>
      </c>
      <c r="G608">
        <v>67</v>
      </c>
      <c r="H608">
        <v>40</v>
      </c>
      <c r="I608">
        <v>1</v>
      </c>
      <c r="J608" t="s">
        <v>597</v>
      </c>
      <c r="K608">
        <v>0</v>
      </c>
      <c r="L608" t="s">
        <v>597</v>
      </c>
      <c r="M608" t="s">
        <v>1905</v>
      </c>
      <c r="N608" t="s">
        <v>225</v>
      </c>
      <c r="O608" t="s">
        <v>1908</v>
      </c>
      <c r="P608" t="s">
        <v>1909</v>
      </c>
      <c r="Q608" t="s">
        <v>594</v>
      </c>
      <c r="R608" t="s">
        <v>602</v>
      </c>
      <c r="S608" t="s">
        <v>596</v>
      </c>
      <c r="T608" t="s">
        <v>597</v>
      </c>
      <c r="U608" t="s">
        <v>595</v>
      </c>
      <c r="V608" t="s">
        <v>234</v>
      </c>
      <c r="W608" t="s">
        <v>1437</v>
      </c>
      <c r="X608" t="s">
        <v>1438</v>
      </c>
      <c r="Y608" t="s">
        <v>3308</v>
      </c>
      <c r="Z608" t="s">
        <v>406</v>
      </c>
      <c r="AA608" t="s">
        <v>3309</v>
      </c>
      <c r="AB608" t="s">
        <v>1912</v>
      </c>
      <c r="AC608" t="s">
        <v>1913</v>
      </c>
      <c r="AD608" t="s">
        <v>1914</v>
      </c>
      <c r="AE608" t="s">
        <v>609</v>
      </c>
      <c r="AF608" t="s">
        <v>610</v>
      </c>
      <c r="AG608" t="s">
        <v>611</v>
      </c>
      <c r="AH608" t="s">
        <v>1925</v>
      </c>
      <c r="AI608" t="s">
        <v>1926</v>
      </c>
      <c r="AJ608" t="s">
        <v>3316</v>
      </c>
      <c r="AK608" t="s">
        <v>3317</v>
      </c>
      <c r="AL608">
        <v>0</v>
      </c>
      <c r="AM608">
        <v>0</v>
      </c>
      <c r="AN608">
        <v>0</v>
      </c>
      <c r="AO608">
        <v>150000000</v>
      </c>
      <c r="AP608">
        <v>0</v>
      </c>
      <c r="AQ608" s="187">
        <v>150000000</v>
      </c>
      <c r="AR608" s="187">
        <v>112200000</v>
      </c>
      <c r="AS608" s="187">
        <v>112200000</v>
      </c>
      <c r="AT608" s="187">
        <v>0</v>
      </c>
      <c r="AU608" s="187">
        <v>0</v>
      </c>
      <c r="AV608" s="187">
        <v>37800000</v>
      </c>
      <c r="AW608">
        <f>+COUNTIF('[5]EJECUCIONGASTOS ARMONIZADO'!$R$3:$R$583,#REF!)</f>
        <v>0</v>
      </c>
      <c r="AY608" t="e">
        <f>+#REF!-[5]GASTOS!#REF!</f>
        <v>#REF!</v>
      </c>
    </row>
    <row r="609" spans="1:51" x14ac:dyDescent="0.25">
      <c r="A609">
        <v>30</v>
      </c>
      <c r="B609">
        <v>1</v>
      </c>
      <c r="C609">
        <v>3</v>
      </c>
      <c r="D609">
        <v>11</v>
      </c>
      <c r="E609">
        <v>3</v>
      </c>
      <c r="F609">
        <v>1</v>
      </c>
      <c r="G609">
        <v>67</v>
      </c>
      <c r="H609">
        <v>0</v>
      </c>
      <c r="I609">
        <v>1</v>
      </c>
      <c r="J609" t="s">
        <v>597</v>
      </c>
      <c r="K609">
        <v>0</v>
      </c>
      <c r="L609" t="s">
        <v>597</v>
      </c>
      <c r="M609" t="s">
        <v>1905</v>
      </c>
      <c r="N609" t="s">
        <v>225</v>
      </c>
      <c r="O609" t="s">
        <v>1908</v>
      </c>
      <c r="P609" t="s">
        <v>1909</v>
      </c>
      <c r="Q609" t="s">
        <v>594</v>
      </c>
      <c r="R609" t="s">
        <v>602</v>
      </c>
      <c r="S609" t="s">
        <v>596</v>
      </c>
      <c r="T609" t="s">
        <v>597</v>
      </c>
      <c r="U609" t="s">
        <v>595</v>
      </c>
      <c r="V609" t="s">
        <v>234</v>
      </c>
      <c r="W609" t="s">
        <v>603</v>
      </c>
      <c r="X609" t="s">
        <v>246</v>
      </c>
      <c r="Y609" t="s">
        <v>604</v>
      </c>
      <c r="Z609" t="s">
        <v>247</v>
      </c>
      <c r="AA609" t="s">
        <v>1935</v>
      </c>
      <c r="AB609" t="s">
        <v>1912</v>
      </c>
      <c r="AC609" t="s">
        <v>1913</v>
      </c>
      <c r="AD609" t="s">
        <v>1914</v>
      </c>
      <c r="AE609" t="s">
        <v>609</v>
      </c>
      <c r="AF609" t="s">
        <v>610</v>
      </c>
      <c r="AG609" t="s">
        <v>611</v>
      </c>
      <c r="AH609" t="s">
        <v>1915</v>
      </c>
      <c r="AI609" t="s">
        <v>1916</v>
      </c>
      <c r="AJ609" t="s">
        <v>1936</v>
      </c>
      <c r="AK609" t="s">
        <v>130</v>
      </c>
      <c r="AL609">
        <v>551433</v>
      </c>
      <c r="AM609">
        <v>0</v>
      </c>
      <c r="AN609">
        <v>0</v>
      </c>
      <c r="AO609">
        <v>0</v>
      </c>
      <c r="AP609">
        <v>551433</v>
      </c>
      <c r="AQ609" s="187">
        <v>0</v>
      </c>
      <c r="AR609" s="187">
        <v>0</v>
      </c>
      <c r="AS609" s="187">
        <v>0</v>
      </c>
      <c r="AT609" s="187">
        <v>0</v>
      </c>
      <c r="AU609" s="187">
        <v>0</v>
      </c>
      <c r="AV609" s="187">
        <v>0</v>
      </c>
      <c r="AW609">
        <f>+COUNTIF('[5]EJECUCIONGASTOS ARMONIZADO'!$R$3:$R$583,#REF!)</f>
        <v>0</v>
      </c>
      <c r="AY609" t="e">
        <f>+#REF!-[5]GASTOS!#REF!</f>
        <v>#REF!</v>
      </c>
    </row>
    <row r="610" spans="1:51" x14ac:dyDescent="0.25">
      <c r="A610">
        <v>30</v>
      </c>
      <c r="B610">
        <v>1</v>
      </c>
      <c r="C610">
        <v>3</v>
      </c>
      <c r="D610">
        <v>11</v>
      </c>
      <c r="E610">
        <v>3</v>
      </c>
      <c r="F610">
        <v>6</v>
      </c>
      <c r="G610">
        <v>67</v>
      </c>
      <c r="H610">
        <v>0</v>
      </c>
      <c r="I610">
        <v>1</v>
      </c>
      <c r="J610" t="s">
        <v>597</v>
      </c>
      <c r="K610">
        <v>0</v>
      </c>
      <c r="L610" t="s">
        <v>597</v>
      </c>
      <c r="M610" t="s">
        <v>1905</v>
      </c>
      <c r="N610" t="s">
        <v>225</v>
      </c>
      <c r="O610" t="s">
        <v>1908</v>
      </c>
      <c r="P610" t="s">
        <v>1909</v>
      </c>
      <c r="Q610" t="s">
        <v>594</v>
      </c>
      <c r="R610" t="s">
        <v>602</v>
      </c>
      <c r="S610" t="s">
        <v>596</v>
      </c>
      <c r="T610" t="s">
        <v>597</v>
      </c>
      <c r="U610" t="s">
        <v>595</v>
      </c>
      <c r="V610" t="s">
        <v>234</v>
      </c>
      <c r="W610" t="s">
        <v>603</v>
      </c>
      <c r="X610" t="s">
        <v>246</v>
      </c>
      <c r="Y610" t="s">
        <v>1939</v>
      </c>
      <c r="Z610" t="s">
        <v>250</v>
      </c>
      <c r="AA610" t="s">
        <v>1940</v>
      </c>
      <c r="AB610" t="s">
        <v>1912</v>
      </c>
      <c r="AC610" t="s">
        <v>1913</v>
      </c>
      <c r="AD610" t="s">
        <v>1914</v>
      </c>
      <c r="AE610" t="s">
        <v>609</v>
      </c>
      <c r="AF610" t="s">
        <v>610</v>
      </c>
      <c r="AG610" t="s">
        <v>611</v>
      </c>
      <c r="AH610" t="s">
        <v>1920</v>
      </c>
      <c r="AI610" t="s">
        <v>1921</v>
      </c>
      <c r="AJ610" t="s">
        <v>1941</v>
      </c>
      <c r="AK610" t="s">
        <v>130</v>
      </c>
      <c r="AL610">
        <v>859550000</v>
      </c>
      <c r="AM610">
        <v>0</v>
      </c>
      <c r="AN610">
        <v>0</v>
      </c>
      <c r="AO610">
        <v>0</v>
      </c>
      <c r="AP610">
        <v>349550000</v>
      </c>
      <c r="AQ610" s="187">
        <v>510000000</v>
      </c>
      <c r="AR610" s="187">
        <v>510000000</v>
      </c>
      <c r="AS610" s="187">
        <v>15000000</v>
      </c>
      <c r="AT610" s="187">
        <v>11472226</v>
      </c>
      <c r="AU610" s="187">
        <v>11472226</v>
      </c>
      <c r="AV610" s="187">
        <v>0</v>
      </c>
      <c r="AW610">
        <f>+COUNTIF('[5]EJECUCIONGASTOS ARMONIZADO'!$R$3:$R$583,#REF!)</f>
        <v>0</v>
      </c>
      <c r="AY610" t="e">
        <f>+#REF!-[5]GASTOS!#REF!</f>
        <v>#REF!</v>
      </c>
    </row>
    <row r="611" spans="1:51" x14ac:dyDescent="0.25">
      <c r="A611">
        <v>30</v>
      </c>
      <c r="B611">
        <v>1</v>
      </c>
      <c r="C611">
        <v>3</v>
      </c>
      <c r="D611">
        <v>11</v>
      </c>
      <c r="E611">
        <v>3</v>
      </c>
      <c r="F611">
        <v>6</v>
      </c>
      <c r="G611">
        <v>67</v>
      </c>
      <c r="H611">
        <v>1</v>
      </c>
      <c r="I611">
        <v>1</v>
      </c>
      <c r="J611" t="s">
        <v>597</v>
      </c>
      <c r="K611">
        <v>0</v>
      </c>
      <c r="L611" t="s">
        <v>597</v>
      </c>
      <c r="M611" t="s">
        <v>1905</v>
      </c>
      <c r="N611" t="s">
        <v>225</v>
      </c>
      <c r="O611" t="s">
        <v>1908</v>
      </c>
      <c r="P611" t="s">
        <v>1909</v>
      </c>
      <c r="Q611" t="s">
        <v>594</v>
      </c>
      <c r="R611" t="s">
        <v>602</v>
      </c>
      <c r="S611" t="s">
        <v>596</v>
      </c>
      <c r="T611" t="s">
        <v>597</v>
      </c>
      <c r="U611" t="s">
        <v>595</v>
      </c>
      <c r="V611" t="s">
        <v>234</v>
      </c>
      <c r="W611" t="s">
        <v>603</v>
      </c>
      <c r="X611" t="s">
        <v>246</v>
      </c>
      <c r="Y611" t="s">
        <v>1939</v>
      </c>
      <c r="Z611" t="s">
        <v>250</v>
      </c>
      <c r="AA611" t="s">
        <v>1940</v>
      </c>
      <c r="AB611" t="s">
        <v>1912</v>
      </c>
      <c r="AC611" t="s">
        <v>1913</v>
      </c>
      <c r="AD611" t="s">
        <v>1914</v>
      </c>
      <c r="AE611" t="s">
        <v>609</v>
      </c>
      <c r="AF611" t="s">
        <v>610</v>
      </c>
      <c r="AG611" t="s">
        <v>611</v>
      </c>
      <c r="AH611" t="s">
        <v>1944</v>
      </c>
      <c r="AI611" t="s">
        <v>1945</v>
      </c>
      <c r="AJ611" t="s">
        <v>1946</v>
      </c>
      <c r="AK611" t="s">
        <v>130</v>
      </c>
      <c r="AL611">
        <v>20000000</v>
      </c>
      <c r="AM611">
        <v>0</v>
      </c>
      <c r="AN611">
        <v>0</v>
      </c>
      <c r="AO611">
        <v>0</v>
      </c>
      <c r="AP611">
        <v>20000000</v>
      </c>
      <c r="AQ611" s="187">
        <v>0</v>
      </c>
      <c r="AR611" s="187">
        <v>0</v>
      </c>
      <c r="AS611" s="187">
        <v>0</v>
      </c>
      <c r="AT611" s="187">
        <v>0</v>
      </c>
      <c r="AU611" s="187">
        <v>0</v>
      </c>
      <c r="AV611" s="187">
        <v>0</v>
      </c>
      <c r="AW611">
        <f>+COUNTIF('[5]EJECUCIONGASTOS ARMONIZADO'!$R$3:$R$583,#REF!)</f>
        <v>0</v>
      </c>
      <c r="AY611" t="e">
        <f>+#REF!-[5]GASTOS!#REF!</f>
        <v>#REF!</v>
      </c>
    </row>
    <row r="612" spans="1:51" x14ac:dyDescent="0.25">
      <c r="A612">
        <v>30</v>
      </c>
      <c r="B612">
        <v>1</v>
      </c>
      <c r="C612">
        <v>3</v>
      </c>
      <c r="D612">
        <v>11</v>
      </c>
      <c r="E612">
        <v>3</v>
      </c>
      <c r="F612">
        <v>6</v>
      </c>
      <c r="G612">
        <v>67</v>
      </c>
      <c r="H612">
        <v>2</v>
      </c>
      <c r="I612">
        <v>1</v>
      </c>
      <c r="J612" t="s">
        <v>597</v>
      </c>
      <c r="K612">
        <v>0</v>
      </c>
      <c r="L612" t="s">
        <v>597</v>
      </c>
      <c r="M612" t="s">
        <v>1905</v>
      </c>
      <c r="N612" t="s">
        <v>225</v>
      </c>
      <c r="O612" t="s">
        <v>1908</v>
      </c>
      <c r="P612" t="s">
        <v>1909</v>
      </c>
      <c r="Q612" t="s">
        <v>594</v>
      </c>
      <c r="R612" t="s">
        <v>602</v>
      </c>
      <c r="S612" t="s">
        <v>596</v>
      </c>
      <c r="T612" t="s">
        <v>597</v>
      </c>
      <c r="U612" t="s">
        <v>595</v>
      </c>
      <c r="V612" t="s">
        <v>234</v>
      </c>
      <c r="W612" t="s">
        <v>603</v>
      </c>
      <c r="X612" t="s">
        <v>246</v>
      </c>
      <c r="Y612" t="s">
        <v>1939</v>
      </c>
      <c r="Z612" t="s">
        <v>250</v>
      </c>
      <c r="AA612" t="s">
        <v>1940</v>
      </c>
      <c r="AB612" t="s">
        <v>1912</v>
      </c>
      <c r="AC612" t="s">
        <v>1913</v>
      </c>
      <c r="AD612" t="s">
        <v>1914</v>
      </c>
      <c r="AE612" t="s">
        <v>609</v>
      </c>
      <c r="AF612" t="s">
        <v>610</v>
      </c>
      <c r="AG612" t="s">
        <v>611</v>
      </c>
      <c r="AH612" t="s">
        <v>1925</v>
      </c>
      <c r="AI612" t="s">
        <v>1926</v>
      </c>
      <c r="AJ612" t="s">
        <v>1949</v>
      </c>
      <c r="AK612" t="s">
        <v>130</v>
      </c>
      <c r="AL612">
        <v>40000000</v>
      </c>
      <c r="AM612">
        <v>0</v>
      </c>
      <c r="AN612">
        <v>0</v>
      </c>
      <c r="AO612">
        <v>0</v>
      </c>
      <c r="AP612">
        <v>40000000</v>
      </c>
      <c r="AQ612" s="187">
        <v>0</v>
      </c>
      <c r="AR612" s="187">
        <v>0</v>
      </c>
      <c r="AS612" s="187">
        <v>0</v>
      </c>
      <c r="AT612" s="187">
        <v>0</v>
      </c>
      <c r="AU612" s="187">
        <v>0</v>
      </c>
      <c r="AV612" s="187">
        <v>0</v>
      </c>
      <c r="AW612">
        <f>+COUNTIF('[5]EJECUCIONGASTOS ARMONIZADO'!$R$3:$R$583,#REF!)</f>
        <v>0</v>
      </c>
      <c r="AY612" t="e">
        <f>+#REF!-[5]GASTOS!#REF!</f>
        <v>#REF!</v>
      </c>
    </row>
    <row r="613" spans="1:51" x14ac:dyDescent="0.25">
      <c r="A613">
        <v>30</v>
      </c>
      <c r="B613">
        <v>1</v>
      </c>
      <c r="C613">
        <v>3</v>
      </c>
      <c r="D613">
        <v>11</v>
      </c>
      <c r="E613">
        <v>3</v>
      </c>
      <c r="F613">
        <v>6</v>
      </c>
      <c r="G613">
        <v>84</v>
      </c>
      <c r="H613">
        <v>0</v>
      </c>
      <c r="I613">
        <v>1</v>
      </c>
      <c r="J613" t="s">
        <v>597</v>
      </c>
      <c r="K613">
        <v>0</v>
      </c>
      <c r="L613" t="s">
        <v>597</v>
      </c>
      <c r="M613" t="s">
        <v>1905</v>
      </c>
      <c r="N613" t="s">
        <v>225</v>
      </c>
      <c r="O613" t="s">
        <v>1908</v>
      </c>
      <c r="P613" t="s">
        <v>1909</v>
      </c>
      <c r="Q613" t="s">
        <v>594</v>
      </c>
      <c r="R613" t="s">
        <v>602</v>
      </c>
      <c r="S613" t="s">
        <v>596</v>
      </c>
      <c r="T613" t="s">
        <v>597</v>
      </c>
      <c r="U613" t="s">
        <v>595</v>
      </c>
      <c r="V613" t="s">
        <v>234</v>
      </c>
      <c r="W613" t="s">
        <v>603</v>
      </c>
      <c r="X613" t="s">
        <v>246</v>
      </c>
      <c r="Y613" t="s">
        <v>1939</v>
      </c>
      <c r="Z613" t="s">
        <v>250</v>
      </c>
      <c r="AA613" t="s">
        <v>1952</v>
      </c>
      <c r="AB613" t="s">
        <v>1953</v>
      </c>
      <c r="AC613" t="s">
        <v>1954</v>
      </c>
      <c r="AD613" t="s">
        <v>1955</v>
      </c>
      <c r="AE613" t="s">
        <v>609</v>
      </c>
      <c r="AF613" t="s">
        <v>610</v>
      </c>
      <c r="AG613" t="s">
        <v>611</v>
      </c>
      <c r="AH613" t="s">
        <v>1956</v>
      </c>
      <c r="AI613" t="s">
        <v>1957</v>
      </c>
      <c r="AJ613" t="s">
        <v>1958</v>
      </c>
      <c r="AK613" t="s">
        <v>131</v>
      </c>
      <c r="AL613">
        <v>145000000</v>
      </c>
      <c r="AM613">
        <v>0</v>
      </c>
      <c r="AN613">
        <v>0</v>
      </c>
      <c r="AO613">
        <v>0</v>
      </c>
      <c r="AP613">
        <v>145000000</v>
      </c>
      <c r="AQ613" s="187">
        <v>0</v>
      </c>
      <c r="AR613" s="187">
        <v>0</v>
      </c>
      <c r="AS613" s="187">
        <v>0</v>
      </c>
      <c r="AT613" s="187">
        <v>0</v>
      </c>
      <c r="AU613" s="187">
        <v>0</v>
      </c>
      <c r="AV613" s="187">
        <v>0</v>
      </c>
      <c r="AW613">
        <f>+COUNTIF('[5]EJECUCIONGASTOS ARMONIZADO'!$R$3:$R$583,#REF!)</f>
        <v>0</v>
      </c>
      <c r="AY613" t="e">
        <f>+#REF!-[5]GASTOS!#REF!</f>
        <v>#REF!</v>
      </c>
    </row>
    <row r="614" spans="1:51" x14ac:dyDescent="0.25">
      <c r="A614">
        <v>30</v>
      </c>
      <c r="B614">
        <v>1</v>
      </c>
      <c r="C614">
        <v>3</v>
      </c>
      <c r="D614">
        <v>44</v>
      </c>
      <c r="E614">
        <v>2</v>
      </c>
      <c r="F614">
        <v>301</v>
      </c>
      <c r="G614">
        <v>67</v>
      </c>
      <c r="H614">
        <v>40</v>
      </c>
      <c r="I614">
        <v>4</v>
      </c>
      <c r="J614" t="s">
        <v>4491</v>
      </c>
      <c r="K614" t="s">
        <v>1905</v>
      </c>
      <c r="L614" t="s">
        <v>225</v>
      </c>
      <c r="M614" t="s">
        <v>1905</v>
      </c>
      <c r="N614" t="s">
        <v>225</v>
      </c>
      <c r="O614" t="s">
        <v>1908</v>
      </c>
      <c r="P614" t="s">
        <v>1909</v>
      </c>
      <c r="Q614" t="s">
        <v>594</v>
      </c>
      <c r="R614" t="s">
        <v>602</v>
      </c>
      <c r="S614" t="s">
        <v>4492</v>
      </c>
      <c r="T614" t="s">
        <v>4491</v>
      </c>
      <c r="U614" t="s">
        <v>3614</v>
      </c>
      <c r="V614" t="s">
        <v>4493</v>
      </c>
      <c r="W614" t="s">
        <v>1437</v>
      </c>
      <c r="X614" t="s">
        <v>1438</v>
      </c>
      <c r="Y614" t="s">
        <v>3308</v>
      </c>
      <c r="Z614" t="s">
        <v>406</v>
      </c>
      <c r="AA614" t="s">
        <v>3309</v>
      </c>
      <c r="AB614" t="s">
        <v>1912</v>
      </c>
      <c r="AC614" t="s">
        <v>1913</v>
      </c>
      <c r="AD614" t="s">
        <v>1914</v>
      </c>
      <c r="AE614" t="s">
        <v>609</v>
      </c>
      <c r="AF614" t="s">
        <v>610</v>
      </c>
      <c r="AG614" t="s">
        <v>611</v>
      </c>
      <c r="AH614" t="s">
        <v>1920</v>
      </c>
      <c r="AI614" t="s">
        <v>1921</v>
      </c>
      <c r="AJ614" t="s">
        <v>4507</v>
      </c>
      <c r="AK614" t="s">
        <v>4508</v>
      </c>
      <c r="AL614">
        <v>0</v>
      </c>
      <c r="AM614">
        <v>0</v>
      </c>
      <c r="AN614">
        <v>0</v>
      </c>
      <c r="AO614">
        <v>270000000</v>
      </c>
      <c r="AP614">
        <v>0</v>
      </c>
      <c r="AQ614" s="187">
        <v>270000000</v>
      </c>
      <c r="AR614" s="187">
        <v>270000000</v>
      </c>
      <c r="AS614" s="187">
        <v>270000000</v>
      </c>
      <c r="AT614" s="187">
        <v>270000000</v>
      </c>
      <c r="AU614" s="187">
        <v>270000000</v>
      </c>
      <c r="AV614" s="187">
        <v>0</v>
      </c>
    </row>
    <row r="615" spans="1:51" x14ac:dyDescent="0.25">
      <c r="A615">
        <v>30</v>
      </c>
      <c r="B615">
        <v>1</v>
      </c>
      <c r="C615">
        <v>3</v>
      </c>
      <c r="D615">
        <v>81</v>
      </c>
      <c r="E615">
        <v>2</v>
      </c>
      <c r="F615">
        <v>3</v>
      </c>
      <c r="G615">
        <v>67</v>
      </c>
      <c r="H615">
        <v>0</v>
      </c>
      <c r="I615">
        <v>1</v>
      </c>
      <c r="J615" t="s">
        <v>597</v>
      </c>
      <c r="K615">
        <v>0</v>
      </c>
      <c r="L615" t="s">
        <v>597</v>
      </c>
      <c r="M615" t="s">
        <v>1905</v>
      </c>
      <c r="N615" t="s">
        <v>225</v>
      </c>
      <c r="O615" t="s">
        <v>1908</v>
      </c>
      <c r="P615" t="s">
        <v>1909</v>
      </c>
      <c r="Q615" t="s">
        <v>594</v>
      </c>
      <c r="R615" t="s">
        <v>602</v>
      </c>
      <c r="S615" t="s">
        <v>596</v>
      </c>
      <c r="T615" t="s">
        <v>597</v>
      </c>
      <c r="U615" t="s">
        <v>946</v>
      </c>
      <c r="V615" t="s">
        <v>950</v>
      </c>
      <c r="W615" t="s">
        <v>1437</v>
      </c>
      <c r="X615" t="s">
        <v>1438</v>
      </c>
      <c r="Y615" t="s">
        <v>1910</v>
      </c>
      <c r="Z615" t="s">
        <v>245</v>
      </c>
      <c r="AA615" t="s">
        <v>1911</v>
      </c>
      <c r="AB615" t="s">
        <v>1912</v>
      </c>
      <c r="AC615" t="s">
        <v>1913</v>
      </c>
      <c r="AD615" t="s">
        <v>1914</v>
      </c>
      <c r="AE615" t="s">
        <v>609</v>
      </c>
      <c r="AF615" t="s">
        <v>610</v>
      </c>
      <c r="AG615" t="s">
        <v>611</v>
      </c>
      <c r="AH615" t="s">
        <v>1920</v>
      </c>
      <c r="AI615" t="s">
        <v>1921</v>
      </c>
      <c r="AJ615" t="s">
        <v>2788</v>
      </c>
      <c r="AK615" t="s">
        <v>130</v>
      </c>
      <c r="AL615">
        <v>0</v>
      </c>
      <c r="AM615">
        <v>700000000</v>
      </c>
      <c r="AN615">
        <v>0</v>
      </c>
      <c r="AO615">
        <v>0</v>
      </c>
      <c r="AP615">
        <v>700000000</v>
      </c>
      <c r="AQ615" s="187">
        <v>0</v>
      </c>
      <c r="AR615" s="187">
        <v>0</v>
      </c>
      <c r="AS615" s="187">
        <v>0</v>
      </c>
      <c r="AT615" s="187">
        <v>0</v>
      </c>
      <c r="AU615" s="187">
        <v>0</v>
      </c>
      <c r="AV615" s="187">
        <v>0</v>
      </c>
      <c r="AW615">
        <f>+COUNTIF('[5]EJECUCIONGASTOS ARMONIZADO'!$R$3:$R$583,#REF!)</f>
        <v>0</v>
      </c>
      <c r="AY615" t="e">
        <f>+#REF!-[5]GASTOS!#REF!</f>
        <v>#REF!</v>
      </c>
    </row>
    <row r="616" spans="1:51" x14ac:dyDescent="0.25">
      <c r="A616">
        <v>30</v>
      </c>
      <c r="B616">
        <v>1</v>
      </c>
      <c r="C616">
        <v>3</v>
      </c>
      <c r="D616">
        <v>81</v>
      </c>
      <c r="E616">
        <v>2</v>
      </c>
      <c r="F616">
        <v>301</v>
      </c>
      <c r="G616">
        <v>67</v>
      </c>
      <c r="H616">
        <v>40</v>
      </c>
      <c r="I616">
        <v>1</v>
      </c>
      <c r="J616" t="s">
        <v>597</v>
      </c>
      <c r="K616">
        <v>0</v>
      </c>
      <c r="L616" t="s">
        <v>597</v>
      </c>
      <c r="M616" t="s">
        <v>1905</v>
      </c>
      <c r="N616" t="s">
        <v>225</v>
      </c>
      <c r="O616" t="s">
        <v>1908</v>
      </c>
      <c r="P616" t="s">
        <v>1909</v>
      </c>
      <c r="Q616" t="s">
        <v>594</v>
      </c>
      <c r="R616" t="s">
        <v>602</v>
      </c>
      <c r="S616" t="s">
        <v>596</v>
      </c>
      <c r="T616" t="s">
        <v>597</v>
      </c>
      <c r="U616" t="s">
        <v>946</v>
      </c>
      <c r="V616" t="s">
        <v>950</v>
      </c>
      <c r="W616" t="s">
        <v>1437</v>
      </c>
      <c r="X616" t="s">
        <v>1438</v>
      </c>
      <c r="Y616" t="s">
        <v>3308</v>
      </c>
      <c r="Z616" t="s">
        <v>406</v>
      </c>
      <c r="AA616" t="s">
        <v>3309</v>
      </c>
      <c r="AB616" t="s">
        <v>1912</v>
      </c>
      <c r="AC616" t="s">
        <v>1913</v>
      </c>
      <c r="AD616" t="s">
        <v>1914</v>
      </c>
      <c r="AE616" t="s">
        <v>609</v>
      </c>
      <c r="AF616" t="s">
        <v>610</v>
      </c>
      <c r="AG616" t="s">
        <v>611</v>
      </c>
      <c r="AH616" t="s">
        <v>1915</v>
      </c>
      <c r="AI616" t="s">
        <v>1916</v>
      </c>
      <c r="AJ616" t="s">
        <v>3318</v>
      </c>
      <c r="AK616" t="s">
        <v>3311</v>
      </c>
      <c r="AL616">
        <v>0</v>
      </c>
      <c r="AM616">
        <v>0</v>
      </c>
      <c r="AN616">
        <v>0</v>
      </c>
      <c r="AO616">
        <v>200000000</v>
      </c>
      <c r="AP616">
        <v>0</v>
      </c>
      <c r="AQ616" s="187">
        <v>200000000</v>
      </c>
      <c r="AR616" s="187">
        <v>200000000</v>
      </c>
      <c r="AS616" s="187">
        <v>0</v>
      </c>
      <c r="AT616" s="187">
        <v>0</v>
      </c>
      <c r="AU616" s="187">
        <v>0</v>
      </c>
      <c r="AV616" s="187">
        <v>0</v>
      </c>
      <c r="AW616">
        <f>+COUNTIF('[5]EJECUCIONGASTOS ARMONIZADO'!$R$3:$R$583,#REF!)</f>
        <v>0</v>
      </c>
      <c r="AY616" t="e">
        <f>+#REF!-[5]GASTOS!#REF!</f>
        <v>#REF!</v>
      </c>
    </row>
    <row r="617" spans="1:51" x14ac:dyDescent="0.25">
      <c r="A617">
        <v>30</v>
      </c>
      <c r="B617">
        <v>1</v>
      </c>
      <c r="C617">
        <v>3</v>
      </c>
      <c r="D617">
        <v>81</v>
      </c>
      <c r="E617">
        <v>2</v>
      </c>
      <c r="F617">
        <v>301</v>
      </c>
      <c r="G617">
        <v>67</v>
      </c>
      <c r="H617">
        <v>40</v>
      </c>
      <c r="I617">
        <v>1</v>
      </c>
      <c r="J617" t="s">
        <v>597</v>
      </c>
      <c r="K617">
        <v>0</v>
      </c>
      <c r="L617" t="s">
        <v>597</v>
      </c>
      <c r="M617" t="s">
        <v>1905</v>
      </c>
      <c r="N617" t="s">
        <v>225</v>
      </c>
      <c r="O617" t="s">
        <v>1908</v>
      </c>
      <c r="P617" t="s">
        <v>1909</v>
      </c>
      <c r="Q617" t="s">
        <v>594</v>
      </c>
      <c r="R617" t="s">
        <v>602</v>
      </c>
      <c r="S617" t="s">
        <v>596</v>
      </c>
      <c r="T617" t="s">
        <v>597</v>
      </c>
      <c r="U617" t="s">
        <v>946</v>
      </c>
      <c r="V617" t="s">
        <v>950</v>
      </c>
      <c r="W617" t="s">
        <v>1437</v>
      </c>
      <c r="X617" t="s">
        <v>1438</v>
      </c>
      <c r="Y617" t="s">
        <v>3308</v>
      </c>
      <c r="Z617" t="s">
        <v>406</v>
      </c>
      <c r="AA617" t="s">
        <v>3309</v>
      </c>
      <c r="AB617" t="s">
        <v>1912</v>
      </c>
      <c r="AC617" t="s">
        <v>1913</v>
      </c>
      <c r="AD617" t="s">
        <v>1914</v>
      </c>
      <c r="AE617" t="s">
        <v>609</v>
      </c>
      <c r="AF617" t="s">
        <v>610</v>
      </c>
      <c r="AG617" t="s">
        <v>611</v>
      </c>
      <c r="AH617" t="s">
        <v>1920</v>
      </c>
      <c r="AI617" t="s">
        <v>1921</v>
      </c>
      <c r="AJ617" t="s">
        <v>3319</v>
      </c>
      <c r="AK617" t="s">
        <v>3313</v>
      </c>
      <c r="AL617">
        <v>0</v>
      </c>
      <c r="AM617">
        <v>0</v>
      </c>
      <c r="AN617">
        <v>0</v>
      </c>
      <c r="AO617">
        <v>500000000</v>
      </c>
      <c r="AP617">
        <v>270000000</v>
      </c>
      <c r="AQ617" s="187">
        <v>230000000</v>
      </c>
      <c r="AR617" s="187">
        <v>133000000</v>
      </c>
      <c r="AS617" s="187">
        <v>133000000</v>
      </c>
      <c r="AT617" s="187">
        <v>0</v>
      </c>
      <c r="AU617" s="187">
        <v>0</v>
      </c>
      <c r="AV617" s="187">
        <v>97000000</v>
      </c>
      <c r="AW617">
        <f>+COUNTIF('[5]EJECUCIONGASTOS ARMONIZADO'!$R$3:$R$583,#REF!)</f>
        <v>0</v>
      </c>
      <c r="AY617" t="e">
        <f>+#REF!-[5]GASTOS!#REF!</f>
        <v>#REF!</v>
      </c>
    </row>
    <row r="618" spans="1:51" x14ac:dyDescent="0.25">
      <c r="A618">
        <v>33</v>
      </c>
      <c r="B618">
        <v>1</v>
      </c>
      <c r="C618">
        <v>3</v>
      </c>
      <c r="D618">
        <v>11</v>
      </c>
      <c r="E618">
        <v>3</v>
      </c>
      <c r="F618">
        <v>3</v>
      </c>
      <c r="G618">
        <v>73</v>
      </c>
      <c r="H618">
        <v>0</v>
      </c>
      <c r="I618">
        <v>1</v>
      </c>
      <c r="J618" t="s">
        <v>597</v>
      </c>
      <c r="K618">
        <v>0</v>
      </c>
      <c r="L618" t="s">
        <v>597</v>
      </c>
      <c r="M618" t="s">
        <v>1180</v>
      </c>
      <c r="N618" t="s">
        <v>226</v>
      </c>
      <c r="O618" t="s">
        <v>1961</v>
      </c>
      <c r="P618" t="s">
        <v>1962</v>
      </c>
      <c r="Q618" t="s">
        <v>594</v>
      </c>
      <c r="R618" t="s">
        <v>602</v>
      </c>
      <c r="S618" t="s">
        <v>596</v>
      </c>
      <c r="T618" t="s">
        <v>597</v>
      </c>
      <c r="U618" t="s">
        <v>595</v>
      </c>
      <c r="V618" t="s">
        <v>234</v>
      </c>
      <c r="W618" t="s">
        <v>603</v>
      </c>
      <c r="X618" t="s">
        <v>246</v>
      </c>
      <c r="Y618" t="s">
        <v>1963</v>
      </c>
      <c r="Z618" t="s">
        <v>1964</v>
      </c>
      <c r="AA618" t="s">
        <v>1965</v>
      </c>
      <c r="AB618" t="s">
        <v>1966</v>
      </c>
      <c r="AC618" t="s">
        <v>1967</v>
      </c>
      <c r="AD618" t="s">
        <v>1968</v>
      </c>
      <c r="AE618" t="s">
        <v>609</v>
      </c>
      <c r="AF618" t="s">
        <v>610</v>
      </c>
      <c r="AG618" t="s">
        <v>611</v>
      </c>
      <c r="AH618" t="s">
        <v>1969</v>
      </c>
      <c r="AI618" t="s">
        <v>1970</v>
      </c>
      <c r="AJ618" t="s">
        <v>1971</v>
      </c>
      <c r="AK618" t="s">
        <v>132</v>
      </c>
      <c r="AL618">
        <v>8572146</v>
      </c>
      <c r="AM618">
        <v>0</v>
      </c>
      <c r="AN618">
        <v>0</v>
      </c>
      <c r="AO618">
        <v>0</v>
      </c>
      <c r="AP618">
        <v>0</v>
      </c>
      <c r="AQ618" s="187">
        <v>8572146</v>
      </c>
      <c r="AR618" s="187">
        <v>8572146</v>
      </c>
      <c r="AS618" s="187">
        <v>8572146</v>
      </c>
      <c r="AT618" s="187">
        <v>0</v>
      </c>
      <c r="AU618" s="187">
        <v>0</v>
      </c>
      <c r="AV618" s="187">
        <v>0</v>
      </c>
      <c r="AW618">
        <f>+COUNTIF('[5]EJECUCIONGASTOS ARMONIZADO'!$R$3:$R$583,#REF!)</f>
        <v>0</v>
      </c>
      <c r="AY618" t="e">
        <f>+#REF!-[5]GASTOS!#REF!</f>
        <v>#REF!</v>
      </c>
    </row>
    <row r="619" spans="1:51" x14ac:dyDescent="0.25">
      <c r="A619">
        <v>33</v>
      </c>
      <c r="B619">
        <v>1</v>
      </c>
      <c r="C619">
        <v>3</v>
      </c>
      <c r="D619">
        <v>11</v>
      </c>
      <c r="E619">
        <v>3</v>
      </c>
      <c r="F619">
        <v>3</v>
      </c>
      <c r="G619">
        <v>73</v>
      </c>
      <c r="H619">
        <v>1</v>
      </c>
      <c r="I619">
        <v>1</v>
      </c>
      <c r="J619" t="s">
        <v>597</v>
      </c>
      <c r="K619">
        <v>0</v>
      </c>
      <c r="L619" t="s">
        <v>597</v>
      </c>
      <c r="M619" t="s">
        <v>1180</v>
      </c>
      <c r="N619" t="s">
        <v>226</v>
      </c>
      <c r="O619" t="s">
        <v>1961</v>
      </c>
      <c r="P619" t="s">
        <v>1962</v>
      </c>
      <c r="Q619" t="s">
        <v>594</v>
      </c>
      <c r="R619" t="s">
        <v>602</v>
      </c>
      <c r="S619" t="s">
        <v>596</v>
      </c>
      <c r="T619" t="s">
        <v>597</v>
      </c>
      <c r="U619" t="s">
        <v>595</v>
      </c>
      <c r="V619" t="s">
        <v>234</v>
      </c>
      <c r="W619" t="s">
        <v>603</v>
      </c>
      <c r="X619" t="s">
        <v>246</v>
      </c>
      <c r="Y619" t="s">
        <v>1963</v>
      </c>
      <c r="Z619" t="s">
        <v>1964</v>
      </c>
      <c r="AA619" t="s">
        <v>1965</v>
      </c>
      <c r="AB619" t="s">
        <v>1966</v>
      </c>
      <c r="AC619" t="s">
        <v>1967</v>
      </c>
      <c r="AD619" t="s">
        <v>1968</v>
      </c>
      <c r="AE619" t="s">
        <v>609</v>
      </c>
      <c r="AF619" t="s">
        <v>610</v>
      </c>
      <c r="AG619" t="s">
        <v>611</v>
      </c>
      <c r="AH619" t="s">
        <v>1974</v>
      </c>
      <c r="AI619" t="s">
        <v>1975</v>
      </c>
      <c r="AJ619" t="s">
        <v>1976</v>
      </c>
      <c r="AK619" t="s">
        <v>132</v>
      </c>
      <c r="AL619">
        <v>672000000</v>
      </c>
      <c r="AM619">
        <v>0</v>
      </c>
      <c r="AN619">
        <v>0</v>
      </c>
      <c r="AO619">
        <v>0</v>
      </c>
      <c r="AP619">
        <v>18616158</v>
      </c>
      <c r="AQ619" s="187">
        <v>653383842</v>
      </c>
      <c r="AR619" s="187">
        <v>653383842</v>
      </c>
      <c r="AS619" s="187">
        <v>653383842</v>
      </c>
      <c r="AT619" s="187">
        <v>441333334</v>
      </c>
      <c r="AU619" s="187">
        <v>441333334</v>
      </c>
      <c r="AV619" s="187">
        <v>0</v>
      </c>
      <c r="AW619">
        <f>+COUNTIF('[5]EJECUCIONGASTOS ARMONIZADO'!$R$3:$R$583,#REF!)</f>
        <v>0</v>
      </c>
      <c r="AY619" t="e">
        <f>+#REF!-[5]GASTOS!#REF!</f>
        <v>#REF!</v>
      </c>
    </row>
    <row r="620" spans="1:51" x14ac:dyDescent="0.25">
      <c r="A620">
        <v>33</v>
      </c>
      <c r="B620">
        <v>1</v>
      </c>
      <c r="C620">
        <v>3</v>
      </c>
      <c r="D620">
        <v>11</v>
      </c>
      <c r="E620">
        <v>3</v>
      </c>
      <c r="F620">
        <v>3</v>
      </c>
      <c r="G620">
        <v>73</v>
      </c>
      <c r="H620">
        <v>2</v>
      </c>
      <c r="I620">
        <v>1</v>
      </c>
      <c r="J620" t="s">
        <v>597</v>
      </c>
      <c r="K620">
        <v>0</v>
      </c>
      <c r="L620" t="s">
        <v>597</v>
      </c>
      <c r="M620" t="s">
        <v>1180</v>
      </c>
      <c r="N620" t="s">
        <v>226</v>
      </c>
      <c r="O620" t="s">
        <v>1961</v>
      </c>
      <c r="P620" t="s">
        <v>1962</v>
      </c>
      <c r="Q620" t="s">
        <v>594</v>
      </c>
      <c r="R620" t="s">
        <v>602</v>
      </c>
      <c r="S620" t="s">
        <v>596</v>
      </c>
      <c r="T620" t="s">
        <v>597</v>
      </c>
      <c r="U620" t="s">
        <v>595</v>
      </c>
      <c r="V620" t="s">
        <v>234</v>
      </c>
      <c r="W620" t="s">
        <v>603</v>
      </c>
      <c r="X620" t="s">
        <v>246</v>
      </c>
      <c r="Y620" t="s">
        <v>1963</v>
      </c>
      <c r="Z620" t="s">
        <v>1964</v>
      </c>
      <c r="AA620" t="s">
        <v>1965</v>
      </c>
      <c r="AB620" t="s">
        <v>1966</v>
      </c>
      <c r="AC620" t="s">
        <v>1967</v>
      </c>
      <c r="AD620" t="s">
        <v>1968</v>
      </c>
      <c r="AE620" t="s">
        <v>609</v>
      </c>
      <c r="AF620" t="s">
        <v>610</v>
      </c>
      <c r="AG620" t="s">
        <v>611</v>
      </c>
      <c r="AH620" t="s">
        <v>1974</v>
      </c>
      <c r="AI620" t="s">
        <v>1975</v>
      </c>
      <c r="AJ620" t="s">
        <v>1979</v>
      </c>
      <c r="AK620" t="s">
        <v>132</v>
      </c>
      <c r="AL620">
        <v>150000000</v>
      </c>
      <c r="AM620">
        <v>0</v>
      </c>
      <c r="AN620">
        <v>0</v>
      </c>
      <c r="AO620">
        <v>0</v>
      </c>
      <c r="AP620">
        <v>49277397</v>
      </c>
      <c r="AQ620" s="187">
        <v>100722603</v>
      </c>
      <c r="AR620" s="187">
        <v>100722603</v>
      </c>
      <c r="AS620" s="187">
        <v>100722603</v>
      </c>
      <c r="AT620" s="187">
        <v>51857401</v>
      </c>
      <c r="AU620" s="187">
        <v>51857401</v>
      </c>
      <c r="AV620" s="187">
        <v>0</v>
      </c>
      <c r="AW620">
        <f>+COUNTIF('[5]EJECUCIONGASTOS ARMONIZADO'!$R$3:$R$583,#REF!)</f>
        <v>0</v>
      </c>
      <c r="AY620" t="e">
        <f>+#REF!-[5]GASTOS!#REF!</f>
        <v>#REF!</v>
      </c>
    </row>
    <row r="621" spans="1:51" x14ac:dyDescent="0.25">
      <c r="A621">
        <v>33</v>
      </c>
      <c r="B621">
        <v>1</v>
      </c>
      <c r="C621">
        <v>3</v>
      </c>
      <c r="D621">
        <v>11</v>
      </c>
      <c r="E621">
        <v>3</v>
      </c>
      <c r="F621">
        <v>3</v>
      </c>
      <c r="G621">
        <v>73</v>
      </c>
      <c r="H621">
        <v>3</v>
      </c>
      <c r="I621">
        <v>1</v>
      </c>
      <c r="J621" t="s">
        <v>597</v>
      </c>
      <c r="K621">
        <v>0</v>
      </c>
      <c r="L621" t="s">
        <v>597</v>
      </c>
      <c r="M621" t="s">
        <v>1180</v>
      </c>
      <c r="N621" t="s">
        <v>226</v>
      </c>
      <c r="O621" t="s">
        <v>1961</v>
      </c>
      <c r="P621" t="s">
        <v>1962</v>
      </c>
      <c r="Q621" t="s">
        <v>594</v>
      </c>
      <c r="R621" t="s">
        <v>602</v>
      </c>
      <c r="S621" t="s">
        <v>596</v>
      </c>
      <c r="T621" t="s">
        <v>597</v>
      </c>
      <c r="U621" t="s">
        <v>595</v>
      </c>
      <c r="V621" t="s">
        <v>234</v>
      </c>
      <c r="W621" t="s">
        <v>603</v>
      </c>
      <c r="X621" t="s">
        <v>246</v>
      </c>
      <c r="Y621" t="s">
        <v>1963</v>
      </c>
      <c r="Z621" t="s">
        <v>1964</v>
      </c>
      <c r="AA621" t="s">
        <v>1965</v>
      </c>
      <c r="AB621" t="s">
        <v>1966</v>
      </c>
      <c r="AC621" t="s">
        <v>1967</v>
      </c>
      <c r="AD621" t="s">
        <v>1968</v>
      </c>
      <c r="AE621" t="s">
        <v>609</v>
      </c>
      <c r="AF621" t="s">
        <v>610</v>
      </c>
      <c r="AG621" t="s">
        <v>611</v>
      </c>
      <c r="AH621" t="s">
        <v>1982</v>
      </c>
      <c r="AI621" t="s">
        <v>1983</v>
      </c>
      <c r="AJ621" t="s">
        <v>1984</v>
      </c>
      <c r="AK621" t="s">
        <v>132</v>
      </c>
      <c r="AL621">
        <v>560000000</v>
      </c>
      <c r="AM621">
        <v>0</v>
      </c>
      <c r="AN621">
        <v>0</v>
      </c>
      <c r="AO621">
        <v>0</v>
      </c>
      <c r="AP621">
        <v>560000000</v>
      </c>
      <c r="AQ621" s="187">
        <v>0</v>
      </c>
      <c r="AR621" s="187">
        <v>0</v>
      </c>
      <c r="AS621" s="187">
        <v>0</v>
      </c>
      <c r="AT621" s="187">
        <v>0</v>
      </c>
      <c r="AU621" s="187">
        <v>0</v>
      </c>
      <c r="AV621" s="187">
        <v>0</v>
      </c>
      <c r="AW621">
        <f>+COUNTIF('[5]EJECUCIONGASTOS ARMONIZADO'!$R$3:$R$583,#REF!)</f>
        <v>0</v>
      </c>
      <c r="AY621" t="e">
        <f>+#REF!-[5]GASTOS!#REF!</f>
        <v>#REF!</v>
      </c>
    </row>
    <row r="622" spans="1:51" x14ac:dyDescent="0.25">
      <c r="A622">
        <v>33</v>
      </c>
      <c r="B622">
        <v>1</v>
      </c>
      <c r="C622">
        <v>3</v>
      </c>
      <c r="D622">
        <v>11</v>
      </c>
      <c r="E622">
        <v>3</v>
      </c>
      <c r="F622">
        <v>3</v>
      </c>
      <c r="G622">
        <v>73</v>
      </c>
      <c r="H622">
        <v>4</v>
      </c>
      <c r="I622">
        <v>1</v>
      </c>
      <c r="J622" t="s">
        <v>597</v>
      </c>
      <c r="K622">
        <v>0</v>
      </c>
      <c r="L622" t="s">
        <v>597</v>
      </c>
      <c r="M622" t="s">
        <v>1180</v>
      </c>
      <c r="N622" t="s">
        <v>226</v>
      </c>
      <c r="O622" t="s">
        <v>1961</v>
      </c>
      <c r="P622" t="s">
        <v>1962</v>
      </c>
      <c r="Q622" t="s">
        <v>594</v>
      </c>
      <c r="R622" t="s">
        <v>602</v>
      </c>
      <c r="S622" t="s">
        <v>596</v>
      </c>
      <c r="T622" t="s">
        <v>597</v>
      </c>
      <c r="U622" t="s">
        <v>595</v>
      </c>
      <c r="V622" t="s">
        <v>234</v>
      </c>
      <c r="W622" t="s">
        <v>603</v>
      </c>
      <c r="X622" t="s">
        <v>246</v>
      </c>
      <c r="Y622" t="s">
        <v>1963</v>
      </c>
      <c r="Z622" t="s">
        <v>1964</v>
      </c>
      <c r="AA622" t="s">
        <v>1965</v>
      </c>
      <c r="AB622" t="s">
        <v>1966</v>
      </c>
      <c r="AC622" t="s">
        <v>1967</v>
      </c>
      <c r="AD622" t="s">
        <v>1968</v>
      </c>
      <c r="AE622" t="s">
        <v>609</v>
      </c>
      <c r="AF622" t="s">
        <v>610</v>
      </c>
      <c r="AG622" t="s">
        <v>611</v>
      </c>
      <c r="AH622" t="s">
        <v>1974</v>
      </c>
      <c r="AI622" t="s">
        <v>1975</v>
      </c>
      <c r="AJ622" t="s">
        <v>1987</v>
      </c>
      <c r="AK622" t="s">
        <v>132</v>
      </c>
      <c r="AL622">
        <v>35000000</v>
      </c>
      <c r="AM622">
        <v>0</v>
      </c>
      <c r="AN622">
        <v>0</v>
      </c>
      <c r="AO622">
        <v>0</v>
      </c>
      <c r="AP622">
        <v>35000000</v>
      </c>
      <c r="AQ622" s="187">
        <v>0</v>
      </c>
      <c r="AR622" s="187">
        <v>0</v>
      </c>
      <c r="AS622" s="187">
        <v>0</v>
      </c>
      <c r="AT622" s="187">
        <v>0</v>
      </c>
      <c r="AU622" s="187">
        <v>0</v>
      </c>
      <c r="AV622" s="187">
        <v>0</v>
      </c>
      <c r="AW622">
        <f>+COUNTIF('[5]EJECUCIONGASTOS ARMONIZADO'!$R$3:$R$583,#REF!)</f>
        <v>0</v>
      </c>
      <c r="AY622" t="e">
        <f>+#REF!-[5]GASTOS!#REF!</f>
        <v>#REF!</v>
      </c>
    </row>
    <row r="623" spans="1:51" x14ac:dyDescent="0.25">
      <c r="A623">
        <v>33</v>
      </c>
      <c r="B623">
        <v>1</v>
      </c>
      <c r="C623">
        <v>3</v>
      </c>
      <c r="D623">
        <v>11</v>
      </c>
      <c r="E623">
        <v>3</v>
      </c>
      <c r="F623">
        <v>3</v>
      </c>
      <c r="G623">
        <v>73</v>
      </c>
      <c r="H623">
        <v>5</v>
      </c>
      <c r="I623">
        <v>1</v>
      </c>
      <c r="J623" t="s">
        <v>597</v>
      </c>
      <c r="K623">
        <v>0</v>
      </c>
      <c r="L623" t="s">
        <v>597</v>
      </c>
      <c r="M623" t="s">
        <v>1180</v>
      </c>
      <c r="N623" t="s">
        <v>226</v>
      </c>
      <c r="O623" t="s">
        <v>1961</v>
      </c>
      <c r="P623" t="s">
        <v>1962</v>
      </c>
      <c r="Q623" t="s">
        <v>594</v>
      </c>
      <c r="R623" t="s">
        <v>602</v>
      </c>
      <c r="S623" t="s">
        <v>596</v>
      </c>
      <c r="T623" t="s">
        <v>597</v>
      </c>
      <c r="U623" t="s">
        <v>595</v>
      </c>
      <c r="V623" t="s">
        <v>234</v>
      </c>
      <c r="W623" t="s">
        <v>603</v>
      </c>
      <c r="X623" t="s">
        <v>246</v>
      </c>
      <c r="Y623" t="s">
        <v>1963</v>
      </c>
      <c r="Z623" t="s">
        <v>1964</v>
      </c>
      <c r="AA623" t="s">
        <v>1965</v>
      </c>
      <c r="AB623" t="s">
        <v>1966</v>
      </c>
      <c r="AC623" t="s">
        <v>1967</v>
      </c>
      <c r="AD623" t="s">
        <v>1968</v>
      </c>
      <c r="AE623" t="s">
        <v>609</v>
      </c>
      <c r="AF623" t="s">
        <v>610</v>
      </c>
      <c r="AG623" t="s">
        <v>611</v>
      </c>
      <c r="AH623" t="s">
        <v>1982</v>
      </c>
      <c r="AI623" t="s">
        <v>1983</v>
      </c>
      <c r="AJ623" t="s">
        <v>1990</v>
      </c>
      <c r="AK623" t="s">
        <v>132</v>
      </c>
      <c r="AL623">
        <v>2215113809</v>
      </c>
      <c r="AM623">
        <v>0</v>
      </c>
      <c r="AN623">
        <v>0</v>
      </c>
      <c r="AO623">
        <v>0</v>
      </c>
      <c r="AP623">
        <v>61604470</v>
      </c>
      <c r="AQ623" s="187">
        <v>2153509339</v>
      </c>
      <c r="AR623" s="187">
        <v>2153509339</v>
      </c>
      <c r="AS623" s="187">
        <v>2153509339</v>
      </c>
      <c r="AT623" s="187">
        <v>0</v>
      </c>
      <c r="AU623" s="187">
        <v>0</v>
      </c>
      <c r="AV623" s="187">
        <v>0</v>
      </c>
      <c r="AW623">
        <f>+COUNTIF('[5]EJECUCIONGASTOS ARMONIZADO'!$R$3:$R$583,#REF!)</f>
        <v>0</v>
      </c>
      <c r="AY623" t="e">
        <f>+#REF!-[5]GASTOS!#REF!</f>
        <v>#REF!</v>
      </c>
    </row>
    <row r="624" spans="1:51" x14ac:dyDescent="0.25">
      <c r="A624">
        <v>33</v>
      </c>
      <c r="B624">
        <v>1</v>
      </c>
      <c r="C624">
        <v>3</v>
      </c>
      <c r="D624">
        <v>11</v>
      </c>
      <c r="E624">
        <v>3</v>
      </c>
      <c r="F624">
        <v>3</v>
      </c>
      <c r="G624">
        <v>73</v>
      </c>
      <c r="H624">
        <v>6</v>
      </c>
      <c r="I624">
        <v>1</v>
      </c>
      <c r="J624" t="s">
        <v>597</v>
      </c>
      <c r="K624">
        <v>0</v>
      </c>
      <c r="L624" t="s">
        <v>597</v>
      </c>
      <c r="M624" t="s">
        <v>1180</v>
      </c>
      <c r="N624" t="s">
        <v>226</v>
      </c>
      <c r="O624" t="s">
        <v>1961</v>
      </c>
      <c r="P624" t="s">
        <v>1962</v>
      </c>
      <c r="Q624" t="s">
        <v>594</v>
      </c>
      <c r="R624" t="s">
        <v>602</v>
      </c>
      <c r="S624" t="s">
        <v>596</v>
      </c>
      <c r="T624" t="s">
        <v>597</v>
      </c>
      <c r="U624" t="s">
        <v>595</v>
      </c>
      <c r="V624" t="s">
        <v>234</v>
      </c>
      <c r="W624" t="s">
        <v>603</v>
      </c>
      <c r="X624" t="s">
        <v>246</v>
      </c>
      <c r="Y624" t="s">
        <v>1963</v>
      </c>
      <c r="Z624" t="s">
        <v>1964</v>
      </c>
      <c r="AA624" t="s">
        <v>1965</v>
      </c>
      <c r="AB624" t="s">
        <v>1966</v>
      </c>
      <c r="AC624" t="s">
        <v>1967</v>
      </c>
      <c r="AD624" t="s">
        <v>1968</v>
      </c>
      <c r="AE624" t="s">
        <v>609</v>
      </c>
      <c r="AF624" t="s">
        <v>610</v>
      </c>
      <c r="AG624" t="s">
        <v>611</v>
      </c>
      <c r="AH624" t="s">
        <v>1993</v>
      </c>
      <c r="AI624" t="s">
        <v>1994</v>
      </c>
      <c r="AJ624" t="s">
        <v>1995</v>
      </c>
      <c r="AK624" t="s">
        <v>132</v>
      </c>
      <c r="AL624">
        <v>405000000</v>
      </c>
      <c r="AM624">
        <v>0</v>
      </c>
      <c r="AN624">
        <v>0</v>
      </c>
      <c r="AO624">
        <v>0</v>
      </c>
      <c r="AP624">
        <v>219666668</v>
      </c>
      <c r="AQ624" s="187">
        <v>185333332</v>
      </c>
      <c r="AR624" s="187">
        <v>185333332</v>
      </c>
      <c r="AS624" s="187">
        <v>185333332</v>
      </c>
      <c r="AT624" s="187">
        <v>117299999</v>
      </c>
      <c r="AU624" s="187">
        <v>117299999</v>
      </c>
      <c r="AV624" s="187">
        <v>0</v>
      </c>
      <c r="AW624">
        <f>+COUNTIF('[5]EJECUCIONGASTOS ARMONIZADO'!$R$3:$R$583,#REF!)</f>
        <v>0</v>
      </c>
      <c r="AY624" t="e">
        <f>+#REF!-[5]GASTOS!#REF!</f>
        <v>#REF!</v>
      </c>
    </row>
    <row r="625" spans="1:51" x14ac:dyDescent="0.25">
      <c r="A625">
        <v>33</v>
      </c>
      <c r="B625">
        <v>1</v>
      </c>
      <c r="C625">
        <v>3</v>
      </c>
      <c r="D625">
        <v>11</v>
      </c>
      <c r="E625">
        <v>3</v>
      </c>
      <c r="F625">
        <v>301</v>
      </c>
      <c r="G625">
        <v>73</v>
      </c>
      <c r="H625">
        <v>40</v>
      </c>
      <c r="I625">
        <v>1</v>
      </c>
      <c r="J625" t="s">
        <v>597</v>
      </c>
      <c r="K625">
        <v>0</v>
      </c>
      <c r="L625" t="s">
        <v>597</v>
      </c>
      <c r="M625" t="s">
        <v>1180</v>
      </c>
      <c r="N625" t="s">
        <v>226</v>
      </c>
      <c r="O625" t="s">
        <v>1961</v>
      </c>
      <c r="P625" t="s">
        <v>1962</v>
      </c>
      <c r="Q625" t="s">
        <v>594</v>
      </c>
      <c r="R625" t="s">
        <v>602</v>
      </c>
      <c r="S625" t="s">
        <v>596</v>
      </c>
      <c r="T625" t="s">
        <v>597</v>
      </c>
      <c r="U625" t="s">
        <v>595</v>
      </c>
      <c r="V625" t="s">
        <v>234</v>
      </c>
      <c r="W625" t="s">
        <v>603</v>
      </c>
      <c r="X625" t="s">
        <v>246</v>
      </c>
      <c r="Y625" t="s">
        <v>3320</v>
      </c>
      <c r="Z625" t="s">
        <v>454</v>
      </c>
      <c r="AA625" t="s">
        <v>3321</v>
      </c>
      <c r="AB625" t="s">
        <v>1966</v>
      </c>
      <c r="AC625" t="s">
        <v>1967</v>
      </c>
      <c r="AD625" t="s">
        <v>1968</v>
      </c>
      <c r="AE625" t="s">
        <v>609</v>
      </c>
      <c r="AF625" t="s">
        <v>610</v>
      </c>
      <c r="AG625" t="s">
        <v>611</v>
      </c>
      <c r="AH625" t="s">
        <v>1974</v>
      </c>
      <c r="AI625" t="s">
        <v>1975</v>
      </c>
      <c r="AJ625" t="s">
        <v>4443</v>
      </c>
      <c r="AK625" t="s">
        <v>4444</v>
      </c>
      <c r="AL625">
        <v>0</v>
      </c>
      <c r="AM625">
        <v>0</v>
      </c>
      <c r="AN625">
        <v>0</v>
      </c>
      <c r="AO625">
        <v>68833334</v>
      </c>
      <c r="AP625">
        <v>0</v>
      </c>
      <c r="AQ625" s="187">
        <v>68833334</v>
      </c>
      <c r="AR625" s="187">
        <v>59139385</v>
      </c>
      <c r="AS625" s="187">
        <v>0</v>
      </c>
      <c r="AT625" s="187">
        <v>0</v>
      </c>
      <c r="AU625" s="187">
        <v>0</v>
      </c>
      <c r="AV625" s="187">
        <v>9693949</v>
      </c>
      <c r="AY625" t="e">
        <f>+#REF!-[5]GASTOS!#REF!</f>
        <v>#REF!</v>
      </c>
    </row>
    <row r="626" spans="1:51" x14ac:dyDescent="0.25">
      <c r="A626">
        <v>33</v>
      </c>
      <c r="B626">
        <v>1</v>
      </c>
      <c r="C626">
        <v>3</v>
      </c>
      <c r="D626">
        <v>11</v>
      </c>
      <c r="E626">
        <v>3</v>
      </c>
      <c r="F626">
        <v>301</v>
      </c>
      <c r="G626">
        <v>73</v>
      </c>
      <c r="H626">
        <v>40</v>
      </c>
      <c r="I626">
        <v>1</v>
      </c>
      <c r="J626" t="s">
        <v>597</v>
      </c>
      <c r="K626">
        <v>0</v>
      </c>
      <c r="L626" t="s">
        <v>597</v>
      </c>
      <c r="M626" t="s">
        <v>1180</v>
      </c>
      <c r="N626" t="s">
        <v>226</v>
      </c>
      <c r="O626" t="s">
        <v>1961</v>
      </c>
      <c r="P626" t="s">
        <v>1962</v>
      </c>
      <c r="Q626" t="s">
        <v>594</v>
      </c>
      <c r="R626" t="s">
        <v>602</v>
      </c>
      <c r="S626" t="s">
        <v>596</v>
      </c>
      <c r="T626" t="s">
        <v>597</v>
      </c>
      <c r="U626" t="s">
        <v>595</v>
      </c>
      <c r="V626" t="s">
        <v>234</v>
      </c>
      <c r="W626" t="s">
        <v>603</v>
      </c>
      <c r="X626" t="s">
        <v>246</v>
      </c>
      <c r="Y626" t="s">
        <v>3320</v>
      </c>
      <c r="Z626" t="s">
        <v>454</v>
      </c>
      <c r="AA626" t="s">
        <v>3321</v>
      </c>
      <c r="AB626" t="s">
        <v>1966</v>
      </c>
      <c r="AC626" t="s">
        <v>1967</v>
      </c>
      <c r="AD626" t="s">
        <v>1968</v>
      </c>
      <c r="AE626" t="s">
        <v>609</v>
      </c>
      <c r="AF626" t="s">
        <v>610</v>
      </c>
      <c r="AG626" t="s">
        <v>611</v>
      </c>
      <c r="AH626" t="s">
        <v>1993</v>
      </c>
      <c r="AI626" t="s">
        <v>1994</v>
      </c>
      <c r="AJ626" t="s">
        <v>3322</v>
      </c>
      <c r="AK626" t="s">
        <v>3323</v>
      </c>
      <c r="AL626">
        <v>0</v>
      </c>
      <c r="AM626">
        <v>0</v>
      </c>
      <c r="AN626">
        <v>0</v>
      </c>
      <c r="AO626">
        <v>219666668</v>
      </c>
      <c r="AP626">
        <v>68833334</v>
      </c>
      <c r="AQ626" s="187">
        <v>150833334</v>
      </c>
      <c r="AR626" s="187">
        <v>20376100</v>
      </c>
      <c r="AS626" s="187">
        <v>20376100</v>
      </c>
      <c r="AT626" s="187">
        <v>922100</v>
      </c>
      <c r="AU626" s="187">
        <v>523600</v>
      </c>
      <c r="AV626" s="187">
        <v>130457234</v>
      </c>
      <c r="AW626">
        <f>+COUNTIF('[5]EJECUCIONGASTOS ARMONIZADO'!$R$3:$R$583,#REF!)</f>
        <v>0</v>
      </c>
      <c r="AY626" t="e">
        <f>+#REF!-[5]GASTOS!#REF!</f>
        <v>#REF!</v>
      </c>
    </row>
    <row r="627" spans="1:51" x14ac:dyDescent="0.25">
      <c r="A627">
        <v>33</v>
      </c>
      <c r="B627">
        <v>1</v>
      </c>
      <c r="C627">
        <v>3</v>
      </c>
      <c r="D627">
        <v>22</v>
      </c>
      <c r="E627">
        <v>3</v>
      </c>
      <c r="F627">
        <v>3</v>
      </c>
      <c r="G627">
        <v>73</v>
      </c>
      <c r="H627">
        <v>0</v>
      </c>
      <c r="I627">
        <v>2</v>
      </c>
      <c r="J627" t="s">
        <v>235</v>
      </c>
      <c r="K627" t="s">
        <v>1180</v>
      </c>
      <c r="L627" t="s">
        <v>226</v>
      </c>
      <c r="M627" t="s">
        <v>1180</v>
      </c>
      <c r="N627" t="s">
        <v>226</v>
      </c>
      <c r="O627" t="s">
        <v>1961</v>
      </c>
      <c r="P627" t="s">
        <v>1962</v>
      </c>
      <c r="Q627" t="s">
        <v>594</v>
      </c>
      <c r="R627" t="s">
        <v>602</v>
      </c>
      <c r="S627" t="s">
        <v>696</v>
      </c>
      <c r="T627" t="s">
        <v>235</v>
      </c>
      <c r="U627" t="s">
        <v>695</v>
      </c>
      <c r="V627" t="s">
        <v>235</v>
      </c>
      <c r="W627" t="s">
        <v>603</v>
      </c>
      <c r="X627" t="s">
        <v>246</v>
      </c>
      <c r="Y627" t="s">
        <v>1963</v>
      </c>
      <c r="Z627" t="s">
        <v>1964</v>
      </c>
      <c r="AA627" t="s">
        <v>1965</v>
      </c>
      <c r="AB627" t="s">
        <v>1966</v>
      </c>
      <c r="AC627" t="s">
        <v>1967</v>
      </c>
      <c r="AD627" t="s">
        <v>1968</v>
      </c>
      <c r="AE627" t="s">
        <v>609</v>
      </c>
      <c r="AF627" t="s">
        <v>610</v>
      </c>
      <c r="AG627" t="s">
        <v>611</v>
      </c>
      <c r="AH627" t="s">
        <v>1969</v>
      </c>
      <c r="AI627" t="s">
        <v>1970</v>
      </c>
      <c r="AJ627" t="s">
        <v>1999</v>
      </c>
      <c r="AK627" t="s">
        <v>133</v>
      </c>
      <c r="AL627">
        <v>175269854</v>
      </c>
      <c r="AM627">
        <v>0</v>
      </c>
      <c r="AN627">
        <v>0</v>
      </c>
      <c r="AO627">
        <v>0</v>
      </c>
      <c r="AP627">
        <v>50000000</v>
      </c>
      <c r="AQ627" s="187">
        <v>125269854</v>
      </c>
      <c r="AR627" s="187">
        <v>125269854</v>
      </c>
      <c r="AS627" s="187">
        <v>125269854</v>
      </c>
      <c r="AT627" s="187">
        <v>45857768.600000001</v>
      </c>
      <c r="AU627" s="187">
        <v>45857768.600000001</v>
      </c>
      <c r="AV627" s="187">
        <v>0</v>
      </c>
      <c r="AW627">
        <f>+COUNTIF('[5]EJECUCIONGASTOS ARMONIZADO'!$R$3:$R$583,#REF!)</f>
        <v>0</v>
      </c>
      <c r="AY627" t="e">
        <f>+#REF!-[5]GASTOS!#REF!</f>
        <v>#REF!</v>
      </c>
    </row>
    <row r="628" spans="1:51" x14ac:dyDescent="0.25">
      <c r="A628">
        <v>33</v>
      </c>
      <c r="B628">
        <v>1</v>
      </c>
      <c r="C628">
        <v>3</v>
      </c>
      <c r="D628">
        <v>22</v>
      </c>
      <c r="E628">
        <v>3</v>
      </c>
      <c r="F628">
        <v>3</v>
      </c>
      <c r="G628">
        <v>73</v>
      </c>
      <c r="H628">
        <v>1</v>
      </c>
      <c r="I628">
        <v>2</v>
      </c>
      <c r="J628" t="s">
        <v>235</v>
      </c>
      <c r="K628" t="s">
        <v>1180</v>
      </c>
      <c r="L628" t="s">
        <v>226</v>
      </c>
      <c r="M628" t="s">
        <v>1180</v>
      </c>
      <c r="N628" t="s">
        <v>226</v>
      </c>
      <c r="O628" t="s">
        <v>1961</v>
      </c>
      <c r="P628" t="s">
        <v>1962</v>
      </c>
      <c r="Q628" t="s">
        <v>594</v>
      </c>
      <c r="R628" t="s">
        <v>602</v>
      </c>
      <c r="S628" t="s">
        <v>696</v>
      </c>
      <c r="T628" t="s">
        <v>235</v>
      </c>
      <c r="U628" t="s">
        <v>695</v>
      </c>
      <c r="V628" t="s">
        <v>235</v>
      </c>
      <c r="W628" t="s">
        <v>603</v>
      </c>
      <c r="X628" t="s">
        <v>246</v>
      </c>
      <c r="Y628" t="s">
        <v>1963</v>
      </c>
      <c r="Z628" t="s">
        <v>1964</v>
      </c>
      <c r="AA628" t="s">
        <v>1965</v>
      </c>
      <c r="AB628" t="s">
        <v>1966</v>
      </c>
      <c r="AC628" t="s">
        <v>1967</v>
      </c>
      <c r="AD628" t="s">
        <v>1968</v>
      </c>
      <c r="AE628" t="s">
        <v>609</v>
      </c>
      <c r="AF628" t="s">
        <v>610</v>
      </c>
      <c r="AG628" t="s">
        <v>611</v>
      </c>
      <c r="AH628" t="s">
        <v>1969</v>
      </c>
      <c r="AI628" t="s">
        <v>1970</v>
      </c>
      <c r="AJ628" t="s">
        <v>2002</v>
      </c>
      <c r="AK628" t="s">
        <v>133</v>
      </c>
      <c r="AL628">
        <v>40000000</v>
      </c>
      <c r="AM628">
        <v>0</v>
      </c>
      <c r="AN628">
        <v>0</v>
      </c>
      <c r="AO628">
        <v>0</v>
      </c>
      <c r="AP628">
        <v>2454397</v>
      </c>
      <c r="AQ628" s="187">
        <v>37545603</v>
      </c>
      <c r="AR628" s="187">
        <v>37545603</v>
      </c>
      <c r="AS628" s="187">
        <v>37545603</v>
      </c>
      <c r="AT628" s="187">
        <v>19410000</v>
      </c>
      <c r="AU628" s="187">
        <v>0</v>
      </c>
      <c r="AV628" s="187">
        <v>0</v>
      </c>
      <c r="AW628">
        <f>+COUNTIF('[5]EJECUCIONGASTOS ARMONIZADO'!$R$3:$R$583,#REF!)</f>
        <v>0</v>
      </c>
      <c r="AY628" t="e">
        <f>+#REF!-[5]GASTOS!#REF!</f>
        <v>#REF!</v>
      </c>
    </row>
    <row r="629" spans="1:51" x14ac:dyDescent="0.25">
      <c r="A629">
        <v>33</v>
      </c>
      <c r="B629">
        <v>1</v>
      </c>
      <c r="C629">
        <v>3</v>
      </c>
      <c r="D629">
        <v>22</v>
      </c>
      <c r="E629">
        <v>3</v>
      </c>
      <c r="F629">
        <v>3</v>
      </c>
      <c r="G629">
        <v>73</v>
      </c>
      <c r="H629">
        <v>2</v>
      </c>
      <c r="I629">
        <v>2</v>
      </c>
      <c r="J629" t="s">
        <v>235</v>
      </c>
      <c r="K629" t="s">
        <v>1180</v>
      </c>
      <c r="L629" t="s">
        <v>226</v>
      </c>
      <c r="M629" t="s">
        <v>1180</v>
      </c>
      <c r="N629" t="s">
        <v>226</v>
      </c>
      <c r="O629" t="s">
        <v>1961</v>
      </c>
      <c r="P629" t="s">
        <v>1962</v>
      </c>
      <c r="Q629" t="s">
        <v>594</v>
      </c>
      <c r="R629" t="s">
        <v>602</v>
      </c>
      <c r="S629" t="s">
        <v>696</v>
      </c>
      <c r="T629" t="s">
        <v>235</v>
      </c>
      <c r="U629" t="s">
        <v>695</v>
      </c>
      <c r="V629" t="s">
        <v>235</v>
      </c>
      <c r="W629" t="s">
        <v>603</v>
      </c>
      <c r="X629" t="s">
        <v>246</v>
      </c>
      <c r="Y629" t="s">
        <v>1963</v>
      </c>
      <c r="Z629" t="s">
        <v>1964</v>
      </c>
      <c r="AA629" t="s">
        <v>1965</v>
      </c>
      <c r="AB629" t="s">
        <v>1966</v>
      </c>
      <c r="AC629" t="s">
        <v>1967</v>
      </c>
      <c r="AD629" t="s">
        <v>1968</v>
      </c>
      <c r="AE629" t="s">
        <v>609</v>
      </c>
      <c r="AF629" t="s">
        <v>610</v>
      </c>
      <c r="AG629" t="s">
        <v>611</v>
      </c>
      <c r="AH629" t="s">
        <v>1974</v>
      </c>
      <c r="AI629" t="s">
        <v>1975</v>
      </c>
      <c r="AJ629" t="s">
        <v>2006</v>
      </c>
      <c r="AK629" t="s">
        <v>134</v>
      </c>
      <c r="AL629">
        <v>25000000</v>
      </c>
      <c r="AM629">
        <v>0</v>
      </c>
      <c r="AN629">
        <v>0</v>
      </c>
      <c r="AO629">
        <v>0</v>
      </c>
      <c r="AP629">
        <v>16000000</v>
      </c>
      <c r="AQ629" s="187">
        <v>9000000</v>
      </c>
      <c r="AR629" s="187">
        <v>9000000</v>
      </c>
      <c r="AS629" s="187">
        <v>9000000</v>
      </c>
      <c r="AT629" s="187">
        <v>8858844.9800000004</v>
      </c>
      <c r="AU629" s="187">
        <v>8858844.9800000004</v>
      </c>
      <c r="AV629" s="187">
        <v>0</v>
      </c>
      <c r="AW629">
        <f>+COUNTIF('[5]EJECUCIONGASTOS ARMONIZADO'!$R$3:$R$583,#REF!)</f>
        <v>0</v>
      </c>
      <c r="AY629" t="e">
        <f>+#REF!-[5]GASTOS!#REF!</f>
        <v>#REF!</v>
      </c>
    </row>
    <row r="630" spans="1:51" x14ac:dyDescent="0.25">
      <c r="A630">
        <v>33</v>
      </c>
      <c r="B630">
        <v>1</v>
      </c>
      <c r="C630">
        <v>3</v>
      </c>
      <c r="D630">
        <v>22</v>
      </c>
      <c r="E630">
        <v>3</v>
      </c>
      <c r="F630">
        <v>3</v>
      </c>
      <c r="G630">
        <v>73</v>
      </c>
      <c r="H630">
        <v>3</v>
      </c>
      <c r="I630">
        <v>2</v>
      </c>
      <c r="J630" t="s">
        <v>235</v>
      </c>
      <c r="K630" t="s">
        <v>1180</v>
      </c>
      <c r="L630" t="s">
        <v>226</v>
      </c>
      <c r="M630" t="s">
        <v>1180</v>
      </c>
      <c r="N630" t="s">
        <v>226</v>
      </c>
      <c r="O630" t="s">
        <v>1961</v>
      </c>
      <c r="P630" t="s">
        <v>1962</v>
      </c>
      <c r="Q630" t="s">
        <v>594</v>
      </c>
      <c r="R630" t="s">
        <v>602</v>
      </c>
      <c r="S630" t="s">
        <v>696</v>
      </c>
      <c r="T630" t="s">
        <v>235</v>
      </c>
      <c r="U630" t="s">
        <v>695</v>
      </c>
      <c r="V630" t="s">
        <v>235</v>
      </c>
      <c r="W630" t="s">
        <v>603</v>
      </c>
      <c r="X630" t="s">
        <v>246</v>
      </c>
      <c r="Y630" t="s">
        <v>1963</v>
      </c>
      <c r="Z630" t="s">
        <v>1964</v>
      </c>
      <c r="AA630" t="s">
        <v>1965</v>
      </c>
      <c r="AB630" t="s">
        <v>1966</v>
      </c>
      <c r="AC630" t="s">
        <v>1967</v>
      </c>
      <c r="AD630" t="s">
        <v>1968</v>
      </c>
      <c r="AE630" t="s">
        <v>609</v>
      </c>
      <c r="AF630" t="s">
        <v>610</v>
      </c>
      <c r="AG630" t="s">
        <v>611</v>
      </c>
      <c r="AH630" t="s">
        <v>1974</v>
      </c>
      <c r="AI630" t="s">
        <v>1975</v>
      </c>
      <c r="AJ630" t="s">
        <v>2009</v>
      </c>
      <c r="AK630" t="s">
        <v>132</v>
      </c>
      <c r="AL630">
        <v>1925000000</v>
      </c>
      <c r="AM630">
        <v>0</v>
      </c>
      <c r="AN630">
        <v>0</v>
      </c>
      <c r="AO630">
        <v>0</v>
      </c>
      <c r="AP630">
        <v>1318500610.3299999</v>
      </c>
      <c r="AQ630" s="187">
        <v>606499389.66999996</v>
      </c>
      <c r="AR630" s="187">
        <v>606499389.66999996</v>
      </c>
      <c r="AS630" s="187">
        <v>606499389.66999996</v>
      </c>
      <c r="AT630" s="187">
        <v>520115622.38</v>
      </c>
      <c r="AU630" s="187">
        <v>509006613.38</v>
      </c>
      <c r="AV630" s="187">
        <v>0</v>
      </c>
      <c r="AW630">
        <f>+COUNTIF('[5]EJECUCIONGASTOS ARMONIZADO'!$R$3:$R$583,#REF!)</f>
        <v>0</v>
      </c>
      <c r="AY630" t="e">
        <f>+#REF!-[5]GASTOS!#REF!</f>
        <v>#REF!</v>
      </c>
    </row>
    <row r="631" spans="1:51" x14ac:dyDescent="0.25">
      <c r="A631">
        <v>33</v>
      </c>
      <c r="B631">
        <v>1</v>
      </c>
      <c r="C631">
        <v>3</v>
      </c>
      <c r="D631">
        <v>22</v>
      </c>
      <c r="E631">
        <v>3</v>
      </c>
      <c r="F631">
        <v>3</v>
      </c>
      <c r="G631">
        <v>73</v>
      </c>
      <c r="H631">
        <v>4</v>
      </c>
      <c r="I631">
        <v>2</v>
      </c>
      <c r="J631" t="s">
        <v>235</v>
      </c>
      <c r="K631" t="s">
        <v>1180</v>
      </c>
      <c r="L631" t="s">
        <v>226</v>
      </c>
      <c r="M631" t="s">
        <v>1180</v>
      </c>
      <c r="N631" t="s">
        <v>226</v>
      </c>
      <c r="O631" t="s">
        <v>1961</v>
      </c>
      <c r="P631" t="s">
        <v>1962</v>
      </c>
      <c r="Q631" t="s">
        <v>594</v>
      </c>
      <c r="R631" t="s">
        <v>602</v>
      </c>
      <c r="S631" t="s">
        <v>696</v>
      </c>
      <c r="T631" t="s">
        <v>235</v>
      </c>
      <c r="U631" t="s">
        <v>695</v>
      </c>
      <c r="V631" t="s">
        <v>235</v>
      </c>
      <c r="W631" t="s">
        <v>603</v>
      </c>
      <c r="X631" t="s">
        <v>246</v>
      </c>
      <c r="Y631" t="s">
        <v>1963</v>
      </c>
      <c r="Z631" t="s">
        <v>1964</v>
      </c>
      <c r="AA631" t="s">
        <v>1965</v>
      </c>
      <c r="AB631" t="s">
        <v>1966</v>
      </c>
      <c r="AC631" t="s">
        <v>1967</v>
      </c>
      <c r="AD631" t="s">
        <v>1968</v>
      </c>
      <c r="AE631" t="s">
        <v>609</v>
      </c>
      <c r="AF631" t="s">
        <v>610</v>
      </c>
      <c r="AG631" t="s">
        <v>611</v>
      </c>
      <c r="AH631" t="s">
        <v>1974</v>
      </c>
      <c r="AI631" t="s">
        <v>1975</v>
      </c>
      <c r="AJ631" t="s">
        <v>2012</v>
      </c>
      <c r="AK631" t="s">
        <v>132</v>
      </c>
      <c r="AL631">
        <v>2725369462</v>
      </c>
      <c r="AM631">
        <v>0</v>
      </c>
      <c r="AN631">
        <v>0</v>
      </c>
      <c r="AO631">
        <v>0</v>
      </c>
      <c r="AP631">
        <v>984526482</v>
      </c>
      <c r="AQ631" s="187">
        <v>1740842980</v>
      </c>
      <c r="AR631" s="187">
        <v>1740842980</v>
      </c>
      <c r="AS631" s="187">
        <v>1726719001</v>
      </c>
      <c r="AT631" s="187">
        <v>868964612.19000006</v>
      </c>
      <c r="AU631" s="187">
        <v>810793868.19000006</v>
      </c>
      <c r="AV631" s="187">
        <v>0</v>
      </c>
      <c r="AW631">
        <f>+COUNTIF('[5]EJECUCIONGASTOS ARMONIZADO'!$R$3:$R$583,#REF!)</f>
        <v>0</v>
      </c>
      <c r="AY631" t="e">
        <f>+#REF!-[5]GASTOS!#REF!</f>
        <v>#REF!</v>
      </c>
    </row>
    <row r="632" spans="1:51" x14ac:dyDescent="0.25">
      <c r="A632">
        <v>33</v>
      </c>
      <c r="B632">
        <v>1</v>
      </c>
      <c r="C632">
        <v>3</v>
      </c>
      <c r="D632">
        <v>22</v>
      </c>
      <c r="E632">
        <v>3</v>
      </c>
      <c r="F632">
        <v>3</v>
      </c>
      <c r="G632">
        <v>73</v>
      </c>
      <c r="H632">
        <v>5</v>
      </c>
      <c r="I632">
        <v>2</v>
      </c>
      <c r="J632" t="s">
        <v>235</v>
      </c>
      <c r="K632" t="s">
        <v>1180</v>
      </c>
      <c r="L632" t="s">
        <v>226</v>
      </c>
      <c r="M632" t="s">
        <v>1180</v>
      </c>
      <c r="N632" t="s">
        <v>226</v>
      </c>
      <c r="O632" t="s">
        <v>1961</v>
      </c>
      <c r="P632" t="s">
        <v>1962</v>
      </c>
      <c r="Q632" t="s">
        <v>594</v>
      </c>
      <c r="R632" t="s">
        <v>602</v>
      </c>
      <c r="S632" t="s">
        <v>696</v>
      </c>
      <c r="T632" t="s">
        <v>235</v>
      </c>
      <c r="U632" t="s">
        <v>695</v>
      </c>
      <c r="V632" t="s">
        <v>235</v>
      </c>
      <c r="W632" t="s">
        <v>603</v>
      </c>
      <c r="X632" t="s">
        <v>246</v>
      </c>
      <c r="Y632" t="s">
        <v>1963</v>
      </c>
      <c r="Z632" t="s">
        <v>1964</v>
      </c>
      <c r="AA632" t="s">
        <v>1965</v>
      </c>
      <c r="AB632" t="s">
        <v>1966</v>
      </c>
      <c r="AC632" t="s">
        <v>1967</v>
      </c>
      <c r="AD632" t="s">
        <v>1968</v>
      </c>
      <c r="AE632" t="s">
        <v>609</v>
      </c>
      <c r="AF632" t="s">
        <v>610</v>
      </c>
      <c r="AG632" t="s">
        <v>611</v>
      </c>
      <c r="AH632" t="s">
        <v>1993</v>
      </c>
      <c r="AI632" t="s">
        <v>1994</v>
      </c>
      <c r="AJ632" t="s">
        <v>2015</v>
      </c>
      <c r="AK632" t="s">
        <v>135</v>
      </c>
      <c r="AL632">
        <v>300000000</v>
      </c>
      <c r="AM632">
        <v>0</v>
      </c>
      <c r="AN632">
        <v>0</v>
      </c>
      <c r="AO632">
        <v>0</v>
      </c>
      <c r="AP632">
        <v>300000000</v>
      </c>
      <c r="AQ632" s="187">
        <v>0</v>
      </c>
      <c r="AR632" s="187">
        <v>0</v>
      </c>
      <c r="AS632" s="187">
        <v>0</v>
      </c>
      <c r="AT632" s="187">
        <v>0</v>
      </c>
      <c r="AU632" s="187">
        <v>0</v>
      </c>
      <c r="AV632" s="187">
        <v>0</v>
      </c>
      <c r="AW632">
        <f>+COUNTIF('[5]EJECUCIONGASTOS ARMONIZADO'!$R$3:$R$583,#REF!)</f>
        <v>0</v>
      </c>
      <c r="AY632" t="e">
        <f>+#REF!-[5]GASTOS!#REF!</f>
        <v>#REF!</v>
      </c>
    </row>
    <row r="633" spans="1:51" x14ac:dyDescent="0.25">
      <c r="A633">
        <v>33</v>
      </c>
      <c r="B633">
        <v>1</v>
      </c>
      <c r="C633">
        <v>3</v>
      </c>
      <c r="D633">
        <v>22</v>
      </c>
      <c r="E633">
        <v>3</v>
      </c>
      <c r="F633">
        <v>3</v>
      </c>
      <c r="G633">
        <v>73</v>
      </c>
      <c r="H633">
        <v>6</v>
      </c>
      <c r="I633">
        <v>2</v>
      </c>
      <c r="J633" t="s">
        <v>235</v>
      </c>
      <c r="K633" t="s">
        <v>1180</v>
      </c>
      <c r="L633" t="s">
        <v>226</v>
      </c>
      <c r="M633" t="s">
        <v>1180</v>
      </c>
      <c r="N633" t="s">
        <v>226</v>
      </c>
      <c r="O633" t="s">
        <v>1961</v>
      </c>
      <c r="P633" t="s">
        <v>1962</v>
      </c>
      <c r="Q633" t="s">
        <v>594</v>
      </c>
      <c r="R633" t="s">
        <v>602</v>
      </c>
      <c r="S633" t="s">
        <v>696</v>
      </c>
      <c r="T633" t="s">
        <v>235</v>
      </c>
      <c r="U633" t="s">
        <v>695</v>
      </c>
      <c r="V633" t="s">
        <v>235</v>
      </c>
      <c r="W633" t="s">
        <v>603</v>
      </c>
      <c r="X633" t="s">
        <v>246</v>
      </c>
      <c r="Y633" t="s">
        <v>1963</v>
      </c>
      <c r="Z633" t="s">
        <v>1964</v>
      </c>
      <c r="AA633" t="s">
        <v>1965</v>
      </c>
      <c r="AB633" t="s">
        <v>1966</v>
      </c>
      <c r="AC633" t="s">
        <v>1967</v>
      </c>
      <c r="AD633" t="s">
        <v>1968</v>
      </c>
      <c r="AE633" t="s">
        <v>609</v>
      </c>
      <c r="AF633" t="s">
        <v>610</v>
      </c>
      <c r="AG633" t="s">
        <v>611</v>
      </c>
      <c r="AH633" t="s">
        <v>1969</v>
      </c>
      <c r="AI633" t="s">
        <v>1970</v>
      </c>
      <c r="AJ633" t="s">
        <v>2019</v>
      </c>
      <c r="AK633" t="s">
        <v>136</v>
      </c>
      <c r="AL633">
        <v>16158000</v>
      </c>
      <c r="AM633">
        <v>0</v>
      </c>
      <c r="AN633">
        <v>0</v>
      </c>
      <c r="AO633">
        <v>0</v>
      </c>
      <c r="AP633">
        <v>0</v>
      </c>
      <c r="AQ633" s="187">
        <v>16158000</v>
      </c>
      <c r="AR633" s="187">
        <v>16158000</v>
      </c>
      <c r="AS633" s="187">
        <v>16158000</v>
      </c>
      <c r="AT633" s="187">
        <v>0</v>
      </c>
      <c r="AU633" s="187">
        <v>0</v>
      </c>
      <c r="AV633" s="187">
        <v>0</v>
      </c>
      <c r="AW633">
        <f>+COUNTIF('[5]EJECUCIONGASTOS ARMONIZADO'!$R$3:$R$583,#REF!)</f>
        <v>0</v>
      </c>
      <c r="AY633" t="e">
        <f>+#REF!-[5]GASTOS!#REF!</f>
        <v>#REF!</v>
      </c>
    </row>
    <row r="634" spans="1:51" x14ac:dyDescent="0.25">
      <c r="A634">
        <v>33</v>
      </c>
      <c r="B634">
        <v>1</v>
      </c>
      <c r="C634">
        <v>3</v>
      </c>
      <c r="D634">
        <v>22</v>
      </c>
      <c r="E634">
        <v>3</v>
      </c>
      <c r="F634">
        <v>301</v>
      </c>
      <c r="G634">
        <v>73</v>
      </c>
      <c r="H634">
        <v>41</v>
      </c>
      <c r="I634">
        <v>2</v>
      </c>
      <c r="J634" t="s">
        <v>235</v>
      </c>
      <c r="K634" t="s">
        <v>1180</v>
      </c>
      <c r="L634" t="s">
        <v>226</v>
      </c>
      <c r="M634" t="s">
        <v>1180</v>
      </c>
      <c r="N634" t="s">
        <v>226</v>
      </c>
      <c r="O634" t="s">
        <v>1961</v>
      </c>
      <c r="P634" t="s">
        <v>1962</v>
      </c>
      <c r="Q634" t="s">
        <v>594</v>
      </c>
      <c r="R634" t="s">
        <v>602</v>
      </c>
      <c r="S634" t="s">
        <v>696</v>
      </c>
      <c r="T634" t="s">
        <v>235</v>
      </c>
      <c r="U634" t="s">
        <v>695</v>
      </c>
      <c r="V634" t="s">
        <v>235</v>
      </c>
      <c r="W634" t="s">
        <v>603</v>
      </c>
      <c r="X634" t="s">
        <v>246</v>
      </c>
      <c r="Y634" t="s">
        <v>3320</v>
      </c>
      <c r="Z634" t="s">
        <v>454</v>
      </c>
      <c r="AA634" t="s">
        <v>3321</v>
      </c>
      <c r="AB634" t="s">
        <v>1966</v>
      </c>
      <c r="AC634" t="s">
        <v>1967</v>
      </c>
      <c r="AD634" t="s">
        <v>1968</v>
      </c>
      <c r="AE634" t="s">
        <v>609</v>
      </c>
      <c r="AF634" t="s">
        <v>610</v>
      </c>
      <c r="AG634" t="s">
        <v>611</v>
      </c>
      <c r="AH634" t="s">
        <v>1993</v>
      </c>
      <c r="AI634" t="s">
        <v>1994</v>
      </c>
      <c r="AJ634" t="s">
        <v>3324</v>
      </c>
      <c r="AK634" t="s">
        <v>3323</v>
      </c>
      <c r="AL634">
        <v>0</v>
      </c>
      <c r="AM634">
        <v>0</v>
      </c>
      <c r="AN634">
        <v>0</v>
      </c>
      <c r="AO634">
        <v>300000000</v>
      </c>
      <c r="AP634">
        <v>0</v>
      </c>
      <c r="AQ634" s="187">
        <v>300000000</v>
      </c>
      <c r="AR634" s="187">
        <v>300000000</v>
      </c>
      <c r="AS634" s="187">
        <v>0</v>
      </c>
      <c r="AT634" s="187">
        <v>0</v>
      </c>
      <c r="AU634" s="187">
        <v>0</v>
      </c>
      <c r="AV634" s="187">
        <v>0</v>
      </c>
      <c r="AW634">
        <f>+COUNTIF('[5]EJECUCIONGASTOS ARMONIZADO'!$R$3:$R$583,#REF!)</f>
        <v>0</v>
      </c>
      <c r="AY634" t="e">
        <f>+#REF!-[5]GASTOS!#REF!</f>
        <v>#REF!</v>
      </c>
    </row>
    <row r="635" spans="1:51" x14ac:dyDescent="0.25">
      <c r="A635">
        <v>33</v>
      </c>
      <c r="B635">
        <v>1</v>
      </c>
      <c r="C635">
        <v>3</v>
      </c>
      <c r="D635">
        <v>22</v>
      </c>
      <c r="E635">
        <v>3</v>
      </c>
      <c r="F635">
        <v>301</v>
      </c>
      <c r="G635">
        <v>73</v>
      </c>
      <c r="H635">
        <v>42</v>
      </c>
      <c r="I635">
        <v>2</v>
      </c>
      <c r="J635" t="s">
        <v>235</v>
      </c>
      <c r="K635" t="s">
        <v>1180</v>
      </c>
      <c r="L635" t="s">
        <v>226</v>
      </c>
      <c r="M635" t="s">
        <v>1180</v>
      </c>
      <c r="N635" t="s">
        <v>226</v>
      </c>
      <c r="O635" t="s">
        <v>1961</v>
      </c>
      <c r="P635" t="s">
        <v>1962</v>
      </c>
      <c r="Q635" t="s">
        <v>594</v>
      </c>
      <c r="R635" t="s">
        <v>602</v>
      </c>
      <c r="S635" t="s">
        <v>696</v>
      </c>
      <c r="T635" t="s">
        <v>235</v>
      </c>
      <c r="U635" t="s">
        <v>695</v>
      </c>
      <c r="V635" t="s">
        <v>235</v>
      </c>
      <c r="W635" t="s">
        <v>603</v>
      </c>
      <c r="X635" t="s">
        <v>246</v>
      </c>
      <c r="Y635" t="s">
        <v>3320</v>
      </c>
      <c r="Z635" t="s">
        <v>454</v>
      </c>
      <c r="AA635" t="s">
        <v>3321</v>
      </c>
      <c r="AB635" t="s">
        <v>1966</v>
      </c>
      <c r="AC635" t="s">
        <v>1967</v>
      </c>
      <c r="AD635" t="s">
        <v>1968</v>
      </c>
      <c r="AE635" t="s">
        <v>609</v>
      </c>
      <c r="AF635" t="s">
        <v>610</v>
      </c>
      <c r="AG635" t="s">
        <v>611</v>
      </c>
      <c r="AH635" t="s">
        <v>1974</v>
      </c>
      <c r="AI635" t="s">
        <v>1975</v>
      </c>
      <c r="AJ635" t="s">
        <v>4445</v>
      </c>
      <c r="AK635" t="s">
        <v>4444</v>
      </c>
      <c r="AL635">
        <v>0</v>
      </c>
      <c r="AM635">
        <v>0</v>
      </c>
      <c r="AN635">
        <v>0</v>
      </c>
      <c r="AO635">
        <v>14791400</v>
      </c>
      <c r="AP635">
        <v>0</v>
      </c>
      <c r="AQ635" s="187">
        <v>14791400</v>
      </c>
      <c r="AR635" s="187">
        <v>14591400</v>
      </c>
      <c r="AS635" s="187">
        <v>0</v>
      </c>
      <c r="AT635" s="187">
        <v>0</v>
      </c>
      <c r="AU635" s="187">
        <v>0</v>
      </c>
      <c r="AV635" s="187">
        <v>200000</v>
      </c>
      <c r="AY635" t="e">
        <f>+#REF!-[5]GASTOS!#REF!</f>
        <v>#REF!</v>
      </c>
    </row>
    <row r="636" spans="1:51" x14ac:dyDescent="0.25">
      <c r="A636">
        <v>33</v>
      </c>
      <c r="B636">
        <v>1</v>
      </c>
      <c r="C636">
        <v>3</v>
      </c>
      <c r="D636">
        <v>81</v>
      </c>
      <c r="E636">
        <v>3</v>
      </c>
      <c r="F636">
        <v>3</v>
      </c>
      <c r="G636">
        <v>73</v>
      </c>
      <c r="H636">
        <v>0</v>
      </c>
      <c r="I636">
        <v>1</v>
      </c>
      <c r="J636" t="s">
        <v>597</v>
      </c>
      <c r="K636">
        <v>0</v>
      </c>
      <c r="L636" t="s">
        <v>597</v>
      </c>
      <c r="M636" t="s">
        <v>1180</v>
      </c>
      <c r="N636" t="s">
        <v>226</v>
      </c>
      <c r="O636" t="s">
        <v>1961</v>
      </c>
      <c r="P636" t="s">
        <v>1962</v>
      </c>
      <c r="Q636" t="s">
        <v>594</v>
      </c>
      <c r="R636" t="s">
        <v>602</v>
      </c>
      <c r="S636" t="s">
        <v>596</v>
      </c>
      <c r="T636" t="s">
        <v>597</v>
      </c>
      <c r="U636" t="s">
        <v>946</v>
      </c>
      <c r="V636" t="s">
        <v>950</v>
      </c>
      <c r="W636" t="s">
        <v>603</v>
      </c>
      <c r="X636" t="s">
        <v>246</v>
      </c>
      <c r="Y636" t="s">
        <v>1963</v>
      </c>
      <c r="Z636" t="s">
        <v>1964</v>
      </c>
      <c r="AA636" t="s">
        <v>1965</v>
      </c>
      <c r="AB636" t="s">
        <v>1966</v>
      </c>
      <c r="AC636" t="s">
        <v>1967</v>
      </c>
      <c r="AD636" t="s">
        <v>1968</v>
      </c>
      <c r="AE636" t="s">
        <v>609</v>
      </c>
      <c r="AF636" t="s">
        <v>610</v>
      </c>
      <c r="AG636" t="s">
        <v>611</v>
      </c>
      <c r="AH636" t="s">
        <v>1982</v>
      </c>
      <c r="AI636" t="s">
        <v>1983</v>
      </c>
      <c r="AJ636" t="s">
        <v>2791</v>
      </c>
      <c r="AK636" t="s">
        <v>132</v>
      </c>
      <c r="AL636">
        <v>0</v>
      </c>
      <c r="AM636">
        <v>1659000000</v>
      </c>
      <c r="AN636">
        <v>0</v>
      </c>
      <c r="AO636">
        <v>0</v>
      </c>
      <c r="AP636">
        <v>1659000000</v>
      </c>
      <c r="AQ636" s="187">
        <v>0</v>
      </c>
      <c r="AR636" s="187">
        <v>0</v>
      </c>
      <c r="AS636" s="187">
        <v>0</v>
      </c>
      <c r="AT636" s="187">
        <v>0</v>
      </c>
      <c r="AU636" s="187">
        <v>0</v>
      </c>
      <c r="AV636" s="187">
        <v>0</v>
      </c>
      <c r="AW636">
        <f>+COUNTIF('[5]EJECUCIONGASTOS ARMONIZADO'!$R$3:$R$583,#REF!)</f>
        <v>0</v>
      </c>
      <c r="AY636" t="e">
        <f>+#REF!-[5]GASTOS!#REF!</f>
        <v>#REF!</v>
      </c>
    </row>
    <row r="637" spans="1:51" x14ac:dyDescent="0.25">
      <c r="A637">
        <v>33</v>
      </c>
      <c r="B637">
        <v>1</v>
      </c>
      <c r="C637">
        <v>3</v>
      </c>
      <c r="D637">
        <v>82</v>
      </c>
      <c r="E637">
        <v>3</v>
      </c>
      <c r="F637">
        <v>3</v>
      </c>
      <c r="G637">
        <v>73</v>
      </c>
      <c r="H637">
        <v>0</v>
      </c>
      <c r="I637">
        <v>2</v>
      </c>
      <c r="J637" t="s">
        <v>235</v>
      </c>
      <c r="K637" t="s">
        <v>1180</v>
      </c>
      <c r="L637" t="s">
        <v>226</v>
      </c>
      <c r="M637" t="s">
        <v>1180</v>
      </c>
      <c r="N637" t="s">
        <v>226</v>
      </c>
      <c r="O637" t="s">
        <v>1961</v>
      </c>
      <c r="P637" t="s">
        <v>1962</v>
      </c>
      <c r="Q637" t="s">
        <v>594</v>
      </c>
      <c r="R637" t="s">
        <v>602</v>
      </c>
      <c r="S637" t="s">
        <v>696</v>
      </c>
      <c r="T637" t="s">
        <v>235</v>
      </c>
      <c r="U637" t="s">
        <v>725</v>
      </c>
      <c r="V637" t="s">
        <v>729</v>
      </c>
      <c r="W637" t="s">
        <v>603</v>
      </c>
      <c r="X637" t="s">
        <v>246</v>
      </c>
      <c r="Y637" t="s">
        <v>1963</v>
      </c>
      <c r="Z637" t="s">
        <v>1964</v>
      </c>
      <c r="AA637" t="s">
        <v>1965</v>
      </c>
      <c r="AB637" t="s">
        <v>1966</v>
      </c>
      <c r="AC637" t="s">
        <v>1967</v>
      </c>
      <c r="AD637" t="s">
        <v>1968</v>
      </c>
      <c r="AE637" t="s">
        <v>609</v>
      </c>
      <c r="AF637" t="s">
        <v>610</v>
      </c>
      <c r="AG637" t="s">
        <v>611</v>
      </c>
      <c r="AH637" t="s">
        <v>1974</v>
      </c>
      <c r="AI637" t="s">
        <v>1975</v>
      </c>
      <c r="AJ637" t="s">
        <v>2023</v>
      </c>
      <c r="AK637" t="s">
        <v>137</v>
      </c>
      <c r="AL637">
        <v>1071516804</v>
      </c>
      <c r="AM637">
        <v>745031451</v>
      </c>
      <c r="AN637">
        <v>0</v>
      </c>
      <c r="AO637">
        <v>0</v>
      </c>
      <c r="AP637">
        <v>1816548255</v>
      </c>
      <c r="AQ637" s="187">
        <v>0</v>
      </c>
      <c r="AR637" s="187">
        <v>0</v>
      </c>
      <c r="AS637" s="187">
        <v>0</v>
      </c>
      <c r="AT637" s="187">
        <v>0</v>
      </c>
      <c r="AU637" s="187">
        <v>0</v>
      </c>
      <c r="AV637" s="187">
        <v>0</v>
      </c>
      <c r="AW637">
        <f>+COUNTIF('[5]EJECUCIONGASTOS ARMONIZADO'!$R$3:$R$583,#REF!)</f>
        <v>0</v>
      </c>
      <c r="AY637" t="e">
        <f>+#REF!-[5]GASTOS!#REF!</f>
        <v>#REF!</v>
      </c>
    </row>
    <row r="638" spans="1:51" x14ac:dyDescent="0.25">
      <c r="A638">
        <v>33</v>
      </c>
      <c r="B638">
        <v>1</v>
      </c>
      <c r="C638">
        <v>3</v>
      </c>
      <c r="D638">
        <v>82</v>
      </c>
      <c r="E638">
        <v>3</v>
      </c>
      <c r="F638">
        <v>3</v>
      </c>
      <c r="G638">
        <v>73</v>
      </c>
      <c r="H638">
        <v>1</v>
      </c>
      <c r="I638">
        <v>2</v>
      </c>
      <c r="J638" t="s">
        <v>235</v>
      </c>
      <c r="K638" t="s">
        <v>1180</v>
      </c>
      <c r="L638" t="s">
        <v>226</v>
      </c>
      <c r="M638" t="s">
        <v>1180</v>
      </c>
      <c r="N638" t="s">
        <v>226</v>
      </c>
      <c r="O638" t="s">
        <v>1961</v>
      </c>
      <c r="P638" t="s">
        <v>1962</v>
      </c>
      <c r="Q638" t="s">
        <v>594</v>
      </c>
      <c r="R638" t="s">
        <v>602</v>
      </c>
      <c r="S638" t="s">
        <v>696</v>
      </c>
      <c r="T638" t="s">
        <v>235</v>
      </c>
      <c r="U638" t="s">
        <v>725</v>
      </c>
      <c r="V638" t="s">
        <v>729</v>
      </c>
      <c r="W638" t="s">
        <v>603</v>
      </c>
      <c r="X638" t="s">
        <v>246</v>
      </c>
      <c r="Y638" t="s">
        <v>1963</v>
      </c>
      <c r="Z638" t="s">
        <v>1964</v>
      </c>
      <c r="AA638" t="s">
        <v>1965</v>
      </c>
      <c r="AB638" t="s">
        <v>1966</v>
      </c>
      <c r="AC638" t="s">
        <v>1967</v>
      </c>
      <c r="AD638" t="s">
        <v>1968</v>
      </c>
      <c r="AE638" t="s">
        <v>609</v>
      </c>
      <c r="AF638" t="s">
        <v>610</v>
      </c>
      <c r="AG638" t="s">
        <v>611</v>
      </c>
      <c r="AH638" t="s">
        <v>1969</v>
      </c>
      <c r="AI638" t="s">
        <v>1970</v>
      </c>
      <c r="AJ638" t="s">
        <v>2795</v>
      </c>
      <c r="AK638" t="s">
        <v>296</v>
      </c>
      <c r="AL638">
        <v>0</v>
      </c>
      <c r="AM638">
        <v>222867578</v>
      </c>
      <c r="AN638">
        <v>0</v>
      </c>
      <c r="AO638">
        <v>0</v>
      </c>
      <c r="AP638">
        <v>222867578</v>
      </c>
      <c r="AQ638" s="187">
        <v>0</v>
      </c>
      <c r="AR638" s="187">
        <v>0</v>
      </c>
      <c r="AS638" s="187">
        <v>0</v>
      </c>
      <c r="AT638" s="187">
        <v>0</v>
      </c>
      <c r="AU638" s="187">
        <v>0</v>
      </c>
      <c r="AV638" s="187">
        <v>0</v>
      </c>
      <c r="AW638">
        <f>+COUNTIF('[5]EJECUCIONGASTOS ARMONIZADO'!$R$3:$R$583,#REF!)</f>
        <v>0</v>
      </c>
      <c r="AY638" t="e">
        <f>+#REF!-[5]GASTOS!#REF!</f>
        <v>#REF!</v>
      </c>
    </row>
    <row r="639" spans="1:51" x14ac:dyDescent="0.25">
      <c r="A639">
        <v>33</v>
      </c>
      <c r="B639">
        <v>1</v>
      </c>
      <c r="C639">
        <v>3</v>
      </c>
      <c r="D639">
        <v>82</v>
      </c>
      <c r="E639">
        <v>3</v>
      </c>
      <c r="F639">
        <v>301</v>
      </c>
      <c r="G639">
        <v>73</v>
      </c>
      <c r="H639">
        <v>41</v>
      </c>
      <c r="I639">
        <v>2</v>
      </c>
      <c r="J639" t="s">
        <v>235</v>
      </c>
      <c r="K639" t="s">
        <v>1180</v>
      </c>
      <c r="L639" t="s">
        <v>226</v>
      </c>
      <c r="M639" t="s">
        <v>1180</v>
      </c>
      <c r="N639" t="s">
        <v>226</v>
      </c>
      <c r="O639" t="s">
        <v>1961</v>
      </c>
      <c r="P639" t="s">
        <v>1962</v>
      </c>
      <c r="Q639" t="s">
        <v>594</v>
      </c>
      <c r="R639" t="s">
        <v>602</v>
      </c>
      <c r="S639" t="s">
        <v>696</v>
      </c>
      <c r="T639" t="s">
        <v>235</v>
      </c>
      <c r="U639" t="s">
        <v>725</v>
      </c>
      <c r="V639" t="s">
        <v>729</v>
      </c>
      <c r="W639" t="s">
        <v>603</v>
      </c>
      <c r="X639" t="s">
        <v>246</v>
      </c>
      <c r="Y639" t="s">
        <v>3320</v>
      </c>
      <c r="Z639" t="s">
        <v>454</v>
      </c>
      <c r="AA639" t="s">
        <v>3321</v>
      </c>
      <c r="AB639" t="s">
        <v>1966</v>
      </c>
      <c r="AC639" t="s">
        <v>1967</v>
      </c>
      <c r="AD639" t="s">
        <v>1968</v>
      </c>
      <c r="AE639" t="s">
        <v>609</v>
      </c>
      <c r="AF639" t="s">
        <v>610</v>
      </c>
      <c r="AG639" t="s">
        <v>611</v>
      </c>
      <c r="AH639" t="s">
        <v>1969</v>
      </c>
      <c r="AI639" t="s">
        <v>1970</v>
      </c>
      <c r="AJ639" t="s">
        <v>3325</v>
      </c>
      <c r="AK639" t="s">
        <v>3323</v>
      </c>
      <c r="AL639">
        <v>0</v>
      </c>
      <c r="AM639">
        <v>0</v>
      </c>
      <c r="AN639">
        <v>0</v>
      </c>
      <c r="AO639">
        <v>222867578</v>
      </c>
      <c r="AP639">
        <v>177688252</v>
      </c>
      <c r="AQ639" s="187">
        <v>45179326</v>
      </c>
      <c r="AR639" s="187">
        <v>45179326</v>
      </c>
      <c r="AS639" s="187">
        <v>0</v>
      </c>
      <c r="AT639" s="187">
        <v>0</v>
      </c>
      <c r="AU639" s="187">
        <v>0</v>
      </c>
      <c r="AV639" s="187">
        <v>0</v>
      </c>
      <c r="AW639">
        <f>+COUNTIF('[5]EJECUCIONGASTOS ARMONIZADO'!$R$3:$R$583,#REF!)</f>
        <v>0</v>
      </c>
      <c r="AY639" t="e">
        <f>+#REF!-[5]GASTOS!#REF!</f>
        <v>#REF!</v>
      </c>
    </row>
    <row r="640" spans="1:51" x14ac:dyDescent="0.25">
      <c r="A640">
        <v>33</v>
      </c>
      <c r="B640">
        <v>1</v>
      </c>
      <c r="C640">
        <v>3</v>
      </c>
      <c r="D640">
        <v>82</v>
      </c>
      <c r="E640">
        <v>3</v>
      </c>
      <c r="F640">
        <v>301</v>
      </c>
      <c r="G640">
        <v>73</v>
      </c>
      <c r="H640">
        <v>41</v>
      </c>
      <c r="I640">
        <v>2</v>
      </c>
      <c r="J640" t="s">
        <v>235</v>
      </c>
      <c r="K640" t="s">
        <v>1180</v>
      </c>
      <c r="L640" t="s">
        <v>226</v>
      </c>
      <c r="M640" t="s">
        <v>1180</v>
      </c>
      <c r="N640" t="s">
        <v>226</v>
      </c>
      <c r="O640" t="s">
        <v>1961</v>
      </c>
      <c r="P640" t="s">
        <v>1962</v>
      </c>
      <c r="Q640" t="s">
        <v>594</v>
      </c>
      <c r="R640" t="s">
        <v>602</v>
      </c>
      <c r="S640" t="s">
        <v>696</v>
      </c>
      <c r="T640" t="s">
        <v>235</v>
      </c>
      <c r="U640" t="s">
        <v>725</v>
      </c>
      <c r="V640" t="s">
        <v>729</v>
      </c>
      <c r="W640" t="s">
        <v>603</v>
      </c>
      <c r="X640" t="s">
        <v>246</v>
      </c>
      <c r="Y640" t="s">
        <v>3320</v>
      </c>
      <c r="Z640" t="s">
        <v>454</v>
      </c>
      <c r="AA640" t="s">
        <v>3321</v>
      </c>
      <c r="AB640" t="s">
        <v>1966</v>
      </c>
      <c r="AC640" t="s">
        <v>1967</v>
      </c>
      <c r="AD640" t="s">
        <v>1968</v>
      </c>
      <c r="AE640" t="s">
        <v>609</v>
      </c>
      <c r="AF640" t="s">
        <v>610</v>
      </c>
      <c r="AG640" t="s">
        <v>611</v>
      </c>
      <c r="AH640" t="s">
        <v>1993</v>
      </c>
      <c r="AI640" t="s">
        <v>1994</v>
      </c>
      <c r="AJ640" t="s">
        <v>4446</v>
      </c>
      <c r="AK640" t="s">
        <v>4447</v>
      </c>
      <c r="AL640">
        <v>0</v>
      </c>
      <c r="AM640">
        <v>0</v>
      </c>
      <c r="AN640">
        <v>0</v>
      </c>
      <c r="AO640">
        <v>80000000</v>
      </c>
      <c r="AP640">
        <v>0</v>
      </c>
      <c r="AQ640" s="187">
        <v>80000000</v>
      </c>
      <c r="AR640" s="187">
        <v>80000000</v>
      </c>
      <c r="AS640" s="187">
        <v>0</v>
      </c>
      <c r="AT640" s="187">
        <v>0</v>
      </c>
      <c r="AU640" s="187">
        <v>0</v>
      </c>
      <c r="AV640" s="187">
        <v>0</v>
      </c>
      <c r="AY640" t="e">
        <f>+#REF!-[5]GASTOS!#REF!</f>
        <v>#REF!</v>
      </c>
    </row>
    <row r="641" spans="1:51" x14ac:dyDescent="0.25">
      <c r="A641">
        <v>33</v>
      </c>
      <c r="B641">
        <v>1</v>
      </c>
      <c r="C641">
        <v>3</v>
      </c>
      <c r="D641">
        <v>82</v>
      </c>
      <c r="E641">
        <v>3</v>
      </c>
      <c r="F641">
        <v>301</v>
      </c>
      <c r="G641">
        <v>73</v>
      </c>
      <c r="H641">
        <v>42</v>
      </c>
      <c r="I641">
        <v>2</v>
      </c>
      <c r="J641" t="s">
        <v>235</v>
      </c>
      <c r="K641" t="s">
        <v>1180</v>
      </c>
      <c r="L641" t="s">
        <v>226</v>
      </c>
      <c r="M641" t="s">
        <v>1180</v>
      </c>
      <c r="N641" t="s">
        <v>226</v>
      </c>
      <c r="O641" t="s">
        <v>1961</v>
      </c>
      <c r="P641" t="s">
        <v>1962</v>
      </c>
      <c r="Q641" t="s">
        <v>594</v>
      </c>
      <c r="R641" t="s">
        <v>602</v>
      </c>
      <c r="S641" t="s">
        <v>696</v>
      </c>
      <c r="T641" t="s">
        <v>235</v>
      </c>
      <c r="U641" t="s">
        <v>725</v>
      </c>
      <c r="V641" t="s">
        <v>729</v>
      </c>
      <c r="W641" t="s">
        <v>603</v>
      </c>
      <c r="X641" t="s">
        <v>246</v>
      </c>
      <c r="Y641" t="s">
        <v>3320</v>
      </c>
      <c r="Z641" t="s">
        <v>454</v>
      </c>
      <c r="AA641" t="s">
        <v>3321</v>
      </c>
      <c r="AB641" t="s">
        <v>1966</v>
      </c>
      <c r="AC641" t="s">
        <v>1967</v>
      </c>
      <c r="AD641" t="s">
        <v>1968</v>
      </c>
      <c r="AE641" t="s">
        <v>609</v>
      </c>
      <c r="AF641" t="s">
        <v>610</v>
      </c>
      <c r="AG641" t="s">
        <v>611</v>
      </c>
      <c r="AH641" t="s">
        <v>1974</v>
      </c>
      <c r="AI641" t="s">
        <v>1975</v>
      </c>
      <c r="AJ641" t="s">
        <v>4448</v>
      </c>
      <c r="AK641" t="s">
        <v>4444</v>
      </c>
      <c r="AL641">
        <v>0</v>
      </c>
      <c r="AM641">
        <v>0</v>
      </c>
      <c r="AN641">
        <v>0</v>
      </c>
      <c r="AO641">
        <v>97688252</v>
      </c>
      <c r="AP641">
        <v>0</v>
      </c>
      <c r="AQ641" s="187">
        <v>97688252</v>
      </c>
      <c r="AR641" s="187">
        <v>0</v>
      </c>
      <c r="AS641" s="187">
        <v>0</v>
      </c>
      <c r="AT641" s="187">
        <v>0</v>
      </c>
      <c r="AU641" s="187">
        <v>0</v>
      </c>
      <c r="AV641" s="187">
        <v>97688252</v>
      </c>
      <c r="AY641" t="e">
        <f>+#REF!-[5]GASTOS!#REF!</f>
        <v>#REF!</v>
      </c>
    </row>
    <row r="642" spans="1:51" x14ac:dyDescent="0.25">
      <c r="A642">
        <v>33</v>
      </c>
      <c r="B642">
        <v>2</v>
      </c>
      <c r="C642">
        <v>3</v>
      </c>
      <c r="D642">
        <v>11</v>
      </c>
      <c r="E642">
        <v>3</v>
      </c>
      <c r="F642">
        <v>301</v>
      </c>
      <c r="G642">
        <v>73</v>
      </c>
      <c r="H642">
        <v>40</v>
      </c>
      <c r="I642">
        <v>1</v>
      </c>
      <c r="J642" t="s">
        <v>597</v>
      </c>
      <c r="K642">
        <v>0</v>
      </c>
      <c r="L642" t="s">
        <v>597</v>
      </c>
      <c r="M642" t="s">
        <v>1180</v>
      </c>
      <c r="N642" t="s">
        <v>226</v>
      </c>
      <c r="O642" t="s">
        <v>3326</v>
      </c>
      <c r="Q642" t="s">
        <v>594</v>
      </c>
      <c r="R642" t="s">
        <v>602</v>
      </c>
      <c r="S642" t="s">
        <v>596</v>
      </c>
      <c r="T642" t="s">
        <v>597</v>
      </c>
      <c r="U642" t="s">
        <v>595</v>
      </c>
      <c r="V642" t="s">
        <v>234</v>
      </c>
      <c r="W642" t="s">
        <v>603</v>
      </c>
      <c r="X642" t="s">
        <v>246</v>
      </c>
      <c r="Y642" t="s">
        <v>3320</v>
      </c>
      <c r="Z642" t="s">
        <v>454</v>
      </c>
      <c r="AA642" t="s">
        <v>3321</v>
      </c>
      <c r="AB642" t="s">
        <v>1966</v>
      </c>
      <c r="AC642" t="s">
        <v>1967</v>
      </c>
      <c r="AD642" t="s">
        <v>1968</v>
      </c>
      <c r="AE642" t="s">
        <v>609</v>
      </c>
      <c r="AF642" t="s">
        <v>610</v>
      </c>
      <c r="AG642" t="s">
        <v>611</v>
      </c>
      <c r="AH642" t="s">
        <v>1982</v>
      </c>
      <c r="AI642" t="s">
        <v>1983</v>
      </c>
      <c r="AJ642" t="s">
        <v>3327</v>
      </c>
      <c r="AK642" t="s">
        <v>3328</v>
      </c>
      <c r="AL642">
        <v>0</v>
      </c>
      <c r="AM642">
        <v>0</v>
      </c>
      <c r="AN642">
        <v>0</v>
      </c>
      <c r="AO642">
        <v>621604470</v>
      </c>
      <c r="AP642">
        <v>0</v>
      </c>
      <c r="AQ642" s="187">
        <v>621604470</v>
      </c>
      <c r="AR642" s="187">
        <v>616465664</v>
      </c>
      <c r="AS642" s="187">
        <v>616465350</v>
      </c>
      <c r="AT642" s="187">
        <v>0</v>
      </c>
      <c r="AU642" s="187">
        <v>0</v>
      </c>
      <c r="AV642" s="187">
        <v>5138806</v>
      </c>
      <c r="AW642">
        <f>+COUNTIF('[5]EJECUCIONGASTOS ARMONIZADO'!$R$3:$R$583,#REF!)</f>
        <v>0</v>
      </c>
      <c r="AY642" t="e">
        <f>+#REF!-[5]GASTOS!#REF!</f>
        <v>#REF!</v>
      </c>
    </row>
    <row r="643" spans="1:51" x14ac:dyDescent="0.25">
      <c r="A643">
        <v>33</v>
      </c>
      <c r="B643">
        <v>2</v>
      </c>
      <c r="C643">
        <v>3</v>
      </c>
      <c r="D643">
        <v>81</v>
      </c>
      <c r="E643">
        <v>3</v>
      </c>
      <c r="F643">
        <v>301</v>
      </c>
      <c r="G643">
        <v>73</v>
      </c>
      <c r="H643">
        <v>40</v>
      </c>
      <c r="I643">
        <v>1</v>
      </c>
      <c r="J643" t="s">
        <v>597</v>
      </c>
      <c r="K643">
        <v>0</v>
      </c>
      <c r="L643" t="s">
        <v>597</v>
      </c>
      <c r="M643" t="s">
        <v>1180</v>
      </c>
      <c r="N643" t="s">
        <v>226</v>
      </c>
      <c r="O643" t="s">
        <v>3326</v>
      </c>
      <c r="Q643" t="s">
        <v>594</v>
      </c>
      <c r="R643" t="s">
        <v>602</v>
      </c>
      <c r="S643" t="s">
        <v>596</v>
      </c>
      <c r="T643" t="s">
        <v>597</v>
      </c>
      <c r="U643" t="s">
        <v>946</v>
      </c>
      <c r="V643" t="s">
        <v>950</v>
      </c>
      <c r="W643" t="s">
        <v>603</v>
      </c>
      <c r="X643" t="s">
        <v>246</v>
      </c>
      <c r="Y643" t="s">
        <v>3320</v>
      </c>
      <c r="Z643" t="s">
        <v>454</v>
      </c>
      <c r="AA643" t="s">
        <v>3321</v>
      </c>
      <c r="AB643" t="s">
        <v>1966</v>
      </c>
      <c r="AC643" t="s">
        <v>1967</v>
      </c>
      <c r="AD643" t="s">
        <v>1968</v>
      </c>
      <c r="AE643" t="s">
        <v>609</v>
      </c>
      <c r="AF643" t="s">
        <v>610</v>
      </c>
      <c r="AG643" t="s">
        <v>611</v>
      </c>
      <c r="AH643" t="s">
        <v>1982</v>
      </c>
      <c r="AI643" t="s">
        <v>1983</v>
      </c>
      <c r="AJ643" t="s">
        <v>3329</v>
      </c>
      <c r="AK643" t="s">
        <v>3328</v>
      </c>
      <c r="AL643">
        <v>0</v>
      </c>
      <c r="AM643">
        <v>0</v>
      </c>
      <c r="AN643">
        <v>0</v>
      </c>
      <c r="AO643">
        <v>1659000000</v>
      </c>
      <c r="AP643">
        <v>0</v>
      </c>
      <c r="AQ643" s="187">
        <v>1659000000</v>
      </c>
      <c r="AR643" s="187">
        <v>1472500000</v>
      </c>
      <c r="AS643" s="187">
        <v>1458917270</v>
      </c>
      <c r="AT643" s="187">
        <v>0</v>
      </c>
      <c r="AU643" s="187">
        <v>0</v>
      </c>
      <c r="AV643" s="187">
        <v>186500000</v>
      </c>
      <c r="AW643">
        <f>+COUNTIF('[5]EJECUCIONGASTOS ARMONIZADO'!$R$3:$R$583,#REF!)</f>
        <v>0</v>
      </c>
      <c r="AY643" t="e">
        <f>+#REF!-[5]GASTOS!#REF!</f>
        <v>#REF!</v>
      </c>
    </row>
    <row r="644" spans="1:51" x14ac:dyDescent="0.25">
      <c r="A644">
        <v>33</v>
      </c>
      <c r="B644">
        <v>3</v>
      </c>
      <c r="C644">
        <v>3</v>
      </c>
      <c r="D644">
        <v>11</v>
      </c>
      <c r="E644">
        <v>3</v>
      </c>
      <c r="F644">
        <v>301</v>
      </c>
      <c r="G644">
        <v>73</v>
      </c>
      <c r="H644">
        <v>40</v>
      </c>
      <c r="I644">
        <v>1</v>
      </c>
      <c r="J644" t="s">
        <v>597</v>
      </c>
      <c r="K644">
        <v>0</v>
      </c>
      <c r="L644" t="s">
        <v>597</v>
      </c>
      <c r="M644" t="s">
        <v>1180</v>
      </c>
      <c r="N644" t="s">
        <v>226</v>
      </c>
      <c r="O644" t="s">
        <v>3330</v>
      </c>
      <c r="Q644" t="s">
        <v>594</v>
      </c>
      <c r="R644" t="s">
        <v>602</v>
      </c>
      <c r="S644" t="s">
        <v>596</v>
      </c>
      <c r="T644" t="s">
        <v>597</v>
      </c>
      <c r="U644" t="s">
        <v>595</v>
      </c>
      <c r="V644" t="s">
        <v>234</v>
      </c>
      <c r="W644" t="s">
        <v>603</v>
      </c>
      <c r="X644" t="s">
        <v>246</v>
      </c>
      <c r="Y644" t="s">
        <v>3320</v>
      </c>
      <c r="Z644" t="s">
        <v>454</v>
      </c>
      <c r="AA644" t="s">
        <v>3321</v>
      </c>
      <c r="AB644" t="s">
        <v>1966</v>
      </c>
      <c r="AC644" t="s">
        <v>1967</v>
      </c>
      <c r="AD644" t="s">
        <v>1968</v>
      </c>
      <c r="AE644" t="s">
        <v>609</v>
      </c>
      <c r="AF644" t="s">
        <v>610</v>
      </c>
      <c r="AG644" t="s">
        <v>611</v>
      </c>
      <c r="AH644" t="s">
        <v>1974</v>
      </c>
      <c r="AI644" t="s">
        <v>1975</v>
      </c>
      <c r="AJ644" t="s">
        <v>3331</v>
      </c>
      <c r="AK644" t="s">
        <v>3332</v>
      </c>
      <c r="AL644">
        <v>0</v>
      </c>
      <c r="AM644">
        <v>0</v>
      </c>
      <c r="AN644">
        <v>0</v>
      </c>
      <c r="AO644">
        <v>102893555</v>
      </c>
      <c r="AP644">
        <v>0</v>
      </c>
      <c r="AQ644" s="187">
        <v>102893555</v>
      </c>
      <c r="AR644" s="187">
        <v>102893555</v>
      </c>
      <c r="AS644" s="187">
        <v>92032940</v>
      </c>
      <c r="AT644" s="187">
        <v>0</v>
      </c>
      <c r="AU644" s="187">
        <v>0</v>
      </c>
      <c r="AV644" s="187">
        <v>0</v>
      </c>
      <c r="AW644">
        <f>+COUNTIF('[5]EJECUCIONGASTOS ARMONIZADO'!$R$3:$R$583,#REF!)</f>
        <v>0</v>
      </c>
      <c r="AY644" t="e">
        <f>+#REF!-[5]GASTOS!#REF!</f>
        <v>#REF!</v>
      </c>
    </row>
    <row r="645" spans="1:51" x14ac:dyDescent="0.25">
      <c r="A645">
        <v>33</v>
      </c>
      <c r="B645">
        <v>3</v>
      </c>
      <c r="C645">
        <v>3</v>
      </c>
      <c r="D645">
        <v>22</v>
      </c>
      <c r="E645">
        <v>3</v>
      </c>
      <c r="F645">
        <v>301</v>
      </c>
      <c r="G645">
        <v>73</v>
      </c>
      <c r="H645">
        <v>41</v>
      </c>
      <c r="I645">
        <v>2</v>
      </c>
      <c r="J645" t="s">
        <v>235</v>
      </c>
      <c r="K645" t="s">
        <v>1180</v>
      </c>
      <c r="L645" t="s">
        <v>226</v>
      </c>
      <c r="M645" t="s">
        <v>1180</v>
      </c>
      <c r="N645" t="s">
        <v>226</v>
      </c>
      <c r="O645" t="s">
        <v>3330</v>
      </c>
      <c r="Q645" t="s">
        <v>594</v>
      </c>
      <c r="R645" t="s">
        <v>602</v>
      </c>
      <c r="S645" t="s">
        <v>696</v>
      </c>
      <c r="T645" t="s">
        <v>235</v>
      </c>
      <c r="U645" t="s">
        <v>695</v>
      </c>
      <c r="V645" t="s">
        <v>235</v>
      </c>
      <c r="W645" t="s">
        <v>603</v>
      </c>
      <c r="X645" t="s">
        <v>246</v>
      </c>
      <c r="Y645" t="s">
        <v>3320</v>
      </c>
      <c r="Z645" t="s">
        <v>454</v>
      </c>
      <c r="AA645" t="s">
        <v>3321</v>
      </c>
      <c r="AB645" t="s">
        <v>1966</v>
      </c>
      <c r="AC645" t="s">
        <v>1967</v>
      </c>
      <c r="AD645" t="s">
        <v>1968</v>
      </c>
      <c r="AE645" t="s">
        <v>609</v>
      </c>
      <c r="AF645" t="s">
        <v>610</v>
      </c>
      <c r="AG645" t="s">
        <v>611</v>
      </c>
      <c r="AH645" t="s">
        <v>1969</v>
      </c>
      <c r="AI645" t="s">
        <v>1970</v>
      </c>
      <c r="AJ645" t="s">
        <v>3333</v>
      </c>
      <c r="AK645" t="s">
        <v>3332</v>
      </c>
      <c r="AL645">
        <v>0</v>
      </c>
      <c r="AM645">
        <v>0</v>
      </c>
      <c r="AN645">
        <v>0</v>
      </c>
      <c r="AO645">
        <v>52454397</v>
      </c>
      <c r="AP645">
        <v>52454397</v>
      </c>
      <c r="AQ645" s="187">
        <v>0</v>
      </c>
      <c r="AR645" s="187">
        <v>0</v>
      </c>
      <c r="AS645" s="187">
        <v>0</v>
      </c>
      <c r="AT645" s="187">
        <v>0</v>
      </c>
      <c r="AU645" s="187">
        <v>0</v>
      </c>
      <c r="AV645" s="187">
        <v>0</v>
      </c>
      <c r="AW645">
        <f>+COUNTIF('[5]EJECUCIONGASTOS ARMONIZADO'!$R$3:$R$583,#REF!)</f>
        <v>0</v>
      </c>
      <c r="AY645" t="e">
        <f>+#REF!-[5]GASTOS!#REF!</f>
        <v>#REF!</v>
      </c>
    </row>
    <row r="646" spans="1:51" x14ac:dyDescent="0.25">
      <c r="A646">
        <v>33</v>
      </c>
      <c r="B646">
        <v>3</v>
      </c>
      <c r="C646">
        <v>3</v>
      </c>
      <c r="D646">
        <v>22</v>
      </c>
      <c r="E646">
        <v>3</v>
      </c>
      <c r="F646">
        <v>301</v>
      </c>
      <c r="G646">
        <v>73</v>
      </c>
      <c r="H646">
        <v>42</v>
      </c>
      <c r="I646">
        <v>2</v>
      </c>
      <c r="J646" t="s">
        <v>235</v>
      </c>
      <c r="K646" t="s">
        <v>1180</v>
      </c>
      <c r="L646" t="s">
        <v>226</v>
      </c>
      <c r="M646" t="s">
        <v>1180</v>
      </c>
      <c r="N646" t="s">
        <v>226</v>
      </c>
      <c r="O646" t="s">
        <v>3330</v>
      </c>
      <c r="Q646" t="s">
        <v>594</v>
      </c>
      <c r="R646" t="s">
        <v>602</v>
      </c>
      <c r="S646" t="s">
        <v>696</v>
      </c>
      <c r="T646" t="s">
        <v>235</v>
      </c>
      <c r="U646" t="s">
        <v>695</v>
      </c>
      <c r="V646" t="s">
        <v>235</v>
      </c>
      <c r="W646" t="s">
        <v>603</v>
      </c>
      <c r="X646" t="s">
        <v>246</v>
      </c>
      <c r="Y646" t="s">
        <v>3320</v>
      </c>
      <c r="Z646" t="s">
        <v>454</v>
      </c>
      <c r="AA646" t="s">
        <v>3321</v>
      </c>
      <c r="AB646" t="s">
        <v>1966</v>
      </c>
      <c r="AC646" t="s">
        <v>1967</v>
      </c>
      <c r="AD646" t="s">
        <v>1968</v>
      </c>
      <c r="AE646" t="s">
        <v>609</v>
      </c>
      <c r="AF646" t="s">
        <v>610</v>
      </c>
      <c r="AG646" t="s">
        <v>611</v>
      </c>
      <c r="AH646" t="s">
        <v>1974</v>
      </c>
      <c r="AI646" t="s">
        <v>1975</v>
      </c>
      <c r="AJ646" t="s">
        <v>3334</v>
      </c>
      <c r="AK646" t="s">
        <v>3332</v>
      </c>
      <c r="AL646">
        <v>0</v>
      </c>
      <c r="AM646">
        <v>0</v>
      </c>
      <c r="AN646">
        <v>0</v>
      </c>
      <c r="AO646">
        <v>2304235692.3299999</v>
      </c>
      <c r="AP646">
        <v>0</v>
      </c>
      <c r="AQ646" s="187">
        <v>2304235692.3299999</v>
      </c>
      <c r="AR646" s="187">
        <v>1746719461</v>
      </c>
      <c r="AS646" s="187">
        <v>42669482</v>
      </c>
      <c r="AT646" s="187">
        <v>0</v>
      </c>
      <c r="AU646" s="187">
        <v>0</v>
      </c>
      <c r="AV646" s="187">
        <v>557516231.33000004</v>
      </c>
      <c r="AW646">
        <f>+COUNTIF('[5]EJECUCIONGASTOS ARMONIZADO'!$R$3:$R$583,#REF!)</f>
        <v>0</v>
      </c>
      <c r="AY646" t="e">
        <f>+#REF!-[5]GASTOS!#REF!</f>
        <v>#REF!</v>
      </c>
    </row>
    <row r="647" spans="1:51" x14ac:dyDescent="0.25">
      <c r="A647">
        <v>33</v>
      </c>
      <c r="B647">
        <v>3</v>
      </c>
      <c r="C647">
        <v>3</v>
      </c>
      <c r="D647">
        <v>22</v>
      </c>
      <c r="E647">
        <v>3</v>
      </c>
      <c r="F647">
        <v>301</v>
      </c>
      <c r="G647">
        <v>73</v>
      </c>
      <c r="H647">
        <v>43</v>
      </c>
      <c r="I647">
        <v>2</v>
      </c>
      <c r="J647" t="s">
        <v>235</v>
      </c>
      <c r="K647" t="s">
        <v>1180</v>
      </c>
      <c r="L647" t="s">
        <v>226</v>
      </c>
      <c r="M647" t="s">
        <v>1180</v>
      </c>
      <c r="N647" t="s">
        <v>226</v>
      </c>
      <c r="O647" t="s">
        <v>3330</v>
      </c>
      <c r="Q647" t="s">
        <v>594</v>
      </c>
      <c r="R647" t="s">
        <v>602</v>
      </c>
      <c r="S647" t="s">
        <v>696</v>
      </c>
      <c r="T647" t="s">
        <v>235</v>
      </c>
      <c r="U647" t="s">
        <v>695</v>
      </c>
      <c r="V647" t="s">
        <v>235</v>
      </c>
      <c r="W647" t="s">
        <v>603</v>
      </c>
      <c r="X647" t="s">
        <v>246</v>
      </c>
      <c r="Y647" t="s">
        <v>3320</v>
      </c>
      <c r="Z647" t="s">
        <v>454</v>
      </c>
      <c r="AA647" t="s">
        <v>3321</v>
      </c>
      <c r="AB647" t="s">
        <v>1966</v>
      </c>
      <c r="AC647" t="s">
        <v>1967</v>
      </c>
      <c r="AD647" t="s">
        <v>1968</v>
      </c>
      <c r="AE647" t="s">
        <v>609</v>
      </c>
      <c r="AF647" t="s">
        <v>610</v>
      </c>
      <c r="AG647" t="s">
        <v>611</v>
      </c>
      <c r="AH647" t="s">
        <v>1974</v>
      </c>
      <c r="AI647" t="s">
        <v>1975</v>
      </c>
      <c r="AJ647" t="s">
        <v>4449</v>
      </c>
      <c r="AK647" t="s">
        <v>4444</v>
      </c>
      <c r="AL647">
        <v>0</v>
      </c>
      <c r="AM647">
        <v>0</v>
      </c>
      <c r="AN647">
        <v>0</v>
      </c>
      <c r="AO647">
        <v>52454397</v>
      </c>
      <c r="AP647">
        <v>0</v>
      </c>
      <c r="AQ647" s="187">
        <v>52454397</v>
      </c>
      <c r="AR647" s="187">
        <v>11000000</v>
      </c>
      <c r="AS647" s="187">
        <v>0</v>
      </c>
      <c r="AT647" s="187">
        <v>0</v>
      </c>
      <c r="AU647" s="187">
        <v>0</v>
      </c>
      <c r="AV647" s="187">
        <v>41454397</v>
      </c>
      <c r="AY647" t="e">
        <f>+#REF!-[5]GASTOS!#REF!</f>
        <v>#REF!</v>
      </c>
    </row>
    <row r="648" spans="1:51" x14ac:dyDescent="0.25">
      <c r="A648">
        <v>33</v>
      </c>
      <c r="B648">
        <v>3</v>
      </c>
      <c r="C648">
        <v>3</v>
      </c>
      <c r="D648">
        <v>82</v>
      </c>
      <c r="E648">
        <v>3</v>
      </c>
      <c r="F648">
        <v>301</v>
      </c>
      <c r="G648">
        <v>73</v>
      </c>
      <c r="H648">
        <v>42</v>
      </c>
      <c r="I648">
        <v>2</v>
      </c>
      <c r="J648" t="s">
        <v>235</v>
      </c>
      <c r="K648" t="s">
        <v>1180</v>
      </c>
      <c r="L648" t="s">
        <v>226</v>
      </c>
      <c r="M648" t="s">
        <v>1180</v>
      </c>
      <c r="N648" t="s">
        <v>226</v>
      </c>
      <c r="O648" t="s">
        <v>3330</v>
      </c>
      <c r="Q648" t="s">
        <v>594</v>
      </c>
      <c r="R648" t="s">
        <v>602</v>
      </c>
      <c r="S648" t="s">
        <v>696</v>
      </c>
      <c r="T648" t="s">
        <v>235</v>
      </c>
      <c r="U648" t="s">
        <v>725</v>
      </c>
      <c r="V648" t="s">
        <v>729</v>
      </c>
      <c r="W648" t="s">
        <v>603</v>
      </c>
      <c r="X648" t="s">
        <v>246</v>
      </c>
      <c r="Y648" t="s">
        <v>3320</v>
      </c>
      <c r="Z648" t="s">
        <v>454</v>
      </c>
      <c r="AA648" t="s">
        <v>3321</v>
      </c>
      <c r="AB648" t="s">
        <v>1966</v>
      </c>
      <c r="AC648" t="s">
        <v>1967</v>
      </c>
      <c r="AD648" t="s">
        <v>1968</v>
      </c>
      <c r="AE648" t="s">
        <v>609</v>
      </c>
      <c r="AF648" t="s">
        <v>610</v>
      </c>
      <c r="AG648" t="s">
        <v>611</v>
      </c>
      <c r="AH648" t="s">
        <v>1974</v>
      </c>
      <c r="AI648" t="s">
        <v>1975</v>
      </c>
      <c r="AJ648" t="s">
        <v>3335</v>
      </c>
      <c r="AK648" t="s">
        <v>3332</v>
      </c>
      <c r="AL648">
        <v>0</v>
      </c>
      <c r="AM648">
        <v>0</v>
      </c>
      <c r="AN648">
        <v>0</v>
      </c>
      <c r="AO648">
        <v>1816548255</v>
      </c>
      <c r="AP648">
        <v>0</v>
      </c>
      <c r="AQ648" s="187">
        <v>1816548255</v>
      </c>
      <c r="AR648" s="187">
        <v>1590542239</v>
      </c>
      <c r="AS648" s="187">
        <v>331392986</v>
      </c>
      <c r="AT648" s="187">
        <v>0</v>
      </c>
      <c r="AU648" s="187">
        <v>0</v>
      </c>
      <c r="AV648" s="187">
        <v>226006016</v>
      </c>
      <c r="AW648">
        <f>+COUNTIF('[5]EJECUCIONGASTOS ARMONIZADO'!$R$3:$R$583,#REF!)</f>
        <v>0</v>
      </c>
      <c r="AY648" t="e">
        <f>+#REF!-[5]GASTOS!#REF!</f>
        <v>#REF!</v>
      </c>
    </row>
    <row r="649" spans="1:51" x14ac:dyDescent="0.25">
      <c r="A649">
        <v>35</v>
      </c>
      <c r="B649">
        <v>1</v>
      </c>
      <c r="C649">
        <v>3</v>
      </c>
      <c r="D649">
        <v>11</v>
      </c>
      <c r="E649">
        <v>1</v>
      </c>
      <c r="F649">
        <v>4</v>
      </c>
      <c r="G649">
        <v>78</v>
      </c>
      <c r="H649">
        <v>0</v>
      </c>
      <c r="I649">
        <v>1</v>
      </c>
      <c r="J649" t="s">
        <v>597</v>
      </c>
      <c r="K649">
        <v>0</v>
      </c>
      <c r="L649" t="s">
        <v>597</v>
      </c>
      <c r="M649" t="s">
        <v>2024</v>
      </c>
      <c r="N649" t="s">
        <v>227</v>
      </c>
      <c r="O649" t="s">
        <v>2027</v>
      </c>
      <c r="P649" t="s">
        <v>2028</v>
      </c>
      <c r="Q649" t="s">
        <v>594</v>
      </c>
      <c r="R649" t="s">
        <v>602</v>
      </c>
      <c r="S649" t="s">
        <v>596</v>
      </c>
      <c r="T649" t="s">
        <v>597</v>
      </c>
      <c r="U649" t="s">
        <v>595</v>
      </c>
      <c r="V649" t="s">
        <v>234</v>
      </c>
      <c r="W649" t="s">
        <v>797</v>
      </c>
      <c r="X649" t="s">
        <v>239</v>
      </c>
      <c r="Y649" t="s">
        <v>1350</v>
      </c>
      <c r="Z649" t="s">
        <v>1351</v>
      </c>
      <c r="AA649" t="s">
        <v>2029</v>
      </c>
      <c r="AB649" t="s">
        <v>2030</v>
      </c>
      <c r="AC649" t="s">
        <v>2031</v>
      </c>
      <c r="AD649" t="s">
        <v>2032</v>
      </c>
      <c r="AE649" t="s">
        <v>609</v>
      </c>
      <c r="AF649" t="s">
        <v>610</v>
      </c>
      <c r="AG649" t="s">
        <v>611</v>
      </c>
      <c r="AH649" t="s">
        <v>2033</v>
      </c>
      <c r="AI649" t="s">
        <v>2034</v>
      </c>
      <c r="AJ649" t="s">
        <v>2035</v>
      </c>
      <c r="AK649" t="s">
        <v>138</v>
      </c>
      <c r="AL649">
        <v>64570000</v>
      </c>
      <c r="AM649">
        <v>0</v>
      </c>
      <c r="AN649">
        <v>0</v>
      </c>
      <c r="AO649">
        <v>0</v>
      </c>
      <c r="AP649">
        <v>64570000</v>
      </c>
      <c r="AQ649" s="187">
        <v>0</v>
      </c>
      <c r="AR649" s="187">
        <v>0</v>
      </c>
      <c r="AS649" s="187">
        <v>0</v>
      </c>
      <c r="AT649" s="187">
        <v>0</v>
      </c>
      <c r="AU649" s="187">
        <v>0</v>
      </c>
      <c r="AV649" s="187">
        <v>0</v>
      </c>
      <c r="AW649">
        <f>+COUNTIF('[5]EJECUCIONGASTOS ARMONIZADO'!$R$3:$R$583,#REF!)</f>
        <v>0</v>
      </c>
      <c r="AY649" t="e">
        <f>+#REF!-[5]GASTOS!#REF!</f>
        <v>#REF!</v>
      </c>
    </row>
    <row r="650" spans="1:51" x14ac:dyDescent="0.25">
      <c r="A650">
        <v>35</v>
      </c>
      <c r="B650">
        <v>1</v>
      </c>
      <c r="C650">
        <v>3</v>
      </c>
      <c r="D650">
        <v>11</v>
      </c>
      <c r="E650">
        <v>2</v>
      </c>
      <c r="F650">
        <v>1</v>
      </c>
      <c r="G650">
        <v>33</v>
      </c>
      <c r="H650">
        <v>0</v>
      </c>
      <c r="I650">
        <v>1</v>
      </c>
      <c r="J650" t="s">
        <v>597</v>
      </c>
      <c r="K650">
        <v>0</v>
      </c>
      <c r="L650" t="s">
        <v>597</v>
      </c>
      <c r="M650" t="s">
        <v>2024</v>
      </c>
      <c r="N650" t="s">
        <v>227</v>
      </c>
      <c r="O650" t="s">
        <v>2027</v>
      </c>
      <c r="P650" t="s">
        <v>2028</v>
      </c>
      <c r="Q650" t="s">
        <v>594</v>
      </c>
      <c r="R650" t="s">
        <v>602</v>
      </c>
      <c r="S650" t="s">
        <v>596</v>
      </c>
      <c r="T650" t="s">
        <v>597</v>
      </c>
      <c r="U650" t="s">
        <v>595</v>
      </c>
      <c r="V650" t="s">
        <v>234</v>
      </c>
      <c r="W650" t="s">
        <v>1437</v>
      </c>
      <c r="X650" t="s">
        <v>1438</v>
      </c>
      <c r="Y650" t="s">
        <v>2038</v>
      </c>
      <c r="Z650" t="s">
        <v>2039</v>
      </c>
      <c r="AA650" t="s">
        <v>2040</v>
      </c>
      <c r="AB650" t="s">
        <v>2041</v>
      </c>
      <c r="AC650" t="s">
        <v>2042</v>
      </c>
      <c r="AD650" t="s">
        <v>2043</v>
      </c>
      <c r="AE650" t="s">
        <v>609</v>
      </c>
      <c r="AF650" t="s">
        <v>610</v>
      </c>
      <c r="AG650" t="s">
        <v>611</v>
      </c>
      <c r="AH650" t="s">
        <v>2044</v>
      </c>
      <c r="AI650" t="s">
        <v>2045</v>
      </c>
      <c r="AJ650" t="s">
        <v>2046</v>
      </c>
      <c r="AK650" t="s">
        <v>139</v>
      </c>
      <c r="AL650">
        <v>156200000</v>
      </c>
      <c r="AM650">
        <v>0</v>
      </c>
      <c r="AN650">
        <v>0</v>
      </c>
      <c r="AO650">
        <v>0</v>
      </c>
      <c r="AP650">
        <v>156200000</v>
      </c>
      <c r="AQ650" s="187">
        <v>0</v>
      </c>
      <c r="AR650" s="187">
        <v>0</v>
      </c>
      <c r="AS650" s="187">
        <v>0</v>
      </c>
      <c r="AT650" s="187">
        <v>0</v>
      </c>
      <c r="AU650" s="187">
        <v>0</v>
      </c>
      <c r="AV650" s="187">
        <v>0</v>
      </c>
      <c r="AW650">
        <f>+COUNTIF('[5]EJECUCIONGASTOS ARMONIZADO'!$R$3:$R$583,#REF!)</f>
        <v>0</v>
      </c>
      <c r="AY650" t="e">
        <f>+#REF!-[5]GASTOS!#REF!</f>
        <v>#REF!</v>
      </c>
    </row>
    <row r="651" spans="1:51" x14ac:dyDescent="0.25">
      <c r="A651">
        <v>35</v>
      </c>
      <c r="B651">
        <v>1</v>
      </c>
      <c r="C651">
        <v>3</v>
      </c>
      <c r="D651">
        <v>11</v>
      </c>
      <c r="E651">
        <v>2</v>
      </c>
      <c r="F651">
        <v>1</v>
      </c>
      <c r="G651">
        <v>33</v>
      </c>
      <c r="H651">
        <v>1</v>
      </c>
      <c r="I651">
        <v>1</v>
      </c>
      <c r="J651" t="s">
        <v>597</v>
      </c>
      <c r="K651">
        <v>0</v>
      </c>
      <c r="L651" t="s">
        <v>597</v>
      </c>
      <c r="M651" t="s">
        <v>2024</v>
      </c>
      <c r="N651" t="s">
        <v>227</v>
      </c>
      <c r="O651" t="s">
        <v>2027</v>
      </c>
      <c r="P651" t="s">
        <v>2028</v>
      </c>
      <c r="Q651" t="s">
        <v>594</v>
      </c>
      <c r="R651" t="s">
        <v>602</v>
      </c>
      <c r="S651" t="s">
        <v>596</v>
      </c>
      <c r="T651" t="s">
        <v>597</v>
      </c>
      <c r="U651" t="s">
        <v>595</v>
      </c>
      <c r="V651" t="s">
        <v>234</v>
      </c>
      <c r="W651" t="s">
        <v>1437</v>
      </c>
      <c r="X651" t="s">
        <v>1438</v>
      </c>
      <c r="Y651" t="s">
        <v>2038</v>
      </c>
      <c r="Z651" t="s">
        <v>2039</v>
      </c>
      <c r="AA651" t="s">
        <v>2040</v>
      </c>
      <c r="AB651" t="s">
        <v>2041</v>
      </c>
      <c r="AC651" t="s">
        <v>2042</v>
      </c>
      <c r="AD651" t="s">
        <v>2043</v>
      </c>
      <c r="AE651" t="s">
        <v>609</v>
      </c>
      <c r="AF651" t="s">
        <v>610</v>
      </c>
      <c r="AG651" t="s">
        <v>611</v>
      </c>
      <c r="AH651" t="s">
        <v>2049</v>
      </c>
      <c r="AI651" t="s">
        <v>2050</v>
      </c>
      <c r="AJ651" t="s">
        <v>2051</v>
      </c>
      <c r="AK651" t="s">
        <v>139</v>
      </c>
      <c r="AL651">
        <v>274450000</v>
      </c>
      <c r="AM651">
        <v>0</v>
      </c>
      <c r="AN651">
        <v>0</v>
      </c>
      <c r="AO651">
        <v>0</v>
      </c>
      <c r="AP651">
        <v>274450000</v>
      </c>
      <c r="AQ651" s="187">
        <v>0</v>
      </c>
      <c r="AR651" s="187">
        <v>0</v>
      </c>
      <c r="AS651" s="187">
        <v>0</v>
      </c>
      <c r="AT651" s="187">
        <v>0</v>
      </c>
      <c r="AU651" s="187">
        <v>0</v>
      </c>
      <c r="AV651" s="187">
        <v>0</v>
      </c>
      <c r="AW651">
        <f>+COUNTIF('[5]EJECUCIONGASTOS ARMONIZADO'!$R$3:$R$583,#REF!)</f>
        <v>0</v>
      </c>
      <c r="AY651" t="e">
        <f>+#REF!-[5]GASTOS!#REF!</f>
        <v>#REF!</v>
      </c>
    </row>
    <row r="652" spans="1:51" x14ac:dyDescent="0.25">
      <c r="A652">
        <v>35</v>
      </c>
      <c r="B652">
        <v>1</v>
      </c>
      <c r="C652">
        <v>3</v>
      </c>
      <c r="D652">
        <v>11</v>
      </c>
      <c r="E652">
        <v>2</v>
      </c>
      <c r="F652">
        <v>1</v>
      </c>
      <c r="G652">
        <v>33</v>
      </c>
      <c r="H652">
        <v>2</v>
      </c>
      <c r="I652">
        <v>1</v>
      </c>
      <c r="J652" t="s">
        <v>597</v>
      </c>
      <c r="K652">
        <v>0</v>
      </c>
      <c r="L652" t="s">
        <v>597</v>
      </c>
      <c r="M652" t="s">
        <v>2024</v>
      </c>
      <c r="N652" t="s">
        <v>227</v>
      </c>
      <c r="O652" t="s">
        <v>2027</v>
      </c>
      <c r="P652" t="s">
        <v>2028</v>
      </c>
      <c r="Q652" t="s">
        <v>594</v>
      </c>
      <c r="R652" t="s">
        <v>602</v>
      </c>
      <c r="S652" t="s">
        <v>596</v>
      </c>
      <c r="T652" t="s">
        <v>597</v>
      </c>
      <c r="U652" t="s">
        <v>595</v>
      </c>
      <c r="V652" t="s">
        <v>234</v>
      </c>
      <c r="W652" t="s">
        <v>1437</v>
      </c>
      <c r="X652" t="s">
        <v>1438</v>
      </c>
      <c r="Y652" t="s">
        <v>2038</v>
      </c>
      <c r="Z652" t="s">
        <v>2039</v>
      </c>
      <c r="AA652" t="s">
        <v>2040</v>
      </c>
      <c r="AB652" t="s">
        <v>2041</v>
      </c>
      <c r="AC652" t="s">
        <v>2042</v>
      </c>
      <c r="AD652" t="s">
        <v>2043</v>
      </c>
      <c r="AE652" t="s">
        <v>609</v>
      </c>
      <c r="AF652" t="s">
        <v>610</v>
      </c>
      <c r="AG652" t="s">
        <v>611</v>
      </c>
      <c r="AH652" t="s">
        <v>2054</v>
      </c>
      <c r="AI652" t="s">
        <v>2055</v>
      </c>
      <c r="AJ652" t="s">
        <v>2056</v>
      </c>
      <c r="AK652" t="s">
        <v>139</v>
      </c>
      <c r="AL652">
        <v>420000000</v>
      </c>
      <c r="AM652">
        <v>0</v>
      </c>
      <c r="AN652">
        <v>0</v>
      </c>
      <c r="AO652">
        <v>0</v>
      </c>
      <c r="AP652">
        <v>39367069</v>
      </c>
      <c r="AQ652" s="187">
        <v>380632931</v>
      </c>
      <c r="AR652" s="187">
        <v>380632931</v>
      </c>
      <c r="AS652" s="187">
        <v>380632931</v>
      </c>
      <c r="AT652" s="187">
        <v>265162166</v>
      </c>
      <c r="AU652" s="187">
        <v>265162166</v>
      </c>
      <c r="AV652" s="187">
        <v>0</v>
      </c>
      <c r="AW652">
        <f>+COUNTIF('[5]EJECUCIONGASTOS ARMONIZADO'!$R$3:$R$583,#REF!)</f>
        <v>0</v>
      </c>
      <c r="AY652" t="e">
        <f>+#REF!-[5]GASTOS!#REF!</f>
        <v>#REF!</v>
      </c>
    </row>
    <row r="653" spans="1:51" x14ac:dyDescent="0.25">
      <c r="A653">
        <v>35</v>
      </c>
      <c r="B653">
        <v>1</v>
      </c>
      <c r="C653">
        <v>3</v>
      </c>
      <c r="D653">
        <v>11</v>
      </c>
      <c r="E653">
        <v>2</v>
      </c>
      <c r="F653">
        <v>101</v>
      </c>
      <c r="G653">
        <v>78</v>
      </c>
      <c r="H653">
        <v>40</v>
      </c>
      <c r="I653">
        <v>1</v>
      </c>
      <c r="J653" t="s">
        <v>597</v>
      </c>
      <c r="K653">
        <v>0</v>
      </c>
      <c r="L653" t="s">
        <v>597</v>
      </c>
      <c r="M653" t="s">
        <v>2024</v>
      </c>
      <c r="N653" t="s">
        <v>227</v>
      </c>
      <c r="O653" t="s">
        <v>2027</v>
      </c>
      <c r="P653" t="s">
        <v>2028</v>
      </c>
      <c r="Q653" t="s">
        <v>594</v>
      </c>
      <c r="R653" t="s">
        <v>602</v>
      </c>
      <c r="S653" t="s">
        <v>596</v>
      </c>
      <c r="T653" t="s">
        <v>597</v>
      </c>
      <c r="U653" t="s">
        <v>595</v>
      </c>
      <c r="V653" t="s">
        <v>234</v>
      </c>
      <c r="W653" t="s">
        <v>1437</v>
      </c>
      <c r="X653" t="s">
        <v>1438</v>
      </c>
      <c r="Y653" t="s">
        <v>3336</v>
      </c>
      <c r="Z653" t="s">
        <v>393</v>
      </c>
      <c r="AA653" t="s">
        <v>3337</v>
      </c>
      <c r="AB653" t="s">
        <v>2030</v>
      </c>
      <c r="AC653" t="s">
        <v>2031</v>
      </c>
      <c r="AD653" t="s">
        <v>2032</v>
      </c>
      <c r="AE653" t="s">
        <v>609</v>
      </c>
      <c r="AF653" t="s">
        <v>610</v>
      </c>
      <c r="AG653" t="s">
        <v>611</v>
      </c>
      <c r="AH653" t="s">
        <v>2070</v>
      </c>
      <c r="AI653" t="s">
        <v>2071</v>
      </c>
      <c r="AJ653" t="s">
        <v>3338</v>
      </c>
      <c r="AK653" t="s">
        <v>3339</v>
      </c>
      <c r="AL653">
        <v>0</v>
      </c>
      <c r="AM653">
        <v>0</v>
      </c>
      <c r="AN653">
        <v>0</v>
      </c>
      <c r="AO653">
        <v>700000000</v>
      </c>
      <c r="AP653">
        <v>0</v>
      </c>
      <c r="AQ653" s="187">
        <v>700000000</v>
      </c>
      <c r="AR653" s="187">
        <v>660000000</v>
      </c>
      <c r="AS653" s="187">
        <v>660000000</v>
      </c>
      <c r="AT653" s="187">
        <v>500000000</v>
      </c>
      <c r="AU653" s="187">
        <v>500000000</v>
      </c>
      <c r="AV653" s="187">
        <v>40000000</v>
      </c>
      <c r="AW653">
        <f>+COUNTIF('[5]EJECUCIONGASTOS ARMONIZADO'!$R$3:$R$583,#REF!)</f>
        <v>0</v>
      </c>
      <c r="AY653" t="e">
        <f>+#REF!-[5]GASTOS!#REF!</f>
        <v>#REF!</v>
      </c>
    </row>
    <row r="654" spans="1:51" x14ac:dyDescent="0.25">
      <c r="A654">
        <v>35</v>
      </c>
      <c r="B654">
        <v>1</v>
      </c>
      <c r="C654">
        <v>3</v>
      </c>
      <c r="D654">
        <v>11</v>
      </c>
      <c r="E654">
        <v>2</v>
      </c>
      <c r="F654">
        <v>101</v>
      </c>
      <c r="G654">
        <v>78</v>
      </c>
      <c r="H654">
        <v>40</v>
      </c>
      <c r="I654">
        <v>1</v>
      </c>
      <c r="J654" t="s">
        <v>597</v>
      </c>
      <c r="K654">
        <v>0</v>
      </c>
      <c r="L654" t="s">
        <v>597</v>
      </c>
      <c r="M654" t="s">
        <v>2024</v>
      </c>
      <c r="N654" t="s">
        <v>227</v>
      </c>
      <c r="O654" t="s">
        <v>2027</v>
      </c>
      <c r="P654" t="s">
        <v>2028</v>
      </c>
      <c r="Q654" t="s">
        <v>594</v>
      </c>
      <c r="R654" t="s">
        <v>602</v>
      </c>
      <c r="S654" t="s">
        <v>596</v>
      </c>
      <c r="T654" t="s">
        <v>597</v>
      </c>
      <c r="U654" t="s">
        <v>595</v>
      </c>
      <c r="V654" t="s">
        <v>234</v>
      </c>
      <c r="W654" t="s">
        <v>1437</v>
      </c>
      <c r="X654" t="s">
        <v>1438</v>
      </c>
      <c r="Y654" t="s">
        <v>3336</v>
      </c>
      <c r="Z654" t="s">
        <v>393</v>
      </c>
      <c r="AA654" t="s">
        <v>3337</v>
      </c>
      <c r="AB654" t="s">
        <v>2030</v>
      </c>
      <c r="AC654" t="s">
        <v>2031</v>
      </c>
      <c r="AD654" t="s">
        <v>2032</v>
      </c>
      <c r="AE654" t="s">
        <v>609</v>
      </c>
      <c r="AF654" t="s">
        <v>610</v>
      </c>
      <c r="AG654" t="s">
        <v>611</v>
      </c>
      <c r="AH654" t="s">
        <v>2114</v>
      </c>
      <c r="AI654" t="s">
        <v>2115</v>
      </c>
      <c r="AJ654" t="s">
        <v>3340</v>
      </c>
      <c r="AK654" t="s">
        <v>3339</v>
      </c>
      <c r="AL654">
        <v>0</v>
      </c>
      <c r="AM654">
        <v>0</v>
      </c>
      <c r="AN654">
        <v>0</v>
      </c>
      <c r="AO654">
        <v>666000000</v>
      </c>
      <c r="AP654">
        <v>0</v>
      </c>
      <c r="AQ654" s="187">
        <v>666000000</v>
      </c>
      <c r="AR654" s="187">
        <v>172250000</v>
      </c>
      <c r="AS654" s="187">
        <v>172250000</v>
      </c>
      <c r="AT654" s="187">
        <v>0</v>
      </c>
      <c r="AU654" s="187">
        <v>0</v>
      </c>
      <c r="AV654" s="187">
        <v>493750000</v>
      </c>
      <c r="AW654">
        <f>+COUNTIF('[5]EJECUCIONGASTOS ARMONIZADO'!$R$3:$R$583,#REF!)</f>
        <v>0</v>
      </c>
      <c r="AY654" t="e">
        <f>+#REF!-[5]GASTOS!#REF!</f>
        <v>#REF!</v>
      </c>
    </row>
    <row r="655" spans="1:51" x14ac:dyDescent="0.25">
      <c r="A655">
        <v>35</v>
      </c>
      <c r="B655">
        <v>1</v>
      </c>
      <c r="C655">
        <v>3</v>
      </c>
      <c r="D655">
        <v>11</v>
      </c>
      <c r="E655">
        <v>2</v>
      </c>
      <c r="F655">
        <v>101</v>
      </c>
      <c r="G655">
        <v>78</v>
      </c>
      <c r="H655">
        <v>40</v>
      </c>
      <c r="I655">
        <v>1</v>
      </c>
      <c r="J655" t="s">
        <v>597</v>
      </c>
      <c r="K655">
        <v>0</v>
      </c>
      <c r="L655" t="s">
        <v>597</v>
      </c>
      <c r="M655" t="s">
        <v>2024</v>
      </c>
      <c r="N655" t="s">
        <v>227</v>
      </c>
      <c r="O655" t="s">
        <v>2027</v>
      </c>
      <c r="P655" t="s">
        <v>2028</v>
      </c>
      <c r="Q655" t="s">
        <v>594</v>
      </c>
      <c r="R655" t="s">
        <v>602</v>
      </c>
      <c r="S655" t="s">
        <v>596</v>
      </c>
      <c r="T655" t="s">
        <v>597</v>
      </c>
      <c r="U655" t="s">
        <v>595</v>
      </c>
      <c r="V655" t="s">
        <v>234</v>
      </c>
      <c r="W655" t="s">
        <v>1437</v>
      </c>
      <c r="X655" t="s">
        <v>1438</v>
      </c>
      <c r="Y655" t="s">
        <v>3336</v>
      </c>
      <c r="Z655" t="s">
        <v>393</v>
      </c>
      <c r="AA655" t="s">
        <v>3337</v>
      </c>
      <c r="AB655" t="s">
        <v>2030</v>
      </c>
      <c r="AC655" t="s">
        <v>2031</v>
      </c>
      <c r="AD655" t="s">
        <v>2032</v>
      </c>
      <c r="AE655" t="s">
        <v>609</v>
      </c>
      <c r="AF655" t="s">
        <v>610</v>
      </c>
      <c r="AG655" t="s">
        <v>611</v>
      </c>
      <c r="AH655" t="s">
        <v>2060</v>
      </c>
      <c r="AI655" t="s">
        <v>2061</v>
      </c>
      <c r="AJ655" t="s">
        <v>3341</v>
      </c>
      <c r="AK655" t="s">
        <v>3339</v>
      </c>
      <c r="AL655">
        <v>0</v>
      </c>
      <c r="AM655">
        <v>0</v>
      </c>
      <c r="AN655">
        <v>0</v>
      </c>
      <c r="AO655">
        <v>722409207</v>
      </c>
      <c r="AP655">
        <v>50000000</v>
      </c>
      <c r="AQ655" s="187">
        <v>672409207</v>
      </c>
      <c r="AR655" s="187">
        <v>498000000</v>
      </c>
      <c r="AS655" s="187">
        <v>496229000</v>
      </c>
      <c r="AT655" s="187">
        <v>95817460</v>
      </c>
      <c r="AU655" s="187">
        <v>0</v>
      </c>
      <c r="AV655" s="187">
        <v>174409207</v>
      </c>
      <c r="AW655">
        <f>+COUNTIF('[5]EJECUCIONGASTOS ARMONIZADO'!$R$3:$R$583,#REF!)</f>
        <v>0</v>
      </c>
      <c r="AY655" t="e">
        <f>+#REF!-[5]GASTOS!#REF!</f>
        <v>#REF!</v>
      </c>
    </row>
    <row r="656" spans="1:51" x14ac:dyDescent="0.25">
      <c r="A656">
        <v>35</v>
      </c>
      <c r="B656">
        <v>1</v>
      </c>
      <c r="C656">
        <v>3</v>
      </c>
      <c r="D656">
        <v>11</v>
      </c>
      <c r="E656">
        <v>2</v>
      </c>
      <c r="F656">
        <v>101</v>
      </c>
      <c r="G656">
        <v>78</v>
      </c>
      <c r="H656">
        <v>40</v>
      </c>
      <c r="I656">
        <v>1</v>
      </c>
      <c r="J656" t="s">
        <v>597</v>
      </c>
      <c r="K656">
        <v>0</v>
      </c>
      <c r="L656" t="s">
        <v>597</v>
      </c>
      <c r="M656" t="s">
        <v>2024</v>
      </c>
      <c r="N656" t="s">
        <v>227</v>
      </c>
      <c r="O656" t="s">
        <v>2027</v>
      </c>
      <c r="P656" t="s">
        <v>2028</v>
      </c>
      <c r="Q656" t="s">
        <v>594</v>
      </c>
      <c r="R656" t="s">
        <v>602</v>
      </c>
      <c r="S656" t="s">
        <v>596</v>
      </c>
      <c r="T656" t="s">
        <v>597</v>
      </c>
      <c r="U656" t="s">
        <v>595</v>
      </c>
      <c r="V656" t="s">
        <v>234</v>
      </c>
      <c r="W656" t="s">
        <v>1437</v>
      </c>
      <c r="X656" t="s">
        <v>1438</v>
      </c>
      <c r="Y656" t="s">
        <v>3336</v>
      </c>
      <c r="Z656" t="s">
        <v>393</v>
      </c>
      <c r="AA656" t="s">
        <v>3337</v>
      </c>
      <c r="AB656" t="s">
        <v>2030</v>
      </c>
      <c r="AC656" t="s">
        <v>2031</v>
      </c>
      <c r="AD656" t="s">
        <v>2032</v>
      </c>
      <c r="AE656" t="s">
        <v>609</v>
      </c>
      <c r="AF656" t="s">
        <v>610</v>
      </c>
      <c r="AG656" t="s">
        <v>611</v>
      </c>
      <c r="AH656" t="s">
        <v>2065</v>
      </c>
      <c r="AI656" t="s">
        <v>2066</v>
      </c>
      <c r="AJ656" t="s">
        <v>3342</v>
      </c>
      <c r="AK656" t="s">
        <v>3339</v>
      </c>
      <c r="AL656">
        <v>0</v>
      </c>
      <c r="AM656">
        <v>0</v>
      </c>
      <c r="AN656">
        <v>0</v>
      </c>
      <c r="AO656">
        <v>215000000</v>
      </c>
      <c r="AP656">
        <v>0</v>
      </c>
      <c r="AQ656" s="187">
        <v>215000000</v>
      </c>
      <c r="AR656" s="187">
        <v>100000000</v>
      </c>
      <c r="AS656" s="187">
        <v>0</v>
      </c>
      <c r="AT656" s="187">
        <v>0</v>
      </c>
      <c r="AU656" s="187">
        <v>0</v>
      </c>
      <c r="AV656" s="187">
        <v>115000000</v>
      </c>
      <c r="AW656">
        <f>+COUNTIF('[5]EJECUCIONGASTOS ARMONIZADO'!$R$3:$R$583,#REF!)</f>
        <v>0</v>
      </c>
      <c r="AY656" t="e">
        <f>+#REF!-[5]GASTOS!#REF!</f>
        <v>#REF!</v>
      </c>
    </row>
    <row r="657" spans="1:51" x14ac:dyDescent="0.25">
      <c r="A657">
        <v>35</v>
      </c>
      <c r="B657">
        <v>1</v>
      </c>
      <c r="C657">
        <v>3</v>
      </c>
      <c r="D657">
        <v>11</v>
      </c>
      <c r="E657">
        <v>2</v>
      </c>
      <c r="F657">
        <v>101</v>
      </c>
      <c r="G657">
        <v>78</v>
      </c>
      <c r="H657">
        <v>40</v>
      </c>
      <c r="I657">
        <v>1</v>
      </c>
      <c r="J657" t="s">
        <v>597</v>
      </c>
      <c r="K657">
        <v>0</v>
      </c>
      <c r="L657" t="s">
        <v>597</v>
      </c>
      <c r="M657" t="s">
        <v>2024</v>
      </c>
      <c r="N657" t="s">
        <v>227</v>
      </c>
      <c r="O657" t="s">
        <v>2027</v>
      </c>
      <c r="P657" t="s">
        <v>2028</v>
      </c>
      <c r="Q657" t="s">
        <v>594</v>
      </c>
      <c r="R657" t="s">
        <v>602</v>
      </c>
      <c r="S657" t="s">
        <v>596</v>
      </c>
      <c r="T657" t="s">
        <v>597</v>
      </c>
      <c r="U657" t="s">
        <v>595</v>
      </c>
      <c r="V657" t="s">
        <v>234</v>
      </c>
      <c r="W657" t="s">
        <v>1437</v>
      </c>
      <c r="X657" t="s">
        <v>1438</v>
      </c>
      <c r="Y657" t="s">
        <v>3336</v>
      </c>
      <c r="Z657" t="s">
        <v>393</v>
      </c>
      <c r="AA657" t="s">
        <v>3337</v>
      </c>
      <c r="AB657" t="s">
        <v>2030</v>
      </c>
      <c r="AC657" t="s">
        <v>2031</v>
      </c>
      <c r="AD657" t="s">
        <v>2032</v>
      </c>
      <c r="AE657" t="s">
        <v>609</v>
      </c>
      <c r="AF657" t="s">
        <v>610</v>
      </c>
      <c r="AG657" t="s">
        <v>611</v>
      </c>
      <c r="AH657" t="s">
        <v>2092</v>
      </c>
      <c r="AI657" t="s">
        <v>2093</v>
      </c>
      <c r="AJ657" t="s">
        <v>3343</v>
      </c>
      <c r="AK657" t="s">
        <v>3339</v>
      </c>
      <c r="AL657">
        <v>0</v>
      </c>
      <c r="AM657">
        <v>0</v>
      </c>
      <c r="AN657">
        <v>0</v>
      </c>
      <c r="AO657">
        <v>100000000</v>
      </c>
      <c r="AP657">
        <v>0</v>
      </c>
      <c r="AQ657" s="187">
        <v>100000000</v>
      </c>
      <c r="AR657" s="187">
        <v>99250000</v>
      </c>
      <c r="AS657" s="187">
        <v>99250000</v>
      </c>
      <c r="AT657" s="187">
        <v>0</v>
      </c>
      <c r="AU657" s="187">
        <v>0</v>
      </c>
      <c r="AV657" s="187">
        <v>750000</v>
      </c>
      <c r="AW657">
        <f>+COUNTIF('[5]EJECUCIONGASTOS ARMONIZADO'!$R$3:$R$583,#REF!)</f>
        <v>0</v>
      </c>
      <c r="AY657" t="e">
        <f>+#REF!-[5]GASTOS!#REF!</f>
        <v>#REF!</v>
      </c>
    </row>
    <row r="658" spans="1:51" x14ac:dyDescent="0.25">
      <c r="A658">
        <v>35</v>
      </c>
      <c r="B658">
        <v>1</v>
      </c>
      <c r="C658">
        <v>3</v>
      </c>
      <c r="D658">
        <v>11</v>
      </c>
      <c r="E658">
        <v>2</v>
      </c>
      <c r="F658">
        <v>101</v>
      </c>
      <c r="G658">
        <v>78</v>
      </c>
      <c r="H658">
        <v>40</v>
      </c>
      <c r="I658">
        <v>1</v>
      </c>
      <c r="J658" t="s">
        <v>597</v>
      </c>
      <c r="K658">
        <v>0</v>
      </c>
      <c r="L658" t="s">
        <v>597</v>
      </c>
      <c r="M658" t="s">
        <v>2024</v>
      </c>
      <c r="N658" t="s">
        <v>227</v>
      </c>
      <c r="O658" t="s">
        <v>2027</v>
      </c>
      <c r="P658" t="s">
        <v>2028</v>
      </c>
      <c r="Q658" t="s">
        <v>594</v>
      </c>
      <c r="R658" t="s">
        <v>602</v>
      </c>
      <c r="S658" t="s">
        <v>596</v>
      </c>
      <c r="T658" t="s">
        <v>597</v>
      </c>
      <c r="U658" t="s">
        <v>595</v>
      </c>
      <c r="V658" t="s">
        <v>234</v>
      </c>
      <c r="W658" t="s">
        <v>1437</v>
      </c>
      <c r="X658" t="s">
        <v>1438</v>
      </c>
      <c r="Y658" t="s">
        <v>3336</v>
      </c>
      <c r="Z658" t="s">
        <v>393</v>
      </c>
      <c r="AA658" t="s">
        <v>3337</v>
      </c>
      <c r="AB658" t="s">
        <v>2030</v>
      </c>
      <c r="AC658" t="s">
        <v>2031</v>
      </c>
      <c r="AD658" t="s">
        <v>2032</v>
      </c>
      <c r="AE658" t="s">
        <v>609</v>
      </c>
      <c r="AF658" t="s">
        <v>610</v>
      </c>
      <c r="AG658" t="s">
        <v>611</v>
      </c>
      <c r="AH658" t="s">
        <v>2097</v>
      </c>
      <c r="AI658" t="s">
        <v>2098</v>
      </c>
      <c r="AJ658" t="s">
        <v>3344</v>
      </c>
      <c r="AK658" t="s">
        <v>3339</v>
      </c>
      <c r="AL658">
        <v>0</v>
      </c>
      <c r="AM658">
        <v>0</v>
      </c>
      <c r="AN658">
        <v>0</v>
      </c>
      <c r="AO658">
        <v>100000000</v>
      </c>
      <c r="AP658">
        <v>0</v>
      </c>
      <c r="AQ658" s="187">
        <v>100000000</v>
      </c>
      <c r="AR658" s="187">
        <v>14000000</v>
      </c>
      <c r="AS658" s="187">
        <v>13398869</v>
      </c>
      <c r="AT658" s="187">
        <v>0</v>
      </c>
      <c r="AU658" s="187">
        <v>0</v>
      </c>
      <c r="AV658" s="187">
        <v>86000000</v>
      </c>
      <c r="AW658">
        <f>+COUNTIF('[5]EJECUCIONGASTOS ARMONIZADO'!$R$3:$R$583,#REF!)</f>
        <v>0</v>
      </c>
      <c r="AY658" t="e">
        <f>+#REF!-[5]GASTOS!#REF!</f>
        <v>#REF!</v>
      </c>
    </row>
    <row r="659" spans="1:51" x14ac:dyDescent="0.25">
      <c r="A659">
        <v>35</v>
      </c>
      <c r="B659">
        <v>1</v>
      </c>
      <c r="C659">
        <v>3</v>
      </c>
      <c r="D659">
        <v>11</v>
      </c>
      <c r="E659">
        <v>2</v>
      </c>
      <c r="F659">
        <v>2</v>
      </c>
      <c r="G659">
        <v>78</v>
      </c>
      <c r="H659">
        <v>0</v>
      </c>
      <c r="I659">
        <v>1</v>
      </c>
      <c r="J659" t="s">
        <v>597</v>
      </c>
      <c r="K659">
        <v>0</v>
      </c>
      <c r="L659" t="s">
        <v>597</v>
      </c>
      <c r="M659" t="s">
        <v>2024</v>
      </c>
      <c r="N659" t="s">
        <v>227</v>
      </c>
      <c r="O659" t="s">
        <v>2027</v>
      </c>
      <c r="P659" t="s">
        <v>2028</v>
      </c>
      <c r="Q659" t="s">
        <v>594</v>
      </c>
      <c r="R659" t="s">
        <v>602</v>
      </c>
      <c r="S659" t="s">
        <v>596</v>
      </c>
      <c r="T659" t="s">
        <v>597</v>
      </c>
      <c r="U659" t="s">
        <v>595</v>
      </c>
      <c r="V659" t="s">
        <v>234</v>
      </c>
      <c r="W659" t="s">
        <v>1437</v>
      </c>
      <c r="X659" t="s">
        <v>1438</v>
      </c>
      <c r="Y659" t="s">
        <v>1439</v>
      </c>
      <c r="Z659" t="s">
        <v>1440</v>
      </c>
      <c r="AA659" t="s">
        <v>2059</v>
      </c>
      <c r="AB659" t="s">
        <v>2030</v>
      </c>
      <c r="AC659" t="s">
        <v>2031</v>
      </c>
      <c r="AD659" t="s">
        <v>2032</v>
      </c>
      <c r="AE659" t="s">
        <v>609</v>
      </c>
      <c r="AF659" t="s">
        <v>610</v>
      </c>
      <c r="AG659" t="s">
        <v>611</v>
      </c>
      <c r="AH659" t="s">
        <v>2060</v>
      </c>
      <c r="AI659" t="s">
        <v>2061</v>
      </c>
      <c r="AJ659" t="s">
        <v>2062</v>
      </c>
      <c r="AK659" t="s">
        <v>138</v>
      </c>
      <c r="AL659">
        <v>356000000</v>
      </c>
      <c r="AM659">
        <v>0</v>
      </c>
      <c r="AN659">
        <v>0</v>
      </c>
      <c r="AO659">
        <v>0</v>
      </c>
      <c r="AP659">
        <v>320000000</v>
      </c>
      <c r="AQ659" s="187">
        <v>36000000</v>
      </c>
      <c r="AR659" s="187">
        <v>36000000</v>
      </c>
      <c r="AS659" s="187">
        <v>36000000</v>
      </c>
      <c r="AT659" s="187">
        <v>0</v>
      </c>
      <c r="AU659" s="187">
        <v>0</v>
      </c>
      <c r="AV659" s="187">
        <v>0</v>
      </c>
      <c r="AW659">
        <f>+COUNTIF('[5]EJECUCIONGASTOS ARMONIZADO'!$R$3:$R$583,#REF!)</f>
        <v>0</v>
      </c>
      <c r="AY659" t="e">
        <f>+#REF!-[5]GASTOS!#REF!</f>
        <v>#REF!</v>
      </c>
    </row>
    <row r="660" spans="1:51" x14ac:dyDescent="0.25">
      <c r="A660">
        <v>35</v>
      </c>
      <c r="B660">
        <v>1</v>
      </c>
      <c r="C660">
        <v>3</v>
      </c>
      <c r="D660">
        <v>11</v>
      </c>
      <c r="E660">
        <v>2</v>
      </c>
      <c r="F660">
        <v>2</v>
      </c>
      <c r="G660">
        <v>78</v>
      </c>
      <c r="H660">
        <v>1</v>
      </c>
      <c r="I660">
        <v>1</v>
      </c>
      <c r="J660" t="s">
        <v>597</v>
      </c>
      <c r="K660">
        <v>0</v>
      </c>
      <c r="L660" t="s">
        <v>597</v>
      </c>
      <c r="M660" t="s">
        <v>2024</v>
      </c>
      <c r="N660" t="s">
        <v>227</v>
      </c>
      <c r="O660" t="s">
        <v>2027</v>
      </c>
      <c r="P660" t="s">
        <v>2028</v>
      </c>
      <c r="Q660" t="s">
        <v>594</v>
      </c>
      <c r="R660" t="s">
        <v>602</v>
      </c>
      <c r="S660" t="s">
        <v>596</v>
      </c>
      <c r="T660" t="s">
        <v>597</v>
      </c>
      <c r="U660" t="s">
        <v>595</v>
      </c>
      <c r="V660" t="s">
        <v>234</v>
      </c>
      <c r="W660" t="s">
        <v>1437</v>
      </c>
      <c r="X660" t="s">
        <v>1438</v>
      </c>
      <c r="Y660" t="s">
        <v>1439</v>
      </c>
      <c r="Z660" t="s">
        <v>1440</v>
      </c>
      <c r="AA660" t="s">
        <v>2059</v>
      </c>
      <c r="AB660" t="s">
        <v>2030</v>
      </c>
      <c r="AC660" t="s">
        <v>2031</v>
      </c>
      <c r="AD660" t="s">
        <v>2032</v>
      </c>
      <c r="AE660" t="s">
        <v>609</v>
      </c>
      <c r="AF660" t="s">
        <v>610</v>
      </c>
      <c r="AG660" t="s">
        <v>611</v>
      </c>
      <c r="AH660" t="s">
        <v>2065</v>
      </c>
      <c r="AI660" t="s">
        <v>2066</v>
      </c>
      <c r="AJ660" t="s">
        <v>2067</v>
      </c>
      <c r="AK660" t="s">
        <v>138</v>
      </c>
      <c r="AL660">
        <v>508800000</v>
      </c>
      <c r="AM660">
        <v>0</v>
      </c>
      <c r="AN660">
        <v>0</v>
      </c>
      <c r="AO660">
        <v>0</v>
      </c>
      <c r="AP660">
        <v>326684538</v>
      </c>
      <c r="AQ660" s="187">
        <v>182115462</v>
      </c>
      <c r="AR660" s="187">
        <v>182107388</v>
      </c>
      <c r="AS660" s="187">
        <v>182107388</v>
      </c>
      <c r="AT660" s="187">
        <v>92083076</v>
      </c>
      <c r="AU660" s="187">
        <v>92083076</v>
      </c>
      <c r="AV660" s="187">
        <v>8074</v>
      </c>
      <c r="AW660">
        <f>+COUNTIF('[5]EJECUCIONGASTOS ARMONIZADO'!$R$3:$R$583,#REF!)</f>
        <v>0</v>
      </c>
      <c r="AY660" t="e">
        <f>+#REF!-[5]GASTOS!#REF!</f>
        <v>#REF!</v>
      </c>
    </row>
    <row r="661" spans="1:51" x14ac:dyDescent="0.25">
      <c r="A661">
        <v>35</v>
      </c>
      <c r="B661">
        <v>1</v>
      </c>
      <c r="C661">
        <v>3</v>
      </c>
      <c r="D661">
        <v>11</v>
      </c>
      <c r="E661">
        <v>2</v>
      </c>
      <c r="F661">
        <v>2</v>
      </c>
      <c r="G661">
        <v>78</v>
      </c>
      <c r="H661">
        <v>2</v>
      </c>
      <c r="I661">
        <v>1</v>
      </c>
      <c r="J661" t="s">
        <v>597</v>
      </c>
      <c r="K661">
        <v>0</v>
      </c>
      <c r="L661" t="s">
        <v>597</v>
      </c>
      <c r="M661" t="s">
        <v>2024</v>
      </c>
      <c r="N661" t="s">
        <v>227</v>
      </c>
      <c r="O661" t="s">
        <v>2027</v>
      </c>
      <c r="P661" t="s">
        <v>2028</v>
      </c>
      <c r="Q661" t="s">
        <v>594</v>
      </c>
      <c r="R661" t="s">
        <v>602</v>
      </c>
      <c r="S661" t="s">
        <v>596</v>
      </c>
      <c r="T661" t="s">
        <v>597</v>
      </c>
      <c r="U661" t="s">
        <v>595</v>
      </c>
      <c r="V661" t="s">
        <v>234</v>
      </c>
      <c r="W661" t="s">
        <v>1437</v>
      </c>
      <c r="X661" t="s">
        <v>1438</v>
      </c>
      <c r="Y661" t="s">
        <v>1439</v>
      </c>
      <c r="Z661" t="s">
        <v>1440</v>
      </c>
      <c r="AA661" t="s">
        <v>2059</v>
      </c>
      <c r="AB661" t="s">
        <v>2030</v>
      </c>
      <c r="AC661" t="s">
        <v>2031</v>
      </c>
      <c r="AD661" t="s">
        <v>2032</v>
      </c>
      <c r="AE661" t="s">
        <v>609</v>
      </c>
      <c r="AF661" t="s">
        <v>610</v>
      </c>
      <c r="AG661" t="s">
        <v>611</v>
      </c>
      <c r="AH661" t="s">
        <v>2070</v>
      </c>
      <c r="AI661" t="s">
        <v>2071</v>
      </c>
      <c r="AJ661" t="s">
        <v>2072</v>
      </c>
      <c r="AK661" t="s">
        <v>138</v>
      </c>
      <c r="AL661">
        <v>830000000</v>
      </c>
      <c r="AM661">
        <v>0</v>
      </c>
      <c r="AN661">
        <v>0</v>
      </c>
      <c r="AO661">
        <v>0</v>
      </c>
      <c r="AP661">
        <v>830000000</v>
      </c>
      <c r="AQ661" s="187">
        <v>0</v>
      </c>
      <c r="AR661" s="187">
        <v>0</v>
      </c>
      <c r="AS661" s="187">
        <v>0</v>
      </c>
      <c r="AT661" s="187">
        <v>0</v>
      </c>
      <c r="AU661" s="187">
        <v>0</v>
      </c>
      <c r="AV661" s="187">
        <v>0</v>
      </c>
      <c r="AW661">
        <f>+COUNTIF('[5]EJECUCIONGASTOS ARMONIZADO'!$R$3:$R$583,#REF!)</f>
        <v>0</v>
      </c>
      <c r="AY661" t="e">
        <f>+#REF!-[5]GASTOS!#REF!</f>
        <v>#REF!</v>
      </c>
    </row>
    <row r="662" spans="1:51" x14ac:dyDescent="0.25">
      <c r="A662">
        <v>35</v>
      </c>
      <c r="B662">
        <v>1</v>
      </c>
      <c r="C662">
        <v>3</v>
      </c>
      <c r="D662">
        <v>11</v>
      </c>
      <c r="E662">
        <v>2</v>
      </c>
      <c r="F662">
        <v>201</v>
      </c>
      <c r="G662">
        <v>33</v>
      </c>
      <c r="H662">
        <v>40</v>
      </c>
      <c r="I662">
        <v>1</v>
      </c>
      <c r="J662" t="s">
        <v>597</v>
      </c>
      <c r="K662">
        <v>0</v>
      </c>
      <c r="L662" t="s">
        <v>597</v>
      </c>
      <c r="M662" t="s">
        <v>2024</v>
      </c>
      <c r="N662" t="s">
        <v>227</v>
      </c>
      <c r="O662" t="s">
        <v>2027</v>
      </c>
      <c r="P662" t="s">
        <v>2028</v>
      </c>
      <c r="Q662" t="s">
        <v>594</v>
      </c>
      <c r="R662" t="s">
        <v>602</v>
      </c>
      <c r="S662" t="s">
        <v>596</v>
      </c>
      <c r="T662" t="s">
        <v>597</v>
      </c>
      <c r="U662" t="s">
        <v>595</v>
      </c>
      <c r="V662" t="s">
        <v>234</v>
      </c>
      <c r="W662" t="s">
        <v>1437</v>
      </c>
      <c r="X662" t="s">
        <v>1438</v>
      </c>
      <c r="Y662" t="s">
        <v>3345</v>
      </c>
      <c r="Z662" t="s">
        <v>401</v>
      </c>
      <c r="AA662" t="s">
        <v>3346</v>
      </c>
      <c r="AB662" t="s">
        <v>2041</v>
      </c>
      <c r="AC662" t="s">
        <v>2042</v>
      </c>
      <c r="AD662" t="s">
        <v>2043</v>
      </c>
      <c r="AE662" t="s">
        <v>609</v>
      </c>
      <c r="AF662" t="s">
        <v>610</v>
      </c>
      <c r="AG662" t="s">
        <v>611</v>
      </c>
      <c r="AH662" t="s">
        <v>3347</v>
      </c>
      <c r="AI662" t="s">
        <v>636</v>
      </c>
      <c r="AJ662" t="s">
        <v>3348</v>
      </c>
      <c r="AK662" t="s">
        <v>3349</v>
      </c>
      <c r="AL662">
        <v>0</v>
      </c>
      <c r="AM662">
        <v>0</v>
      </c>
      <c r="AN662">
        <v>0</v>
      </c>
      <c r="AO662">
        <v>150000000</v>
      </c>
      <c r="AP662">
        <v>0</v>
      </c>
      <c r="AQ662" s="187">
        <v>150000000</v>
      </c>
      <c r="AR662" s="187">
        <v>150000000</v>
      </c>
      <c r="AS662" s="187">
        <v>150000000</v>
      </c>
      <c r="AT662" s="187">
        <v>50000000</v>
      </c>
      <c r="AU662" s="187">
        <v>50000000</v>
      </c>
      <c r="AV662" s="187">
        <v>0</v>
      </c>
      <c r="AW662">
        <f>+COUNTIF('[5]EJECUCIONGASTOS ARMONIZADO'!$R$3:$R$583,#REF!)</f>
        <v>0</v>
      </c>
      <c r="AY662" t="e">
        <f>+#REF!-[5]GASTOS!#REF!</f>
        <v>#REF!</v>
      </c>
    </row>
    <row r="663" spans="1:51" x14ac:dyDescent="0.25">
      <c r="A663">
        <v>35</v>
      </c>
      <c r="B663">
        <v>1</v>
      </c>
      <c r="C663">
        <v>3</v>
      </c>
      <c r="D663">
        <v>11</v>
      </c>
      <c r="E663">
        <v>2</v>
      </c>
      <c r="F663">
        <v>201</v>
      </c>
      <c r="G663">
        <v>33</v>
      </c>
      <c r="H663">
        <v>40</v>
      </c>
      <c r="I663">
        <v>1</v>
      </c>
      <c r="J663" t="s">
        <v>597</v>
      </c>
      <c r="K663">
        <v>0</v>
      </c>
      <c r="L663" t="s">
        <v>597</v>
      </c>
      <c r="M663" t="s">
        <v>2024</v>
      </c>
      <c r="N663" t="s">
        <v>227</v>
      </c>
      <c r="O663" t="s">
        <v>2027</v>
      </c>
      <c r="P663" t="s">
        <v>2028</v>
      </c>
      <c r="Q663" t="s">
        <v>594</v>
      </c>
      <c r="R663" t="s">
        <v>602</v>
      </c>
      <c r="S663" t="s">
        <v>596</v>
      </c>
      <c r="T663" t="s">
        <v>597</v>
      </c>
      <c r="U663" t="s">
        <v>595</v>
      </c>
      <c r="V663" t="s">
        <v>234</v>
      </c>
      <c r="W663" t="s">
        <v>1437</v>
      </c>
      <c r="X663" t="s">
        <v>1438</v>
      </c>
      <c r="Y663" t="s">
        <v>3345</v>
      </c>
      <c r="Z663" t="s">
        <v>401</v>
      </c>
      <c r="AA663" t="s">
        <v>3346</v>
      </c>
      <c r="AB663" t="s">
        <v>2041</v>
      </c>
      <c r="AC663" t="s">
        <v>2042</v>
      </c>
      <c r="AD663" t="s">
        <v>2043</v>
      </c>
      <c r="AE663" t="s">
        <v>609</v>
      </c>
      <c r="AF663" t="s">
        <v>610</v>
      </c>
      <c r="AG663" t="s">
        <v>611</v>
      </c>
      <c r="AH663" t="s">
        <v>2044</v>
      </c>
      <c r="AI663" t="s">
        <v>2045</v>
      </c>
      <c r="AJ663" t="s">
        <v>3350</v>
      </c>
      <c r="AK663" t="s">
        <v>3349</v>
      </c>
      <c r="AL663">
        <v>0</v>
      </c>
      <c r="AM663">
        <v>0</v>
      </c>
      <c r="AN663">
        <v>0</v>
      </c>
      <c r="AO663">
        <v>500000000</v>
      </c>
      <c r="AP663">
        <v>0</v>
      </c>
      <c r="AQ663" s="187">
        <v>500000000</v>
      </c>
      <c r="AR663" s="187">
        <v>301710000</v>
      </c>
      <c r="AS663" s="187">
        <v>288076060</v>
      </c>
      <c r="AT663" s="187">
        <v>0</v>
      </c>
      <c r="AU663" s="187">
        <v>0</v>
      </c>
      <c r="AV663" s="187">
        <v>198290000</v>
      </c>
      <c r="AW663">
        <f>+COUNTIF('[5]EJECUCIONGASTOS ARMONIZADO'!$R$3:$R$583,#REF!)</f>
        <v>0</v>
      </c>
      <c r="AY663" t="e">
        <f>+#REF!-[5]GASTOS!#REF!</f>
        <v>#REF!</v>
      </c>
    </row>
    <row r="664" spans="1:51" x14ac:dyDescent="0.25">
      <c r="A664">
        <v>35</v>
      </c>
      <c r="B664">
        <v>1</v>
      </c>
      <c r="C664">
        <v>3</v>
      </c>
      <c r="D664">
        <v>11</v>
      </c>
      <c r="E664">
        <v>2</v>
      </c>
      <c r="F664">
        <v>3</v>
      </c>
      <c r="G664">
        <v>53</v>
      </c>
      <c r="H664">
        <v>0</v>
      </c>
      <c r="I664">
        <v>1</v>
      </c>
      <c r="J664" t="s">
        <v>597</v>
      </c>
      <c r="K664">
        <v>0</v>
      </c>
      <c r="L664" t="s">
        <v>597</v>
      </c>
      <c r="M664" t="s">
        <v>2024</v>
      </c>
      <c r="N664" t="s">
        <v>227</v>
      </c>
      <c r="O664" t="s">
        <v>2027</v>
      </c>
      <c r="P664" t="s">
        <v>2028</v>
      </c>
      <c r="Q664" t="s">
        <v>594</v>
      </c>
      <c r="R664" t="s">
        <v>602</v>
      </c>
      <c r="S664" t="s">
        <v>596</v>
      </c>
      <c r="T664" t="s">
        <v>597</v>
      </c>
      <c r="U664" t="s">
        <v>595</v>
      </c>
      <c r="V664" t="s">
        <v>234</v>
      </c>
      <c r="W664" t="s">
        <v>1437</v>
      </c>
      <c r="X664" t="s">
        <v>1438</v>
      </c>
      <c r="Y664" t="s">
        <v>1910</v>
      </c>
      <c r="Z664" t="s">
        <v>245</v>
      </c>
      <c r="AA664" t="s">
        <v>2075</v>
      </c>
      <c r="AB664" t="s">
        <v>2076</v>
      </c>
      <c r="AC664" t="s">
        <v>2077</v>
      </c>
      <c r="AD664" t="s">
        <v>2078</v>
      </c>
      <c r="AE664" t="s">
        <v>609</v>
      </c>
      <c r="AF664" t="s">
        <v>610</v>
      </c>
      <c r="AG664" t="s">
        <v>611</v>
      </c>
      <c r="AH664" t="s">
        <v>2079</v>
      </c>
      <c r="AI664" t="s">
        <v>834</v>
      </c>
      <c r="AJ664" t="s">
        <v>2080</v>
      </c>
      <c r="AK664" t="s">
        <v>140</v>
      </c>
      <c r="AL664">
        <v>650571300</v>
      </c>
      <c r="AM664">
        <v>0</v>
      </c>
      <c r="AN664">
        <v>0</v>
      </c>
      <c r="AO664">
        <v>984486400</v>
      </c>
      <c r="AP664">
        <v>984486400</v>
      </c>
      <c r="AQ664" s="187">
        <v>650571300</v>
      </c>
      <c r="AR664" s="187">
        <v>650571300</v>
      </c>
      <c r="AS664" s="187">
        <v>650571300</v>
      </c>
      <c r="AT664" s="187">
        <v>267422688</v>
      </c>
      <c r="AU664" s="187">
        <v>267422688</v>
      </c>
      <c r="AV664" s="187">
        <v>0</v>
      </c>
      <c r="AW664">
        <f>+COUNTIF('[5]EJECUCIONGASTOS ARMONIZADO'!$R$3:$R$583,#REF!)</f>
        <v>0</v>
      </c>
      <c r="AY664" t="e">
        <f>+#REF!-[5]GASTOS!#REF!</f>
        <v>#REF!</v>
      </c>
    </row>
    <row r="665" spans="1:51" x14ac:dyDescent="0.25">
      <c r="A665">
        <v>35</v>
      </c>
      <c r="B665">
        <v>1</v>
      </c>
      <c r="C665">
        <v>3</v>
      </c>
      <c r="D665">
        <v>11</v>
      </c>
      <c r="E665">
        <v>2</v>
      </c>
      <c r="F665">
        <v>3</v>
      </c>
      <c r="G665">
        <v>53</v>
      </c>
      <c r="H665">
        <v>1</v>
      </c>
      <c r="I665">
        <v>1</v>
      </c>
      <c r="J665" t="s">
        <v>597</v>
      </c>
      <c r="K665">
        <v>0</v>
      </c>
      <c r="L665" t="s">
        <v>597</v>
      </c>
      <c r="M665" t="s">
        <v>2024</v>
      </c>
      <c r="N665" t="s">
        <v>227</v>
      </c>
      <c r="O665" t="s">
        <v>2027</v>
      </c>
      <c r="P665" t="s">
        <v>2028</v>
      </c>
      <c r="Q665" t="s">
        <v>594</v>
      </c>
      <c r="R665" t="s">
        <v>602</v>
      </c>
      <c r="S665" t="s">
        <v>596</v>
      </c>
      <c r="T665" t="s">
        <v>597</v>
      </c>
      <c r="U665" t="s">
        <v>595</v>
      </c>
      <c r="V665" t="s">
        <v>234</v>
      </c>
      <c r="W665" t="s">
        <v>1437</v>
      </c>
      <c r="X665" t="s">
        <v>1438</v>
      </c>
      <c r="Y665" t="s">
        <v>1910</v>
      </c>
      <c r="Z665" t="s">
        <v>245</v>
      </c>
      <c r="AA665" t="s">
        <v>2075</v>
      </c>
      <c r="AB665" t="s">
        <v>2076</v>
      </c>
      <c r="AC665" t="s">
        <v>2077</v>
      </c>
      <c r="AD665" t="s">
        <v>2078</v>
      </c>
      <c r="AE665" t="s">
        <v>609</v>
      </c>
      <c r="AF665" t="s">
        <v>610</v>
      </c>
      <c r="AG665" t="s">
        <v>611</v>
      </c>
      <c r="AH665" t="s">
        <v>2083</v>
      </c>
      <c r="AI665" t="s">
        <v>2084</v>
      </c>
      <c r="AJ665" t="s">
        <v>2085</v>
      </c>
      <c r="AK665" t="s">
        <v>140</v>
      </c>
      <c r="AL665">
        <v>2892571300</v>
      </c>
      <c r="AM665">
        <v>0</v>
      </c>
      <c r="AN665">
        <v>0</v>
      </c>
      <c r="AO665">
        <v>241930000</v>
      </c>
      <c r="AP665">
        <v>0</v>
      </c>
      <c r="AQ665" s="187">
        <v>3134501300</v>
      </c>
      <c r="AR665" s="187">
        <v>3134501300</v>
      </c>
      <c r="AS665" s="187">
        <v>3134501300</v>
      </c>
      <c r="AT665" s="187">
        <v>2592000000</v>
      </c>
      <c r="AU665" s="187">
        <v>2592000000</v>
      </c>
      <c r="AV665" s="187">
        <v>0</v>
      </c>
      <c r="AW665">
        <f>+COUNTIF('[5]EJECUCIONGASTOS ARMONIZADO'!$R$3:$R$583,#REF!)</f>
        <v>0</v>
      </c>
      <c r="AY665" t="e">
        <f>+#REF!-[5]GASTOS!#REF!</f>
        <v>#REF!</v>
      </c>
    </row>
    <row r="666" spans="1:51" x14ac:dyDescent="0.25">
      <c r="A666">
        <v>35</v>
      </c>
      <c r="B666">
        <v>1</v>
      </c>
      <c r="C666">
        <v>3</v>
      </c>
      <c r="D666">
        <v>11</v>
      </c>
      <c r="E666">
        <v>2</v>
      </c>
      <c r="F666">
        <v>3</v>
      </c>
      <c r="G666">
        <v>78</v>
      </c>
      <c r="H666">
        <v>0</v>
      </c>
      <c r="I666">
        <v>1</v>
      </c>
      <c r="J666" t="s">
        <v>597</v>
      </c>
      <c r="K666">
        <v>0</v>
      </c>
      <c r="L666" t="s">
        <v>597</v>
      </c>
      <c r="M666" t="s">
        <v>2024</v>
      </c>
      <c r="N666" t="s">
        <v>227</v>
      </c>
      <c r="O666" t="s">
        <v>2027</v>
      </c>
      <c r="P666" t="s">
        <v>2028</v>
      </c>
      <c r="Q666" t="s">
        <v>594</v>
      </c>
      <c r="R666" t="s">
        <v>602</v>
      </c>
      <c r="S666" t="s">
        <v>596</v>
      </c>
      <c r="T666" t="s">
        <v>597</v>
      </c>
      <c r="U666" t="s">
        <v>595</v>
      </c>
      <c r="V666" t="s">
        <v>234</v>
      </c>
      <c r="W666" t="s">
        <v>1437</v>
      </c>
      <c r="X666" t="s">
        <v>1438</v>
      </c>
      <c r="Y666" t="s">
        <v>1910</v>
      </c>
      <c r="Z666" t="s">
        <v>245</v>
      </c>
      <c r="AA666" t="s">
        <v>2088</v>
      </c>
      <c r="AB666" t="s">
        <v>2030</v>
      </c>
      <c r="AC666" t="s">
        <v>2031</v>
      </c>
      <c r="AD666" t="s">
        <v>2032</v>
      </c>
      <c r="AE666" t="s">
        <v>609</v>
      </c>
      <c r="AF666" t="s">
        <v>610</v>
      </c>
      <c r="AG666" t="s">
        <v>611</v>
      </c>
      <c r="AH666" t="s">
        <v>2065</v>
      </c>
      <c r="AI666" t="s">
        <v>2066</v>
      </c>
      <c r="AJ666" t="s">
        <v>2089</v>
      </c>
      <c r="AK666" t="s">
        <v>138</v>
      </c>
      <c r="AL666">
        <v>104000000</v>
      </c>
      <c r="AM666">
        <v>0</v>
      </c>
      <c r="AN666">
        <v>0</v>
      </c>
      <c r="AO666">
        <v>0</v>
      </c>
      <c r="AP666">
        <v>104000000</v>
      </c>
      <c r="AQ666" s="187">
        <v>0</v>
      </c>
      <c r="AR666" s="187">
        <v>0</v>
      </c>
      <c r="AS666" s="187">
        <v>0</v>
      </c>
      <c r="AT666" s="187">
        <v>0</v>
      </c>
      <c r="AU666" s="187">
        <v>0</v>
      </c>
      <c r="AV666" s="187">
        <v>0</v>
      </c>
      <c r="AW666">
        <f>+COUNTIF('[5]EJECUCIONGASTOS ARMONIZADO'!$R$3:$R$583,#REF!)</f>
        <v>0</v>
      </c>
      <c r="AY666" t="e">
        <f>+#REF!-[5]GASTOS!#REF!</f>
        <v>#REF!</v>
      </c>
    </row>
    <row r="667" spans="1:51" x14ac:dyDescent="0.25">
      <c r="A667">
        <v>35</v>
      </c>
      <c r="B667">
        <v>1</v>
      </c>
      <c r="C667">
        <v>3</v>
      </c>
      <c r="D667">
        <v>11</v>
      </c>
      <c r="E667">
        <v>2</v>
      </c>
      <c r="F667">
        <v>3</v>
      </c>
      <c r="G667">
        <v>78</v>
      </c>
      <c r="H667">
        <v>1</v>
      </c>
      <c r="I667">
        <v>1</v>
      </c>
      <c r="J667" t="s">
        <v>597</v>
      </c>
      <c r="K667">
        <v>0</v>
      </c>
      <c r="L667" t="s">
        <v>597</v>
      </c>
      <c r="M667" t="s">
        <v>2024</v>
      </c>
      <c r="N667" t="s">
        <v>227</v>
      </c>
      <c r="O667" t="s">
        <v>2027</v>
      </c>
      <c r="P667" t="s">
        <v>2028</v>
      </c>
      <c r="Q667" t="s">
        <v>594</v>
      </c>
      <c r="R667" t="s">
        <v>602</v>
      </c>
      <c r="S667" t="s">
        <v>596</v>
      </c>
      <c r="T667" t="s">
        <v>597</v>
      </c>
      <c r="U667" t="s">
        <v>595</v>
      </c>
      <c r="V667" t="s">
        <v>234</v>
      </c>
      <c r="W667" t="s">
        <v>1437</v>
      </c>
      <c r="X667" t="s">
        <v>1438</v>
      </c>
      <c r="Y667" t="s">
        <v>1910</v>
      </c>
      <c r="Z667" t="s">
        <v>245</v>
      </c>
      <c r="AA667" t="s">
        <v>2088</v>
      </c>
      <c r="AB667" t="s">
        <v>2030</v>
      </c>
      <c r="AC667" t="s">
        <v>2031</v>
      </c>
      <c r="AD667" t="s">
        <v>2032</v>
      </c>
      <c r="AE667" t="s">
        <v>609</v>
      </c>
      <c r="AF667" t="s">
        <v>610</v>
      </c>
      <c r="AG667" t="s">
        <v>611</v>
      </c>
      <c r="AH667" t="s">
        <v>2092</v>
      </c>
      <c r="AI667" t="s">
        <v>2093</v>
      </c>
      <c r="AJ667" t="s">
        <v>2094</v>
      </c>
      <c r="AK667" t="s">
        <v>138</v>
      </c>
      <c r="AL667">
        <v>200000000</v>
      </c>
      <c r="AM667">
        <v>0</v>
      </c>
      <c r="AN667">
        <v>0</v>
      </c>
      <c r="AO667">
        <v>0</v>
      </c>
      <c r="AP667">
        <v>200000000</v>
      </c>
      <c r="AQ667" s="187">
        <v>0</v>
      </c>
      <c r="AR667" s="187">
        <v>0</v>
      </c>
      <c r="AS667" s="187">
        <v>0</v>
      </c>
      <c r="AT667" s="187">
        <v>0</v>
      </c>
      <c r="AU667" s="187">
        <v>0</v>
      </c>
      <c r="AV667" s="187">
        <v>0</v>
      </c>
      <c r="AW667">
        <f>+COUNTIF('[5]EJECUCIONGASTOS ARMONIZADO'!$R$3:$R$583,#REF!)</f>
        <v>0</v>
      </c>
      <c r="AY667" t="e">
        <f>+#REF!-[5]GASTOS!#REF!</f>
        <v>#REF!</v>
      </c>
    </row>
    <row r="668" spans="1:51" x14ac:dyDescent="0.25">
      <c r="A668">
        <v>35</v>
      </c>
      <c r="B668">
        <v>1</v>
      </c>
      <c r="C668">
        <v>3</v>
      </c>
      <c r="D668">
        <v>11</v>
      </c>
      <c r="E668">
        <v>2</v>
      </c>
      <c r="F668">
        <v>3</v>
      </c>
      <c r="G668">
        <v>78</v>
      </c>
      <c r="H668">
        <v>2</v>
      </c>
      <c r="I668">
        <v>1</v>
      </c>
      <c r="J668" t="s">
        <v>597</v>
      </c>
      <c r="K668">
        <v>0</v>
      </c>
      <c r="L668" t="s">
        <v>597</v>
      </c>
      <c r="M668" t="s">
        <v>2024</v>
      </c>
      <c r="N668" t="s">
        <v>227</v>
      </c>
      <c r="O668" t="s">
        <v>2027</v>
      </c>
      <c r="P668" t="s">
        <v>2028</v>
      </c>
      <c r="Q668" t="s">
        <v>594</v>
      </c>
      <c r="R668" t="s">
        <v>602</v>
      </c>
      <c r="S668" t="s">
        <v>596</v>
      </c>
      <c r="T668" t="s">
        <v>597</v>
      </c>
      <c r="U668" t="s">
        <v>595</v>
      </c>
      <c r="V668" t="s">
        <v>234</v>
      </c>
      <c r="W668" t="s">
        <v>1437</v>
      </c>
      <c r="X668" t="s">
        <v>1438</v>
      </c>
      <c r="Y668" t="s">
        <v>1910</v>
      </c>
      <c r="Z668" t="s">
        <v>245</v>
      </c>
      <c r="AA668" t="s">
        <v>2088</v>
      </c>
      <c r="AB668" t="s">
        <v>2030</v>
      </c>
      <c r="AC668" t="s">
        <v>2031</v>
      </c>
      <c r="AD668" t="s">
        <v>2032</v>
      </c>
      <c r="AE668" t="s">
        <v>609</v>
      </c>
      <c r="AF668" t="s">
        <v>610</v>
      </c>
      <c r="AG668" t="s">
        <v>611</v>
      </c>
      <c r="AH668" t="s">
        <v>2097</v>
      </c>
      <c r="AI668" t="s">
        <v>2098</v>
      </c>
      <c r="AJ668" t="s">
        <v>2099</v>
      </c>
      <c r="AK668" t="s">
        <v>138</v>
      </c>
      <c r="AL668">
        <v>138360000</v>
      </c>
      <c r="AM668">
        <v>0</v>
      </c>
      <c r="AN668">
        <v>0</v>
      </c>
      <c r="AO668">
        <v>0</v>
      </c>
      <c r="AP668">
        <v>138360000</v>
      </c>
      <c r="AQ668" s="187">
        <v>0</v>
      </c>
      <c r="AR668" s="187">
        <v>0</v>
      </c>
      <c r="AS668" s="187">
        <v>0</v>
      </c>
      <c r="AT668" s="187">
        <v>0</v>
      </c>
      <c r="AU668" s="187">
        <v>0</v>
      </c>
      <c r="AV668" s="187">
        <v>0</v>
      </c>
      <c r="AW668">
        <f>+COUNTIF('[5]EJECUCIONGASTOS ARMONIZADO'!$R$3:$R$583,#REF!)</f>
        <v>0</v>
      </c>
      <c r="AY668" t="e">
        <f>+#REF!-[5]GASTOS!#REF!</f>
        <v>#REF!</v>
      </c>
    </row>
    <row r="669" spans="1:51" x14ac:dyDescent="0.25">
      <c r="A669">
        <v>35</v>
      </c>
      <c r="B669">
        <v>1</v>
      </c>
      <c r="C669">
        <v>3</v>
      </c>
      <c r="D669">
        <v>11</v>
      </c>
      <c r="E669">
        <v>2</v>
      </c>
      <c r="F669">
        <v>3</v>
      </c>
      <c r="G669">
        <v>78</v>
      </c>
      <c r="H669">
        <v>3</v>
      </c>
      <c r="I669">
        <v>1</v>
      </c>
      <c r="J669" t="s">
        <v>597</v>
      </c>
      <c r="K669">
        <v>0</v>
      </c>
      <c r="L669" t="s">
        <v>597</v>
      </c>
      <c r="M669" t="s">
        <v>2024</v>
      </c>
      <c r="N669" t="s">
        <v>227</v>
      </c>
      <c r="O669" t="s">
        <v>2027</v>
      </c>
      <c r="P669" t="s">
        <v>2028</v>
      </c>
      <c r="Q669" t="s">
        <v>594</v>
      </c>
      <c r="R669" t="s">
        <v>602</v>
      </c>
      <c r="S669" t="s">
        <v>596</v>
      </c>
      <c r="T669" t="s">
        <v>597</v>
      </c>
      <c r="U669" t="s">
        <v>595</v>
      </c>
      <c r="V669" t="s">
        <v>234</v>
      </c>
      <c r="W669" t="s">
        <v>1437</v>
      </c>
      <c r="X669" t="s">
        <v>1438</v>
      </c>
      <c r="Y669" t="s">
        <v>1910</v>
      </c>
      <c r="Z669" t="s">
        <v>245</v>
      </c>
      <c r="AA669" t="s">
        <v>2088</v>
      </c>
      <c r="AB669" t="s">
        <v>2030</v>
      </c>
      <c r="AC669" t="s">
        <v>2031</v>
      </c>
      <c r="AD669" t="s">
        <v>2032</v>
      </c>
      <c r="AE669" t="s">
        <v>609</v>
      </c>
      <c r="AF669" t="s">
        <v>610</v>
      </c>
      <c r="AG669" t="s">
        <v>611</v>
      </c>
      <c r="AH669" t="s">
        <v>2033</v>
      </c>
      <c r="AI669" t="s">
        <v>2034</v>
      </c>
      <c r="AJ669" t="s">
        <v>2102</v>
      </c>
      <c r="AK669" t="s">
        <v>138</v>
      </c>
      <c r="AL669">
        <v>64570000</v>
      </c>
      <c r="AM669">
        <v>0</v>
      </c>
      <c r="AN669">
        <v>0</v>
      </c>
      <c r="AO669">
        <v>0</v>
      </c>
      <c r="AP669">
        <v>64570000</v>
      </c>
      <c r="AQ669" s="187">
        <v>0</v>
      </c>
      <c r="AR669" s="187">
        <v>0</v>
      </c>
      <c r="AS669" s="187">
        <v>0</v>
      </c>
      <c r="AT669" s="187">
        <v>0</v>
      </c>
      <c r="AU669" s="187">
        <v>0</v>
      </c>
      <c r="AV669" s="187">
        <v>0</v>
      </c>
      <c r="AW669">
        <f>+COUNTIF('[5]EJECUCIONGASTOS ARMONIZADO'!$R$3:$R$583,#REF!)</f>
        <v>0</v>
      </c>
      <c r="AY669" t="e">
        <f>+#REF!-[5]GASTOS!#REF!</f>
        <v>#REF!</v>
      </c>
    </row>
    <row r="670" spans="1:51" x14ac:dyDescent="0.25">
      <c r="A670">
        <v>35</v>
      </c>
      <c r="B670">
        <v>1</v>
      </c>
      <c r="C670">
        <v>3</v>
      </c>
      <c r="D670">
        <v>11</v>
      </c>
      <c r="E670">
        <v>2</v>
      </c>
      <c r="F670">
        <v>4</v>
      </c>
      <c r="G670">
        <v>78</v>
      </c>
      <c r="H670">
        <v>0</v>
      </c>
      <c r="I670">
        <v>1</v>
      </c>
      <c r="J670" t="s">
        <v>597</v>
      </c>
      <c r="K670">
        <v>0</v>
      </c>
      <c r="L670" t="s">
        <v>597</v>
      </c>
      <c r="M670" t="s">
        <v>2024</v>
      </c>
      <c r="N670" t="s">
        <v>227</v>
      </c>
      <c r="O670" t="s">
        <v>2027</v>
      </c>
      <c r="P670" t="s">
        <v>2028</v>
      </c>
      <c r="Q670" t="s">
        <v>594</v>
      </c>
      <c r="R670" t="s">
        <v>602</v>
      </c>
      <c r="S670" t="s">
        <v>596</v>
      </c>
      <c r="T670" t="s">
        <v>597</v>
      </c>
      <c r="U670" t="s">
        <v>595</v>
      </c>
      <c r="V670" t="s">
        <v>234</v>
      </c>
      <c r="W670" t="s">
        <v>1437</v>
      </c>
      <c r="X670" t="s">
        <v>1438</v>
      </c>
      <c r="Y670" t="s">
        <v>2105</v>
      </c>
      <c r="Z670" t="s">
        <v>2106</v>
      </c>
      <c r="AA670" t="s">
        <v>2107</v>
      </c>
      <c r="AB670" t="s">
        <v>2030</v>
      </c>
      <c r="AC670" t="s">
        <v>2031</v>
      </c>
      <c r="AD670" t="s">
        <v>2032</v>
      </c>
      <c r="AE670" t="s">
        <v>609</v>
      </c>
      <c r="AF670" t="s">
        <v>610</v>
      </c>
      <c r="AG670" t="s">
        <v>611</v>
      </c>
      <c r="AH670" t="s">
        <v>2060</v>
      </c>
      <c r="AI670" t="s">
        <v>2061</v>
      </c>
      <c r="AJ670" t="s">
        <v>2108</v>
      </c>
      <c r="AK670" t="s">
        <v>138</v>
      </c>
      <c r="AL670">
        <v>300000000</v>
      </c>
      <c r="AM670">
        <v>0</v>
      </c>
      <c r="AN670">
        <v>0</v>
      </c>
      <c r="AO670">
        <v>0</v>
      </c>
      <c r="AP670">
        <v>300000000</v>
      </c>
      <c r="AQ670" s="187">
        <v>0</v>
      </c>
      <c r="AR670" s="187">
        <v>0</v>
      </c>
      <c r="AS670" s="187">
        <v>0</v>
      </c>
      <c r="AT670" s="187">
        <v>0</v>
      </c>
      <c r="AU670" s="187">
        <v>0</v>
      </c>
      <c r="AV670" s="187">
        <v>0</v>
      </c>
      <c r="AW670">
        <f>+COUNTIF('[5]EJECUCIONGASTOS ARMONIZADO'!$R$3:$R$583,#REF!)</f>
        <v>0</v>
      </c>
      <c r="AY670" t="e">
        <f>+#REF!-[5]GASTOS!#REF!</f>
        <v>#REF!</v>
      </c>
    </row>
    <row r="671" spans="1:51" x14ac:dyDescent="0.25">
      <c r="A671">
        <v>35</v>
      </c>
      <c r="B671">
        <v>1</v>
      </c>
      <c r="C671">
        <v>3</v>
      </c>
      <c r="D671">
        <v>11</v>
      </c>
      <c r="E671">
        <v>2</v>
      </c>
      <c r="F671">
        <v>401</v>
      </c>
      <c r="G671">
        <v>53</v>
      </c>
      <c r="H671">
        <v>40</v>
      </c>
      <c r="I671">
        <v>1</v>
      </c>
      <c r="J671" t="s">
        <v>597</v>
      </c>
      <c r="K671">
        <v>0</v>
      </c>
      <c r="L671" t="s">
        <v>597</v>
      </c>
      <c r="M671" t="s">
        <v>2024</v>
      </c>
      <c r="N671" t="s">
        <v>227</v>
      </c>
      <c r="O671" t="s">
        <v>2027</v>
      </c>
      <c r="P671" t="s">
        <v>2028</v>
      </c>
      <c r="Q671" t="s">
        <v>594</v>
      </c>
      <c r="R671" t="s">
        <v>602</v>
      </c>
      <c r="S671" t="s">
        <v>596</v>
      </c>
      <c r="T671" t="s">
        <v>597</v>
      </c>
      <c r="U671" t="s">
        <v>595</v>
      </c>
      <c r="V671" t="s">
        <v>234</v>
      </c>
      <c r="W671" t="s">
        <v>1437</v>
      </c>
      <c r="X671" t="s">
        <v>1438</v>
      </c>
      <c r="Y671" t="s">
        <v>3351</v>
      </c>
      <c r="Z671" t="s">
        <v>417</v>
      </c>
      <c r="AA671" t="s">
        <v>3352</v>
      </c>
      <c r="AB671" t="s">
        <v>2076</v>
      </c>
      <c r="AC671" t="s">
        <v>2077</v>
      </c>
      <c r="AD671" t="s">
        <v>2078</v>
      </c>
      <c r="AE671" t="s">
        <v>609</v>
      </c>
      <c r="AF671" t="s">
        <v>610</v>
      </c>
      <c r="AG671" t="s">
        <v>611</v>
      </c>
      <c r="AH671" t="s">
        <v>2079</v>
      </c>
      <c r="AI671" t="s">
        <v>834</v>
      </c>
      <c r="AJ671" t="s">
        <v>3353</v>
      </c>
      <c r="AK671" t="s">
        <v>3354</v>
      </c>
      <c r="AL671">
        <v>0</v>
      </c>
      <c r="AM671">
        <v>0</v>
      </c>
      <c r="AN671">
        <v>0</v>
      </c>
      <c r="AO671">
        <v>984486400</v>
      </c>
      <c r="AP671">
        <v>850097483</v>
      </c>
      <c r="AQ671" s="187">
        <v>134388917</v>
      </c>
      <c r="AR671" s="187">
        <v>0</v>
      </c>
      <c r="AS671" s="187">
        <v>0</v>
      </c>
      <c r="AT671" s="187">
        <v>0</v>
      </c>
      <c r="AU671" s="187">
        <v>0</v>
      </c>
      <c r="AV671" s="187">
        <v>134388917</v>
      </c>
      <c r="AW671">
        <f>+COUNTIF('[5]EJECUCIONGASTOS ARMONIZADO'!$R$3:$R$583,#REF!)</f>
        <v>0</v>
      </c>
      <c r="AY671" t="e">
        <f>+#REF!-[5]GASTOS!#REF!</f>
        <v>#REF!</v>
      </c>
    </row>
    <row r="672" spans="1:51" x14ac:dyDescent="0.25">
      <c r="A672">
        <v>35</v>
      </c>
      <c r="B672">
        <v>1</v>
      </c>
      <c r="C672">
        <v>3</v>
      </c>
      <c r="D672">
        <v>11</v>
      </c>
      <c r="E672">
        <v>2</v>
      </c>
      <c r="F672">
        <v>401</v>
      </c>
      <c r="G672">
        <v>55</v>
      </c>
      <c r="H672">
        <v>40</v>
      </c>
      <c r="I672">
        <v>1</v>
      </c>
      <c r="J672" t="s">
        <v>597</v>
      </c>
      <c r="K672">
        <v>0</v>
      </c>
      <c r="L672" t="s">
        <v>597</v>
      </c>
      <c r="M672" t="s">
        <v>2024</v>
      </c>
      <c r="N672" t="s">
        <v>227</v>
      </c>
      <c r="O672" t="s">
        <v>2027</v>
      </c>
      <c r="P672" t="s">
        <v>2028</v>
      </c>
      <c r="Q672" t="s">
        <v>594</v>
      </c>
      <c r="R672" t="s">
        <v>602</v>
      </c>
      <c r="S672" t="s">
        <v>596</v>
      </c>
      <c r="T672" t="s">
        <v>597</v>
      </c>
      <c r="U672" t="s">
        <v>595</v>
      </c>
      <c r="V672" t="s">
        <v>234</v>
      </c>
      <c r="W672" t="s">
        <v>1437</v>
      </c>
      <c r="X672" t="s">
        <v>1438</v>
      </c>
      <c r="Y672" t="s">
        <v>3351</v>
      </c>
      <c r="Z672" t="s">
        <v>417</v>
      </c>
      <c r="AA672" t="s">
        <v>3360</v>
      </c>
      <c r="AB672" t="s">
        <v>2802</v>
      </c>
      <c r="AC672">
        <v>0</v>
      </c>
      <c r="AE672" t="s">
        <v>609</v>
      </c>
      <c r="AF672" t="s">
        <v>610</v>
      </c>
      <c r="AG672" t="s">
        <v>611</v>
      </c>
      <c r="AH672" t="s">
        <v>2803</v>
      </c>
      <c r="AI672" t="s">
        <v>2804</v>
      </c>
      <c r="AJ672" t="s">
        <v>4450</v>
      </c>
      <c r="AK672" t="s">
        <v>4451</v>
      </c>
      <c r="AL672">
        <v>0</v>
      </c>
      <c r="AM672">
        <v>0</v>
      </c>
      <c r="AN672">
        <v>0</v>
      </c>
      <c r="AO672">
        <v>100000000</v>
      </c>
      <c r="AP672">
        <v>0</v>
      </c>
      <c r="AQ672" s="187">
        <v>100000000</v>
      </c>
      <c r="AR672" s="187">
        <v>100000000</v>
      </c>
      <c r="AS672" s="187">
        <v>100000000</v>
      </c>
      <c r="AT672" s="187">
        <v>100000000</v>
      </c>
      <c r="AU672" s="187">
        <v>100000000</v>
      </c>
      <c r="AV672" s="187">
        <v>0</v>
      </c>
      <c r="AY672" t="e">
        <f>+#REF!-[5]GASTOS!#REF!</f>
        <v>#REF!</v>
      </c>
    </row>
    <row r="673" spans="1:51" x14ac:dyDescent="0.25">
      <c r="A673">
        <v>35</v>
      </c>
      <c r="B673">
        <v>1</v>
      </c>
      <c r="C673">
        <v>3</v>
      </c>
      <c r="D673">
        <v>11</v>
      </c>
      <c r="E673">
        <v>2</v>
      </c>
      <c r="F673">
        <v>5</v>
      </c>
      <c r="G673">
        <v>78</v>
      </c>
      <c r="H673">
        <v>0</v>
      </c>
      <c r="I673">
        <v>1</v>
      </c>
      <c r="J673" t="s">
        <v>597</v>
      </c>
      <c r="K673">
        <v>0</v>
      </c>
      <c r="L673" t="s">
        <v>597</v>
      </c>
      <c r="M673" t="s">
        <v>2024</v>
      </c>
      <c r="N673" t="s">
        <v>227</v>
      </c>
      <c r="O673" t="s">
        <v>2027</v>
      </c>
      <c r="P673" t="s">
        <v>2028</v>
      </c>
      <c r="Q673" t="s">
        <v>594</v>
      </c>
      <c r="R673" t="s">
        <v>602</v>
      </c>
      <c r="S673" t="s">
        <v>596</v>
      </c>
      <c r="T673" t="s">
        <v>597</v>
      </c>
      <c r="U673" t="s">
        <v>595</v>
      </c>
      <c r="V673" t="s">
        <v>234</v>
      </c>
      <c r="W673" t="s">
        <v>1437</v>
      </c>
      <c r="X673" t="s">
        <v>1438</v>
      </c>
      <c r="Y673" t="s">
        <v>2111</v>
      </c>
      <c r="Z673" t="s">
        <v>2112</v>
      </c>
      <c r="AA673" t="s">
        <v>2113</v>
      </c>
      <c r="AB673" t="s">
        <v>2030</v>
      </c>
      <c r="AC673" t="s">
        <v>2031</v>
      </c>
      <c r="AD673" t="s">
        <v>2032</v>
      </c>
      <c r="AE673" t="s">
        <v>609</v>
      </c>
      <c r="AF673" t="s">
        <v>610</v>
      </c>
      <c r="AG673" t="s">
        <v>611</v>
      </c>
      <c r="AH673" t="s">
        <v>2114</v>
      </c>
      <c r="AI673" t="s">
        <v>2115</v>
      </c>
      <c r="AJ673" t="s">
        <v>2116</v>
      </c>
      <c r="AK673" t="s">
        <v>138</v>
      </c>
      <c r="AL673">
        <v>1601624000</v>
      </c>
      <c r="AM673">
        <v>0</v>
      </c>
      <c r="AN673">
        <v>0</v>
      </c>
      <c r="AO673">
        <v>389200000</v>
      </c>
      <c r="AP673">
        <v>1950824000</v>
      </c>
      <c r="AQ673" s="187">
        <v>40000000</v>
      </c>
      <c r="AR673" s="187">
        <v>40000000</v>
      </c>
      <c r="AS673" s="187">
        <v>40000000</v>
      </c>
      <c r="AT673" s="187">
        <v>30000000</v>
      </c>
      <c r="AU673" s="187">
        <v>30000000</v>
      </c>
      <c r="AV673" s="187">
        <v>0</v>
      </c>
      <c r="AW673">
        <f>+COUNTIF('[5]EJECUCIONGASTOS ARMONIZADO'!$R$3:$R$583,#REF!)</f>
        <v>0</v>
      </c>
      <c r="AY673" t="e">
        <f>+#REF!-[5]GASTOS!#REF!</f>
        <v>#REF!</v>
      </c>
    </row>
    <row r="674" spans="1:51" x14ac:dyDescent="0.25">
      <c r="A674">
        <v>35</v>
      </c>
      <c r="B674">
        <v>1</v>
      </c>
      <c r="C674">
        <v>3</v>
      </c>
      <c r="D674">
        <v>44</v>
      </c>
      <c r="E674">
        <v>2</v>
      </c>
      <c r="F674">
        <v>101</v>
      </c>
      <c r="G674">
        <v>78</v>
      </c>
      <c r="H674">
        <v>40</v>
      </c>
      <c r="I674">
        <v>4</v>
      </c>
      <c r="J674" t="s">
        <v>4491</v>
      </c>
      <c r="K674" t="s">
        <v>2024</v>
      </c>
      <c r="L674" t="s">
        <v>227</v>
      </c>
      <c r="M674" t="s">
        <v>2024</v>
      </c>
      <c r="N674" t="s">
        <v>227</v>
      </c>
      <c r="O674" t="s">
        <v>2027</v>
      </c>
      <c r="P674" t="s">
        <v>2028</v>
      </c>
      <c r="Q674" t="s">
        <v>594</v>
      </c>
      <c r="R674" t="s">
        <v>602</v>
      </c>
      <c r="S674" t="s">
        <v>4492</v>
      </c>
      <c r="T674" t="s">
        <v>4491</v>
      </c>
      <c r="U674" t="s">
        <v>3614</v>
      </c>
      <c r="V674" t="s">
        <v>4493</v>
      </c>
      <c r="W674" t="s">
        <v>1437</v>
      </c>
      <c r="X674" t="s">
        <v>1438</v>
      </c>
      <c r="Y674" t="s">
        <v>3336</v>
      </c>
      <c r="Z674" t="s">
        <v>393</v>
      </c>
      <c r="AA674" t="s">
        <v>3337</v>
      </c>
      <c r="AB674" t="s">
        <v>2030</v>
      </c>
      <c r="AC674" t="s">
        <v>2031</v>
      </c>
      <c r="AD674" t="s">
        <v>2032</v>
      </c>
      <c r="AE674" t="s">
        <v>609</v>
      </c>
      <c r="AF674" t="s">
        <v>610</v>
      </c>
      <c r="AG674" t="s">
        <v>611</v>
      </c>
      <c r="AH674" t="s">
        <v>2070</v>
      </c>
      <c r="AI674" t="s">
        <v>2071</v>
      </c>
      <c r="AJ674" t="s">
        <v>4509</v>
      </c>
      <c r="AK674" t="s">
        <v>4510</v>
      </c>
      <c r="AL674">
        <v>0</v>
      </c>
      <c r="AM674">
        <v>0</v>
      </c>
      <c r="AN674">
        <v>0</v>
      </c>
      <c r="AO674">
        <v>200000000</v>
      </c>
      <c r="AP674">
        <v>0</v>
      </c>
      <c r="AQ674" s="187">
        <v>200000000</v>
      </c>
      <c r="AR674" s="187">
        <v>200000000</v>
      </c>
      <c r="AS674" s="187">
        <v>200000000</v>
      </c>
      <c r="AT674" s="187">
        <v>200000000</v>
      </c>
      <c r="AU674" s="187">
        <v>200000000</v>
      </c>
      <c r="AV674" s="187">
        <v>0</v>
      </c>
    </row>
    <row r="675" spans="1:51" x14ac:dyDescent="0.25">
      <c r="A675">
        <v>35</v>
      </c>
      <c r="B675">
        <v>1</v>
      </c>
      <c r="C675">
        <v>3</v>
      </c>
      <c r="D675">
        <v>44</v>
      </c>
      <c r="E675">
        <v>2</v>
      </c>
      <c r="F675">
        <v>101</v>
      </c>
      <c r="G675">
        <v>78</v>
      </c>
      <c r="H675">
        <v>40</v>
      </c>
      <c r="I675">
        <v>4</v>
      </c>
      <c r="J675" t="s">
        <v>4491</v>
      </c>
      <c r="K675" t="s">
        <v>2024</v>
      </c>
      <c r="L675" t="s">
        <v>227</v>
      </c>
      <c r="M675" t="s">
        <v>2024</v>
      </c>
      <c r="N675" t="s">
        <v>227</v>
      </c>
      <c r="O675" t="s">
        <v>2027</v>
      </c>
      <c r="P675" t="s">
        <v>2028</v>
      </c>
      <c r="Q675" t="s">
        <v>594</v>
      </c>
      <c r="R675" t="s">
        <v>602</v>
      </c>
      <c r="S675" t="s">
        <v>4492</v>
      </c>
      <c r="T675" t="s">
        <v>4491</v>
      </c>
      <c r="U675" t="s">
        <v>3614</v>
      </c>
      <c r="V675" t="s">
        <v>4493</v>
      </c>
      <c r="W675" t="s">
        <v>1437</v>
      </c>
      <c r="X675" t="s">
        <v>1438</v>
      </c>
      <c r="Y675" t="s">
        <v>3336</v>
      </c>
      <c r="Z675" t="s">
        <v>393</v>
      </c>
      <c r="AA675" t="s">
        <v>3337</v>
      </c>
      <c r="AB675" t="s">
        <v>2030</v>
      </c>
      <c r="AC675" t="s">
        <v>2031</v>
      </c>
      <c r="AD675" t="s">
        <v>2032</v>
      </c>
      <c r="AE675" t="s">
        <v>609</v>
      </c>
      <c r="AF675" t="s">
        <v>610</v>
      </c>
      <c r="AG675" t="s">
        <v>611</v>
      </c>
      <c r="AH675" t="s">
        <v>2060</v>
      </c>
      <c r="AI675" t="s">
        <v>2061</v>
      </c>
      <c r="AJ675" t="s">
        <v>4511</v>
      </c>
      <c r="AK675" t="s">
        <v>4510</v>
      </c>
      <c r="AL675">
        <v>0</v>
      </c>
      <c r="AM675">
        <v>0</v>
      </c>
      <c r="AN675">
        <v>0</v>
      </c>
      <c r="AO675">
        <v>50000000</v>
      </c>
      <c r="AP675">
        <v>0</v>
      </c>
      <c r="AQ675" s="187">
        <v>50000000</v>
      </c>
      <c r="AR675" s="187">
        <v>50000000</v>
      </c>
      <c r="AS675" s="187">
        <v>50000000</v>
      </c>
      <c r="AT675" s="187">
        <v>50000000</v>
      </c>
      <c r="AU675" s="187">
        <v>0</v>
      </c>
      <c r="AV675" s="187">
        <v>0</v>
      </c>
    </row>
    <row r="676" spans="1:51" x14ac:dyDescent="0.25">
      <c r="A676">
        <v>35</v>
      </c>
      <c r="B676">
        <v>1</v>
      </c>
      <c r="C676">
        <v>3</v>
      </c>
      <c r="D676">
        <v>44</v>
      </c>
      <c r="E676">
        <v>2</v>
      </c>
      <c r="F676">
        <v>401</v>
      </c>
      <c r="G676">
        <v>53</v>
      </c>
      <c r="H676">
        <v>40</v>
      </c>
      <c r="I676">
        <v>4</v>
      </c>
      <c r="J676" t="s">
        <v>4491</v>
      </c>
      <c r="K676" t="s">
        <v>2024</v>
      </c>
      <c r="L676" t="s">
        <v>227</v>
      </c>
      <c r="M676" t="s">
        <v>2024</v>
      </c>
      <c r="N676" t="s">
        <v>227</v>
      </c>
      <c r="O676" t="s">
        <v>2027</v>
      </c>
      <c r="P676" t="s">
        <v>2028</v>
      </c>
      <c r="Q676" t="s">
        <v>594</v>
      </c>
      <c r="R676" t="s">
        <v>602</v>
      </c>
      <c r="S676" t="s">
        <v>4492</v>
      </c>
      <c r="T676" t="s">
        <v>4491</v>
      </c>
      <c r="U676" t="s">
        <v>3614</v>
      </c>
      <c r="V676" t="s">
        <v>4493</v>
      </c>
      <c r="W676" t="s">
        <v>1437</v>
      </c>
      <c r="X676" t="s">
        <v>1438</v>
      </c>
      <c r="Y676" t="s">
        <v>3351</v>
      </c>
      <c r="Z676" t="s">
        <v>417</v>
      </c>
      <c r="AA676" t="s">
        <v>3352</v>
      </c>
      <c r="AB676" t="s">
        <v>2076</v>
      </c>
      <c r="AC676" t="s">
        <v>2077</v>
      </c>
      <c r="AD676" t="s">
        <v>2078</v>
      </c>
      <c r="AE676" t="s">
        <v>609</v>
      </c>
      <c r="AF676" t="s">
        <v>610</v>
      </c>
      <c r="AG676" t="s">
        <v>611</v>
      </c>
      <c r="AH676" t="s">
        <v>2083</v>
      </c>
      <c r="AI676" t="s">
        <v>2084</v>
      </c>
      <c r="AJ676" t="s">
        <v>4512</v>
      </c>
      <c r="AK676" t="s">
        <v>4513</v>
      </c>
      <c r="AL676">
        <v>0</v>
      </c>
      <c r="AM676">
        <v>0</v>
      </c>
      <c r="AN676">
        <v>0</v>
      </c>
      <c r="AO676">
        <v>1300000000</v>
      </c>
      <c r="AP676">
        <v>0</v>
      </c>
      <c r="AQ676" s="187">
        <v>1300000000</v>
      </c>
      <c r="AR676" s="187">
        <v>1300000000</v>
      </c>
      <c r="AS676" s="187">
        <v>1300000000</v>
      </c>
      <c r="AT676" s="187">
        <v>1300000000</v>
      </c>
      <c r="AU676" s="187">
        <v>1300000000</v>
      </c>
      <c r="AV676" s="187">
        <v>0</v>
      </c>
    </row>
    <row r="677" spans="1:51" x14ac:dyDescent="0.25">
      <c r="A677">
        <v>35</v>
      </c>
      <c r="B677">
        <v>1</v>
      </c>
      <c r="C677">
        <v>3</v>
      </c>
      <c r="D677">
        <v>44</v>
      </c>
      <c r="E677">
        <v>2</v>
      </c>
      <c r="F677">
        <v>401</v>
      </c>
      <c r="G677">
        <v>53</v>
      </c>
      <c r="H677">
        <v>40</v>
      </c>
      <c r="I677">
        <v>4</v>
      </c>
      <c r="J677" t="s">
        <v>4491</v>
      </c>
      <c r="K677" t="s">
        <v>2024</v>
      </c>
      <c r="L677" t="s">
        <v>227</v>
      </c>
      <c r="M677" t="s">
        <v>2024</v>
      </c>
      <c r="N677" t="s">
        <v>227</v>
      </c>
      <c r="O677" t="s">
        <v>2027</v>
      </c>
      <c r="P677" t="s">
        <v>2028</v>
      </c>
      <c r="Q677" t="s">
        <v>594</v>
      </c>
      <c r="R677" t="s">
        <v>602</v>
      </c>
      <c r="S677" t="s">
        <v>4492</v>
      </c>
      <c r="T677" t="s">
        <v>4491</v>
      </c>
      <c r="U677" t="s">
        <v>3614</v>
      </c>
      <c r="V677" t="s">
        <v>4493</v>
      </c>
      <c r="W677" t="s">
        <v>1437</v>
      </c>
      <c r="X677" t="s">
        <v>1438</v>
      </c>
      <c r="Y677" t="s">
        <v>3351</v>
      </c>
      <c r="Z677" t="s">
        <v>417</v>
      </c>
      <c r="AA677" t="s">
        <v>3352</v>
      </c>
      <c r="AB677" t="s">
        <v>2076</v>
      </c>
      <c r="AC677" t="s">
        <v>2077</v>
      </c>
      <c r="AD677" t="s">
        <v>2078</v>
      </c>
      <c r="AE677" t="s">
        <v>609</v>
      </c>
      <c r="AF677" t="s">
        <v>610</v>
      </c>
      <c r="AG677" t="s">
        <v>611</v>
      </c>
      <c r="AH677" t="s">
        <v>2079</v>
      </c>
      <c r="AI677" t="s">
        <v>834</v>
      </c>
      <c r="AJ677" t="s">
        <v>4514</v>
      </c>
      <c r="AK677" t="s">
        <v>4513</v>
      </c>
      <c r="AL677">
        <v>0</v>
      </c>
      <c r="AM677">
        <v>0</v>
      </c>
      <c r="AN677">
        <v>0</v>
      </c>
      <c r="AO677">
        <v>750097483</v>
      </c>
      <c r="AP677">
        <v>0</v>
      </c>
      <c r="AQ677" s="187">
        <v>750097483</v>
      </c>
      <c r="AR677" s="187">
        <v>750097483</v>
      </c>
      <c r="AS677" s="187">
        <v>750097483</v>
      </c>
      <c r="AT677" s="187">
        <v>300000000</v>
      </c>
      <c r="AU677" s="187">
        <v>300000000</v>
      </c>
      <c r="AV677" s="187">
        <v>0</v>
      </c>
    </row>
    <row r="678" spans="1:51" x14ac:dyDescent="0.25">
      <c r="A678">
        <v>35</v>
      </c>
      <c r="B678">
        <v>1</v>
      </c>
      <c r="C678">
        <v>3</v>
      </c>
      <c r="D678">
        <v>81</v>
      </c>
      <c r="E678">
        <v>2</v>
      </c>
      <c r="F678">
        <v>101</v>
      </c>
      <c r="G678">
        <v>78</v>
      </c>
      <c r="H678">
        <v>40</v>
      </c>
      <c r="I678">
        <v>1</v>
      </c>
      <c r="J678" t="s">
        <v>597</v>
      </c>
      <c r="K678">
        <v>0</v>
      </c>
      <c r="L678" t="s">
        <v>597</v>
      </c>
      <c r="M678" t="s">
        <v>2024</v>
      </c>
      <c r="N678" t="s">
        <v>227</v>
      </c>
      <c r="O678" t="s">
        <v>2027</v>
      </c>
      <c r="P678" t="s">
        <v>2028</v>
      </c>
      <c r="Q678" t="s">
        <v>594</v>
      </c>
      <c r="R678" t="s">
        <v>602</v>
      </c>
      <c r="S678" t="s">
        <v>596</v>
      </c>
      <c r="T678" t="s">
        <v>597</v>
      </c>
      <c r="U678" t="s">
        <v>946</v>
      </c>
      <c r="V678" t="s">
        <v>950</v>
      </c>
      <c r="W678" t="s">
        <v>1437</v>
      </c>
      <c r="X678" t="s">
        <v>1438</v>
      </c>
      <c r="Y678" t="s">
        <v>3336</v>
      </c>
      <c r="Z678" t="s">
        <v>393</v>
      </c>
      <c r="AA678" t="s">
        <v>3337</v>
      </c>
      <c r="AB678" t="s">
        <v>2030</v>
      </c>
      <c r="AC678" t="s">
        <v>2031</v>
      </c>
      <c r="AD678" t="s">
        <v>2032</v>
      </c>
      <c r="AE678" t="s">
        <v>609</v>
      </c>
      <c r="AF678" t="s">
        <v>610</v>
      </c>
      <c r="AG678" t="s">
        <v>611</v>
      </c>
      <c r="AH678" t="s">
        <v>2070</v>
      </c>
      <c r="AI678" t="s">
        <v>2071</v>
      </c>
      <c r="AJ678" t="s">
        <v>3355</v>
      </c>
      <c r="AK678" t="s">
        <v>3339</v>
      </c>
      <c r="AL678">
        <v>0</v>
      </c>
      <c r="AM678">
        <v>0</v>
      </c>
      <c r="AN678">
        <v>0</v>
      </c>
      <c r="AO678">
        <v>200000000</v>
      </c>
      <c r="AP678">
        <v>200000000</v>
      </c>
      <c r="AQ678" s="187">
        <v>0</v>
      </c>
      <c r="AR678" s="187">
        <v>0</v>
      </c>
      <c r="AS678" s="187">
        <v>0</v>
      </c>
      <c r="AT678" s="187">
        <v>0</v>
      </c>
      <c r="AU678" s="187">
        <v>0</v>
      </c>
      <c r="AV678" s="187">
        <v>0</v>
      </c>
      <c r="AW678">
        <f>+COUNTIF('[5]EJECUCIONGASTOS ARMONIZADO'!$R$3:$R$583,#REF!)</f>
        <v>0</v>
      </c>
      <c r="AY678" t="e">
        <f>+#REF!-[5]GASTOS!#REF!</f>
        <v>#REF!</v>
      </c>
    </row>
    <row r="679" spans="1:51" x14ac:dyDescent="0.25">
      <c r="A679">
        <v>35</v>
      </c>
      <c r="B679">
        <v>1</v>
      </c>
      <c r="C679">
        <v>3</v>
      </c>
      <c r="D679">
        <v>81</v>
      </c>
      <c r="E679">
        <v>2</v>
      </c>
      <c r="F679">
        <v>101</v>
      </c>
      <c r="G679">
        <v>78</v>
      </c>
      <c r="H679">
        <v>40</v>
      </c>
      <c r="I679">
        <v>1</v>
      </c>
      <c r="J679" t="s">
        <v>597</v>
      </c>
      <c r="K679">
        <v>0</v>
      </c>
      <c r="L679" t="s">
        <v>597</v>
      </c>
      <c r="M679" t="s">
        <v>2024</v>
      </c>
      <c r="N679" t="s">
        <v>227</v>
      </c>
      <c r="O679" t="s">
        <v>2027</v>
      </c>
      <c r="P679" t="s">
        <v>2028</v>
      </c>
      <c r="Q679" t="s">
        <v>594</v>
      </c>
      <c r="R679" t="s">
        <v>602</v>
      </c>
      <c r="S679" t="s">
        <v>596</v>
      </c>
      <c r="T679" t="s">
        <v>597</v>
      </c>
      <c r="U679" t="s">
        <v>946</v>
      </c>
      <c r="V679" t="s">
        <v>950</v>
      </c>
      <c r="W679" t="s">
        <v>1437</v>
      </c>
      <c r="X679" t="s">
        <v>1438</v>
      </c>
      <c r="Y679" t="s">
        <v>3336</v>
      </c>
      <c r="Z679" t="s">
        <v>393</v>
      </c>
      <c r="AA679" t="s">
        <v>3337</v>
      </c>
      <c r="AB679" t="s">
        <v>2030</v>
      </c>
      <c r="AC679" t="s">
        <v>2031</v>
      </c>
      <c r="AD679" t="s">
        <v>2032</v>
      </c>
      <c r="AE679" t="s">
        <v>609</v>
      </c>
      <c r="AF679" t="s">
        <v>610</v>
      </c>
      <c r="AG679" t="s">
        <v>611</v>
      </c>
      <c r="AH679" t="s">
        <v>2114</v>
      </c>
      <c r="AI679" t="s">
        <v>2115</v>
      </c>
      <c r="AJ679" t="s">
        <v>3356</v>
      </c>
      <c r="AK679" t="s">
        <v>3339</v>
      </c>
      <c r="AL679">
        <v>0</v>
      </c>
      <c r="AM679">
        <v>0</v>
      </c>
      <c r="AN679">
        <v>0</v>
      </c>
      <c r="AO679">
        <v>50000000</v>
      </c>
      <c r="AP679">
        <v>0</v>
      </c>
      <c r="AQ679" s="187">
        <v>50000000</v>
      </c>
      <c r="AR679" s="187">
        <v>50000000</v>
      </c>
      <c r="AS679" s="187">
        <v>50000000</v>
      </c>
      <c r="AT679" s="187">
        <v>14700000</v>
      </c>
      <c r="AU679" s="187">
        <v>0</v>
      </c>
      <c r="AV679" s="187">
        <v>0</v>
      </c>
      <c r="AW679">
        <f>+COUNTIF('[5]EJECUCIONGASTOS ARMONIZADO'!$R$3:$R$583,#REF!)</f>
        <v>0</v>
      </c>
      <c r="AY679" t="e">
        <f>+#REF!-[5]GASTOS!#REF!</f>
        <v>#REF!</v>
      </c>
    </row>
    <row r="680" spans="1:51" x14ac:dyDescent="0.25">
      <c r="A680">
        <v>35</v>
      </c>
      <c r="B680">
        <v>1</v>
      </c>
      <c r="C680">
        <v>3</v>
      </c>
      <c r="D680">
        <v>81</v>
      </c>
      <c r="E680">
        <v>2</v>
      </c>
      <c r="F680">
        <v>101</v>
      </c>
      <c r="G680">
        <v>78</v>
      </c>
      <c r="H680">
        <v>40</v>
      </c>
      <c r="I680">
        <v>1</v>
      </c>
      <c r="J680" t="s">
        <v>597</v>
      </c>
      <c r="K680">
        <v>0</v>
      </c>
      <c r="L680" t="s">
        <v>597</v>
      </c>
      <c r="M680" t="s">
        <v>2024</v>
      </c>
      <c r="N680" t="s">
        <v>227</v>
      </c>
      <c r="O680" t="s">
        <v>2027</v>
      </c>
      <c r="P680" t="s">
        <v>2028</v>
      </c>
      <c r="Q680" t="s">
        <v>594</v>
      </c>
      <c r="R680" t="s">
        <v>602</v>
      </c>
      <c r="S680" t="s">
        <v>596</v>
      </c>
      <c r="T680" t="s">
        <v>597</v>
      </c>
      <c r="U680" t="s">
        <v>946</v>
      </c>
      <c r="V680" t="s">
        <v>950</v>
      </c>
      <c r="W680" t="s">
        <v>1437</v>
      </c>
      <c r="X680" t="s">
        <v>1438</v>
      </c>
      <c r="Y680" t="s">
        <v>3336</v>
      </c>
      <c r="Z680" t="s">
        <v>393</v>
      </c>
      <c r="AA680" t="s">
        <v>3337</v>
      </c>
      <c r="AB680" t="s">
        <v>2030</v>
      </c>
      <c r="AC680" t="s">
        <v>2031</v>
      </c>
      <c r="AD680" t="s">
        <v>2032</v>
      </c>
      <c r="AE680" t="s">
        <v>609</v>
      </c>
      <c r="AF680" t="s">
        <v>610</v>
      </c>
      <c r="AG680" t="s">
        <v>611</v>
      </c>
      <c r="AH680" t="s">
        <v>2060</v>
      </c>
      <c r="AI680" t="s">
        <v>2061</v>
      </c>
      <c r="AJ680" t="s">
        <v>3357</v>
      </c>
      <c r="AK680" t="s">
        <v>3339</v>
      </c>
      <c r="AL680">
        <v>0</v>
      </c>
      <c r="AM680">
        <v>0</v>
      </c>
      <c r="AN680">
        <v>0</v>
      </c>
      <c r="AO680">
        <v>40774281</v>
      </c>
      <c r="AP680">
        <v>0</v>
      </c>
      <c r="AQ680" s="187">
        <v>40774281</v>
      </c>
      <c r="AR680" s="187">
        <v>0</v>
      </c>
      <c r="AS680" s="187">
        <v>0</v>
      </c>
      <c r="AT680" s="187">
        <v>0</v>
      </c>
      <c r="AU680" s="187">
        <v>0</v>
      </c>
      <c r="AV680" s="187">
        <v>40774281</v>
      </c>
      <c r="AW680">
        <f>+COUNTIF('[5]EJECUCIONGASTOS ARMONIZADO'!$R$3:$R$583,#REF!)</f>
        <v>0</v>
      </c>
      <c r="AY680" t="e">
        <f>+#REF!-[5]GASTOS!#REF!</f>
        <v>#REF!</v>
      </c>
    </row>
    <row r="681" spans="1:51" x14ac:dyDescent="0.25">
      <c r="A681">
        <v>35</v>
      </c>
      <c r="B681">
        <v>1</v>
      </c>
      <c r="C681">
        <v>3</v>
      </c>
      <c r="D681">
        <v>81</v>
      </c>
      <c r="E681">
        <v>2</v>
      </c>
      <c r="F681">
        <v>101</v>
      </c>
      <c r="G681">
        <v>78</v>
      </c>
      <c r="H681">
        <v>40</v>
      </c>
      <c r="I681">
        <v>1</v>
      </c>
      <c r="J681" t="s">
        <v>597</v>
      </c>
      <c r="K681">
        <v>0</v>
      </c>
      <c r="L681" t="s">
        <v>597</v>
      </c>
      <c r="M681" t="s">
        <v>2024</v>
      </c>
      <c r="N681" t="s">
        <v>227</v>
      </c>
      <c r="O681" t="s">
        <v>2027</v>
      </c>
      <c r="P681" t="s">
        <v>2028</v>
      </c>
      <c r="Q681" t="s">
        <v>594</v>
      </c>
      <c r="R681" t="s">
        <v>602</v>
      </c>
      <c r="S681" t="s">
        <v>596</v>
      </c>
      <c r="T681" t="s">
        <v>597</v>
      </c>
      <c r="U681" t="s">
        <v>946</v>
      </c>
      <c r="V681" t="s">
        <v>950</v>
      </c>
      <c r="W681" t="s">
        <v>1437</v>
      </c>
      <c r="X681" t="s">
        <v>1438</v>
      </c>
      <c r="Y681" t="s">
        <v>3336</v>
      </c>
      <c r="Z681" t="s">
        <v>393</v>
      </c>
      <c r="AA681" t="s">
        <v>3337</v>
      </c>
      <c r="AB681" t="s">
        <v>2030</v>
      </c>
      <c r="AC681" t="s">
        <v>2031</v>
      </c>
      <c r="AD681" t="s">
        <v>2032</v>
      </c>
      <c r="AE681" t="s">
        <v>609</v>
      </c>
      <c r="AF681" t="s">
        <v>610</v>
      </c>
      <c r="AG681" t="s">
        <v>611</v>
      </c>
      <c r="AH681" t="s">
        <v>2065</v>
      </c>
      <c r="AI681" t="s">
        <v>2066</v>
      </c>
      <c r="AJ681" t="s">
        <v>3358</v>
      </c>
      <c r="AK681" t="s">
        <v>3339</v>
      </c>
      <c r="AL681">
        <v>0</v>
      </c>
      <c r="AM681">
        <v>0</v>
      </c>
      <c r="AN681">
        <v>0</v>
      </c>
      <c r="AO681">
        <v>120000000</v>
      </c>
      <c r="AP681">
        <v>0</v>
      </c>
      <c r="AQ681" s="187">
        <v>120000000</v>
      </c>
      <c r="AR681" s="187">
        <v>68274620</v>
      </c>
      <c r="AS681" s="187">
        <v>68274620</v>
      </c>
      <c r="AT681" s="187">
        <v>0</v>
      </c>
      <c r="AU681" s="187">
        <v>0</v>
      </c>
      <c r="AV681" s="187">
        <v>51725380</v>
      </c>
      <c r="AW681">
        <f>+COUNTIF('[5]EJECUCIONGASTOS ARMONIZADO'!$R$3:$R$583,#REF!)</f>
        <v>0</v>
      </c>
      <c r="AY681" t="e">
        <f>+#REF!-[5]GASTOS!#REF!</f>
        <v>#REF!</v>
      </c>
    </row>
    <row r="682" spans="1:51" x14ac:dyDescent="0.25">
      <c r="A682">
        <v>35</v>
      </c>
      <c r="B682">
        <v>1</v>
      </c>
      <c r="C682">
        <v>3</v>
      </c>
      <c r="D682">
        <v>81</v>
      </c>
      <c r="E682">
        <v>2</v>
      </c>
      <c r="F682">
        <v>2</v>
      </c>
      <c r="G682">
        <v>78</v>
      </c>
      <c r="H682">
        <v>1</v>
      </c>
      <c r="I682">
        <v>1</v>
      </c>
      <c r="J682" t="s">
        <v>597</v>
      </c>
      <c r="K682">
        <v>0</v>
      </c>
      <c r="L682" t="s">
        <v>597</v>
      </c>
      <c r="M682" t="s">
        <v>2024</v>
      </c>
      <c r="N682" t="s">
        <v>227</v>
      </c>
      <c r="O682" t="s">
        <v>2027</v>
      </c>
      <c r="P682" t="s">
        <v>2028</v>
      </c>
      <c r="Q682" t="s">
        <v>594</v>
      </c>
      <c r="R682" t="s">
        <v>602</v>
      </c>
      <c r="S682" t="s">
        <v>596</v>
      </c>
      <c r="T682" t="s">
        <v>597</v>
      </c>
      <c r="U682" t="s">
        <v>946</v>
      </c>
      <c r="V682" t="s">
        <v>950</v>
      </c>
      <c r="W682" t="s">
        <v>1437</v>
      </c>
      <c r="X682" t="s">
        <v>1438</v>
      </c>
      <c r="Y682" t="s">
        <v>1439</v>
      </c>
      <c r="Z682" t="s">
        <v>1440</v>
      </c>
      <c r="AA682" t="s">
        <v>2059</v>
      </c>
      <c r="AB682" t="s">
        <v>2030</v>
      </c>
      <c r="AC682" t="s">
        <v>2031</v>
      </c>
      <c r="AD682" t="s">
        <v>2032</v>
      </c>
      <c r="AE682" t="s">
        <v>609</v>
      </c>
      <c r="AF682" t="s">
        <v>610</v>
      </c>
      <c r="AG682" t="s">
        <v>611</v>
      </c>
      <c r="AH682" t="s">
        <v>2065</v>
      </c>
      <c r="AI682" t="s">
        <v>2066</v>
      </c>
      <c r="AJ682" t="s">
        <v>2798</v>
      </c>
      <c r="AK682" t="s">
        <v>138</v>
      </c>
      <c r="AL682">
        <v>0</v>
      </c>
      <c r="AM682">
        <v>410774281</v>
      </c>
      <c r="AN682">
        <v>0</v>
      </c>
      <c r="AO682">
        <v>0</v>
      </c>
      <c r="AP682">
        <v>410774281</v>
      </c>
      <c r="AQ682" s="187">
        <v>0</v>
      </c>
      <c r="AR682" s="187">
        <v>0</v>
      </c>
      <c r="AS682" s="187">
        <v>0</v>
      </c>
      <c r="AT682" s="187">
        <v>0</v>
      </c>
      <c r="AU682" s="187">
        <v>0</v>
      </c>
      <c r="AV682" s="187">
        <v>0</v>
      </c>
      <c r="AW682">
        <f>+COUNTIF('[5]EJECUCIONGASTOS ARMONIZADO'!$R$3:$R$583,#REF!)</f>
        <v>0</v>
      </c>
      <c r="AY682" t="e">
        <f>+#REF!-[5]GASTOS!#REF!</f>
        <v>#REF!</v>
      </c>
    </row>
    <row r="683" spans="1:51" x14ac:dyDescent="0.25">
      <c r="A683">
        <v>35</v>
      </c>
      <c r="B683">
        <v>1</v>
      </c>
      <c r="C683">
        <v>3</v>
      </c>
      <c r="D683">
        <v>81</v>
      </c>
      <c r="E683">
        <v>2</v>
      </c>
      <c r="F683">
        <v>3</v>
      </c>
      <c r="G683">
        <v>53</v>
      </c>
      <c r="H683">
        <v>1</v>
      </c>
      <c r="I683">
        <v>1</v>
      </c>
      <c r="J683" t="s">
        <v>597</v>
      </c>
      <c r="K683">
        <v>0</v>
      </c>
      <c r="L683" t="s">
        <v>597</v>
      </c>
      <c r="M683" t="s">
        <v>2024</v>
      </c>
      <c r="N683" t="s">
        <v>227</v>
      </c>
      <c r="O683" t="s">
        <v>2027</v>
      </c>
      <c r="P683" t="s">
        <v>2028</v>
      </c>
      <c r="Q683" t="s">
        <v>594</v>
      </c>
      <c r="R683" t="s">
        <v>602</v>
      </c>
      <c r="S683" t="s">
        <v>596</v>
      </c>
      <c r="T683" t="s">
        <v>597</v>
      </c>
      <c r="U683" t="s">
        <v>946</v>
      </c>
      <c r="V683" t="s">
        <v>950</v>
      </c>
      <c r="W683" t="s">
        <v>1437</v>
      </c>
      <c r="X683" t="s">
        <v>1438</v>
      </c>
      <c r="Y683" t="s">
        <v>1910</v>
      </c>
      <c r="Z683" t="s">
        <v>245</v>
      </c>
      <c r="AA683" t="s">
        <v>2075</v>
      </c>
      <c r="AB683" t="s">
        <v>2076</v>
      </c>
      <c r="AC683" t="s">
        <v>2077</v>
      </c>
      <c r="AD683" t="s">
        <v>2078</v>
      </c>
      <c r="AE683" t="s">
        <v>609</v>
      </c>
      <c r="AF683" t="s">
        <v>610</v>
      </c>
      <c r="AG683" t="s">
        <v>611</v>
      </c>
      <c r="AH683" t="s">
        <v>2083</v>
      </c>
      <c r="AI683" t="s">
        <v>2084</v>
      </c>
      <c r="AJ683" t="s">
        <v>2903</v>
      </c>
      <c r="AK683" t="s">
        <v>297</v>
      </c>
      <c r="AL683">
        <v>0</v>
      </c>
      <c r="AM683">
        <v>1300000000</v>
      </c>
      <c r="AN683">
        <v>0</v>
      </c>
      <c r="AO683">
        <v>0</v>
      </c>
      <c r="AP683">
        <v>1300000000</v>
      </c>
      <c r="AQ683" s="187">
        <v>0</v>
      </c>
      <c r="AR683" s="187">
        <v>0</v>
      </c>
      <c r="AS683" s="187">
        <v>0</v>
      </c>
      <c r="AT683" s="187">
        <v>0</v>
      </c>
      <c r="AU683" s="187">
        <v>0</v>
      </c>
      <c r="AV683" s="187">
        <v>0</v>
      </c>
      <c r="AW683">
        <f>+COUNTIF('[5]EJECUCIONGASTOS ARMONIZADO'!$R$3:$R$583,#REF!)</f>
        <v>0</v>
      </c>
      <c r="AY683" t="e">
        <f>+#REF!-[5]GASTOS!#REF!</f>
        <v>#REF!</v>
      </c>
    </row>
    <row r="684" spans="1:51" s="2" customFormat="1" x14ac:dyDescent="0.25">
      <c r="A684">
        <v>35</v>
      </c>
      <c r="B684">
        <v>1</v>
      </c>
      <c r="C684">
        <v>3</v>
      </c>
      <c r="D684">
        <v>81</v>
      </c>
      <c r="E684">
        <v>2</v>
      </c>
      <c r="F684">
        <v>3</v>
      </c>
      <c r="G684">
        <v>55</v>
      </c>
      <c r="H684">
        <v>0</v>
      </c>
      <c r="I684">
        <v>1</v>
      </c>
      <c r="J684" t="s">
        <v>597</v>
      </c>
      <c r="K684">
        <v>0</v>
      </c>
      <c r="L684" t="s">
        <v>597</v>
      </c>
      <c r="M684" t="s">
        <v>2024</v>
      </c>
      <c r="N684" t="s">
        <v>227</v>
      </c>
      <c r="O684" t="s">
        <v>2027</v>
      </c>
      <c r="P684" t="s">
        <v>2028</v>
      </c>
      <c r="Q684" t="s">
        <v>594</v>
      </c>
      <c r="R684" t="s">
        <v>602</v>
      </c>
      <c r="S684" t="s">
        <v>596</v>
      </c>
      <c r="T684" t="s">
        <v>597</v>
      </c>
      <c r="U684" t="s">
        <v>946</v>
      </c>
      <c r="V684" t="s">
        <v>950</v>
      </c>
      <c r="W684" t="s">
        <v>1437</v>
      </c>
      <c r="X684" t="s">
        <v>1438</v>
      </c>
      <c r="Y684" t="s">
        <v>1910</v>
      </c>
      <c r="Z684" t="s">
        <v>245</v>
      </c>
      <c r="AA684" t="s">
        <v>2801</v>
      </c>
      <c r="AB684" t="s">
        <v>2802</v>
      </c>
      <c r="AC684">
        <v>0</v>
      </c>
      <c r="AD684"/>
      <c r="AE684" t="s">
        <v>609</v>
      </c>
      <c r="AF684" t="s">
        <v>610</v>
      </c>
      <c r="AG684" t="s">
        <v>611</v>
      </c>
      <c r="AH684" t="s">
        <v>2803</v>
      </c>
      <c r="AI684" t="s">
        <v>2804</v>
      </c>
      <c r="AJ684" t="s">
        <v>2805</v>
      </c>
      <c r="AK684" t="s">
        <v>298</v>
      </c>
      <c r="AL684">
        <v>0</v>
      </c>
      <c r="AM684">
        <v>1000000000</v>
      </c>
      <c r="AN684">
        <v>0</v>
      </c>
      <c r="AO684">
        <v>0</v>
      </c>
      <c r="AP684">
        <v>1000000000</v>
      </c>
      <c r="AQ684" s="187">
        <v>0</v>
      </c>
      <c r="AR684" s="187">
        <v>0</v>
      </c>
      <c r="AS684" s="187">
        <v>0</v>
      </c>
      <c r="AT684" s="187">
        <v>0</v>
      </c>
      <c r="AU684" s="187">
        <v>0</v>
      </c>
      <c r="AV684" s="187">
        <v>0</v>
      </c>
      <c r="AW684">
        <f>+COUNTIF('[5]EJECUCIONGASTOS ARMONIZADO'!$R$3:$R$583,#REF!)</f>
        <v>0</v>
      </c>
      <c r="AY684" t="e">
        <f>+#REF!-[5]GASTOS!#REF!</f>
        <v>#REF!</v>
      </c>
    </row>
    <row r="685" spans="1:51" x14ac:dyDescent="0.25">
      <c r="A685">
        <v>35</v>
      </c>
      <c r="B685">
        <v>1</v>
      </c>
      <c r="C685">
        <v>3</v>
      </c>
      <c r="D685">
        <v>81</v>
      </c>
      <c r="E685">
        <v>2</v>
      </c>
      <c r="F685">
        <v>401</v>
      </c>
      <c r="G685">
        <v>53</v>
      </c>
      <c r="H685">
        <v>40</v>
      </c>
      <c r="I685">
        <v>1</v>
      </c>
      <c r="J685" t="s">
        <v>597</v>
      </c>
      <c r="K685">
        <v>0</v>
      </c>
      <c r="L685" t="s">
        <v>597</v>
      </c>
      <c r="M685" t="s">
        <v>2024</v>
      </c>
      <c r="N685" t="s">
        <v>227</v>
      </c>
      <c r="O685" t="s">
        <v>2027</v>
      </c>
      <c r="P685" t="s">
        <v>2028</v>
      </c>
      <c r="Q685" t="s">
        <v>594</v>
      </c>
      <c r="R685" t="s">
        <v>602</v>
      </c>
      <c r="S685" t="s">
        <v>596</v>
      </c>
      <c r="T685" t="s">
        <v>597</v>
      </c>
      <c r="U685" t="s">
        <v>946</v>
      </c>
      <c r="V685" t="s">
        <v>950</v>
      </c>
      <c r="W685" t="s">
        <v>1437</v>
      </c>
      <c r="X685" t="s">
        <v>1438</v>
      </c>
      <c r="Y685" t="s">
        <v>3351</v>
      </c>
      <c r="Z685" t="s">
        <v>417</v>
      </c>
      <c r="AA685" t="s">
        <v>3352</v>
      </c>
      <c r="AB685" t="s">
        <v>2076</v>
      </c>
      <c r="AC685" t="s">
        <v>2077</v>
      </c>
      <c r="AD685" t="s">
        <v>2078</v>
      </c>
      <c r="AE685" t="s">
        <v>609</v>
      </c>
      <c r="AF685" t="s">
        <v>610</v>
      </c>
      <c r="AG685" t="s">
        <v>611</v>
      </c>
      <c r="AH685" t="s">
        <v>2083</v>
      </c>
      <c r="AI685" t="s">
        <v>2084</v>
      </c>
      <c r="AJ685" t="s">
        <v>3359</v>
      </c>
      <c r="AK685" t="s">
        <v>3354</v>
      </c>
      <c r="AL685">
        <v>0</v>
      </c>
      <c r="AM685">
        <v>0</v>
      </c>
      <c r="AN685">
        <v>0</v>
      </c>
      <c r="AO685">
        <v>1300000000</v>
      </c>
      <c r="AP685">
        <v>1300000000</v>
      </c>
      <c r="AQ685" s="187">
        <v>0</v>
      </c>
      <c r="AR685" s="187">
        <v>0</v>
      </c>
      <c r="AS685" s="187">
        <v>0</v>
      </c>
      <c r="AT685" s="187">
        <v>0</v>
      </c>
      <c r="AU685" s="187">
        <v>0</v>
      </c>
      <c r="AV685" s="187">
        <v>0</v>
      </c>
      <c r="AW685">
        <f>+COUNTIF('[5]EJECUCIONGASTOS ARMONIZADO'!$R$3:$R$583,#REF!)</f>
        <v>0</v>
      </c>
      <c r="AY685" t="e">
        <f>+#REF!-[5]GASTOS!#REF!</f>
        <v>#REF!</v>
      </c>
    </row>
    <row r="686" spans="1:51" x14ac:dyDescent="0.25">
      <c r="A686">
        <v>35</v>
      </c>
      <c r="B686">
        <v>1</v>
      </c>
      <c r="C686">
        <v>3</v>
      </c>
      <c r="D686">
        <v>81</v>
      </c>
      <c r="E686">
        <v>2</v>
      </c>
      <c r="F686">
        <v>401</v>
      </c>
      <c r="G686">
        <v>55</v>
      </c>
      <c r="H686">
        <v>40</v>
      </c>
      <c r="I686">
        <v>1</v>
      </c>
      <c r="J686" t="s">
        <v>597</v>
      </c>
      <c r="K686">
        <v>0</v>
      </c>
      <c r="L686" t="s">
        <v>597</v>
      </c>
      <c r="M686" t="s">
        <v>2024</v>
      </c>
      <c r="N686" t="s">
        <v>227</v>
      </c>
      <c r="O686" t="s">
        <v>2027</v>
      </c>
      <c r="P686" t="s">
        <v>2028</v>
      </c>
      <c r="Q686" t="s">
        <v>594</v>
      </c>
      <c r="R686" t="s">
        <v>602</v>
      </c>
      <c r="S686" t="s">
        <v>596</v>
      </c>
      <c r="T686" t="s">
        <v>597</v>
      </c>
      <c r="U686" t="s">
        <v>946</v>
      </c>
      <c r="V686" t="s">
        <v>950</v>
      </c>
      <c r="W686" t="s">
        <v>1437</v>
      </c>
      <c r="X686" t="s">
        <v>1438</v>
      </c>
      <c r="Y686" t="s">
        <v>3351</v>
      </c>
      <c r="Z686" t="s">
        <v>417</v>
      </c>
      <c r="AA686" t="s">
        <v>3360</v>
      </c>
      <c r="AB686" t="s">
        <v>2802</v>
      </c>
      <c r="AC686">
        <v>0</v>
      </c>
      <c r="AE686" t="s">
        <v>609</v>
      </c>
      <c r="AF686" t="s">
        <v>610</v>
      </c>
      <c r="AG686" t="s">
        <v>611</v>
      </c>
      <c r="AH686" t="s">
        <v>2803</v>
      </c>
      <c r="AI686" t="s">
        <v>2804</v>
      </c>
      <c r="AJ686" t="s">
        <v>3361</v>
      </c>
      <c r="AK686" t="s">
        <v>3362</v>
      </c>
      <c r="AL686">
        <v>0</v>
      </c>
      <c r="AM686">
        <v>0</v>
      </c>
      <c r="AN686">
        <v>0</v>
      </c>
      <c r="AO686">
        <v>2000000000</v>
      </c>
      <c r="AP686">
        <v>0</v>
      </c>
      <c r="AQ686" s="187">
        <v>2000000000</v>
      </c>
      <c r="AR686" s="187">
        <v>2000000000</v>
      </c>
      <c r="AS686" s="187">
        <v>2000000000</v>
      </c>
      <c r="AT686" s="187">
        <v>2000000000</v>
      </c>
      <c r="AU686" s="187">
        <v>2000000000</v>
      </c>
      <c r="AV686" s="187">
        <v>0</v>
      </c>
      <c r="AW686">
        <f>+COUNTIF('[5]EJECUCIONGASTOS ARMONIZADO'!$R$3:$R$583,#REF!)</f>
        <v>0</v>
      </c>
      <c r="AY686" t="e">
        <f>+#REF!-[5]GASTOS!#REF!</f>
        <v>#REF!</v>
      </c>
    </row>
    <row r="687" spans="1:51" x14ac:dyDescent="0.25">
      <c r="A687">
        <v>36</v>
      </c>
      <c r="B687">
        <v>1</v>
      </c>
      <c r="C687">
        <v>3</v>
      </c>
      <c r="D687">
        <v>11</v>
      </c>
      <c r="E687">
        <v>1</v>
      </c>
      <c r="F687">
        <v>401</v>
      </c>
      <c r="G687">
        <v>35</v>
      </c>
      <c r="H687">
        <v>40</v>
      </c>
      <c r="I687">
        <v>1</v>
      </c>
      <c r="J687" t="s">
        <v>597</v>
      </c>
      <c r="K687">
        <v>0</v>
      </c>
      <c r="L687" t="s">
        <v>597</v>
      </c>
      <c r="M687" t="s">
        <v>2117</v>
      </c>
      <c r="N687" t="s">
        <v>228</v>
      </c>
      <c r="O687" t="s">
        <v>2120</v>
      </c>
      <c r="P687" t="s">
        <v>2121</v>
      </c>
      <c r="Q687" t="s">
        <v>594</v>
      </c>
      <c r="R687" t="s">
        <v>602</v>
      </c>
      <c r="S687" t="s">
        <v>596</v>
      </c>
      <c r="T687" t="s">
        <v>597</v>
      </c>
      <c r="U687" t="s">
        <v>595</v>
      </c>
      <c r="V687" t="s">
        <v>234</v>
      </c>
      <c r="W687" t="s">
        <v>797</v>
      </c>
      <c r="X687" t="s">
        <v>239</v>
      </c>
      <c r="Y687" t="s">
        <v>3363</v>
      </c>
      <c r="Z687" t="s">
        <v>364</v>
      </c>
      <c r="AA687" t="s">
        <v>3364</v>
      </c>
      <c r="AB687" t="s">
        <v>2134</v>
      </c>
      <c r="AC687" t="s">
        <v>2135</v>
      </c>
      <c r="AD687" t="s">
        <v>2136</v>
      </c>
      <c r="AE687" t="s">
        <v>609</v>
      </c>
      <c r="AF687" t="s">
        <v>610</v>
      </c>
      <c r="AG687" t="s">
        <v>611</v>
      </c>
      <c r="AH687" t="s">
        <v>2147</v>
      </c>
      <c r="AI687" t="s">
        <v>2148</v>
      </c>
      <c r="AJ687" t="s">
        <v>3365</v>
      </c>
      <c r="AK687" t="s">
        <v>3366</v>
      </c>
      <c r="AL687">
        <v>0</v>
      </c>
      <c r="AM687">
        <v>0</v>
      </c>
      <c r="AN687">
        <v>0</v>
      </c>
      <c r="AO687">
        <v>590213636</v>
      </c>
      <c r="AP687">
        <v>208821062</v>
      </c>
      <c r="AQ687" s="187">
        <v>381392574</v>
      </c>
      <c r="AR687" s="187">
        <v>157366667</v>
      </c>
      <c r="AS687" s="187">
        <v>68833334</v>
      </c>
      <c r="AT687" s="187">
        <v>20250723.100000001</v>
      </c>
      <c r="AU687" s="187">
        <v>20250723.100000001</v>
      </c>
      <c r="AV687" s="187">
        <v>224025907</v>
      </c>
      <c r="AW687">
        <f>+COUNTIF('[5]EJECUCIONGASTOS ARMONIZADO'!$R$3:$R$583,#REF!)</f>
        <v>0</v>
      </c>
      <c r="AY687" t="e">
        <f>+#REF!-[5]GASTOS!#REF!</f>
        <v>#REF!</v>
      </c>
    </row>
    <row r="688" spans="1:51" x14ac:dyDescent="0.25">
      <c r="A688">
        <v>36</v>
      </c>
      <c r="B688">
        <v>1</v>
      </c>
      <c r="C688">
        <v>3</v>
      </c>
      <c r="D688">
        <v>11</v>
      </c>
      <c r="E688">
        <v>1</v>
      </c>
      <c r="F688">
        <v>401</v>
      </c>
      <c r="G688">
        <v>35</v>
      </c>
      <c r="H688">
        <v>40</v>
      </c>
      <c r="I688">
        <v>1</v>
      </c>
      <c r="J688" t="s">
        <v>597</v>
      </c>
      <c r="K688">
        <v>0</v>
      </c>
      <c r="L688" t="s">
        <v>597</v>
      </c>
      <c r="M688" t="s">
        <v>2117</v>
      </c>
      <c r="N688" t="s">
        <v>228</v>
      </c>
      <c r="O688" t="s">
        <v>2120</v>
      </c>
      <c r="P688" t="s">
        <v>2121</v>
      </c>
      <c r="Q688" t="s">
        <v>594</v>
      </c>
      <c r="R688" t="s">
        <v>602</v>
      </c>
      <c r="S688" t="s">
        <v>596</v>
      </c>
      <c r="T688" t="s">
        <v>597</v>
      </c>
      <c r="U688" t="s">
        <v>595</v>
      </c>
      <c r="V688" t="s">
        <v>234</v>
      </c>
      <c r="W688" t="s">
        <v>797</v>
      </c>
      <c r="X688" t="s">
        <v>239</v>
      </c>
      <c r="Y688" t="s">
        <v>3363</v>
      </c>
      <c r="Z688" t="s">
        <v>364</v>
      </c>
      <c r="AA688" t="s">
        <v>3364</v>
      </c>
      <c r="AB688" t="s">
        <v>2134</v>
      </c>
      <c r="AC688" t="s">
        <v>2135</v>
      </c>
      <c r="AD688" t="s">
        <v>2136</v>
      </c>
      <c r="AE688" t="s">
        <v>609</v>
      </c>
      <c r="AF688" t="s">
        <v>610</v>
      </c>
      <c r="AG688" t="s">
        <v>611</v>
      </c>
      <c r="AH688" t="s">
        <v>2137</v>
      </c>
      <c r="AI688" t="s">
        <v>2138</v>
      </c>
      <c r="AJ688" t="s">
        <v>3367</v>
      </c>
      <c r="AK688" t="s">
        <v>3366</v>
      </c>
      <c r="AL688">
        <v>0</v>
      </c>
      <c r="AM688">
        <v>0</v>
      </c>
      <c r="AN688">
        <v>0</v>
      </c>
      <c r="AO688">
        <v>4092805558</v>
      </c>
      <c r="AP688">
        <v>2567805558</v>
      </c>
      <c r="AQ688" s="187">
        <v>1525000000</v>
      </c>
      <c r="AR688" s="187">
        <v>876934222</v>
      </c>
      <c r="AS688" s="187">
        <v>781934222</v>
      </c>
      <c r="AT688" s="187">
        <v>359734702</v>
      </c>
      <c r="AU688" s="187">
        <v>359734702</v>
      </c>
      <c r="AV688" s="187">
        <v>648065778</v>
      </c>
      <c r="AW688">
        <f>+COUNTIF('[5]EJECUCIONGASTOS ARMONIZADO'!$R$3:$R$583,#REF!)</f>
        <v>0</v>
      </c>
      <c r="AY688" t="e">
        <f>+#REF!-[5]GASTOS!#REF!</f>
        <v>#REF!</v>
      </c>
    </row>
    <row r="689" spans="1:51" x14ac:dyDescent="0.25">
      <c r="A689">
        <v>36</v>
      </c>
      <c r="B689">
        <v>1</v>
      </c>
      <c r="C689">
        <v>3</v>
      </c>
      <c r="D689">
        <v>11</v>
      </c>
      <c r="E689">
        <v>1</v>
      </c>
      <c r="F689">
        <v>401</v>
      </c>
      <c r="G689">
        <v>35</v>
      </c>
      <c r="H689">
        <v>40</v>
      </c>
      <c r="I689">
        <v>1</v>
      </c>
      <c r="J689" t="s">
        <v>597</v>
      </c>
      <c r="K689">
        <v>0</v>
      </c>
      <c r="L689" t="s">
        <v>597</v>
      </c>
      <c r="M689" t="s">
        <v>2117</v>
      </c>
      <c r="N689" t="s">
        <v>228</v>
      </c>
      <c r="O689" t="s">
        <v>2120</v>
      </c>
      <c r="P689" t="s">
        <v>2121</v>
      </c>
      <c r="Q689" t="s">
        <v>594</v>
      </c>
      <c r="R689" t="s">
        <v>602</v>
      </c>
      <c r="S689" t="s">
        <v>596</v>
      </c>
      <c r="T689" t="s">
        <v>597</v>
      </c>
      <c r="U689" t="s">
        <v>595</v>
      </c>
      <c r="V689" t="s">
        <v>234</v>
      </c>
      <c r="W689" t="s">
        <v>797</v>
      </c>
      <c r="X689" t="s">
        <v>239</v>
      </c>
      <c r="Y689" t="s">
        <v>3363</v>
      </c>
      <c r="Z689" t="s">
        <v>364</v>
      </c>
      <c r="AA689" t="s">
        <v>3364</v>
      </c>
      <c r="AB689" t="s">
        <v>2134</v>
      </c>
      <c r="AC689" t="s">
        <v>2135</v>
      </c>
      <c r="AD689" t="s">
        <v>2136</v>
      </c>
      <c r="AE689" t="s">
        <v>609</v>
      </c>
      <c r="AF689" t="s">
        <v>610</v>
      </c>
      <c r="AG689" t="s">
        <v>611</v>
      </c>
      <c r="AH689" t="s">
        <v>2142</v>
      </c>
      <c r="AI689" t="s">
        <v>2143</v>
      </c>
      <c r="AJ689" t="s">
        <v>3368</v>
      </c>
      <c r="AK689" t="s">
        <v>3366</v>
      </c>
      <c r="AL689">
        <v>0</v>
      </c>
      <c r="AM689">
        <v>0</v>
      </c>
      <c r="AN689">
        <v>0</v>
      </c>
      <c r="AO689">
        <v>4303818735</v>
      </c>
      <c r="AP689">
        <v>0</v>
      </c>
      <c r="AQ689" s="187">
        <v>4303818735</v>
      </c>
      <c r="AR689" s="187">
        <v>3936604304</v>
      </c>
      <c r="AS689" s="187">
        <v>502296900</v>
      </c>
      <c r="AT689" s="187">
        <v>9823565</v>
      </c>
      <c r="AU689" s="187">
        <v>9823565</v>
      </c>
      <c r="AV689" s="187">
        <v>367214431</v>
      </c>
      <c r="AW689">
        <f>+COUNTIF('[5]EJECUCIONGASTOS ARMONIZADO'!$R$3:$R$583,#REF!)</f>
        <v>0</v>
      </c>
      <c r="AY689" t="e">
        <f>+#REF!-[5]GASTOS!#REF!</f>
        <v>#REF!</v>
      </c>
    </row>
    <row r="690" spans="1:51" x14ac:dyDescent="0.25">
      <c r="A690">
        <v>36</v>
      </c>
      <c r="B690">
        <v>1</v>
      </c>
      <c r="C690">
        <v>3</v>
      </c>
      <c r="D690">
        <v>11</v>
      </c>
      <c r="E690">
        <v>1</v>
      </c>
      <c r="F690">
        <v>403</v>
      </c>
      <c r="G690">
        <v>34</v>
      </c>
      <c r="H690">
        <v>40</v>
      </c>
      <c r="I690">
        <v>1</v>
      </c>
      <c r="J690" t="s">
        <v>597</v>
      </c>
      <c r="K690">
        <v>0</v>
      </c>
      <c r="L690" t="s">
        <v>597</v>
      </c>
      <c r="M690" t="s">
        <v>2117</v>
      </c>
      <c r="N690" t="s">
        <v>228</v>
      </c>
      <c r="O690" t="s">
        <v>2120</v>
      </c>
      <c r="P690" t="s">
        <v>2121</v>
      </c>
      <c r="Q690" t="s">
        <v>594</v>
      </c>
      <c r="R690" t="s">
        <v>602</v>
      </c>
      <c r="S690" t="s">
        <v>596</v>
      </c>
      <c r="T690" t="s">
        <v>597</v>
      </c>
      <c r="U690" t="s">
        <v>595</v>
      </c>
      <c r="V690" t="s">
        <v>234</v>
      </c>
      <c r="W690" t="s">
        <v>797</v>
      </c>
      <c r="X690" t="s">
        <v>239</v>
      </c>
      <c r="Y690" t="s">
        <v>3369</v>
      </c>
      <c r="Z690" t="s">
        <v>370</v>
      </c>
      <c r="AA690" t="s">
        <v>3370</v>
      </c>
      <c r="AB690" t="s">
        <v>2125</v>
      </c>
      <c r="AC690" t="s">
        <v>2126</v>
      </c>
      <c r="AD690" t="s">
        <v>2127</v>
      </c>
      <c r="AE690" t="s">
        <v>609</v>
      </c>
      <c r="AF690" t="s">
        <v>610</v>
      </c>
      <c r="AG690" t="s">
        <v>611</v>
      </c>
      <c r="AH690" t="s">
        <v>2128</v>
      </c>
      <c r="AI690" t="s">
        <v>2129</v>
      </c>
      <c r="AJ690" t="s">
        <v>3371</v>
      </c>
      <c r="AK690" t="s">
        <v>3372</v>
      </c>
      <c r="AL690">
        <v>0</v>
      </c>
      <c r="AM690">
        <v>0</v>
      </c>
      <c r="AN690">
        <v>0</v>
      </c>
      <c r="AO690">
        <v>1200585941</v>
      </c>
      <c r="AP690">
        <v>0</v>
      </c>
      <c r="AQ690" s="187">
        <v>1200585941</v>
      </c>
      <c r="AR690" s="187">
        <v>593000000</v>
      </c>
      <c r="AS690" s="187">
        <v>517000000</v>
      </c>
      <c r="AT690" s="187">
        <v>9000000</v>
      </c>
      <c r="AU690" s="187">
        <v>9000000</v>
      </c>
      <c r="AV690" s="187">
        <v>607585941</v>
      </c>
      <c r="AW690">
        <f>+COUNTIF('[5]EJECUCIONGASTOS ARMONIZADO'!$R$3:$R$583,#REF!)</f>
        <v>0</v>
      </c>
      <c r="AY690" t="e">
        <f>+#REF!-[5]GASTOS!#REF!</f>
        <v>#REF!</v>
      </c>
    </row>
    <row r="691" spans="1:51" x14ac:dyDescent="0.25">
      <c r="A691">
        <v>36</v>
      </c>
      <c r="B691">
        <v>1</v>
      </c>
      <c r="C691">
        <v>3</v>
      </c>
      <c r="D691">
        <v>11</v>
      </c>
      <c r="E691">
        <v>1</v>
      </c>
      <c r="F691">
        <v>5</v>
      </c>
      <c r="G691">
        <v>34</v>
      </c>
      <c r="H691">
        <v>0</v>
      </c>
      <c r="I691">
        <v>1</v>
      </c>
      <c r="J691" t="s">
        <v>597</v>
      </c>
      <c r="K691">
        <v>0</v>
      </c>
      <c r="L691" t="s">
        <v>597</v>
      </c>
      <c r="M691" t="s">
        <v>2117</v>
      </c>
      <c r="N691" t="s">
        <v>228</v>
      </c>
      <c r="O691" t="s">
        <v>2120</v>
      </c>
      <c r="P691" t="s">
        <v>2121</v>
      </c>
      <c r="Q691" t="s">
        <v>594</v>
      </c>
      <c r="R691" t="s">
        <v>602</v>
      </c>
      <c r="S691" t="s">
        <v>596</v>
      </c>
      <c r="T691" t="s">
        <v>597</v>
      </c>
      <c r="U691" t="s">
        <v>595</v>
      </c>
      <c r="V691" t="s">
        <v>234</v>
      </c>
      <c r="W691" t="s">
        <v>797</v>
      </c>
      <c r="X691" t="s">
        <v>239</v>
      </c>
      <c r="Y691" t="s">
        <v>2122</v>
      </c>
      <c r="Z691" t="s">
        <v>2123</v>
      </c>
      <c r="AA691" t="s">
        <v>2124</v>
      </c>
      <c r="AB691" t="s">
        <v>2125</v>
      </c>
      <c r="AC691" t="s">
        <v>2126</v>
      </c>
      <c r="AD691" t="s">
        <v>2127</v>
      </c>
      <c r="AE691" t="s">
        <v>609</v>
      </c>
      <c r="AF691" t="s">
        <v>610</v>
      </c>
      <c r="AG691" t="s">
        <v>611</v>
      </c>
      <c r="AH691" t="s">
        <v>2128</v>
      </c>
      <c r="AI691" t="s">
        <v>2129</v>
      </c>
      <c r="AJ691" t="s">
        <v>2130</v>
      </c>
      <c r="AK691" t="s">
        <v>141</v>
      </c>
      <c r="AL691">
        <v>2810000000</v>
      </c>
      <c r="AM691">
        <v>0</v>
      </c>
      <c r="AN691">
        <v>0</v>
      </c>
      <c r="AO691">
        <v>1384000000</v>
      </c>
      <c r="AP691">
        <v>2395391027</v>
      </c>
      <c r="AQ691" s="187">
        <v>1798608973</v>
      </c>
      <c r="AR691" s="187">
        <v>1798608973</v>
      </c>
      <c r="AS691" s="187">
        <v>1798608973</v>
      </c>
      <c r="AT691" s="187">
        <v>1277766504</v>
      </c>
      <c r="AU691" s="187">
        <v>1277766504</v>
      </c>
      <c r="AV691" s="187">
        <v>0</v>
      </c>
      <c r="AW691">
        <f>+COUNTIF('[5]EJECUCIONGASTOS ARMONIZADO'!$R$3:$R$583,#REF!)</f>
        <v>0</v>
      </c>
      <c r="AY691" t="e">
        <f>+#REF!-[5]GASTOS!#REF!</f>
        <v>#REF!</v>
      </c>
    </row>
    <row r="692" spans="1:51" x14ac:dyDescent="0.25">
      <c r="A692">
        <v>36</v>
      </c>
      <c r="B692">
        <v>1</v>
      </c>
      <c r="C692">
        <v>3</v>
      </c>
      <c r="D692">
        <v>11</v>
      </c>
      <c r="E692">
        <v>1</v>
      </c>
      <c r="F692">
        <v>5</v>
      </c>
      <c r="G692">
        <v>35</v>
      </c>
      <c r="H692">
        <v>0</v>
      </c>
      <c r="I692">
        <v>1</v>
      </c>
      <c r="J692" t="s">
        <v>597</v>
      </c>
      <c r="K692">
        <v>0</v>
      </c>
      <c r="L692" t="s">
        <v>597</v>
      </c>
      <c r="M692" t="s">
        <v>2117</v>
      </c>
      <c r="N692" t="s">
        <v>228</v>
      </c>
      <c r="O692" t="s">
        <v>2120</v>
      </c>
      <c r="P692" t="s">
        <v>2121</v>
      </c>
      <c r="Q692" t="s">
        <v>594</v>
      </c>
      <c r="R692" t="s">
        <v>602</v>
      </c>
      <c r="S692" t="s">
        <v>596</v>
      </c>
      <c r="T692" t="s">
        <v>597</v>
      </c>
      <c r="U692" t="s">
        <v>595</v>
      </c>
      <c r="V692" t="s">
        <v>234</v>
      </c>
      <c r="W692" t="s">
        <v>797</v>
      </c>
      <c r="X692" t="s">
        <v>239</v>
      </c>
      <c r="Y692" t="s">
        <v>2122</v>
      </c>
      <c r="Z692" t="s">
        <v>2123</v>
      </c>
      <c r="AA692" t="s">
        <v>2133</v>
      </c>
      <c r="AB692" t="s">
        <v>2134</v>
      </c>
      <c r="AC692" t="s">
        <v>2135</v>
      </c>
      <c r="AD692" t="s">
        <v>2136</v>
      </c>
      <c r="AE692" t="s">
        <v>609</v>
      </c>
      <c r="AF692" t="s">
        <v>610</v>
      </c>
      <c r="AG692" t="s">
        <v>611</v>
      </c>
      <c r="AH692" t="s">
        <v>2137</v>
      </c>
      <c r="AI692" t="s">
        <v>2138</v>
      </c>
      <c r="AJ692" t="s">
        <v>2139</v>
      </c>
      <c r="AK692" t="s">
        <v>142</v>
      </c>
      <c r="AL692">
        <v>6402107019</v>
      </c>
      <c r="AM692">
        <v>0</v>
      </c>
      <c r="AN692">
        <v>0</v>
      </c>
      <c r="AO692">
        <v>0</v>
      </c>
      <c r="AP692">
        <v>6310122320</v>
      </c>
      <c r="AQ692" s="187">
        <v>91984699</v>
      </c>
      <c r="AR692" s="187">
        <v>91984699</v>
      </c>
      <c r="AS692" s="187">
        <v>91984699</v>
      </c>
      <c r="AT692" s="187">
        <v>1401304</v>
      </c>
      <c r="AU692" s="187">
        <v>1401304</v>
      </c>
      <c r="AV692" s="187">
        <v>0</v>
      </c>
      <c r="AW692">
        <f>+COUNTIF('[5]EJECUCIONGASTOS ARMONIZADO'!$R$3:$R$583,#REF!)</f>
        <v>0</v>
      </c>
      <c r="AY692" t="e">
        <f>+#REF!-[5]GASTOS!#REF!</f>
        <v>#REF!</v>
      </c>
    </row>
    <row r="693" spans="1:51" x14ac:dyDescent="0.25">
      <c r="A693">
        <v>36</v>
      </c>
      <c r="B693">
        <v>1</v>
      </c>
      <c r="C693">
        <v>3</v>
      </c>
      <c r="D693">
        <v>11</v>
      </c>
      <c r="E693">
        <v>1</v>
      </c>
      <c r="F693">
        <v>5</v>
      </c>
      <c r="G693">
        <v>35</v>
      </c>
      <c r="H693">
        <v>0</v>
      </c>
      <c r="I693">
        <v>1</v>
      </c>
      <c r="J693" t="s">
        <v>597</v>
      </c>
      <c r="K693">
        <v>0</v>
      </c>
      <c r="L693" t="s">
        <v>597</v>
      </c>
      <c r="M693" t="s">
        <v>2117</v>
      </c>
      <c r="N693" t="s">
        <v>228</v>
      </c>
      <c r="O693" t="s">
        <v>2120</v>
      </c>
      <c r="P693" t="s">
        <v>2121</v>
      </c>
      <c r="Q693" t="s">
        <v>594</v>
      </c>
      <c r="R693" t="s">
        <v>602</v>
      </c>
      <c r="S693" t="s">
        <v>596</v>
      </c>
      <c r="T693" t="s">
        <v>597</v>
      </c>
      <c r="U693" t="s">
        <v>595</v>
      </c>
      <c r="V693" t="s">
        <v>234</v>
      </c>
      <c r="W693" t="s">
        <v>797</v>
      </c>
      <c r="X693" t="s">
        <v>239</v>
      </c>
      <c r="Y693" t="s">
        <v>2122</v>
      </c>
      <c r="Z693" t="s">
        <v>2123</v>
      </c>
      <c r="AA693" t="s">
        <v>2133</v>
      </c>
      <c r="AB693" t="s">
        <v>2134</v>
      </c>
      <c r="AC693" t="s">
        <v>2135</v>
      </c>
      <c r="AD693" t="s">
        <v>2136</v>
      </c>
      <c r="AE693" t="s">
        <v>609</v>
      </c>
      <c r="AF693" t="s">
        <v>610</v>
      </c>
      <c r="AG693" t="s">
        <v>611</v>
      </c>
      <c r="AH693" t="s">
        <v>2142</v>
      </c>
      <c r="AI693" t="s">
        <v>2143</v>
      </c>
      <c r="AJ693" t="s">
        <v>2623</v>
      </c>
      <c r="AK693" t="s">
        <v>264</v>
      </c>
      <c r="AL693">
        <v>0</v>
      </c>
      <c r="AM693">
        <v>0</v>
      </c>
      <c r="AN693">
        <v>0</v>
      </c>
      <c r="AO693">
        <v>1680000000</v>
      </c>
      <c r="AP693">
        <v>1368471636</v>
      </c>
      <c r="AQ693" s="187">
        <v>311528364</v>
      </c>
      <c r="AR693" s="187">
        <v>311528364</v>
      </c>
      <c r="AS693" s="187">
        <v>311528364</v>
      </c>
      <c r="AT693" s="187">
        <v>288375419</v>
      </c>
      <c r="AU693" s="187">
        <v>288375419</v>
      </c>
      <c r="AV693" s="187">
        <v>0</v>
      </c>
      <c r="AW693">
        <f>+COUNTIF('[5]EJECUCIONGASTOS ARMONIZADO'!$R$3:$R$583,#REF!)</f>
        <v>0</v>
      </c>
      <c r="AY693" t="e">
        <f>+#REF!-[5]GASTOS!#REF!</f>
        <v>#REF!</v>
      </c>
    </row>
    <row r="694" spans="1:51" x14ac:dyDescent="0.25">
      <c r="A694">
        <v>36</v>
      </c>
      <c r="B694">
        <v>1</v>
      </c>
      <c r="C694">
        <v>3</v>
      </c>
      <c r="D694">
        <v>11</v>
      </c>
      <c r="E694">
        <v>1</v>
      </c>
      <c r="F694">
        <v>5</v>
      </c>
      <c r="G694">
        <v>35</v>
      </c>
      <c r="H694">
        <v>1</v>
      </c>
      <c r="I694">
        <v>1</v>
      </c>
      <c r="J694" t="s">
        <v>597</v>
      </c>
      <c r="K694">
        <v>0</v>
      </c>
      <c r="L694" t="s">
        <v>597</v>
      </c>
      <c r="M694" t="s">
        <v>2117</v>
      </c>
      <c r="N694" t="s">
        <v>228</v>
      </c>
      <c r="O694" t="s">
        <v>2120</v>
      </c>
      <c r="P694" t="s">
        <v>2121</v>
      </c>
      <c r="Q694" t="s">
        <v>594</v>
      </c>
      <c r="R694" t="s">
        <v>602</v>
      </c>
      <c r="S694" t="s">
        <v>596</v>
      </c>
      <c r="T694" t="s">
        <v>597</v>
      </c>
      <c r="U694" t="s">
        <v>595</v>
      </c>
      <c r="V694" t="s">
        <v>234</v>
      </c>
      <c r="W694" t="s">
        <v>797</v>
      </c>
      <c r="X694" t="s">
        <v>239</v>
      </c>
      <c r="Y694" t="s">
        <v>2122</v>
      </c>
      <c r="Z694" t="s">
        <v>2123</v>
      </c>
      <c r="AA694" t="s">
        <v>2133</v>
      </c>
      <c r="AB694" t="s">
        <v>2134</v>
      </c>
      <c r="AC694" t="s">
        <v>2135</v>
      </c>
      <c r="AD694" t="s">
        <v>2136</v>
      </c>
      <c r="AE694" t="s">
        <v>609</v>
      </c>
      <c r="AF694" t="s">
        <v>610</v>
      </c>
      <c r="AG694" t="s">
        <v>611</v>
      </c>
      <c r="AH694" t="s">
        <v>2142</v>
      </c>
      <c r="AI694" t="s">
        <v>2143</v>
      </c>
      <c r="AJ694" t="s">
        <v>2144</v>
      </c>
      <c r="AK694" t="s">
        <v>142</v>
      </c>
      <c r="AL694">
        <v>400000000</v>
      </c>
      <c r="AM694">
        <v>0</v>
      </c>
      <c r="AN694">
        <v>0</v>
      </c>
      <c r="AO694">
        <v>0</v>
      </c>
      <c r="AP694">
        <v>243911019</v>
      </c>
      <c r="AQ694" s="187">
        <v>156088981</v>
      </c>
      <c r="AR694" s="187">
        <v>156088981</v>
      </c>
      <c r="AS694" s="187">
        <v>156088981</v>
      </c>
      <c r="AT694" s="187">
        <v>150075292</v>
      </c>
      <c r="AU694" s="187">
        <v>138719677</v>
      </c>
      <c r="AV694" s="187">
        <v>0</v>
      </c>
      <c r="AW694">
        <f>+COUNTIF('[5]EJECUCIONGASTOS ARMONIZADO'!$R$3:$R$583,#REF!)</f>
        <v>0</v>
      </c>
      <c r="AY694" t="e">
        <f>+#REF!-[5]GASTOS!#REF!</f>
        <v>#REF!</v>
      </c>
    </row>
    <row r="695" spans="1:51" x14ac:dyDescent="0.25">
      <c r="A695">
        <v>36</v>
      </c>
      <c r="B695">
        <v>1</v>
      </c>
      <c r="C695">
        <v>3</v>
      </c>
      <c r="D695">
        <v>11</v>
      </c>
      <c r="E695">
        <v>1</v>
      </c>
      <c r="F695">
        <v>5</v>
      </c>
      <c r="G695">
        <v>35</v>
      </c>
      <c r="H695">
        <v>2</v>
      </c>
      <c r="I695">
        <v>1</v>
      </c>
      <c r="J695" t="s">
        <v>597</v>
      </c>
      <c r="K695">
        <v>0</v>
      </c>
      <c r="L695" t="s">
        <v>597</v>
      </c>
      <c r="M695" t="s">
        <v>2117</v>
      </c>
      <c r="N695" t="s">
        <v>228</v>
      </c>
      <c r="O695" t="s">
        <v>2120</v>
      </c>
      <c r="P695" t="s">
        <v>2121</v>
      </c>
      <c r="Q695" t="s">
        <v>594</v>
      </c>
      <c r="R695" t="s">
        <v>602</v>
      </c>
      <c r="S695" t="s">
        <v>596</v>
      </c>
      <c r="T695" t="s">
        <v>597</v>
      </c>
      <c r="U695" t="s">
        <v>595</v>
      </c>
      <c r="V695" t="s">
        <v>234</v>
      </c>
      <c r="W695" t="s">
        <v>797</v>
      </c>
      <c r="X695" t="s">
        <v>239</v>
      </c>
      <c r="Y695" t="s">
        <v>2122</v>
      </c>
      <c r="Z695" t="s">
        <v>2123</v>
      </c>
      <c r="AA695" t="s">
        <v>2133</v>
      </c>
      <c r="AB695" t="s">
        <v>2134</v>
      </c>
      <c r="AC695" t="s">
        <v>2135</v>
      </c>
      <c r="AD695" t="s">
        <v>2136</v>
      </c>
      <c r="AE695" t="s">
        <v>609</v>
      </c>
      <c r="AF695" t="s">
        <v>610</v>
      </c>
      <c r="AG695" t="s">
        <v>611</v>
      </c>
      <c r="AH695" t="s">
        <v>2147</v>
      </c>
      <c r="AI695" t="s">
        <v>2148</v>
      </c>
      <c r="AJ695" t="s">
        <v>2149</v>
      </c>
      <c r="AK695" t="s">
        <v>142</v>
      </c>
      <c r="AL695">
        <v>1850000000</v>
      </c>
      <c r="AM695">
        <v>0</v>
      </c>
      <c r="AN695">
        <v>0</v>
      </c>
      <c r="AO695">
        <v>0</v>
      </c>
      <c r="AP695">
        <v>1260151489</v>
      </c>
      <c r="AQ695" s="187">
        <v>589848511</v>
      </c>
      <c r="AR695" s="187">
        <v>589848511</v>
      </c>
      <c r="AS695" s="187">
        <v>589848511</v>
      </c>
      <c r="AT695" s="187">
        <v>479667047</v>
      </c>
      <c r="AU695" s="187">
        <v>463725607</v>
      </c>
      <c r="AV695" s="187">
        <v>0</v>
      </c>
      <c r="AW695">
        <f>+COUNTIF('[5]EJECUCIONGASTOS ARMONIZADO'!$R$3:$R$583,#REF!)</f>
        <v>0</v>
      </c>
      <c r="AY695" t="e">
        <f>+#REF!-[5]GASTOS!#REF!</f>
        <v>#REF!</v>
      </c>
    </row>
    <row r="696" spans="1:51" x14ac:dyDescent="0.25">
      <c r="A696">
        <v>36</v>
      </c>
      <c r="B696">
        <v>1</v>
      </c>
      <c r="C696">
        <v>3</v>
      </c>
      <c r="D696">
        <v>22</v>
      </c>
      <c r="E696">
        <v>1</v>
      </c>
      <c r="F696">
        <v>401</v>
      </c>
      <c r="G696">
        <v>35</v>
      </c>
      <c r="H696">
        <v>40</v>
      </c>
      <c r="I696">
        <v>2</v>
      </c>
      <c r="J696" t="s">
        <v>235</v>
      </c>
      <c r="K696" t="s">
        <v>2117</v>
      </c>
      <c r="L696" t="s">
        <v>228</v>
      </c>
      <c r="M696" t="s">
        <v>2117</v>
      </c>
      <c r="N696" t="s">
        <v>228</v>
      </c>
      <c r="O696" t="s">
        <v>2120</v>
      </c>
      <c r="P696" t="s">
        <v>2121</v>
      </c>
      <c r="Q696" t="s">
        <v>594</v>
      </c>
      <c r="R696" t="s">
        <v>602</v>
      </c>
      <c r="S696" t="s">
        <v>696</v>
      </c>
      <c r="T696" t="s">
        <v>235</v>
      </c>
      <c r="U696" t="s">
        <v>695</v>
      </c>
      <c r="V696" t="s">
        <v>235</v>
      </c>
      <c r="W696" t="s">
        <v>797</v>
      </c>
      <c r="X696" t="s">
        <v>239</v>
      </c>
      <c r="Y696" t="s">
        <v>3363</v>
      </c>
      <c r="Z696" t="s">
        <v>364</v>
      </c>
      <c r="AA696" t="s">
        <v>3364</v>
      </c>
      <c r="AB696" t="s">
        <v>2134</v>
      </c>
      <c r="AC696" t="s">
        <v>2135</v>
      </c>
      <c r="AD696" t="s">
        <v>2136</v>
      </c>
      <c r="AE696" t="s">
        <v>609</v>
      </c>
      <c r="AF696" t="s">
        <v>610</v>
      </c>
      <c r="AG696" t="s">
        <v>611</v>
      </c>
      <c r="AH696" t="s">
        <v>2147</v>
      </c>
      <c r="AI696" t="s">
        <v>2148</v>
      </c>
      <c r="AJ696" t="s">
        <v>3373</v>
      </c>
      <c r="AK696" t="s">
        <v>3374</v>
      </c>
      <c r="AL696">
        <v>0</v>
      </c>
      <c r="AM696">
        <v>0</v>
      </c>
      <c r="AN696">
        <v>0</v>
      </c>
      <c r="AO696">
        <v>20718835.5</v>
      </c>
      <c r="AP696">
        <v>0</v>
      </c>
      <c r="AQ696" s="187">
        <v>20718835.5</v>
      </c>
      <c r="AR696" s="187">
        <v>0</v>
      </c>
      <c r="AS696" s="187">
        <v>0</v>
      </c>
      <c r="AT696" s="187">
        <v>0</v>
      </c>
      <c r="AU696" s="187">
        <v>0</v>
      </c>
      <c r="AV696" s="187">
        <v>20718835.5</v>
      </c>
      <c r="AW696">
        <f>+COUNTIF('[5]EJECUCIONGASTOS ARMONIZADO'!$R$3:$R$583,#REF!)</f>
        <v>0</v>
      </c>
      <c r="AY696" t="e">
        <f>+#REF!-[5]GASTOS!#REF!</f>
        <v>#REF!</v>
      </c>
    </row>
    <row r="697" spans="1:51" x14ac:dyDescent="0.25">
      <c r="A697">
        <v>36</v>
      </c>
      <c r="B697">
        <v>1</v>
      </c>
      <c r="C697">
        <v>3</v>
      </c>
      <c r="D697">
        <v>22</v>
      </c>
      <c r="E697">
        <v>1</v>
      </c>
      <c r="F697">
        <v>401</v>
      </c>
      <c r="G697">
        <v>35</v>
      </c>
      <c r="H697">
        <v>40</v>
      </c>
      <c r="I697">
        <v>2</v>
      </c>
      <c r="J697" t="s">
        <v>235</v>
      </c>
      <c r="K697" t="s">
        <v>2117</v>
      </c>
      <c r="L697" t="s">
        <v>228</v>
      </c>
      <c r="M697" t="s">
        <v>2117</v>
      </c>
      <c r="N697" t="s">
        <v>228</v>
      </c>
      <c r="O697" t="s">
        <v>2120</v>
      </c>
      <c r="P697" t="s">
        <v>2121</v>
      </c>
      <c r="Q697" t="s">
        <v>594</v>
      </c>
      <c r="R697" t="s">
        <v>602</v>
      </c>
      <c r="S697" t="s">
        <v>696</v>
      </c>
      <c r="T697" t="s">
        <v>235</v>
      </c>
      <c r="U697" t="s">
        <v>695</v>
      </c>
      <c r="V697" t="s">
        <v>235</v>
      </c>
      <c r="W697" t="s">
        <v>797</v>
      </c>
      <c r="X697" t="s">
        <v>239</v>
      </c>
      <c r="Y697" t="s">
        <v>3363</v>
      </c>
      <c r="Z697" t="s">
        <v>364</v>
      </c>
      <c r="AA697" t="s">
        <v>3364</v>
      </c>
      <c r="AB697" t="s">
        <v>2134</v>
      </c>
      <c r="AC697" t="s">
        <v>2135</v>
      </c>
      <c r="AD697" t="s">
        <v>2136</v>
      </c>
      <c r="AE697" t="s">
        <v>609</v>
      </c>
      <c r="AF697" t="s">
        <v>610</v>
      </c>
      <c r="AG697" t="s">
        <v>611</v>
      </c>
      <c r="AH697" t="s">
        <v>4515</v>
      </c>
      <c r="AI697" t="s">
        <v>4516</v>
      </c>
      <c r="AJ697" t="s">
        <v>4517</v>
      </c>
      <c r="AK697" t="s">
        <v>4453</v>
      </c>
      <c r="AL697">
        <v>0</v>
      </c>
      <c r="AM697">
        <v>0</v>
      </c>
      <c r="AN697">
        <v>0</v>
      </c>
      <c r="AO697">
        <v>136000000</v>
      </c>
      <c r="AP697">
        <v>0</v>
      </c>
      <c r="AQ697" s="187">
        <v>136000000</v>
      </c>
      <c r="AR697" s="187">
        <v>136000000</v>
      </c>
      <c r="AS697" s="187">
        <v>136000000</v>
      </c>
      <c r="AT697" s="187">
        <v>36910529</v>
      </c>
      <c r="AU697" s="187">
        <v>36910529</v>
      </c>
      <c r="AV697" s="187">
        <v>0</v>
      </c>
    </row>
    <row r="698" spans="1:51" x14ac:dyDescent="0.25">
      <c r="A698">
        <v>36</v>
      </c>
      <c r="B698">
        <v>1</v>
      </c>
      <c r="C698">
        <v>3</v>
      </c>
      <c r="D698">
        <v>22</v>
      </c>
      <c r="E698">
        <v>1</v>
      </c>
      <c r="F698">
        <v>401</v>
      </c>
      <c r="G698">
        <v>35</v>
      </c>
      <c r="H698">
        <v>40</v>
      </c>
      <c r="I698">
        <v>2</v>
      </c>
      <c r="J698" t="s">
        <v>235</v>
      </c>
      <c r="K698" t="s">
        <v>2117</v>
      </c>
      <c r="L698" t="s">
        <v>228</v>
      </c>
      <c r="M698" t="s">
        <v>2117</v>
      </c>
      <c r="N698" t="s">
        <v>228</v>
      </c>
      <c r="O698" t="s">
        <v>2120</v>
      </c>
      <c r="P698" t="s">
        <v>2121</v>
      </c>
      <c r="Q698" t="s">
        <v>594</v>
      </c>
      <c r="R698" t="s">
        <v>602</v>
      </c>
      <c r="S698" t="s">
        <v>696</v>
      </c>
      <c r="T698" t="s">
        <v>235</v>
      </c>
      <c r="U698" t="s">
        <v>695</v>
      </c>
      <c r="V698" t="s">
        <v>235</v>
      </c>
      <c r="W698" t="s">
        <v>797</v>
      </c>
      <c r="X698" t="s">
        <v>239</v>
      </c>
      <c r="Y698" t="s">
        <v>3363</v>
      </c>
      <c r="Z698" t="s">
        <v>364</v>
      </c>
      <c r="AA698" t="s">
        <v>3364</v>
      </c>
      <c r="AB698" t="s">
        <v>2134</v>
      </c>
      <c r="AC698" t="s">
        <v>2135</v>
      </c>
      <c r="AD698" t="s">
        <v>2136</v>
      </c>
      <c r="AE698" t="s">
        <v>609</v>
      </c>
      <c r="AF698" t="s">
        <v>610</v>
      </c>
      <c r="AG698" t="s">
        <v>611</v>
      </c>
      <c r="AH698" t="s">
        <v>2142</v>
      </c>
      <c r="AI698" t="s">
        <v>2143</v>
      </c>
      <c r="AJ698" t="s">
        <v>4452</v>
      </c>
      <c r="AK698" t="s">
        <v>4453</v>
      </c>
      <c r="AL698">
        <v>0</v>
      </c>
      <c r="AM698">
        <v>0</v>
      </c>
      <c r="AN698">
        <v>0</v>
      </c>
      <c r="AO698">
        <v>530501858</v>
      </c>
      <c r="AP698">
        <v>0</v>
      </c>
      <c r="AQ698" s="187">
        <v>530501858</v>
      </c>
      <c r="AR698" s="187">
        <v>525075246</v>
      </c>
      <c r="AS698" s="187">
        <v>377926855</v>
      </c>
      <c r="AT698" s="187">
        <v>0</v>
      </c>
      <c r="AU698" s="187">
        <v>0</v>
      </c>
      <c r="AV698" s="187">
        <v>5426612</v>
      </c>
      <c r="AY698" t="e">
        <f>+#REF!-[5]GASTOS!#REF!</f>
        <v>#REF!</v>
      </c>
    </row>
    <row r="699" spans="1:51" x14ac:dyDescent="0.25">
      <c r="A699">
        <v>36</v>
      </c>
      <c r="B699">
        <v>1</v>
      </c>
      <c r="C699">
        <v>3</v>
      </c>
      <c r="D699">
        <v>22</v>
      </c>
      <c r="E699">
        <v>1</v>
      </c>
      <c r="F699">
        <v>401</v>
      </c>
      <c r="G699">
        <v>35</v>
      </c>
      <c r="H699">
        <v>41</v>
      </c>
      <c r="I699">
        <v>2</v>
      </c>
      <c r="J699" t="s">
        <v>235</v>
      </c>
      <c r="K699" t="s">
        <v>2117</v>
      </c>
      <c r="L699" t="s">
        <v>228</v>
      </c>
      <c r="M699" t="s">
        <v>2117</v>
      </c>
      <c r="N699" t="s">
        <v>228</v>
      </c>
      <c r="O699" t="s">
        <v>2120</v>
      </c>
      <c r="P699" t="s">
        <v>2121</v>
      </c>
      <c r="Q699" t="s">
        <v>594</v>
      </c>
      <c r="R699" t="s">
        <v>602</v>
      </c>
      <c r="S699" t="s">
        <v>696</v>
      </c>
      <c r="T699" t="s">
        <v>235</v>
      </c>
      <c r="U699" t="s">
        <v>695</v>
      </c>
      <c r="V699" t="s">
        <v>235</v>
      </c>
      <c r="W699" t="s">
        <v>797</v>
      </c>
      <c r="X699" t="s">
        <v>239</v>
      </c>
      <c r="Y699" t="s">
        <v>3363</v>
      </c>
      <c r="Z699" t="s">
        <v>364</v>
      </c>
      <c r="AA699" t="s">
        <v>3364</v>
      </c>
      <c r="AB699" t="s">
        <v>2134</v>
      </c>
      <c r="AC699" t="s">
        <v>2135</v>
      </c>
      <c r="AD699" t="s">
        <v>2136</v>
      </c>
      <c r="AE699" t="s">
        <v>609</v>
      </c>
      <c r="AF699" t="s">
        <v>610</v>
      </c>
      <c r="AG699" t="s">
        <v>611</v>
      </c>
      <c r="AH699" t="s">
        <v>2142</v>
      </c>
      <c r="AI699" t="s">
        <v>2143</v>
      </c>
      <c r="AJ699" t="s">
        <v>3375</v>
      </c>
      <c r="AK699" t="s">
        <v>3374</v>
      </c>
      <c r="AL699">
        <v>0</v>
      </c>
      <c r="AM699">
        <v>0</v>
      </c>
      <c r="AN699">
        <v>0</v>
      </c>
      <c r="AO699">
        <v>60487831</v>
      </c>
      <c r="AP699">
        <v>0</v>
      </c>
      <c r="AQ699" s="187">
        <v>60487831</v>
      </c>
      <c r="AR699" s="187">
        <v>27761699</v>
      </c>
      <c r="AS699" s="187">
        <v>14761699</v>
      </c>
      <c r="AT699" s="187">
        <v>0</v>
      </c>
      <c r="AU699" s="187">
        <v>0</v>
      </c>
      <c r="AV699" s="187">
        <v>32726132</v>
      </c>
      <c r="AW699">
        <f>+COUNTIF('[5]EJECUCIONGASTOS ARMONIZADO'!$R$3:$R$583,#REF!)</f>
        <v>0</v>
      </c>
      <c r="AY699" t="e">
        <f>+#REF!-[5]GASTOS!#REF!</f>
        <v>#REF!</v>
      </c>
    </row>
    <row r="700" spans="1:51" x14ac:dyDescent="0.25">
      <c r="A700">
        <v>36</v>
      </c>
      <c r="B700">
        <v>1</v>
      </c>
      <c r="C700">
        <v>3</v>
      </c>
      <c r="D700">
        <v>22</v>
      </c>
      <c r="E700">
        <v>1</v>
      </c>
      <c r="F700">
        <v>401</v>
      </c>
      <c r="G700">
        <v>35</v>
      </c>
      <c r="H700">
        <v>42</v>
      </c>
      <c r="I700">
        <v>2</v>
      </c>
      <c r="J700" t="s">
        <v>235</v>
      </c>
      <c r="K700" t="s">
        <v>2117</v>
      </c>
      <c r="L700" t="s">
        <v>228</v>
      </c>
      <c r="M700" t="s">
        <v>2117</v>
      </c>
      <c r="N700" t="s">
        <v>228</v>
      </c>
      <c r="O700" t="s">
        <v>2120</v>
      </c>
      <c r="P700" t="s">
        <v>2121</v>
      </c>
      <c r="Q700" t="s">
        <v>594</v>
      </c>
      <c r="R700" t="s">
        <v>602</v>
      </c>
      <c r="S700" t="s">
        <v>696</v>
      </c>
      <c r="T700" t="s">
        <v>235</v>
      </c>
      <c r="U700" t="s">
        <v>695</v>
      </c>
      <c r="V700" t="s">
        <v>235</v>
      </c>
      <c r="W700" t="s">
        <v>797</v>
      </c>
      <c r="X700" t="s">
        <v>239</v>
      </c>
      <c r="Y700" t="s">
        <v>3363</v>
      </c>
      <c r="Z700" t="s">
        <v>364</v>
      </c>
      <c r="AA700" t="s">
        <v>3364</v>
      </c>
      <c r="AB700" t="s">
        <v>2134</v>
      </c>
      <c r="AC700" t="s">
        <v>2135</v>
      </c>
      <c r="AD700" t="s">
        <v>2136</v>
      </c>
      <c r="AE700" t="s">
        <v>609</v>
      </c>
      <c r="AF700" t="s">
        <v>610</v>
      </c>
      <c r="AG700" t="s">
        <v>611</v>
      </c>
      <c r="AH700" t="s">
        <v>2142</v>
      </c>
      <c r="AI700" t="s">
        <v>2143</v>
      </c>
      <c r="AJ700" t="s">
        <v>3376</v>
      </c>
      <c r="AK700" t="s">
        <v>3377</v>
      </c>
      <c r="AL700">
        <v>0</v>
      </c>
      <c r="AM700">
        <v>0</v>
      </c>
      <c r="AN700">
        <v>0</v>
      </c>
      <c r="AO700">
        <v>14661199</v>
      </c>
      <c r="AP700">
        <v>0</v>
      </c>
      <c r="AQ700" s="187">
        <v>14661199</v>
      </c>
      <c r="AR700" s="187">
        <v>0</v>
      </c>
      <c r="AS700" s="187">
        <v>0</v>
      </c>
      <c r="AT700" s="187">
        <v>0</v>
      </c>
      <c r="AU700" s="187">
        <v>0</v>
      </c>
      <c r="AV700" s="187">
        <v>14661199</v>
      </c>
      <c r="AW700">
        <f>+COUNTIF('[5]EJECUCIONGASTOS ARMONIZADO'!$R$3:$R$583,#REF!)</f>
        <v>0</v>
      </c>
      <c r="AY700" t="e">
        <f>+#REF!-[5]GASTOS!#REF!</f>
        <v>#REF!</v>
      </c>
    </row>
    <row r="701" spans="1:51" x14ac:dyDescent="0.25">
      <c r="A701">
        <v>36</v>
      </c>
      <c r="B701">
        <v>1</v>
      </c>
      <c r="C701">
        <v>3</v>
      </c>
      <c r="D701">
        <v>22</v>
      </c>
      <c r="E701">
        <v>1</v>
      </c>
      <c r="F701">
        <v>401</v>
      </c>
      <c r="G701">
        <v>35</v>
      </c>
      <c r="H701">
        <v>43</v>
      </c>
      <c r="I701">
        <v>2</v>
      </c>
      <c r="J701" t="s">
        <v>235</v>
      </c>
      <c r="K701" t="s">
        <v>2117</v>
      </c>
      <c r="L701" t="s">
        <v>228</v>
      </c>
      <c r="M701" t="s">
        <v>2117</v>
      </c>
      <c r="N701" t="s">
        <v>228</v>
      </c>
      <c r="O701" t="s">
        <v>2120</v>
      </c>
      <c r="P701" t="s">
        <v>2121</v>
      </c>
      <c r="Q701" t="s">
        <v>594</v>
      </c>
      <c r="R701" t="s">
        <v>602</v>
      </c>
      <c r="S701" t="s">
        <v>696</v>
      </c>
      <c r="T701" t="s">
        <v>235</v>
      </c>
      <c r="U701" t="s">
        <v>695</v>
      </c>
      <c r="V701" t="s">
        <v>235</v>
      </c>
      <c r="W701" t="s">
        <v>797</v>
      </c>
      <c r="X701" t="s">
        <v>239</v>
      </c>
      <c r="Y701" t="s">
        <v>3363</v>
      </c>
      <c r="Z701" t="s">
        <v>364</v>
      </c>
      <c r="AA701" t="s">
        <v>3364</v>
      </c>
      <c r="AB701" t="s">
        <v>2134</v>
      </c>
      <c r="AC701" t="s">
        <v>2135</v>
      </c>
      <c r="AD701" t="s">
        <v>2136</v>
      </c>
      <c r="AE701" t="s">
        <v>609</v>
      </c>
      <c r="AF701" t="s">
        <v>610</v>
      </c>
      <c r="AG701" t="s">
        <v>611</v>
      </c>
      <c r="AH701" t="s">
        <v>2142</v>
      </c>
      <c r="AI701" t="s">
        <v>2143</v>
      </c>
      <c r="AJ701" t="s">
        <v>3378</v>
      </c>
      <c r="AK701" t="s">
        <v>3379</v>
      </c>
      <c r="AL701">
        <v>0</v>
      </c>
      <c r="AM701">
        <v>0</v>
      </c>
      <c r="AN701">
        <v>0</v>
      </c>
      <c r="AO701">
        <v>100000</v>
      </c>
      <c r="AP701">
        <v>0</v>
      </c>
      <c r="AQ701" s="187">
        <v>100000</v>
      </c>
      <c r="AR701" s="187">
        <v>100000</v>
      </c>
      <c r="AS701" s="187">
        <v>100000</v>
      </c>
      <c r="AT701" s="187">
        <v>0</v>
      </c>
      <c r="AU701" s="187">
        <v>0</v>
      </c>
      <c r="AV701" s="187">
        <v>0</v>
      </c>
      <c r="AW701">
        <f>+COUNTIF('[5]EJECUCIONGASTOS ARMONIZADO'!$R$3:$R$583,#REF!)</f>
        <v>0</v>
      </c>
      <c r="AY701" t="e">
        <f>+#REF!-[5]GASTOS!#REF!</f>
        <v>#REF!</v>
      </c>
    </row>
    <row r="702" spans="1:51" x14ac:dyDescent="0.25">
      <c r="A702">
        <v>36</v>
      </c>
      <c r="B702">
        <v>1</v>
      </c>
      <c r="C702">
        <v>3</v>
      </c>
      <c r="D702">
        <v>22</v>
      </c>
      <c r="E702">
        <v>1</v>
      </c>
      <c r="F702">
        <v>401</v>
      </c>
      <c r="G702">
        <v>35</v>
      </c>
      <c r="H702">
        <v>44</v>
      </c>
      <c r="I702">
        <v>2</v>
      </c>
      <c r="J702" t="s">
        <v>235</v>
      </c>
      <c r="K702" t="s">
        <v>2117</v>
      </c>
      <c r="L702" t="s">
        <v>228</v>
      </c>
      <c r="M702" t="s">
        <v>2117</v>
      </c>
      <c r="N702" t="s">
        <v>228</v>
      </c>
      <c r="O702" t="s">
        <v>2120</v>
      </c>
      <c r="P702" t="s">
        <v>2121</v>
      </c>
      <c r="Q702" t="s">
        <v>594</v>
      </c>
      <c r="R702" t="s">
        <v>602</v>
      </c>
      <c r="S702" t="s">
        <v>696</v>
      </c>
      <c r="T702" t="s">
        <v>235</v>
      </c>
      <c r="U702" t="s">
        <v>695</v>
      </c>
      <c r="V702" t="s">
        <v>235</v>
      </c>
      <c r="W702" t="s">
        <v>797</v>
      </c>
      <c r="X702" t="s">
        <v>239</v>
      </c>
      <c r="Y702" t="s">
        <v>3363</v>
      </c>
      <c r="Z702" t="s">
        <v>364</v>
      </c>
      <c r="AA702" t="s">
        <v>3364</v>
      </c>
      <c r="AB702" t="s">
        <v>2134</v>
      </c>
      <c r="AC702" t="s">
        <v>2135</v>
      </c>
      <c r="AD702" t="s">
        <v>2136</v>
      </c>
      <c r="AE702" t="s">
        <v>609</v>
      </c>
      <c r="AF702" t="s">
        <v>610</v>
      </c>
      <c r="AG702" t="s">
        <v>611</v>
      </c>
      <c r="AH702" t="s">
        <v>2142</v>
      </c>
      <c r="AI702" t="s">
        <v>2143</v>
      </c>
      <c r="AJ702" t="s">
        <v>3380</v>
      </c>
      <c r="AK702" t="s">
        <v>3381</v>
      </c>
      <c r="AL702">
        <v>0</v>
      </c>
      <c r="AM702">
        <v>0</v>
      </c>
      <c r="AN702">
        <v>0</v>
      </c>
      <c r="AO702">
        <v>11000000</v>
      </c>
      <c r="AP702">
        <v>0</v>
      </c>
      <c r="AQ702" s="187">
        <v>11000000</v>
      </c>
      <c r="AR702" s="187">
        <v>11000000</v>
      </c>
      <c r="AS702" s="187">
        <v>11000000</v>
      </c>
      <c r="AT702" s="187">
        <v>0</v>
      </c>
      <c r="AU702" s="187">
        <v>0</v>
      </c>
      <c r="AV702" s="187">
        <v>0</v>
      </c>
      <c r="AW702">
        <f>+COUNTIF('[5]EJECUCIONGASTOS ARMONIZADO'!$R$3:$R$583,#REF!)</f>
        <v>0</v>
      </c>
      <c r="AY702" t="e">
        <f>+#REF!-[5]GASTOS!#REF!</f>
        <v>#REF!</v>
      </c>
    </row>
    <row r="703" spans="1:51" x14ac:dyDescent="0.25">
      <c r="A703">
        <v>36</v>
      </c>
      <c r="B703">
        <v>1</v>
      </c>
      <c r="C703">
        <v>3</v>
      </c>
      <c r="D703">
        <v>22</v>
      </c>
      <c r="E703">
        <v>1</v>
      </c>
      <c r="F703">
        <v>402</v>
      </c>
      <c r="G703">
        <v>34</v>
      </c>
      <c r="H703">
        <v>40</v>
      </c>
      <c r="I703">
        <v>2</v>
      </c>
      <c r="J703" t="s">
        <v>235</v>
      </c>
      <c r="K703" t="s">
        <v>2117</v>
      </c>
      <c r="L703" t="s">
        <v>228</v>
      </c>
      <c r="M703" t="s">
        <v>2117</v>
      </c>
      <c r="N703" t="s">
        <v>228</v>
      </c>
      <c r="O703" t="s">
        <v>2120</v>
      </c>
      <c r="P703" t="s">
        <v>2121</v>
      </c>
      <c r="Q703" t="s">
        <v>594</v>
      </c>
      <c r="R703" t="s">
        <v>602</v>
      </c>
      <c r="S703" t="s">
        <v>696</v>
      </c>
      <c r="T703" t="s">
        <v>235</v>
      </c>
      <c r="U703" t="s">
        <v>695</v>
      </c>
      <c r="V703" t="s">
        <v>235</v>
      </c>
      <c r="W703" t="s">
        <v>797</v>
      </c>
      <c r="X703" t="s">
        <v>239</v>
      </c>
      <c r="Y703" t="s">
        <v>3382</v>
      </c>
      <c r="Z703" t="s">
        <v>367</v>
      </c>
      <c r="AA703" t="s">
        <v>3383</v>
      </c>
      <c r="AB703" t="s">
        <v>2125</v>
      </c>
      <c r="AC703" t="s">
        <v>2126</v>
      </c>
      <c r="AD703" t="s">
        <v>2127</v>
      </c>
      <c r="AE703" t="s">
        <v>609</v>
      </c>
      <c r="AF703" t="s">
        <v>610</v>
      </c>
      <c r="AG703" t="s">
        <v>611</v>
      </c>
      <c r="AH703" t="s">
        <v>2128</v>
      </c>
      <c r="AI703" t="s">
        <v>2129</v>
      </c>
      <c r="AJ703" t="s">
        <v>3384</v>
      </c>
      <c r="AK703" t="s">
        <v>3385</v>
      </c>
      <c r="AL703">
        <v>0</v>
      </c>
      <c r="AM703">
        <v>0</v>
      </c>
      <c r="AN703">
        <v>0</v>
      </c>
      <c r="AO703">
        <v>435525794</v>
      </c>
      <c r="AP703">
        <v>263125794</v>
      </c>
      <c r="AQ703" s="187">
        <v>172400000</v>
      </c>
      <c r="AR703" s="187">
        <v>172400000</v>
      </c>
      <c r="AS703" s="187">
        <v>172399990</v>
      </c>
      <c r="AT703" s="187">
        <v>80876333</v>
      </c>
      <c r="AU703" s="187">
        <v>77976333</v>
      </c>
      <c r="AV703" s="187">
        <v>0</v>
      </c>
      <c r="AW703">
        <f>+COUNTIF('[5]EJECUCIONGASTOS ARMONIZADO'!$R$3:$R$583,#REF!)</f>
        <v>0</v>
      </c>
      <c r="AY703" t="e">
        <f>+#REF!-[5]GASTOS!#REF!</f>
        <v>#REF!</v>
      </c>
    </row>
    <row r="704" spans="1:51" x14ac:dyDescent="0.25">
      <c r="A704">
        <v>36</v>
      </c>
      <c r="B704">
        <v>1</v>
      </c>
      <c r="C704">
        <v>3</v>
      </c>
      <c r="D704">
        <v>22</v>
      </c>
      <c r="E704">
        <v>1</v>
      </c>
      <c r="F704">
        <v>402</v>
      </c>
      <c r="G704">
        <v>34</v>
      </c>
      <c r="H704">
        <v>41</v>
      </c>
      <c r="I704">
        <v>2</v>
      </c>
      <c r="J704" t="s">
        <v>235</v>
      </c>
      <c r="K704" t="s">
        <v>2117</v>
      </c>
      <c r="L704" t="s">
        <v>228</v>
      </c>
      <c r="M704" t="s">
        <v>2117</v>
      </c>
      <c r="N704" t="s">
        <v>228</v>
      </c>
      <c r="O704" t="s">
        <v>2120</v>
      </c>
      <c r="P704" t="s">
        <v>2121</v>
      </c>
      <c r="Q704" t="s">
        <v>594</v>
      </c>
      <c r="R704" t="s">
        <v>602</v>
      </c>
      <c r="S704" t="s">
        <v>696</v>
      </c>
      <c r="T704" t="s">
        <v>235</v>
      </c>
      <c r="U704" t="s">
        <v>695</v>
      </c>
      <c r="V704" t="s">
        <v>235</v>
      </c>
      <c r="W704" t="s">
        <v>797</v>
      </c>
      <c r="X704" t="s">
        <v>239</v>
      </c>
      <c r="Y704" t="s">
        <v>3382</v>
      </c>
      <c r="Z704" t="s">
        <v>367</v>
      </c>
      <c r="AA704" t="s">
        <v>3383</v>
      </c>
      <c r="AB704" t="s">
        <v>2125</v>
      </c>
      <c r="AC704" t="s">
        <v>2126</v>
      </c>
      <c r="AD704" t="s">
        <v>2127</v>
      </c>
      <c r="AE704" t="s">
        <v>609</v>
      </c>
      <c r="AF704" t="s">
        <v>610</v>
      </c>
      <c r="AG704" t="s">
        <v>611</v>
      </c>
      <c r="AH704" t="s">
        <v>2128</v>
      </c>
      <c r="AI704" t="s">
        <v>2129</v>
      </c>
      <c r="AJ704" t="s">
        <v>3386</v>
      </c>
      <c r="AK704" t="s">
        <v>3387</v>
      </c>
      <c r="AL704">
        <v>0</v>
      </c>
      <c r="AM704">
        <v>0</v>
      </c>
      <c r="AN704">
        <v>0</v>
      </c>
      <c r="AO704">
        <v>150554001</v>
      </c>
      <c r="AP704">
        <v>0</v>
      </c>
      <c r="AQ704" s="187">
        <v>150554001</v>
      </c>
      <c r="AR704" s="187">
        <v>120158128</v>
      </c>
      <c r="AS704" s="187">
        <v>119158128</v>
      </c>
      <c r="AT704" s="187">
        <v>0</v>
      </c>
      <c r="AU704" s="187">
        <v>0</v>
      </c>
      <c r="AV704" s="187">
        <v>30395873</v>
      </c>
      <c r="AW704">
        <f>+COUNTIF('[5]EJECUCIONGASTOS ARMONIZADO'!$R$3:$R$583,#REF!)</f>
        <v>0</v>
      </c>
      <c r="AY704" t="e">
        <f>+#REF!-[5]GASTOS!#REF!</f>
        <v>#REF!</v>
      </c>
    </row>
    <row r="705" spans="1:51" x14ac:dyDescent="0.25">
      <c r="A705">
        <v>36</v>
      </c>
      <c r="B705">
        <v>1</v>
      </c>
      <c r="C705">
        <v>3</v>
      </c>
      <c r="D705">
        <v>22</v>
      </c>
      <c r="E705">
        <v>1</v>
      </c>
      <c r="F705">
        <v>403</v>
      </c>
      <c r="G705">
        <v>34</v>
      </c>
      <c r="H705">
        <v>41</v>
      </c>
      <c r="I705">
        <v>2</v>
      </c>
      <c r="J705" t="s">
        <v>235</v>
      </c>
      <c r="K705" t="s">
        <v>2117</v>
      </c>
      <c r="L705" t="s">
        <v>228</v>
      </c>
      <c r="M705" t="s">
        <v>2117</v>
      </c>
      <c r="N705" t="s">
        <v>228</v>
      </c>
      <c r="O705" t="s">
        <v>2120</v>
      </c>
      <c r="P705" t="s">
        <v>2121</v>
      </c>
      <c r="Q705" t="s">
        <v>594</v>
      </c>
      <c r="R705" t="s">
        <v>602</v>
      </c>
      <c r="S705" t="s">
        <v>696</v>
      </c>
      <c r="T705" t="s">
        <v>235</v>
      </c>
      <c r="U705" t="s">
        <v>695</v>
      </c>
      <c r="V705" t="s">
        <v>235</v>
      </c>
      <c r="W705" t="s">
        <v>797</v>
      </c>
      <c r="X705" t="s">
        <v>239</v>
      </c>
      <c r="Y705" t="s">
        <v>3369</v>
      </c>
      <c r="Z705" t="s">
        <v>370</v>
      </c>
      <c r="AA705" t="s">
        <v>3370</v>
      </c>
      <c r="AB705" t="s">
        <v>2125</v>
      </c>
      <c r="AC705" t="s">
        <v>2126</v>
      </c>
      <c r="AD705" t="s">
        <v>2127</v>
      </c>
      <c r="AE705" t="s">
        <v>609</v>
      </c>
      <c r="AF705" t="s">
        <v>610</v>
      </c>
      <c r="AG705" t="s">
        <v>611</v>
      </c>
      <c r="AH705" t="s">
        <v>2128</v>
      </c>
      <c r="AI705" t="s">
        <v>2129</v>
      </c>
      <c r="AJ705" t="s">
        <v>3388</v>
      </c>
      <c r="AK705" t="s">
        <v>3389</v>
      </c>
      <c r="AL705">
        <v>0</v>
      </c>
      <c r="AM705">
        <v>0</v>
      </c>
      <c r="AN705">
        <v>0</v>
      </c>
      <c r="AO705">
        <v>4500000</v>
      </c>
      <c r="AP705">
        <v>0</v>
      </c>
      <c r="AQ705" s="187">
        <v>4500000</v>
      </c>
      <c r="AR705" s="187">
        <v>0</v>
      </c>
      <c r="AS705" s="187">
        <v>0</v>
      </c>
      <c r="AT705" s="187">
        <v>0</v>
      </c>
      <c r="AU705" s="187">
        <v>0</v>
      </c>
      <c r="AV705" s="187">
        <v>4500000</v>
      </c>
      <c r="AW705">
        <f>+COUNTIF('[5]EJECUCIONGASTOS ARMONIZADO'!$R$3:$R$583,#REF!)</f>
        <v>0</v>
      </c>
      <c r="AY705" t="e">
        <f>+#REF!-[5]GASTOS!#REF!</f>
        <v>#REF!</v>
      </c>
    </row>
    <row r="706" spans="1:51" x14ac:dyDescent="0.25">
      <c r="A706">
        <v>36</v>
      </c>
      <c r="B706">
        <v>1</v>
      </c>
      <c r="C706">
        <v>3</v>
      </c>
      <c r="D706">
        <v>22</v>
      </c>
      <c r="E706">
        <v>1</v>
      </c>
      <c r="F706">
        <v>5</v>
      </c>
      <c r="G706">
        <v>34</v>
      </c>
      <c r="H706">
        <v>0</v>
      </c>
      <c r="I706">
        <v>2</v>
      </c>
      <c r="J706" t="s">
        <v>235</v>
      </c>
      <c r="K706" t="s">
        <v>2117</v>
      </c>
      <c r="L706" t="s">
        <v>228</v>
      </c>
      <c r="M706" t="s">
        <v>2117</v>
      </c>
      <c r="N706" t="s">
        <v>228</v>
      </c>
      <c r="O706" t="s">
        <v>2120</v>
      </c>
      <c r="P706" t="s">
        <v>2121</v>
      </c>
      <c r="Q706" t="s">
        <v>594</v>
      </c>
      <c r="R706" t="s">
        <v>602</v>
      </c>
      <c r="S706" t="s">
        <v>696</v>
      </c>
      <c r="T706" t="s">
        <v>235</v>
      </c>
      <c r="U706" t="s">
        <v>695</v>
      </c>
      <c r="V706" t="s">
        <v>235</v>
      </c>
      <c r="W706" t="s">
        <v>797</v>
      </c>
      <c r="X706" t="s">
        <v>239</v>
      </c>
      <c r="Y706" t="s">
        <v>2122</v>
      </c>
      <c r="Z706" t="s">
        <v>2123</v>
      </c>
      <c r="AA706" t="s">
        <v>2124</v>
      </c>
      <c r="AB706" t="s">
        <v>2125</v>
      </c>
      <c r="AC706" t="s">
        <v>2126</v>
      </c>
      <c r="AD706" t="s">
        <v>2127</v>
      </c>
      <c r="AE706" t="s">
        <v>609</v>
      </c>
      <c r="AF706" t="s">
        <v>610</v>
      </c>
      <c r="AG706" t="s">
        <v>611</v>
      </c>
      <c r="AH706" t="s">
        <v>2128</v>
      </c>
      <c r="AI706" t="s">
        <v>2129</v>
      </c>
      <c r="AJ706" t="s">
        <v>2153</v>
      </c>
      <c r="AK706" t="s">
        <v>143</v>
      </c>
      <c r="AL706">
        <v>900000000</v>
      </c>
      <c r="AM706">
        <v>0</v>
      </c>
      <c r="AN706">
        <v>0</v>
      </c>
      <c r="AO706">
        <v>0</v>
      </c>
      <c r="AP706">
        <v>872077520</v>
      </c>
      <c r="AQ706" s="187">
        <v>27922480</v>
      </c>
      <c r="AR706" s="187">
        <v>27922480</v>
      </c>
      <c r="AS706" s="187">
        <v>27922480</v>
      </c>
      <c r="AT706" s="187">
        <v>27922480</v>
      </c>
      <c r="AU706" s="187">
        <v>27922480</v>
      </c>
      <c r="AV706" s="187">
        <v>0</v>
      </c>
      <c r="AW706">
        <f>+COUNTIF('[5]EJECUCIONGASTOS ARMONIZADO'!$R$3:$R$583,#REF!)</f>
        <v>0</v>
      </c>
      <c r="AY706" t="e">
        <f>+#REF!-[5]GASTOS!#REF!</f>
        <v>#REF!</v>
      </c>
    </row>
    <row r="707" spans="1:51" x14ac:dyDescent="0.25">
      <c r="A707">
        <v>36</v>
      </c>
      <c r="B707">
        <v>1</v>
      </c>
      <c r="C707">
        <v>3</v>
      </c>
      <c r="D707">
        <v>22</v>
      </c>
      <c r="E707">
        <v>1</v>
      </c>
      <c r="F707">
        <v>5</v>
      </c>
      <c r="G707">
        <v>34</v>
      </c>
      <c r="H707">
        <v>1</v>
      </c>
      <c r="I707">
        <v>2</v>
      </c>
      <c r="J707" t="s">
        <v>235</v>
      </c>
      <c r="K707" t="s">
        <v>2117</v>
      </c>
      <c r="L707" t="s">
        <v>228</v>
      </c>
      <c r="M707" t="s">
        <v>2117</v>
      </c>
      <c r="N707" t="s">
        <v>228</v>
      </c>
      <c r="O707" t="s">
        <v>2120</v>
      </c>
      <c r="P707" t="s">
        <v>2121</v>
      </c>
      <c r="Q707" t="s">
        <v>594</v>
      </c>
      <c r="R707" t="s">
        <v>602</v>
      </c>
      <c r="S707" t="s">
        <v>696</v>
      </c>
      <c r="T707" t="s">
        <v>235</v>
      </c>
      <c r="U707" t="s">
        <v>695</v>
      </c>
      <c r="V707" t="s">
        <v>235</v>
      </c>
      <c r="W707" t="s">
        <v>797</v>
      </c>
      <c r="X707" t="s">
        <v>239</v>
      </c>
      <c r="Y707" t="s">
        <v>2122</v>
      </c>
      <c r="Z707" t="s">
        <v>2123</v>
      </c>
      <c r="AA707" t="s">
        <v>2124</v>
      </c>
      <c r="AB707" t="s">
        <v>2125</v>
      </c>
      <c r="AC707" t="s">
        <v>2126</v>
      </c>
      <c r="AD707" t="s">
        <v>2127</v>
      </c>
      <c r="AE707" t="s">
        <v>609</v>
      </c>
      <c r="AF707" t="s">
        <v>610</v>
      </c>
      <c r="AG707" t="s">
        <v>611</v>
      </c>
      <c r="AH707" t="s">
        <v>2128</v>
      </c>
      <c r="AI707" t="s">
        <v>2129</v>
      </c>
      <c r="AJ707" t="s">
        <v>2157</v>
      </c>
      <c r="AK707" t="s">
        <v>144</v>
      </c>
      <c r="AL707">
        <v>329400000</v>
      </c>
      <c r="AM707">
        <v>0</v>
      </c>
      <c r="AN707">
        <v>0</v>
      </c>
      <c r="AO707">
        <v>0</v>
      </c>
      <c r="AP707">
        <v>150554001</v>
      </c>
      <c r="AQ707" s="187">
        <v>178845999</v>
      </c>
      <c r="AR707" s="187">
        <v>178845999</v>
      </c>
      <c r="AS707" s="187">
        <v>178845999</v>
      </c>
      <c r="AT707" s="187">
        <v>122191999</v>
      </c>
      <c r="AU707" s="187">
        <v>110591999</v>
      </c>
      <c r="AV707" s="187">
        <v>0</v>
      </c>
      <c r="AW707">
        <f>+COUNTIF('[5]EJECUCIONGASTOS ARMONIZADO'!$R$3:$R$583,#REF!)</f>
        <v>0</v>
      </c>
      <c r="AY707" t="e">
        <f>+#REF!-[5]GASTOS!#REF!</f>
        <v>#REF!</v>
      </c>
    </row>
    <row r="708" spans="1:51" x14ac:dyDescent="0.25">
      <c r="A708">
        <v>36</v>
      </c>
      <c r="B708">
        <v>1</v>
      </c>
      <c r="C708">
        <v>3</v>
      </c>
      <c r="D708">
        <v>22</v>
      </c>
      <c r="E708">
        <v>1</v>
      </c>
      <c r="F708">
        <v>5</v>
      </c>
      <c r="G708">
        <v>34</v>
      </c>
      <c r="H708">
        <v>2</v>
      </c>
      <c r="I708">
        <v>2</v>
      </c>
      <c r="J708" t="s">
        <v>235</v>
      </c>
      <c r="K708" t="s">
        <v>2117</v>
      </c>
      <c r="L708" t="s">
        <v>228</v>
      </c>
      <c r="M708" t="s">
        <v>2117</v>
      </c>
      <c r="N708" t="s">
        <v>228</v>
      </c>
      <c r="O708" t="s">
        <v>2120</v>
      </c>
      <c r="P708" t="s">
        <v>2121</v>
      </c>
      <c r="Q708" t="s">
        <v>594</v>
      </c>
      <c r="R708" t="s">
        <v>602</v>
      </c>
      <c r="S708" t="s">
        <v>696</v>
      </c>
      <c r="T708" t="s">
        <v>235</v>
      </c>
      <c r="U708" t="s">
        <v>695</v>
      </c>
      <c r="V708" t="s">
        <v>235</v>
      </c>
      <c r="W708" t="s">
        <v>797</v>
      </c>
      <c r="X708" t="s">
        <v>239</v>
      </c>
      <c r="Y708" t="s">
        <v>2122</v>
      </c>
      <c r="Z708" t="s">
        <v>2123</v>
      </c>
      <c r="AA708" t="s">
        <v>2124</v>
      </c>
      <c r="AB708" t="s">
        <v>2125</v>
      </c>
      <c r="AC708" t="s">
        <v>2126</v>
      </c>
      <c r="AD708" t="s">
        <v>2127</v>
      </c>
      <c r="AE708" t="s">
        <v>609</v>
      </c>
      <c r="AF708" t="s">
        <v>610</v>
      </c>
      <c r="AG708" t="s">
        <v>611</v>
      </c>
      <c r="AH708" t="s">
        <v>2142</v>
      </c>
      <c r="AI708" t="s">
        <v>2143</v>
      </c>
      <c r="AJ708" t="s">
        <v>2161</v>
      </c>
      <c r="AK708" t="s">
        <v>145</v>
      </c>
      <c r="AL708">
        <v>4500000</v>
      </c>
      <c r="AM708">
        <v>0</v>
      </c>
      <c r="AN708">
        <v>0</v>
      </c>
      <c r="AO708">
        <v>0</v>
      </c>
      <c r="AP708">
        <v>4500000</v>
      </c>
      <c r="AQ708" s="187">
        <v>0</v>
      </c>
      <c r="AR708" s="187">
        <v>0</v>
      </c>
      <c r="AS708" s="187">
        <v>0</v>
      </c>
      <c r="AT708" s="187">
        <v>0</v>
      </c>
      <c r="AU708" s="187">
        <v>0</v>
      </c>
      <c r="AV708" s="187">
        <v>0</v>
      </c>
      <c r="AW708">
        <f>+COUNTIF('[5]EJECUCIONGASTOS ARMONIZADO'!$R$3:$R$583,#REF!)</f>
        <v>0</v>
      </c>
      <c r="AY708" t="e">
        <f>+#REF!-[5]GASTOS!#REF!</f>
        <v>#REF!</v>
      </c>
    </row>
    <row r="709" spans="1:51" x14ac:dyDescent="0.25">
      <c r="A709">
        <v>36</v>
      </c>
      <c r="B709">
        <v>1</v>
      </c>
      <c r="C709">
        <v>3</v>
      </c>
      <c r="D709">
        <v>22</v>
      </c>
      <c r="E709">
        <v>1</v>
      </c>
      <c r="F709">
        <v>5</v>
      </c>
      <c r="G709">
        <v>34</v>
      </c>
      <c r="H709">
        <v>2</v>
      </c>
      <c r="I709">
        <v>2</v>
      </c>
      <c r="J709" t="s">
        <v>235</v>
      </c>
      <c r="K709" t="s">
        <v>2117</v>
      </c>
      <c r="L709" t="s">
        <v>228</v>
      </c>
      <c r="M709" t="s">
        <v>2117</v>
      </c>
      <c r="N709" t="s">
        <v>228</v>
      </c>
      <c r="O709" t="s">
        <v>2120</v>
      </c>
      <c r="P709" t="s">
        <v>2121</v>
      </c>
      <c r="Q709" t="s">
        <v>594</v>
      </c>
      <c r="R709" t="s">
        <v>602</v>
      </c>
      <c r="S709" t="s">
        <v>696</v>
      </c>
      <c r="T709" t="s">
        <v>235</v>
      </c>
      <c r="U709" t="s">
        <v>695</v>
      </c>
      <c r="V709" t="s">
        <v>235</v>
      </c>
      <c r="W709" t="s">
        <v>797</v>
      </c>
      <c r="X709" t="s">
        <v>239</v>
      </c>
      <c r="Y709" t="s">
        <v>2122</v>
      </c>
      <c r="Z709" t="s">
        <v>2123</v>
      </c>
      <c r="AA709" t="s">
        <v>2124</v>
      </c>
      <c r="AB709" t="s">
        <v>2125</v>
      </c>
      <c r="AC709" t="s">
        <v>2126</v>
      </c>
      <c r="AD709" t="s">
        <v>2127</v>
      </c>
      <c r="AE709" t="s">
        <v>609</v>
      </c>
      <c r="AF709" t="s">
        <v>610</v>
      </c>
      <c r="AG709" t="s">
        <v>611</v>
      </c>
      <c r="AH709" t="s">
        <v>2128</v>
      </c>
      <c r="AI709" t="s">
        <v>2129</v>
      </c>
      <c r="AJ709" t="s">
        <v>2538</v>
      </c>
      <c r="AK709" t="s">
        <v>146</v>
      </c>
      <c r="AL709">
        <v>0</v>
      </c>
      <c r="AM709">
        <v>0</v>
      </c>
      <c r="AN709">
        <v>0</v>
      </c>
      <c r="AO709">
        <v>4500000</v>
      </c>
      <c r="AP709">
        <v>4500000</v>
      </c>
      <c r="AQ709" s="187">
        <v>0</v>
      </c>
      <c r="AR709" s="187">
        <v>0</v>
      </c>
      <c r="AS709" s="187">
        <v>0</v>
      </c>
      <c r="AT709" s="187">
        <v>0</v>
      </c>
      <c r="AU709" s="187">
        <v>0</v>
      </c>
      <c r="AV709" s="187">
        <v>0</v>
      </c>
      <c r="AW709">
        <f>+COUNTIF('[5]EJECUCIONGASTOS ARMONIZADO'!$R$3:$R$583,#REF!)</f>
        <v>0</v>
      </c>
      <c r="AY709" t="e">
        <f>+#REF!-[5]GASTOS!#REF!</f>
        <v>#REF!</v>
      </c>
    </row>
    <row r="710" spans="1:51" x14ac:dyDescent="0.25">
      <c r="A710">
        <v>36</v>
      </c>
      <c r="B710">
        <v>1</v>
      </c>
      <c r="C710">
        <v>3</v>
      </c>
      <c r="D710">
        <v>22</v>
      </c>
      <c r="E710">
        <v>1</v>
      </c>
      <c r="F710">
        <v>5</v>
      </c>
      <c r="G710">
        <v>35</v>
      </c>
      <c r="H710">
        <v>0</v>
      </c>
      <c r="I710">
        <v>2</v>
      </c>
      <c r="J710" t="s">
        <v>235</v>
      </c>
      <c r="K710" t="s">
        <v>2117</v>
      </c>
      <c r="L710" t="s">
        <v>228</v>
      </c>
      <c r="M710" t="s">
        <v>2117</v>
      </c>
      <c r="N710" t="s">
        <v>228</v>
      </c>
      <c r="O710" t="s">
        <v>2120</v>
      </c>
      <c r="P710" t="s">
        <v>2121</v>
      </c>
      <c r="Q710" t="s">
        <v>594</v>
      </c>
      <c r="R710" t="s">
        <v>602</v>
      </c>
      <c r="S710" t="s">
        <v>696</v>
      </c>
      <c r="T710" t="s">
        <v>235</v>
      </c>
      <c r="U710" t="s">
        <v>695</v>
      </c>
      <c r="V710" t="s">
        <v>235</v>
      </c>
      <c r="W710" t="s">
        <v>797</v>
      </c>
      <c r="X710" t="s">
        <v>239</v>
      </c>
      <c r="Y710" t="s">
        <v>2122</v>
      </c>
      <c r="Z710" t="s">
        <v>2123</v>
      </c>
      <c r="AA710" t="s">
        <v>2133</v>
      </c>
      <c r="AB710" t="s">
        <v>2134</v>
      </c>
      <c r="AC710" t="s">
        <v>2135</v>
      </c>
      <c r="AD710" t="s">
        <v>2136</v>
      </c>
      <c r="AE710" t="s">
        <v>609</v>
      </c>
      <c r="AF710" t="s">
        <v>610</v>
      </c>
      <c r="AG710" t="s">
        <v>611</v>
      </c>
      <c r="AH710" t="s">
        <v>2147</v>
      </c>
      <c r="AI710" t="s">
        <v>2148</v>
      </c>
      <c r="AJ710" t="s">
        <v>2165</v>
      </c>
      <c r="AK710" t="s">
        <v>147</v>
      </c>
      <c r="AL710">
        <v>1141735310</v>
      </c>
      <c r="AM710">
        <v>0</v>
      </c>
      <c r="AN710">
        <v>0</v>
      </c>
      <c r="AO710">
        <v>0</v>
      </c>
      <c r="AP710">
        <v>0.5</v>
      </c>
      <c r="AQ710" s="187">
        <v>1141735309.5</v>
      </c>
      <c r="AR710" s="187">
        <v>1141735309.5</v>
      </c>
      <c r="AS710" s="187">
        <v>1141735309.5</v>
      </c>
      <c r="AT710" s="187">
        <v>739358715.83000004</v>
      </c>
      <c r="AU710" s="187">
        <v>649184377.83000004</v>
      </c>
      <c r="AV710" s="187">
        <v>0</v>
      </c>
      <c r="AW710">
        <f>+COUNTIF('[5]EJECUCIONGASTOS ARMONIZADO'!$R$3:$R$583,#REF!)</f>
        <v>0</v>
      </c>
      <c r="AY710" t="e">
        <f>+#REF!-[5]GASTOS!#REF!</f>
        <v>#REF!</v>
      </c>
    </row>
    <row r="711" spans="1:51" x14ac:dyDescent="0.25">
      <c r="A711">
        <v>36</v>
      </c>
      <c r="B711">
        <v>1</v>
      </c>
      <c r="C711">
        <v>3</v>
      </c>
      <c r="D711">
        <v>22</v>
      </c>
      <c r="E711">
        <v>1</v>
      </c>
      <c r="F711">
        <v>5</v>
      </c>
      <c r="G711">
        <v>35</v>
      </c>
      <c r="H711">
        <v>1</v>
      </c>
      <c r="I711">
        <v>2</v>
      </c>
      <c r="J711" t="s">
        <v>235</v>
      </c>
      <c r="K711" t="s">
        <v>2117</v>
      </c>
      <c r="L711" t="s">
        <v>228</v>
      </c>
      <c r="M711" t="s">
        <v>2117</v>
      </c>
      <c r="N711" t="s">
        <v>228</v>
      </c>
      <c r="O711" t="s">
        <v>2120</v>
      </c>
      <c r="P711" t="s">
        <v>2121</v>
      </c>
      <c r="Q711" t="s">
        <v>594</v>
      </c>
      <c r="R711" t="s">
        <v>602</v>
      </c>
      <c r="S711" t="s">
        <v>696</v>
      </c>
      <c r="T711" t="s">
        <v>235</v>
      </c>
      <c r="U711" t="s">
        <v>695</v>
      </c>
      <c r="V711" t="s">
        <v>235</v>
      </c>
      <c r="W711" t="s">
        <v>797</v>
      </c>
      <c r="X711" t="s">
        <v>239</v>
      </c>
      <c r="Y711" t="s">
        <v>2122</v>
      </c>
      <c r="Z711" t="s">
        <v>2123</v>
      </c>
      <c r="AA711" t="s">
        <v>2133</v>
      </c>
      <c r="AB711" t="s">
        <v>2134</v>
      </c>
      <c r="AC711" t="s">
        <v>2135</v>
      </c>
      <c r="AD711" t="s">
        <v>2136</v>
      </c>
      <c r="AE711" t="s">
        <v>609</v>
      </c>
      <c r="AF711" t="s">
        <v>610</v>
      </c>
      <c r="AG711" t="s">
        <v>611</v>
      </c>
      <c r="AH711" t="s">
        <v>2147</v>
      </c>
      <c r="AI711" t="s">
        <v>2148</v>
      </c>
      <c r="AJ711" t="s">
        <v>2550</v>
      </c>
      <c r="AK711" t="s">
        <v>148</v>
      </c>
      <c r="AL711">
        <v>0</v>
      </c>
      <c r="AM711">
        <v>0</v>
      </c>
      <c r="AN711">
        <v>0</v>
      </c>
      <c r="AO711">
        <v>347566040</v>
      </c>
      <c r="AP711">
        <v>23830175</v>
      </c>
      <c r="AQ711" s="187">
        <v>323735865</v>
      </c>
      <c r="AR711" s="187">
        <v>323735865</v>
      </c>
      <c r="AS711" s="187">
        <v>323735865</v>
      </c>
      <c r="AT711" s="187">
        <v>308934441</v>
      </c>
      <c r="AU711" s="187">
        <v>308934441</v>
      </c>
      <c r="AV711" s="187">
        <v>0</v>
      </c>
      <c r="AW711">
        <f>+COUNTIF('[5]EJECUCIONGASTOS ARMONIZADO'!$R$3:$R$583,#REF!)</f>
        <v>0</v>
      </c>
      <c r="AY711" t="e">
        <f>+#REF!-[5]GASTOS!#REF!</f>
        <v>#REF!</v>
      </c>
    </row>
    <row r="712" spans="1:51" x14ac:dyDescent="0.25">
      <c r="A712">
        <v>36</v>
      </c>
      <c r="B712">
        <v>1</v>
      </c>
      <c r="C712">
        <v>3</v>
      </c>
      <c r="D712">
        <v>22</v>
      </c>
      <c r="E712">
        <v>1</v>
      </c>
      <c r="F712">
        <v>5</v>
      </c>
      <c r="G712">
        <v>35</v>
      </c>
      <c r="H712">
        <v>1</v>
      </c>
      <c r="I712">
        <v>2</v>
      </c>
      <c r="J712" t="s">
        <v>235</v>
      </c>
      <c r="K712" t="s">
        <v>2117</v>
      </c>
      <c r="L712" t="s">
        <v>228</v>
      </c>
      <c r="M712" t="s">
        <v>2117</v>
      </c>
      <c r="N712" t="s">
        <v>228</v>
      </c>
      <c r="O712" t="s">
        <v>2120</v>
      </c>
      <c r="P712" t="s">
        <v>2121</v>
      </c>
      <c r="Q712" t="s">
        <v>594</v>
      </c>
      <c r="R712" t="s">
        <v>602</v>
      </c>
      <c r="S712" t="s">
        <v>696</v>
      </c>
      <c r="T712" t="s">
        <v>235</v>
      </c>
      <c r="U712" t="s">
        <v>695</v>
      </c>
      <c r="V712" t="s">
        <v>235</v>
      </c>
      <c r="W712" t="s">
        <v>797</v>
      </c>
      <c r="X712" t="s">
        <v>239</v>
      </c>
      <c r="Y712" t="s">
        <v>2122</v>
      </c>
      <c r="Z712" t="s">
        <v>2123</v>
      </c>
      <c r="AA712" t="s">
        <v>2133</v>
      </c>
      <c r="AB712" t="s">
        <v>2134</v>
      </c>
      <c r="AC712" t="s">
        <v>2135</v>
      </c>
      <c r="AD712" t="s">
        <v>2136</v>
      </c>
      <c r="AE712" t="s">
        <v>609</v>
      </c>
      <c r="AF712" t="s">
        <v>610</v>
      </c>
      <c r="AG712" t="s">
        <v>611</v>
      </c>
      <c r="AH712" t="s">
        <v>2142</v>
      </c>
      <c r="AI712" t="s">
        <v>2143</v>
      </c>
      <c r="AJ712" t="s">
        <v>2168</v>
      </c>
      <c r="AK712" t="s">
        <v>148</v>
      </c>
      <c r="AL712">
        <v>803376064</v>
      </c>
      <c r="AM712">
        <v>0</v>
      </c>
      <c r="AN712">
        <v>0</v>
      </c>
      <c r="AO712">
        <v>288440386</v>
      </c>
      <c r="AP712">
        <v>660207255</v>
      </c>
      <c r="AQ712" s="187">
        <v>431609195</v>
      </c>
      <c r="AR712" s="187">
        <v>431609195</v>
      </c>
      <c r="AS712" s="187">
        <v>431609195</v>
      </c>
      <c r="AT712" s="187">
        <v>431609195</v>
      </c>
      <c r="AU712" s="187">
        <v>431609195</v>
      </c>
      <c r="AV712" s="187">
        <v>0</v>
      </c>
      <c r="AW712">
        <f>+COUNTIF('[5]EJECUCIONGASTOS ARMONIZADO'!$R$3:$R$583,#REF!)</f>
        <v>0</v>
      </c>
      <c r="AY712" t="e">
        <f>+#REF!-[5]GASTOS!#REF!</f>
        <v>#REF!</v>
      </c>
    </row>
    <row r="713" spans="1:51" x14ac:dyDescent="0.25">
      <c r="A713">
        <v>36</v>
      </c>
      <c r="B713">
        <v>1</v>
      </c>
      <c r="C713">
        <v>3</v>
      </c>
      <c r="D713">
        <v>22</v>
      </c>
      <c r="E713">
        <v>1</v>
      </c>
      <c r="F713">
        <v>5</v>
      </c>
      <c r="G713">
        <v>35</v>
      </c>
      <c r="H713">
        <v>2</v>
      </c>
      <c r="I713">
        <v>2</v>
      </c>
      <c r="J713" t="s">
        <v>235</v>
      </c>
      <c r="K713" t="s">
        <v>2117</v>
      </c>
      <c r="L713" t="s">
        <v>228</v>
      </c>
      <c r="M713" t="s">
        <v>2117</v>
      </c>
      <c r="N713" t="s">
        <v>228</v>
      </c>
      <c r="O713" t="s">
        <v>2120</v>
      </c>
      <c r="P713" t="s">
        <v>2121</v>
      </c>
      <c r="Q713" t="s">
        <v>594</v>
      </c>
      <c r="R713" t="s">
        <v>602</v>
      </c>
      <c r="S713" t="s">
        <v>696</v>
      </c>
      <c r="T713" t="s">
        <v>235</v>
      </c>
      <c r="U713" t="s">
        <v>695</v>
      </c>
      <c r="V713" t="s">
        <v>235</v>
      </c>
      <c r="W713" t="s">
        <v>797</v>
      </c>
      <c r="X713" t="s">
        <v>239</v>
      </c>
      <c r="Y713" t="s">
        <v>2122</v>
      </c>
      <c r="Z713" t="s">
        <v>2123</v>
      </c>
      <c r="AA713" t="s">
        <v>2133</v>
      </c>
      <c r="AB713" t="s">
        <v>2134</v>
      </c>
      <c r="AC713" t="s">
        <v>2135</v>
      </c>
      <c r="AD713" t="s">
        <v>2136</v>
      </c>
      <c r="AE713" t="s">
        <v>609</v>
      </c>
      <c r="AF713" t="s">
        <v>610</v>
      </c>
      <c r="AG713" t="s">
        <v>611</v>
      </c>
      <c r="AH713" t="s">
        <v>2142</v>
      </c>
      <c r="AI713" t="s">
        <v>2143</v>
      </c>
      <c r="AJ713" t="s">
        <v>2172</v>
      </c>
      <c r="AK713" t="s">
        <v>149</v>
      </c>
      <c r="AL713">
        <v>14661199</v>
      </c>
      <c r="AM713">
        <v>0</v>
      </c>
      <c r="AN713">
        <v>0</v>
      </c>
      <c r="AO713">
        <v>0</v>
      </c>
      <c r="AP713">
        <v>14661199</v>
      </c>
      <c r="AQ713" s="187">
        <v>0</v>
      </c>
      <c r="AR713" s="187">
        <v>0</v>
      </c>
      <c r="AS713" s="187">
        <v>0</v>
      </c>
      <c r="AT713" s="187">
        <v>0</v>
      </c>
      <c r="AU713" s="187">
        <v>0</v>
      </c>
      <c r="AV713" s="187">
        <v>0</v>
      </c>
      <c r="AW713">
        <f>+COUNTIF('[5]EJECUCIONGASTOS ARMONIZADO'!$R$3:$R$583,#REF!)</f>
        <v>0</v>
      </c>
      <c r="AY713" t="e">
        <f>+#REF!-[5]GASTOS!#REF!</f>
        <v>#REF!</v>
      </c>
    </row>
    <row r="714" spans="1:51" x14ac:dyDescent="0.25">
      <c r="A714">
        <v>36</v>
      </c>
      <c r="B714">
        <v>1</v>
      </c>
      <c r="C714">
        <v>3</v>
      </c>
      <c r="D714">
        <v>22</v>
      </c>
      <c r="E714">
        <v>1</v>
      </c>
      <c r="F714">
        <v>5</v>
      </c>
      <c r="G714">
        <v>35</v>
      </c>
      <c r="H714">
        <v>3</v>
      </c>
      <c r="I714">
        <v>2</v>
      </c>
      <c r="J714" t="s">
        <v>235</v>
      </c>
      <c r="K714" t="s">
        <v>2117</v>
      </c>
      <c r="L714" t="s">
        <v>228</v>
      </c>
      <c r="M714" t="s">
        <v>2117</v>
      </c>
      <c r="N714" t="s">
        <v>228</v>
      </c>
      <c r="O714" t="s">
        <v>2120</v>
      </c>
      <c r="P714" t="s">
        <v>2121</v>
      </c>
      <c r="Q714" t="s">
        <v>594</v>
      </c>
      <c r="R714" t="s">
        <v>602</v>
      </c>
      <c r="S714" t="s">
        <v>696</v>
      </c>
      <c r="T714" t="s">
        <v>235</v>
      </c>
      <c r="U714" t="s">
        <v>695</v>
      </c>
      <c r="V714" t="s">
        <v>235</v>
      </c>
      <c r="W714" t="s">
        <v>797</v>
      </c>
      <c r="X714" t="s">
        <v>239</v>
      </c>
      <c r="Y714" t="s">
        <v>2122</v>
      </c>
      <c r="Z714" t="s">
        <v>2123</v>
      </c>
      <c r="AA714" t="s">
        <v>2133</v>
      </c>
      <c r="AB714" t="s">
        <v>2134</v>
      </c>
      <c r="AC714" t="s">
        <v>2135</v>
      </c>
      <c r="AD714" t="s">
        <v>2136</v>
      </c>
      <c r="AE714" t="s">
        <v>609</v>
      </c>
      <c r="AF714" t="s">
        <v>610</v>
      </c>
      <c r="AG714" t="s">
        <v>611</v>
      </c>
      <c r="AH714" t="s">
        <v>2142</v>
      </c>
      <c r="AI714" t="s">
        <v>2143</v>
      </c>
      <c r="AJ714" t="s">
        <v>2176</v>
      </c>
      <c r="AK714" t="s">
        <v>150</v>
      </c>
      <c r="AL714">
        <v>100000</v>
      </c>
      <c r="AM714">
        <v>0</v>
      </c>
      <c r="AN714">
        <v>0</v>
      </c>
      <c r="AO714">
        <v>0</v>
      </c>
      <c r="AP714">
        <v>100000</v>
      </c>
      <c r="AQ714" s="187">
        <v>0</v>
      </c>
      <c r="AR714" s="187">
        <v>0</v>
      </c>
      <c r="AS714" s="187">
        <v>0</v>
      </c>
      <c r="AT714" s="187">
        <v>0</v>
      </c>
      <c r="AU714" s="187">
        <v>0</v>
      </c>
      <c r="AV714" s="187">
        <v>0</v>
      </c>
      <c r="AW714">
        <f>+COUNTIF('[5]EJECUCIONGASTOS ARMONIZADO'!$R$3:$R$583,#REF!)</f>
        <v>0</v>
      </c>
      <c r="AY714" t="e">
        <f>+#REF!-[5]GASTOS!#REF!</f>
        <v>#REF!</v>
      </c>
    </row>
    <row r="715" spans="1:51" x14ac:dyDescent="0.25">
      <c r="A715">
        <v>36</v>
      </c>
      <c r="B715">
        <v>1</v>
      </c>
      <c r="C715">
        <v>3</v>
      </c>
      <c r="D715">
        <v>22</v>
      </c>
      <c r="E715">
        <v>1</v>
      </c>
      <c r="F715">
        <v>5</v>
      </c>
      <c r="G715">
        <v>35</v>
      </c>
      <c r="H715">
        <v>4</v>
      </c>
      <c r="I715">
        <v>2</v>
      </c>
      <c r="J715" t="s">
        <v>235</v>
      </c>
      <c r="K715" t="s">
        <v>2117</v>
      </c>
      <c r="L715" t="s">
        <v>228</v>
      </c>
      <c r="M715" t="s">
        <v>2117</v>
      </c>
      <c r="N715" t="s">
        <v>228</v>
      </c>
      <c r="O715" t="s">
        <v>2120</v>
      </c>
      <c r="P715" t="s">
        <v>2121</v>
      </c>
      <c r="Q715" t="s">
        <v>594</v>
      </c>
      <c r="R715" t="s">
        <v>602</v>
      </c>
      <c r="S715" t="s">
        <v>696</v>
      </c>
      <c r="T715" t="s">
        <v>235</v>
      </c>
      <c r="U715" t="s">
        <v>695</v>
      </c>
      <c r="V715" t="s">
        <v>235</v>
      </c>
      <c r="W715" t="s">
        <v>797</v>
      </c>
      <c r="X715" t="s">
        <v>239</v>
      </c>
      <c r="Y715" t="s">
        <v>2122</v>
      </c>
      <c r="Z715" t="s">
        <v>2123</v>
      </c>
      <c r="AA715" t="s">
        <v>2133</v>
      </c>
      <c r="AB715" t="s">
        <v>2134</v>
      </c>
      <c r="AC715" t="s">
        <v>2135</v>
      </c>
      <c r="AD715" t="s">
        <v>2136</v>
      </c>
      <c r="AE715" t="s">
        <v>609</v>
      </c>
      <c r="AF715" t="s">
        <v>610</v>
      </c>
      <c r="AG715" t="s">
        <v>611</v>
      </c>
      <c r="AH715" t="s">
        <v>2142</v>
      </c>
      <c r="AI715" t="s">
        <v>2143</v>
      </c>
      <c r="AJ715" t="s">
        <v>2180</v>
      </c>
      <c r="AK715" t="s">
        <v>151</v>
      </c>
      <c r="AL715">
        <v>11000000</v>
      </c>
      <c r="AM715">
        <v>0</v>
      </c>
      <c r="AN715">
        <v>0</v>
      </c>
      <c r="AO715">
        <v>0</v>
      </c>
      <c r="AP715">
        <v>11000000</v>
      </c>
      <c r="AQ715" s="187">
        <v>0</v>
      </c>
      <c r="AR715" s="187">
        <v>0</v>
      </c>
      <c r="AS715" s="187">
        <v>0</v>
      </c>
      <c r="AT715" s="187">
        <v>0</v>
      </c>
      <c r="AU715" s="187">
        <v>0</v>
      </c>
      <c r="AV715" s="187">
        <v>0</v>
      </c>
      <c r="AW715">
        <f>+COUNTIF('[5]EJECUCIONGASTOS ARMONIZADO'!$R$3:$R$583,#REF!)</f>
        <v>0</v>
      </c>
      <c r="AY715" t="e">
        <f>+#REF!-[5]GASTOS!#REF!</f>
        <v>#REF!</v>
      </c>
    </row>
    <row r="716" spans="1:51" x14ac:dyDescent="0.25">
      <c r="A716">
        <v>36</v>
      </c>
      <c r="B716">
        <v>1</v>
      </c>
      <c r="C716">
        <v>3</v>
      </c>
      <c r="D716">
        <v>33</v>
      </c>
      <c r="E716">
        <v>1</v>
      </c>
      <c r="F716">
        <v>403</v>
      </c>
      <c r="G716">
        <v>34</v>
      </c>
      <c r="H716">
        <v>40</v>
      </c>
      <c r="I716">
        <v>3</v>
      </c>
      <c r="J716" t="s">
        <v>236</v>
      </c>
      <c r="K716" t="s">
        <v>2117</v>
      </c>
      <c r="L716" t="s">
        <v>228</v>
      </c>
      <c r="M716" t="s">
        <v>2117</v>
      </c>
      <c r="N716" t="s">
        <v>228</v>
      </c>
      <c r="O716" t="s">
        <v>2120</v>
      </c>
      <c r="P716" t="s">
        <v>2121</v>
      </c>
      <c r="Q716" t="s">
        <v>594</v>
      </c>
      <c r="R716" t="s">
        <v>602</v>
      </c>
      <c r="S716" t="s">
        <v>594</v>
      </c>
      <c r="T716" t="s">
        <v>236</v>
      </c>
      <c r="U716" t="s">
        <v>1180</v>
      </c>
      <c r="V716" t="s">
        <v>1181</v>
      </c>
      <c r="W716" t="s">
        <v>797</v>
      </c>
      <c r="X716" t="s">
        <v>239</v>
      </c>
      <c r="Y716" t="s">
        <v>3369</v>
      </c>
      <c r="Z716" t="s">
        <v>370</v>
      </c>
      <c r="AA716" t="s">
        <v>3370</v>
      </c>
      <c r="AB716" t="s">
        <v>2125</v>
      </c>
      <c r="AC716" t="s">
        <v>2126</v>
      </c>
      <c r="AD716" t="s">
        <v>2127</v>
      </c>
      <c r="AE716" t="s">
        <v>609</v>
      </c>
      <c r="AF716" t="s">
        <v>610</v>
      </c>
      <c r="AG716" t="s">
        <v>611</v>
      </c>
      <c r="AH716" t="s">
        <v>2128</v>
      </c>
      <c r="AI716" t="s">
        <v>2129</v>
      </c>
      <c r="AJ716" t="s">
        <v>3390</v>
      </c>
      <c r="AK716" t="s">
        <v>3391</v>
      </c>
      <c r="AL716">
        <v>0</v>
      </c>
      <c r="AM716">
        <v>0</v>
      </c>
      <c r="AN716">
        <v>0</v>
      </c>
      <c r="AO716">
        <v>145003980</v>
      </c>
      <c r="AP716">
        <v>0</v>
      </c>
      <c r="AQ716" s="187">
        <v>145003980</v>
      </c>
      <c r="AR716" s="187">
        <v>60817295</v>
      </c>
      <c r="AS716" s="187">
        <v>60817295</v>
      </c>
      <c r="AT716" s="187">
        <v>24980630</v>
      </c>
      <c r="AU716" s="187">
        <v>22080630</v>
      </c>
      <c r="AV716" s="187">
        <v>84186685</v>
      </c>
      <c r="AW716">
        <f>+COUNTIF('[5]EJECUCIONGASTOS ARMONIZADO'!$R$3:$R$583,#REF!)</f>
        <v>0</v>
      </c>
      <c r="AY716" t="e">
        <f>+#REF!-[5]GASTOS!#REF!</f>
        <v>#REF!</v>
      </c>
    </row>
    <row r="717" spans="1:51" x14ac:dyDescent="0.25">
      <c r="A717">
        <v>36</v>
      </c>
      <c r="B717">
        <v>1</v>
      </c>
      <c r="C717">
        <v>3</v>
      </c>
      <c r="D717">
        <v>33</v>
      </c>
      <c r="E717">
        <v>1</v>
      </c>
      <c r="F717">
        <v>5</v>
      </c>
      <c r="G717">
        <v>34</v>
      </c>
      <c r="H717">
        <v>0</v>
      </c>
      <c r="I717">
        <v>3</v>
      </c>
      <c r="J717" t="s">
        <v>236</v>
      </c>
      <c r="K717" t="s">
        <v>2117</v>
      </c>
      <c r="L717" t="s">
        <v>228</v>
      </c>
      <c r="M717" t="s">
        <v>2117</v>
      </c>
      <c r="N717" t="s">
        <v>228</v>
      </c>
      <c r="O717" t="s">
        <v>2120</v>
      </c>
      <c r="P717" t="s">
        <v>2121</v>
      </c>
      <c r="Q717" t="s">
        <v>594</v>
      </c>
      <c r="R717" t="s">
        <v>602</v>
      </c>
      <c r="S717" t="s">
        <v>594</v>
      </c>
      <c r="T717" t="s">
        <v>236</v>
      </c>
      <c r="U717" t="s">
        <v>1180</v>
      </c>
      <c r="V717" t="s">
        <v>1181</v>
      </c>
      <c r="W717" t="s">
        <v>797</v>
      </c>
      <c r="X717" t="s">
        <v>239</v>
      </c>
      <c r="Y717" t="s">
        <v>2122</v>
      </c>
      <c r="Z717" t="s">
        <v>2123</v>
      </c>
      <c r="AA717" t="s">
        <v>2124</v>
      </c>
      <c r="AB717" t="s">
        <v>2125</v>
      </c>
      <c r="AC717" t="s">
        <v>2126</v>
      </c>
      <c r="AD717" t="s">
        <v>2127</v>
      </c>
      <c r="AE717" t="s">
        <v>609</v>
      </c>
      <c r="AF717" t="s">
        <v>610</v>
      </c>
      <c r="AG717" t="s">
        <v>611</v>
      </c>
      <c r="AH717" t="s">
        <v>2128</v>
      </c>
      <c r="AI717" t="s">
        <v>2129</v>
      </c>
      <c r="AJ717" t="s">
        <v>2184</v>
      </c>
      <c r="AK717" t="s">
        <v>152</v>
      </c>
      <c r="AL717">
        <v>1677380853</v>
      </c>
      <c r="AM717">
        <v>0</v>
      </c>
      <c r="AN717">
        <v>0</v>
      </c>
      <c r="AO717">
        <v>0</v>
      </c>
      <c r="AP717">
        <v>145003980</v>
      </c>
      <c r="AQ717" s="187">
        <v>1532376873</v>
      </c>
      <c r="AR717" s="187">
        <v>1532376873</v>
      </c>
      <c r="AS717" s="187">
        <v>1532376873</v>
      </c>
      <c r="AT717" s="187">
        <v>980401510</v>
      </c>
      <c r="AU717" s="187">
        <v>809241512</v>
      </c>
      <c r="AV717" s="187">
        <v>0</v>
      </c>
      <c r="AW717">
        <f>+COUNTIF('[5]EJECUCIONGASTOS ARMONIZADO'!$R$3:$R$583,#REF!)</f>
        <v>0</v>
      </c>
      <c r="AY717" t="e">
        <f>+#REF!-[5]GASTOS!#REF!</f>
        <v>#REF!</v>
      </c>
    </row>
    <row r="718" spans="1:51" x14ac:dyDescent="0.25">
      <c r="A718">
        <v>36</v>
      </c>
      <c r="B718">
        <v>1</v>
      </c>
      <c r="C718">
        <v>3</v>
      </c>
      <c r="D718">
        <v>81</v>
      </c>
      <c r="E718">
        <v>1</v>
      </c>
      <c r="F718">
        <v>401</v>
      </c>
      <c r="G718">
        <v>35</v>
      </c>
      <c r="H718">
        <v>40</v>
      </c>
      <c r="I718">
        <v>1</v>
      </c>
      <c r="J718" t="s">
        <v>597</v>
      </c>
      <c r="K718">
        <v>0</v>
      </c>
      <c r="L718" t="s">
        <v>597</v>
      </c>
      <c r="M718" t="s">
        <v>2117</v>
      </c>
      <c r="N718" t="s">
        <v>228</v>
      </c>
      <c r="O718" t="s">
        <v>2120</v>
      </c>
      <c r="P718" t="s">
        <v>2121</v>
      </c>
      <c r="Q718" t="s">
        <v>594</v>
      </c>
      <c r="R718" t="s">
        <v>602</v>
      </c>
      <c r="S718" t="s">
        <v>596</v>
      </c>
      <c r="T718" t="s">
        <v>597</v>
      </c>
      <c r="U718" t="s">
        <v>946</v>
      </c>
      <c r="V718" t="s">
        <v>950</v>
      </c>
      <c r="W718" t="s">
        <v>797</v>
      </c>
      <c r="X718" t="s">
        <v>239</v>
      </c>
      <c r="Y718" t="s">
        <v>3363</v>
      </c>
      <c r="Z718" t="s">
        <v>364</v>
      </c>
      <c r="AA718" t="s">
        <v>3364</v>
      </c>
      <c r="AB718" t="s">
        <v>2134</v>
      </c>
      <c r="AC718" t="s">
        <v>2135</v>
      </c>
      <c r="AD718" t="s">
        <v>2136</v>
      </c>
      <c r="AE718" t="s">
        <v>609</v>
      </c>
      <c r="AF718" t="s">
        <v>610</v>
      </c>
      <c r="AG718" t="s">
        <v>611</v>
      </c>
      <c r="AH718" t="s">
        <v>2142</v>
      </c>
      <c r="AI718" t="s">
        <v>2143</v>
      </c>
      <c r="AJ718" t="s">
        <v>3392</v>
      </c>
      <c r="AK718" t="s">
        <v>3366</v>
      </c>
      <c r="AL718">
        <v>0</v>
      </c>
      <c r="AM718">
        <v>0</v>
      </c>
      <c r="AN718">
        <v>0</v>
      </c>
      <c r="AO718">
        <v>996615045</v>
      </c>
      <c r="AP718">
        <v>0</v>
      </c>
      <c r="AQ718" s="187">
        <v>996615045</v>
      </c>
      <c r="AR718" s="187">
        <v>996615045</v>
      </c>
      <c r="AS718" s="187">
        <v>164847273</v>
      </c>
      <c r="AT718" s="187">
        <v>0</v>
      </c>
      <c r="AU718" s="187">
        <v>0</v>
      </c>
      <c r="AV718" s="187">
        <v>0</v>
      </c>
      <c r="AW718">
        <f>+COUNTIF('[5]EJECUCIONGASTOS ARMONIZADO'!$R$3:$R$583,#REF!)</f>
        <v>0</v>
      </c>
      <c r="AY718" t="e">
        <f>+#REF!-[5]GASTOS!#REF!</f>
        <v>#REF!</v>
      </c>
    </row>
    <row r="719" spans="1:51" x14ac:dyDescent="0.25">
      <c r="A719">
        <v>36</v>
      </c>
      <c r="B719">
        <v>1</v>
      </c>
      <c r="C719">
        <v>3</v>
      </c>
      <c r="D719">
        <v>81</v>
      </c>
      <c r="E719">
        <v>1</v>
      </c>
      <c r="F719">
        <v>5</v>
      </c>
      <c r="G719">
        <v>35</v>
      </c>
      <c r="H719">
        <v>0</v>
      </c>
      <c r="I719">
        <v>1</v>
      </c>
      <c r="J719" t="s">
        <v>597</v>
      </c>
      <c r="K719">
        <v>0</v>
      </c>
      <c r="L719" t="s">
        <v>597</v>
      </c>
      <c r="M719" t="s">
        <v>2117</v>
      </c>
      <c r="N719" t="s">
        <v>228</v>
      </c>
      <c r="O719" t="s">
        <v>2120</v>
      </c>
      <c r="P719" t="s">
        <v>2121</v>
      </c>
      <c r="Q719" t="s">
        <v>594</v>
      </c>
      <c r="R719" t="s">
        <v>602</v>
      </c>
      <c r="S719" t="s">
        <v>596</v>
      </c>
      <c r="T719" t="s">
        <v>597</v>
      </c>
      <c r="U719" t="s">
        <v>946</v>
      </c>
      <c r="V719" t="s">
        <v>950</v>
      </c>
      <c r="W719" t="s">
        <v>797</v>
      </c>
      <c r="X719" t="s">
        <v>239</v>
      </c>
      <c r="Y719" t="s">
        <v>2122</v>
      </c>
      <c r="Z719" t="s">
        <v>2123</v>
      </c>
      <c r="AA719" t="s">
        <v>2133</v>
      </c>
      <c r="AB719" t="s">
        <v>2134</v>
      </c>
      <c r="AC719" t="s">
        <v>2135</v>
      </c>
      <c r="AD719" t="s">
        <v>2136</v>
      </c>
      <c r="AE719" t="s">
        <v>609</v>
      </c>
      <c r="AF719" t="s">
        <v>610</v>
      </c>
      <c r="AG719" t="s">
        <v>611</v>
      </c>
      <c r="AH719" t="s">
        <v>2137</v>
      </c>
      <c r="AI719" t="s">
        <v>2138</v>
      </c>
      <c r="AJ719" t="s">
        <v>2187</v>
      </c>
      <c r="AK719" t="s">
        <v>142</v>
      </c>
      <c r="AL719">
        <v>3000000000</v>
      </c>
      <c r="AM719">
        <v>0</v>
      </c>
      <c r="AN719">
        <v>0</v>
      </c>
      <c r="AO719">
        <v>240735675</v>
      </c>
      <c r="AP719">
        <v>581471350</v>
      </c>
      <c r="AQ719" s="187">
        <v>2659264325</v>
      </c>
      <c r="AR719" s="187">
        <v>2659264325</v>
      </c>
      <c r="AS719" s="187">
        <v>2659264325</v>
      </c>
      <c r="AT719" s="187">
        <v>797779297.5</v>
      </c>
      <c r="AU719" s="187">
        <v>797779297.5</v>
      </c>
      <c r="AV719" s="187">
        <v>0</v>
      </c>
      <c r="AW719">
        <f>+COUNTIF('[5]EJECUCIONGASTOS ARMONIZADO'!$R$3:$R$583,#REF!)</f>
        <v>0</v>
      </c>
      <c r="AY719" t="e">
        <f>+#REF!-[5]GASTOS!#REF!</f>
        <v>#REF!</v>
      </c>
    </row>
    <row r="720" spans="1:51" x14ac:dyDescent="0.25">
      <c r="A720">
        <v>36</v>
      </c>
      <c r="B720">
        <v>1</v>
      </c>
      <c r="C720">
        <v>3</v>
      </c>
      <c r="D720">
        <v>81</v>
      </c>
      <c r="E720">
        <v>1</v>
      </c>
      <c r="F720">
        <v>5</v>
      </c>
      <c r="G720">
        <v>35</v>
      </c>
      <c r="H720">
        <v>1</v>
      </c>
      <c r="I720">
        <v>1</v>
      </c>
      <c r="J720" t="s">
        <v>597</v>
      </c>
      <c r="K720">
        <v>0</v>
      </c>
      <c r="L720" t="s">
        <v>597</v>
      </c>
      <c r="M720" t="s">
        <v>2117</v>
      </c>
      <c r="N720" t="s">
        <v>228</v>
      </c>
      <c r="O720" t="s">
        <v>2120</v>
      </c>
      <c r="P720" t="s">
        <v>2121</v>
      </c>
      <c r="Q720" t="s">
        <v>594</v>
      </c>
      <c r="R720" t="s">
        <v>602</v>
      </c>
      <c r="S720" t="s">
        <v>596</v>
      </c>
      <c r="T720" t="s">
        <v>597</v>
      </c>
      <c r="U720" t="s">
        <v>946</v>
      </c>
      <c r="V720" t="s">
        <v>950</v>
      </c>
      <c r="W720" t="s">
        <v>797</v>
      </c>
      <c r="X720" t="s">
        <v>239</v>
      </c>
      <c r="Y720" t="s">
        <v>2122</v>
      </c>
      <c r="Z720" t="s">
        <v>2123</v>
      </c>
      <c r="AA720" t="s">
        <v>2133</v>
      </c>
      <c r="AB720" t="s">
        <v>2134</v>
      </c>
      <c r="AC720" t="s">
        <v>2135</v>
      </c>
      <c r="AD720" t="s">
        <v>2136</v>
      </c>
      <c r="AE720" t="s">
        <v>609</v>
      </c>
      <c r="AF720" t="s">
        <v>610</v>
      </c>
      <c r="AG720" t="s">
        <v>611</v>
      </c>
      <c r="AH720" t="s">
        <v>2137</v>
      </c>
      <c r="AI720" t="s">
        <v>2138</v>
      </c>
      <c r="AJ720" t="s">
        <v>2190</v>
      </c>
      <c r="AK720" t="s">
        <v>153</v>
      </c>
      <c r="AL720">
        <v>0</v>
      </c>
      <c r="AM720">
        <v>2000000000</v>
      </c>
      <c r="AN720">
        <v>0</v>
      </c>
      <c r="AO720">
        <v>0</v>
      </c>
      <c r="AP720">
        <v>655879370</v>
      </c>
      <c r="AQ720" s="187">
        <v>1344120630</v>
      </c>
      <c r="AR720" s="187">
        <v>1344120630</v>
      </c>
      <c r="AS720" s="187">
        <v>1344120630</v>
      </c>
      <c r="AT720" s="187">
        <v>238835554.80000001</v>
      </c>
      <c r="AU720" s="187">
        <v>238835554.80000001</v>
      </c>
      <c r="AV720" s="187">
        <v>0</v>
      </c>
      <c r="AW720">
        <f>+COUNTIF('[5]EJECUCIONGASTOS ARMONIZADO'!$R$3:$R$583,#REF!)</f>
        <v>0</v>
      </c>
      <c r="AY720" t="e">
        <f>+#REF!-[5]GASTOS!#REF!</f>
        <v>#REF!</v>
      </c>
    </row>
    <row r="721" spans="1:51" x14ac:dyDescent="0.25">
      <c r="A721">
        <v>36</v>
      </c>
      <c r="B721">
        <v>1</v>
      </c>
      <c r="C721">
        <v>3</v>
      </c>
      <c r="D721">
        <v>82</v>
      </c>
      <c r="E721">
        <v>1</v>
      </c>
      <c r="F721">
        <v>401</v>
      </c>
      <c r="G721">
        <v>35</v>
      </c>
      <c r="H721">
        <v>40</v>
      </c>
      <c r="I721">
        <v>2</v>
      </c>
      <c r="J721" t="s">
        <v>235</v>
      </c>
      <c r="K721" t="s">
        <v>2117</v>
      </c>
      <c r="L721" t="s">
        <v>228</v>
      </c>
      <c r="M721" t="s">
        <v>2117</v>
      </c>
      <c r="N721" t="s">
        <v>228</v>
      </c>
      <c r="O721" t="s">
        <v>2120</v>
      </c>
      <c r="P721" t="s">
        <v>2121</v>
      </c>
      <c r="Q721" t="s">
        <v>594</v>
      </c>
      <c r="R721" t="s">
        <v>602</v>
      </c>
      <c r="S721" t="s">
        <v>696</v>
      </c>
      <c r="T721" t="s">
        <v>235</v>
      </c>
      <c r="U721" t="s">
        <v>725</v>
      </c>
      <c r="V721" t="s">
        <v>729</v>
      </c>
      <c r="W721" t="s">
        <v>797</v>
      </c>
      <c r="X721" t="s">
        <v>239</v>
      </c>
      <c r="Y721" t="s">
        <v>3363</v>
      </c>
      <c r="Z721" t="s">
        <v>364</v>
      </c>
      <c r="AA721" t="s">
        <v>3364</v>
      </c>
      <c r="AB721" t="s">
        <v>2134</v>
      </c>
      <c r="AC721" t="s">
        <v>2135</v>
      </c>
      <c r="AD721" t="s">
        <v>2136</v>
      </c>
      <c r="AE721" t="s">
        <v>609</v>
      </c>
      <c r="AF721" t="s">
        <v>610</v>
      </c>
      <c r="AG721" t="s">
        <v>611</v>
      </c>
      <c r="AH721" t="s">
        <v>2142</v>
      </c>
      <c r="AI721" t="s">
        <v>2143</v>
      </c>
      <c r="AJ721" t="s">
        <v>3393</v>
      </c>
      <c r="AK721" t="s">
        <v>3394</v>
      </c>
      <c r="AL721">
        <v>0</v>
      </c>
      <c r="AM721">
        <v>0</v>
      </c>
      <c r="AN721">
        <v>0</v>
      </c>
      <c r="AO721">
        <v>18617809</v>
      </c>
      <c r="AP721">
        <v>0</v>
      </c>
      <c r="AQ721" s="187">
        <v>18617809</v>
      </c>
      <c r="AR721" s="187">
        <v>18617809</v>
      </c>
      <c r="AS721" s="187">
        <v>0</v>
      </c>
      <c r="AT721" s="187">
        <v>0</v>
      </c>
      <c r="AU721" s="187">
        <v>0</v>
      </c>
      <c r="AV721" s="187">
        <v>0</v>
      </c>
      <c r="AW721">
        <f>+COUNTIF('[5]EJECUCIONGASTOS ARMONIZADO'!$R$3:$R$583,#REF!)</f>
        <v>0</v>
      </c>
      <c r="AY721" t="e">
        <f>+#REF!-[5]GASTOS!#REF!</f>
        <v>#REF!</v>
      </c>
    </row>
    <row r="722" spans="1:51" x14ac:dyDescent="0.25">
      <c r="A722">
        <v>36</v>
      </c>
      <c r="B722">
        <v>1</v>
      </c>
      <c r="C722">
        <v>3</v>
      </c>
      <c r="D722">
        <v>82</v>
      </c>
      <c r="E722">
        <v>1</v>
      </c>
      <c r="F722">
        <v>401</v>
      </c>
      <c r="G722">
        <v>35</v>
      </c>
      <c r="H722">
        <v>41</v>
      </c>
      <c r="I722">
        <v>2</v>
      </c>
      <c r="J722" t="s">
        <v>235</v>
      </c>
      <c r="K722" t="s">
        <v>2117</v>
      </c>
      <c r="L722" t="s">
        <v>228</v>
      </c>
      <c r="M722" t="s">
        <v>2117</v>
      </c>
      <c r="N722" t="s">
        <v>228</v>
      </c>
      <c r="O722" t="s">
        <v>2120</v>
      </c>
      <c r="P722" t="s">
        <v>2121</v>
      </c>
      <c r="Q722" t="s">
        <v>594</v>
      </c>
      <c r="R722" t="s">
        <v>602</v>
      </c>
      <c r="S722" t="s">
        <v>696</v>
      </c>
      <c r="T722" t="s">
        <v>235</v>
      </c>
      <c r="U722" t="s">
        <v>725</v>
      </c>
      <c r="V722" t="s">
        <v>729</v>
      </c>
      <c r="W722" t="s">
        <v>797</v>
      </c>
      <c r="X722" t="s">
        <v>239</v>
      </c>
      <c r="Y722" t="s">
        <v>3363</v>
      </c>
      <c r="Z722" t="s">
        <v>364</v>
      </c>
      <c r="AA722" t="s">
        <v>3364</v>
      </c>
      <c r="AB722" t="s">
        <v>2134</v>
      </c>
      <c r="AC722" t="s">
        <v>2135</v>
      </c>
      <c r="AD722" t="s">
        <v>2136</v>
      </c>
      <c r="AE722" t="s">
        <v>609</v>
      </c>
      <c r="AF722" t="s">
        <v>610</v>
      </c>
      <c r="AG722" t="s">
        <v>611</v>
      </c>
      <c r="AH722" t="s">
        <v>2142</v>
      </c>
      <c r="AI722" t="s">
        <v>2143</v>
      </c>
      <c r="AJ722" t="s">
        <v>3395</v>
      </c>
      <c r="AK722" t="s">
        <v>3394</v>
      </c>
      <c r="AL722">
        <v>0</v>
      </c>
      <c r="AM722">
        <v>0</v>
      </c>
      <c r="AN722">
        <v>0</v>
      </c>
      <c r="AO722">
        <v>74544416</v>
      </c>
      <c r="AP722">
        <v>0</v>
      </c>
      <c r="AQ722" s="187">
        <v>74544416</v>
      </c>
      <c r="AR722" s="187">
        <v>74544416</v>
      </c>
      <c r="AS722" s="187">
        <v>0</v>
      </c>
      <c r="AT722" s="187">
        <v>0</v>
      </c>
      <c r="AU722" s="187">
        <v>0</v>
      </c>
      <c r="AV722" s="187">
        <v>0</v>
      </c>
      <c r="AW722">
        <f>+COUNTIF('[5]EJECUCIONGASTOS ARMONIZADO'!$R$3:$R$583,#REF!)</f>
        <v>0</v>
      </c>
      <c r="AY722" t="e">
        <f>+#REF!-[5]GASTOS!#REF!</f>
        <v>#REF!</v>
      </c>
    </row>
    <row r="723" spans="1:51" x14ac:dyDescent="0.25">
      <c r="A723">
        <v>36</v>
      </c>
      <c r="B723">
        <v>1</v>
      </c>
      <c r="C723">
        <v>3</v>
      </c>
      <c r="D723">
        <v>82</v>
      </c>
      <c r="E723">
        <v>1</v>
      </c>
      <c r="F723">
        <v>401</v>
      </c>
      <c r="G723">
        <v>35</v>
      </c>
      <c r="H723">
        <v>42</v>
      </c>
      <c r="I723">
        <v>2</v>
      </c>
      <c r="J723" t="s">
        <v>235</v>
      </c>
      <c r="K723" t="s">
        <v>2117</v>
      </c>
      <c r="L723" t="s">
        <v>228</v>
      </c>
      <c r="M723" t="s">
        <v>2117</v>
      </c>
      <c r="N723" t="s">
        <v>228</v>
      </c>
      <c r="O723" t="s">
        <v>2120</v>
      </c>
      <c r="P723" t="s">
        <v>2121</v>
      </c>
      <c r="Q723" t="s">
        <v>594</v>
      </c>
      <c r="R723" t="s">
        <v>602</v>
      </c>
      <c r="S723" t="s">
        <v>696</v>
      </c>
      <c r="T723" t="s">
        <v>235</v>
      </c>
      <c r="U723" t="s">
        <v>725</v>
      </c>
      <c r="V723" t="s">
        <v>729</v>
      </c>
      <c r="W723" t="s">
        <v>797</v>
      </c>
      <c r="X723" t="s">
        <v>239</v>
      </c>
      <c r="Y723" t="s">
        <v>3363</v>
      </c>
      <c r="Z723" t="s">
        <v>364</v>
      </c>
      <c r="AA723" t="s">
        <v>3364</v>
      </c>
      <c r="AB723" t="s">
        <v>2134</v>
      </c>
      <c r="AC723" t="s">
        <v>2135</v>
      </c>
      <c r="AD723" t="s">
        <v>2136</v>
      </c>
      <c r="AE723" t="s">
        <v>609</v>
      </c>
      <c r="AF723" t="s">
        <v>610</v>
      </c>
      <c r="AG723" t="s">
        <v>611</v>
      </c>
      <c r="AH723" t="s">
        <v>2142</v>
      </c>
      <c r="AI723" t="s">
        <v>2143</v>
      </c>
      <c r="AJ723" t="s">
        <v>4518</v>
      </c>
      <c r="AK723" t="s">
        <v>3394</v>
      </c>
      <c r="AL723">
        <v>0</v>
      </c>
      <c r="AM723">
        <v>0</v>
      </c>
      <c r="AN723">
        <v>0</v>
      </c>
      <c r="AO723">
        <v>207061771</v>
      </c>
      <c r="AP723">
        <v>0</v>
      </c>
      <c r="AQ723" s="187">
        <v>207061771</v>
      </c>
      <c r="AR723" s="187">
        <v>207061771</v>
      </c>
      <c r="AS723" s="187">
        <v>207061771</v>
      </c>
      <c r="AT723" s="187">
        <v>0</v>
      </c>
      <c r="AU723" s="187">
        <v>0</v>
      </c>
      <c r="AV723" s="187">
        <v>0</v>
      </c>
    </row>
    <row r="724" spans="1:51" x14ac:dyDescent="0.25">
      <c r="A724">
        <v>36</v>
      </c>
      <c r="B724">
        <v>1</v>
      </c>
      <c r="C724">
        <v>3</v>
      </c>
      <c r="D724">
        <v>82</v>
      </c>
      <c r="E724">
        <v>1</v>
      </c>
      <c r="F724">
        <v>403</v>
      </c>
      <c r="G724">
        <v>34</v>
      </c>
      <c r="H724">
        <v>40</v>
      </c>
      <c r="I724">
        <v>2</v>
      </c>
      <c r="J724" t="s">
        <v>235</v>
      </c>
      <c r="K724" t="s">
        <v>2117</v>
      </c>
      <c r="L724" t="s">
        <v>228</v>
      </c>
      <c r="M724" t="s">
        <v>2117</v>
      </c>
      <c r="N724" t="s">
        <v>228</v>
      </c>
      <c r="O724" t="s">
        <v>2120</v>
      </c>
      <c r="P724" t="s">
        <v>2121</v>
      </c>
      <c r="Q724" t="s">
        <v>594</v>
      </c>
      <c r="R724" t="s">
        <v>602</v>
      </c>
      <c r="S724" t="s">
        <v>696</v>
      </c>
      <c r="T724" t="s">
        <v>235</v>
      </c>
      <c r="U724" t="s">
        <v>725</v>
      </c>
      <c r="V724" t="s">
        <v>729</v>
      </c>
      <c r="W724" t="s">
        <v>797</v>
      </c>
      <c r="X724" t="s">
        <v>239</v>
      </c>
      <c r="Y724" t="s">
        <v>3369</v>
      </c>
      <c r="Z724" t="s">
        <v>370</v>
      </c>
      <c r="AA724" t="s">
        <v>3370</v>
      </c>
      <c r="AB724" t="s">
        <v>2125</v>
      </c>
      <c r="AC724" t="s">
        <v>2126</v>
      </c>
      <c r="AD724" t="s">
        <v>2127</v>
      </c>
      <c r="AE724" t="s">
        <v>609</v>
      </c>
      <c r="AF724" t="s">
        <v>610</v>
      </c>
      <c r="AG724" t="s">
        <v>611</v>
      </c>
      <c r="AH724" t="s">
        <v>2128</v>
      </c>
      <c r="AI724" t="s">
        <v>2129</v>
      </c>
      <c r="AJ724" t="s">
        <v>3396</v>
      </c>
      <c r="AK724" t="s">
        <v>3397</v>
      </c>
      <c r="AL724">
        <v>0</v>
      </c>
      <c r="AM724">
        <v>0</v>
      </c>
      <c r="AN724">
        <v>0</v>
      </c>
      <c r="AO724">
        <v>626345551</v>
      </c>
      <c r="AP724">
        <v>207061771</v>
      </c>
      <c r="AQ724" s="187">
        <v>419283780</v>
      </c>
      <c r="AR724" s="187">
        <v>419283780</v>
      </c>
      <c r="AS724" s="187">
        <v>339283780</v>
      </c>
      <c r="AT724" s="187">
        <v>286517061</v>
      </c>
      <c r="AU724" s="187">
        <v>286517061</v>
      </c>
      <c r="AV724" s="187">
        <v>0</v>
      </c>
      <c r="AW724">
        <f>+COUNTIF('[5]EJECUCIONGASTOS ARMONIZADO'!$R$3:$R$583,#REF!)</f>
        <v>0</v>
      </c>
      <c r="AY724" t="e">
        <f>+#REF!-[5]GASTOS!#REF!</f>
        <v>#REF!</v>
      </c>
    </row>
    <row r="725" spans="1:51" x14ac:dyDescent="0.25">
      <c r="A725">
        <v>36</v>
      </c>
      <c r="B725">
        <v>1</v>
      </c>
      <c r="C725">
        <v>3</v>
      </c>
      <c r="D725">
        <v>82</v>
      </c>
      <c r="E725">
        <v>1</v>
      </c>
      <c r="F725">
        <v>403</v>
      </c>
      <c r="G725">
        <v>34</v>
      </c>
      <c r="H725">
        <v>41</v>
      </c>
      <c r="I725">
        <v>2</v>
      </c>
      <c r="J725" t="s">
        <v>235</v>
      </c>
      <c r="K725" t="s">
        <v>2117</v>
      </c>
      <c r="L725" t="s">
        <v>228</v>
      </c>
      <c r="M725" t="s">
        <v>2117</v>
      </c>
      <c r="N725" t="s">
        <v>228</v>
      </c>
      <c r="O725" t="s">
        <v>2120</v>
      </c>
      <c r="P725" t="s">
        <v>2121</v>
      </c>
      <c r="Q725" t="s">
        <v>594</v>
      </c>
      <c r="R725" t="s">
        <v>602</v>
      </c>
      <c r="S725" t="s">
        <v>696</v>
      </c>
      <c r="T725" t="s">
        <v>235</v>
      </c>
      <c r="U725" t="s">
        <v>725</v>
      </c>
      <c r="V725" t="s">
        <v>729</v>
      </c>
      <c r="W725" t="s">
        <v>797</v>
      </c>
      <c r="X725" t="s">
        <v>239</v>
      </c>
      <c r="Y725" t="s">
        <v>3369</v>
      </c>
      <c r="Z725" t="s">
        <v>370</v>
      </c>
      <c r="AA725" t="s">
        <v>3370</v>
      </c>
      <c r="AB725" t="s">
        <v>2125</v>
      </c>
      <c r="AC725" t="s">
        <v>2126</v>
      </c>
      <c r="AD725" t="s">
        <v>2127</v>
      </c>
      <c r="AE725" t="s">
        <v>609</v>
      </c>
      <c r="AF725" t="s">
        <v>610</v>
      </c>
      <c r="AG725" t="s">
        <v>611</v>
      </c>
      <c r="AH725" t="s">
        <v>2128</v>
      </c>
      <c r="AI725" t="s">
        <v>2129</v>
      </c>
      <c r="AJ725" t="s">
        <v>3398</v>
      </c>
      <c r="AK725" t="s">
        <v>3399</v>
      </c>
      <c r="AL725">
        <v>0</v>
      </c>
      <c r="AM725">
        <v>0</v>
      </c>
      <c r="AN725">
        <v>0</v>
      </c>
      <c r="AO725">
        <v>109841872</v>
      </c>
      <c r="AP725">
        <v>0</v>
      </c>
      <c r="AQ725" s="187">
        <v>109841872</v>
      </c>
      <c r="AR725" s="187">
        <v>109841872</v>
      </c>
      <c r="AS725" s="187">
        <v>109841872</v>
      </c>
      <c r="AT725" s="187">
        <v>48198000</v>
      </c>
      <c r="AU725" s="187">
        <v>48198000</v>
      </c>
      <c r="AV725" s="187">
        <v>0</v>
      </c>
      <c r="AW725">
        <f>+COUNTIF('[5]EJECUCIONGASTOS ARMONIZADO'!$R$3:$R$583,#REF!)</f>
        <v>0</v>
      </c>
      <c r="AY725" t="e">
        <f>+#REF!-[5]GASTOS!#REF!</f>
        <v>#REF!</v>
      </c>
    </row>
    <row r="726" spans="1:51" x14ac:dyDescent="0.25">
      <c r="A726">
        <v>36</v>
      </c>
      <c r="B726">
        <v>1</v>
      </c>
      <c r="C726">
        <v>3</v>
      </c>
      <c r="D726">
        <v>82</v>
      </c>
      <c r="E726">
        <v>1</v>
      </c>
      <c r="F726">
        <v>5</v>
      </c>
      <c r="G726">
        <v>34</v>
      </c>
      <c r="H726">
        <v>0</v>
      </c>
      <c r="I726">
        <v>2</v>
      </c>
      <c r="J726" t="s">
        <v>235</v>
      </c>
      <c r="K726" t="s">
        <v>2117</v>
      </c>
      <c r="L726" t="s">
        <v>228</v>
      </c>
      <c r="M726" t="s">
        <v>2117</v>
      </c>
      <c r="N726" t="s">
        <v>228</v>
      </c>
      <c r="O726" t="s">
        <v>2120</v>
      </c>
      <c r="P726" t="s">
        <v>2121</v>
      </c>
      <c r="Q726" t="s">
        <v>594</v>
      </c>
      <c r="R726" t="s">
        <v>602</v>
      </c>
      <c r="S726" t="s">
        <v>696</v>
      </c>
      <c r="T726" t="s">
        <v>235</v>
      </c>
      <c r="U726" t="s">
        <v>725</v>
      </c>
      <c r="V726" t="s">
        <v>729</v>
      </c>
      <c r="W726" t="s">
        <v>797</v>
      </c>
      <c r="X726" t="s">
        <v>239</v>
      </c>
      <c r="Y726" t="s">
        <v>2122</v>
      </c>
      <c r="Z726" t="s">
        <v>2123</v>
      </c>
      <c r="AA726" t="s">
        <v>2124</v>
      </c>
      <c r="AB726" t="s">
        <v>2125</v>
      </c>
      <c r="AC726" t="s">
        <v>2126</v>
      </c>
      <c r="AD726" t="s">
        <v>2127</v>
      </c>
      <c r="AE726" t="s">
        <v>609</v>
      </c>
      <c r="AF726" t="s">
        <v>610</v>
      </c>
      <c r="AG726" t="s">
        <v>611</v>
      </c>
      <c r="AH726" t="s">
        <v>2128</v>
      </c>
      <c r="AI726" t="s">
        <v>2129</v>
      </c>
      <c r="AJ726" t="s">
        <v>2194</v>
      </c>
      <c r="AK726" t="s">
        <v>154</v>
      </c>
      <c r="AL726">
        <v>170315486</v>
      </c>
      <c r="AM726">
        <v>0</v>
      </c>
      <c r="AN726">
        <v>0</v>
      </c>
      <c r="AO726">
        <v>0</v>
      </c>
      <c r="AP726">
        <v>170315486</v>
      </c>
      <c r="AQ726" s="187">
        <v>0</v>
      </c>
      <c r="AR726" s="187">
        <v>0</v>
      </c>
      <c r="AS726" s="187">
        <v>0</v>
      </c>
      <c r="AT726" s="187">
        <v>0</v>
      </c>
      <c r="AU726" s="187">
        <v>0</v>
      </c>
      <c r="AV726" s="187">
        <v>0</v>
      </c>
      <c r="AW726">
        <f>+COUNTIF('[5]EJECUCIONGASTOS ARMONIZADO'!$R$3:$R$583,#REF!)</f>
        <v>0</v>
      </c>
      <c r="AY726" t="e">
        <f>+#REF!-[5]GASTOS!#REF!</f>
        <v>#REF!</v>
      </c>
    </row>
    <row r="727" spans="1:51" x14ac:dyDescent="0.25">
      <c r="A727">
        <v>36</v>
      </c>
      <c r="B727">
        <v>1</v>
      </c>
      <c r="C727">
        <v>3</v>
      </c>
      <c r="D727">
        <v>82</v>
      </c>
      <c r="E727">
        <v>1</v>
      </c>
      <c r="F727">
        <v>5</v>
      </c>
      <c r="G727">
        <v>34</v>
      </c>
      <c r="H727">
        <v>1</v>
      </c>
      <c r="I727">
        <v>2</v>
      </c>
      <c r="J727" t="s">
        <v>235</v>
      </c>
      <c r="K727" t="s">
        <v>2117</v>
      </c>
      <c r="L727" t="s">
        <v>228</v>
      </c>
      <c r="M727" t="s">
        <v>2117</v>
      </c>
      <c r="N727" t="s">
        <v>228</v>
      </c>
      <c r="O727" t="s">
        <v>2120</v>
      </c>
      <c r="P727" t="s">
        <v>2121</v>
      </c>
      <c r="Q727" t="s">
        <v>594</v>
      </c>
      <c r="R727" t="s">
        <v>602</v>
      </c>
      <c r="S727" t="s">
        <v>696</v>
      </c>
      <c r="T727" t="s">
        <v>235</v>
      </c>
      <c r="U727" t="s">
        <v>725</v>
      </c>
      <c r="V727" t="s">
        <v>729</v>
      </c>
      <c r="W727" t="s">
        <v>797</v>
      </c>
      <c r="X727" t="s">
        <v>239</v>
      </c>
      <c r="Y727" t="s">
        <v>2122</v>
      </c>
      <c r="Z727" t="s">
        <v>2123</v>
      </c>
      <c r="AA727" t="s">
        <v>2124</v>
      </c>
      <c r="AB727" t="s">
        <v>2125</v>
      </c>
      <c r="AC727" t="s">
        <v>2126</v>
      </c>
      <c r="AD727" t="s">
        <v>2127</v>
      </c>
      <c r="AE727" t="s">
        <v>609</v>
      </c>
      <c r="AF727" t="s">
        <v>610</v>
      </c>
      <c r="AG727" t="s">
        <v>611</v>
      </c>
      <c r="AH727" t="s">
        <v>2128</v>
      </c>
      <c r="AI727" t="s">
        <v>2129</v>
      </c>
      <c r="AJ727" t="s">
        <v>2809</v>
      </c>
      <c r="AK727" t="s">
        <v>154</v>
      </c>
      <c r="AL727">
        <v>0</v>
      </c>
      <c r="AM727">
        <v>109841872</v>
      </c>
      <c r="AN727">
        <v>0</v>
      </c>
      <c r="AO727">
        <v>0</v>
      </c>
      <c r="AP727">
        <v>109841872</v>
      </c>
      <c r="AQ727" s="187">
        <v>0</v>
      </c>
      <c r="AR727" s="187">
        <v>0</v>
      </c>
      <c r="AS727" s="187">
        <v>0</v>
      </c>
      <c r="AT727" s="187">
        <v>0</v>
      </c>
      <c r="AU727" s="187">
        <v>0</v>
      </c>
      <c r="AV727" s="187">
        <v>0</v>
      </c>
      <c r="AW727">
        <f>+COUNTIF('[5]EJECUCIONGASTOS ARMONIZADO'!$R$3:$R$583,#REF!)</f>
        <v>0</v>
      </c>
      <c r="AY727" t="e">
        <f>+#REF!-[5]GASTOS!#REF!</f>
        <v>#REF!</v>
      </c>
    </row>
    <row r="728" spans="1:51" x14ac:dyDescent="0.25">
      <c r="A728">
        <v>36</v>
      </c>
      <c r="B728">
        <v>1</v>
      </c>
      <c r="C728">
        <v>3</v>
      </c>
      <c r="D728">
        <v>82</v>
      </c>
      <c r="E728">
        <v>1</v>
      </c>
      <c r="F728">
        <v>5</v>
      </c>
      <c r="G728">
        <v>34</v>
      </c>
      <c r="H728">
        <v>2</v>
      </c>
      <c r="I728">
        <v>2</v>
      </c>
      <c r="J728" t="s">
        <v>235</v>
      </c>
      <c r="K728" t="s">
        <v>2117</v>
      </c>
      <c r="L728" t="s">
        <v>228</v>
      </c>
      <c r="M728" t="s">
        <v>2117</v>
      </c>
      <c r="N728" t="s">
        <v>228</v>
      </c>
      <c r="O728" t="s">
        <v>2120</v>
      </c>
      <c r="P728" t="s">
        <v>2121</v>
      </c>
      <c r="Q728" t="s">
        <v>594</v>
      </c>
      <c r="R728" t="s">
        <v>602</v>
      </c>
      <c r="S728" t="s">
        <v>696</v>
      </c>
      <c r="T728" t="s">
        <v>235</v>
      </c>
      <c r="U728" t="s">
        <v>725</v>
      </c>
      <c r="V728" t="s">
        <v>729</v>
      </c>
      <c r="W728" t="s">
        <v>797</v>
      </c>
      <c r="X728" t="s">
        <v>239</v>
      </c>
      <c r="Y728" t="s">
        <v>2122</v>
      </c>
      <c r="Z728" t="s">
        <v>2123</v>
      </c>
      <c r="AA728" t="s">
        <v>2124</v>
      </c>
      <c r="AB728" t="s">
        <v>2125</v>
      </c>
      <c r="AC728" t="s">
        <v>2126</v>
      </c>
      <c r="AD728" t="s">
        <v>2127</v>
      </c>
      <c r="AE728" t="s">
        <v>609</v>
      </c>
      <c r="AF728" t="s">
        <v>610</v>
      </c>
      <c r="AG728" t="s">
        <v>611</v>
      </c>
      <c r="AH728" t="s">
        <v>2128</v>
      </c>
      <c r="AI728" t="s">
        <v>2129</v>
      </c>
      <c r="AJ728" t="s">
        <v>2865</v>
      </c>
      <c r="AK728" t="s">
        <v>154</v>
      </c>
      <c r="AL728">
        <v>0</v>
      </c>
      <c r="AM728">
        <v>456030065</v>
      </c>
      <c r="AN728">
        <v>0</v>
      </c>
      <c r="AO728">
        <v>0</v>
      </c>
      <c r="AP728">
        <v>456030065</v>
      </c>
      <c r="AQ728" s="187">
        <v>0</v>
      </c>
      <c r="AR728" s="187">
        <v>0</v>
      </c>
      <c r="AS728" s="187">
        <v>0</v>
      </c>
      <c r="AT728" s="187">
        <v>0</v>
      </c>
      <c r="AU728" s="187">
        <v>0</v>
      </c>
      <c r="AV728" s="187">
        <v>0</v>
      </c>
      <c r="AW728">
        <f>+COUNTIF('[5]EJECUCIONGASTOS ARMONIZADO'!$R$3:$R$583,#REF!)</f>
        <v>0</v>
      </c>
      <c r="AY728" t="e">
        <f>+#REF!-[5]GASTOS!#REF!</f>
        <v>#REF!</v>
      </c>
    </row>
    <row r="729" spans="1:51" x14ac:dyDescent="0.25">
      <c r="A729">
        <v>36</v>
      </c>
      <c r="B729">
        <v>1</v>
      </c>
      <c r="C729">
        <v>3</v>
      </c>
      <c r="D729">
        <v>82</v>
      </c>
      <c r="E729">
        <v>1</v>
      </c>
      <c r="F729">
        <v>5</v>
      </c>
      <c r="G729">
        <v>35</v>
      </c>
      <c r="H729">
        <v>0</v>
      </c>
      <c r="I729">
        <v>2</v>
      </c>
      <c r="J729" t="s">
        <v>235</v>
      </c>
      <c r="K729" t="s">
        <v>2117</v>
      </c>
      <c r="L729" t="s">
        <v>228</v>
      </c>
      <c r="M729" t="s">
        <v>2117</v>
      </c>
      <c r="N729" t="s">
        <v>228</v>
      </c>
      <c r="O729" t="s">
        <v>2120</v>
      </c>
      <c r="P729" t="s">
        <v>2121</v>
      </c>
      <c r="Q729" t="s">
        <v>594</v>
      </c>
      <c r="R729" t="s">
        <v>602</v>
      </c>
      <c r="S729" t="s">
        <v>696</v>
      </c>
      <c r="T729" t="s">
        <v>235</v>
      </c>
      <c r="U729" t="s">
        <v>725</v>
      </c>
      <c r="V729" t="s">
        <v>729</v>
      </c>
      <c r="W729" t="s">
        <v>797</v>
      </c>
      <c r="X729" t="s">
        <v>239</v>
      </c>
      <c r="Y729" t="s">
        <v>2122</v>
      </c>
      <c r="Z729" t="s">
        <v>2123</v>
      </c>
      <c r="AA729" t="s">
        <v>2133</v>
      </c>
      <c r="AB729" t="s">
        <v>2134</v>
      </c>
      <c r="AC729" t="s">
        <v>2135</v>
      </c>
      <c r="AD729" t="s">
        <v>2136</v>
      </c>
      <c r="AE729" t="s">
        <v>609</v>
      </c>
      <c r="AF729" t="s">
        <v>610</v>
      </c>
      <c r="AG729" t="s">
        <v>611</v>
      </c>
      <c r="AH729" t="s">
        <v>2142</v>
      </c>
      <c r="AI729" t="s">
        <v>2143</v>
      </c>
      <c r="AJ729" t="s">
        <v>2868</v>
      </c>
      <c r="AK729" t="s">
        <v>299</v>
      </c>
      <c r="AL729">
        <v>0</v>
      </c>
      <c r="AM729">
        <v>74544416</v>
      </c>
      <c r="AN729">
        <v>0</v>
      </c>
      <c r="AO729">
        <v>0</v>
      </c>
      <c r="AP729">
        <v>74544416</v>
      </c>
      <c r="AQ729" s="187">
        <v>0</v>
      </c>
      <c r="AR729" s="187">
        <v>0</v>
      </c>
      <c r="AS729" s="187">
        <v>0</v>
      </c>
      <c r="AT729" s="187">
        <v>0</v>
      </c>
      <c r="AU729" s="187">
        <v>0</v>
      </c>
      <c r="AV729" s="187">
        <v>0</v>
      </c>
      <c r="AW729">
        <f>+COUNTIF('[5]EJECUCIONGASTOS ARMONIZADO'!$R$3:$R$583,#REF!)</f>
        <v>0</v>
      </c>
      <c r="AY729" t="e">
        <f>+#REF!-[5]GASTOS!#REF!</f>
        <v>#REF!</v>
      </c>
    </row>
    <row r="730" spans="1:51" x14ac:dyDescent="0.25">
      <c r="A730">
        <v>36</v>
      </c>
      <c r="B730">
        <v>1</v>
      </c>
      <c r="C730">
        <v>3</v>
      </c>
      <c r="D730">
        <v>82</v>
      </c>
      <c r="E730">
        <v>1</v>
      </c>
      <c r="F730">
        <v>5</v>
      </c>
      <c r="G730">
        <v>35</v>
      </c>
      <c r="H730">
        <v>2</v>
      </c>
      <c r="I730">
        <v>2</v>
      </c>
      <c r="J730" t="s">
        <v>235</v>
      </c>
      <c r="K730" t="s">
        <v>2117</v>
      </c>
      <c r="L730" t="s">
        <v>228</v>
      </c>
      <c r="M730" t="s">
        <v>2117</v>
      </c>
      <c r="N730" t="s">
        <v>228</v>
      </c>
      <c r="O730" t="s">
        <v>2120</v>
      </c>
      <c r="P730" t="s">
        <v>2121</v>
      </c>
      <c r="Q730" t="s">
        <v>594</v>
      </c>
      <c r="R730" t="s">
        <v>602</v>
      </c>
      <c r="S730" t="s">
        <v>696</v>
      </c>
      <c r="T730" t="s">
        <v>235</v>
      </c>
      <c r="U730" t="s">
        <v>725</v>
      </c>
      <c r="V730" t="s">
        <v>729</v>
      </c>
      <c r="W730" t="s">
        <v>797</v>
      </c>
      <c r="X730" t="s">
        <v>239</v>
      </c>
      <c r="Y730" t="s">
        <v>2122</v>
      </c>
      <c r="Z730" t="s">
        <v>2123</v>
      </c>
      <c r="AA730" t="s">
        <v>2133</v>
      </c>
      <c r="AB730" t="s">
        <v>2134</v>
      </c>
      <c r="AC730" t="s">
        <v>2135</v>
      </c>
      <c r="AD730" t="s">
        <v>2136</v>
      </c>
      <c r="AE730" t="s">
        <v>609</v>
      </c>
      <c r="AF730" t="s">
        <v>610</v>
      </c>
      <c r="AG730" t="s">
        <v>611</v>
      </c>
      <c r="AH730" t="s">
        <v>2142</v>
      </c>
      <c r="AI730" t="s">
        <v>2143</v>
      </c>
      <c r="AJ730" t="s">
        <v>2198</v>
      </c>
      <c r="AK730" t="s">
        <v>155</v>
      </c>
      <c r="AL730">
        <v>215586496</v>
      </c>
      <c r="AM730">
        <v>3655249</v>
      </c>
      <c r="AN730">
        <v>0</v>
      </c>
      <c r="AO730">
        <v>0</v>
      </c>
      <c r="AP730">
        <v>18617809</v>
      </c>
      <c r="AQ730" s="187">
        <v>200623936</v>
      </c>
      <c r="AR730" s="187">
        <v>200623936</v>
      </c>
      <c r="AS730" s="187">
        <v>200623936</v>
      </c>
      <c r="AT730" s="187">
        <v>68623936</v>
      </c>
      <c r="AU730" s="187">
        <v>68623936</v>
      </c>
      <c r="AV730" s="187">
        <v>0</v>
      </c>
      <c r="AW730">
        <f>+COUNTIF('[5]EJECUCIONGASTOS ARMONIZADO'!$R$3:$R$583,#REF!)</f>
        <v>0</v>
      </c>
      <c r="AY730" t="e">
        <f>+#REF!-[5]GASTOS!#REF!</f>
        <v>#REF!</v>
      </c>
    </row>
    <row r="731" spans="1:51" x14ac:dyDescent="0.25">
      <c r="A731">
        <v>36</v>
      </c>
      <c r="B731">
        <v>1</v>
      </c>
      <c r="C731">
        <v>3</v>
      </c>
      <c r="D731">
        <v>83</v>
      </c>
      <c r="E731">
        <v>1</v>
      </c>
      <c r="F731">
        <v>401</v>
      </c>
      <c r="G731">
        <v>35</v>
      </c>
      <c r="H731">
        <v>40</v>
      </c>
      <c r="I731">
        <v>3</v>
      </c>
      <c r="J731" t="s">
        <v>236</v>
      </c>
      <c r="K731" t="s">
        <v>2117</v>
      </c>
      <c r="L731" t="s">
        <v>228</v>
      </c>
      <c r="M731" t="s">
        <v>2117</v>
      </c>
      <c r="N731" t="s">
        <v>228</v>
      </c>
      <c r="O731" t="s">
        <v>2120</v>
      </c>
      <c r="P731" t="s">
        <v>2121</v>
      </c>
      <c r="Q731" t="s">
        <v>594</v>
      </c>
      <c r="R731" t="s">
        <v>602</v>
      </c>
      <c r="S731" t="s">
        <v>594</v>
      </c>
      <c r="T731" t="s">
        <v>236</v>
      </c>
      <c r="U731" t="s">
        <v>1380</v>
      </c>
      <c r="V731" t="s">
        <v>1384</v>
      </c>
      <c r="W731" t="s">
        <v>797</v>
      </c>
      <c r="X731" t="s">
        <v>239</v>
      </c>
      <c r="Y731" t="s">
        <v>3363</v>
      </c>
      <c r="Z731" t="s">
        <v>364</v>
      </c>
      <c r="AA731" t="s">
        <v>3364</v>
      </c>
      <c r="AB731" t="s">
        <v>2134</v>
      </c>
      <c r="AC731" t="s">
        <v>2135</v>
      </c>
      <c r="AD731" t="s">
        <v>2136</v>
      </c>
      <c r="AE731" t="s">
        <v>609</v>
      </c>
      <c r="AF731" t="s">
        <v>610</v>
      </c>
      <c r="AG731" t="s">
        <v>611</v>
      </c>
      <c r="AH731" t="s">
        <v>2142</v>
      </c>
      <c r="AI731" t="s">
        <v>2143</v>
      </c>
      <c r="AJ731" t="s">
        <v>3400</v>
      </c>
      <c r="AK731" t="s">
        <v>3401</v>
      </c>
      <c r="AL731">
        <v>0</v>
      </c>
      <c r="AM731">
        <v>0</v>
      </c>
      <c r="AN731">
        <v>0</v>
      </c>
      <c r="AO731">
        <v>247679270</v>
      </c>
      <c r="AP731">
        <v>0</v>
      </c>
      <c r="AQ731" s="187">
        <v>247679270</v>
      </c>
      <c r="AR731" s="187">
        <v>247679270</v>
      </c>
      <c r="AS731" s="187">
        <v>0</v>
      </c>
      <c r="AT731" s="187">
        <v>0</v>
      </c>
      <c r="AU731" s="187">
        <v>0</v>
      </c>
      <c r="AV731" s="187">
        <v>0</v>
      </c>
      <c r="AW731">
        <f>+COUNTIF('[5]EJECUCIONGASTOS ARMONIZADO'!$R$3:$R$583,#REF!)</f>
        <v>0</v>
      </c>
      <c r="AY731" t="e">
        <f>+#REF!-[5]GASTOS!#REF!</f>
        <v>#REF!</v>
      </c>
    </row>
    <row r="732" spans="1:51" x14ac:dyDescent="0.25">
      <c r="A732">
        <v>36</v>
      </c>
      <c r="B732">
        <v>1</v>
      </c>
      <c r="C732">
        <v>3</v>
      </c>
      <c r="D732">
        <v>83</v>
      </c>
      <c r="E732">
        <v>1</v>
      </c>
      <c r="F732">
        <v>403</v>
      </c>
      <c r="G732">
        <v>34</v>
      </c>
      <c r="H732">
        <v>40</v>
      </c>
      <c r="I732">
        <v>3</v>
      </c>
      <c r="J732" t="s">
        <v>236</v>
      </c>
      <c r="K732" t="s">
        <v>2117</v>
      </c>
      <c r="L732" t="s">
        <v>228</v>
      </c>
      <c r="M732" t="s">
        <v>2117</v>
      </c>
      <c r="N732" t="s">
        <v>228</v>
      </c>
      <c r="O732" t="s">
        <v>2120</v>
      </c>
      <c r="P732" t="s">
        <v>2121</v>
      </c>
      <c r="Q732" t="s">
        <v>594</v>
      </c>
      <c r="R732" t="s">
        <v>602</v>
      </c>
      <c r="S732" t="s">
        <v>594</v>
      </c>
      <c r="T732" t="s">
        <v>236</v>
      </c>
      <c r="U732" t="s">
        <v>1380</v>
      </c>
      <c r="V732" t="s">
        <v>1384</v>
      </c>
      <c r="W732" t="s">
        <v>797</v>
      </c>
      <c r="X732" t="s">
        <v>239</v>
      </c>
      <c r="Y732" t="s">
        <v>3369</v>
      </c>
      <c r="Z732" t="s">
        <v>370</v>
      </c>
      <c r="AA732" t="s">
        <v>3370</v>
      </c>
      <c r="AB732" t="s">
        <v>2125</v>
      </c>
      <c r="AC732" t="s">
        <v>2126</v>
      </c>
      <c r="AD732" t="s">
        <v>2127</v>
      </c>
      <c r="AE732" t="s">
        <v>609</v>
      </c>
      <c r="AF732" t="s">
        <v>610</v>
      </c>
      <c r="AG732" t="s">
        <v>611</v>
      </c>
      <c r="AH732" t="s">
        <v>2128</v>
      </c>
      <c r="AI732" t="s">
        <v>2129</v>
      </c>
      <c r="AJ732" t="s">
        <v>3402</v>
      </c>
      <c r="AK732" t="s">
        <v>3403</v>
      </c>
      <c r="AL732">
        <v>0</v>
      </c>
      <c r="AM732">
        <v>0</v>
      </c>
      <c r="AN732">
        <v>0</v>
      </c>
      <c r="AO732">
        <v>211499370</v>
      </c>
      <c r="AP732">
        <v>0</v>
      </c>
      <c r="AQ732" s="187">
        <v>211499370</v>
      </c>
      <c r="AR732" s="187">
        <v>211499370</v>
      </c>
      <c r="AS732" s="187">
        <v>211499370</v>
      </c>
      <c r="AT732" s="187">
        <v>113349370</v>
      </c>
      <c r="AU732" s="187">
        <v>113349370</v>
      </c>
      <c r="AV732" s="187">
        <v>0</v>
      </c>
      <c r="AW732">
        <f>+COUNTIF('[5]EJECUCIONGASTOS ARMONIZADO'!$R$3:$R$583,#REF!)</f>
        <v>0</v>
      </c>
      <c r="AY732" t="e">
        <f>+#REF!-[5]GASTOS!#REF!</f>
        <v>#REF!</v>
      </c>
    </row>
    <row r="733" spans="1:51" x14ac:dyDescent="0.25">
      <c r="A733">
        <v>36</v>
      </c>
      <c r="B733">
        <v>1</v>
      </c>
      <c r="C733">
        <v>3</v>
      </c>
      <c r="D733">
        <v>83</v>
      </c>
      <c r="E733">
        <v>1</v>
      </c>
      <c r="F733">
        <v>5</v>
      </c>
      <c r="G733">
        <v>34</v>
      </c>
      <c r="H733">
        <v>0</v>
      </c>
      <c r="I733">
        <v>3</v>
      </c>
      <c r="J733" t="s">
        <v>236</v>
      </c>
      <c r="K733" t="s">
        <v>2117</v>
      </c>
      <c r="L733" t="s">
        <v>228</v>
      </c>
      <c r="M733" t="s">
        <v>2117</v>
      </c>
      <c r="N733" t="s">
        <v>228</v>
      </c>
      <c r="O733" t="s">
        <v>2120</v>
      </c>
      <c r="P733" t="s">
        <v>2121</v>
      </c>
      <c r="Q733" t="s">
        <v>594</v>
      </c>
      <c r="R733" t="s">
        <v>602</v>
      </c>
      <c r="S733" t="s">
        <v>594</v>
      </c>
      <c r="T733" t="s">
        <v>236</v>
      </c>
      <c r="U733" t="s">
        <v>1380</v>
      </c>
      <c r="V733" t="s">
        <v>1384</v>
      </c>
      <c r="W733" t="s">
        <v>797</v>
      </c>
      <c r="X733" t="s">
        <v>239</v>
      </c>
      <c r="Y733" t="s">
        <v>2122</v>
      </c>
      <c r="Z733" t="s">
        <v>2123</v>
      </c>
      <c r="AA733" t="s">
        <v>2124</v>
      </c>
      <c r="AB733" t="s">
        <v>2125</v>
      </c>
      <c r="AC733" t="s">
        <v>2126</v>
      </c>
      <c r="AD733" t="s">
        <v>2127</v>
      </c>
      <c r="AE733" t="s">
        <v>609</v>
      </c>
      <c r="AF733" t="s">
        <v>610</v>
      </c>
      <c r="AG733" t="s">
        <v>611</v>
      </c>
      <c r="AH733" t="s">
        <v>2128</v>
      </c>
      <c r="AI733" t="s">
        <v>2129</v>
      </c>
      <c r="AJ733" t="s">
        <v>2813</v>
      </c>
      <c r="AK733" t="s">
        <v>300</v>
      </c>
      <c r="AL733">
        <v>0</v>
      </c>
      <c r="AM733">
        <v>0</v>
      </c>
      <c r="AN733">
        <v>0</v>
      </c>
      <c r="AO733">
        <v>0</v>
      </c>
      <c r="AP733">
        <v>0</v>
      </c>
      <c r="AQ733" s="187">
        <v>0</v>
      </c>
      <c r="AR733" s="187">
        <v>0</v>
      </c>
      <c r="AS733" s="187">
        <v>0</v>
      </c>
      <c r="AT733" s="187">
        <v>0</v>
      </c>
      <c r="AU733" s="187">
        <v>0</v>
      </c>
      <c r="AV733" s="187">
        <v>0</v>
      </c>
      <c r="AW733">
        <f>+COUNTIF('[5]EJECUCIONGASTOS ARMONIZADO'!$R$3:$R$583,#REF!)</f>
        <v>0</v>
      </c>
      <c r="AY733" t="e">
        <f>+#REF!-[5]GASTOS!#REF!</f>
        <v>#REF!</v>
      </c>
    </row>
    <row r="734" spans="1:51" x14ac:dyDescent="0.25">
      <c r="A734">
        <v>36</v>
      </c>
      <c r="B734">
        <v>1</v>
      </c>
      <c r="C734">
        <v>3</v>
      </c>
      <c r="D734">
        <v>83</v>
      </c>
      <c r="E734">
        <v>1</v>
      </c>
      <c r="F734">
        <v>5</v>
      </c>
      <c r="G734">
        <v>34</v>
      </c>
      <c r="H734">
        <v>3</v>
      </c>
      <c r="I734">
        <v>3</v>
      </c>
      <c r="J734" t="s">
        <v>236</v>
      </c>
      <c r="K734" t="s">
        <v>2117</v>
      </c>
      <c r="L734" t="s">
        <v>228</v>
      </c>
      <c r="M734" t="s">
        <v>2117</v>
      </c>
      <c r="N734" t="s">
        <v>228</v>
      </c>
      <c r="O734" t="s">
        <v>2120</v>
      </c>
      <c r="P734" t="s">
        <v>2121</v>
      </c>
      <c r="Q734" t="s">
        <v>594</v>
      </c>
      <c r="R734" t="s">
        <v>602</v>
      </c>
      <c r="S734" t="s">
        <v>594</v>
      </c>
      <c r="T734" t="s">
        <v>236</v>
      </c>
      <c r="U734" t="s">
        <v>1380</v>
      </c>
      <c r="V734" t="s">
        <v>1384</v>
      </c>
      <c r="W734" t="s">
        <v>797</v>
      </c>
      <c r="X734" t="s">
        <v>239</v>
      </c>
      <c r="Y734" t="s">
        <v>2122</v>
      </c>
      <c r="Z734" t="s">
        <v>2123</v>
      </c>
      <c r="AA734" t="s">
        <v>2124</v>
      </c>
      <c r="AB734" t="s">
        <v>2125</v>
      </c>
      <c r="AC734" t="s">
        <v>2126</v>
      </c>
      <c r="AD734" t="s">
        <v>2127</v>
      </c>
      <c r="AE734" t="s">
        <v>609</v>
      </c>
      <c r="AF734" t="s">
        <v>610</v>
      </c>
      <c r="AG734" t="s">
        <v>611</v>
      </c>
      <c r="AH734" t="s">
        <v>2128</v>
      </c>
      <c r="AI734" t="s">
        <v>2129</v>
      </c>
      <c r="AJ734" t="s">
        <v>2871</v>
      </c>
      <c r="AK734" t="s">
        <v>300</v>
      </c>
      <c r="AL734">
        <v>0</v>
      </c>
      <c r="AM734">
        <v>211499370</v>
      </c>
      <c r="AN734">
        <v>0</v>
      </c>
      <c r="AO734">
        <v>0</v>
      </c>
      <c r="AP734">
        <v>211499370</v>
      </c>
      <c r="AQ734" s="187">
        <v>0</v>
      </c>
      <c r="AR734" s="187">
        <v>0</v>
      </c>
      <c r="AS734" s="187">
        <v>0</v>
      </c>
      <c r="AT734" s="187">
        <v>0</v>
      </c>
      <c r="AU734" s="187">
        <v>0</v>
      </c>
      <c r="AV734" s="187">
        <v>0</v>
      </c>
      <c r="AW734">
        <f>+COUNTIF('[5]EJECUCIONGASTOS ARMONIZADO'!$R$3:$R$583,#REF!)</f>
        <v>0</v>
      </c>
      <c r="AY734" t="e">
        <f>+#REF!-[5]GASTOS!#REF!</f>
        <v>#REF!</v>
      </c>
    </row>
    <row r="735" spans="1:51" x14ac:dyDescent="0.25">
      <c r="A735">
        <v>36</v>
      </c>
      <c r="B735">
        <v>1</v>
      </c>
      <c r="C735">
        <v>3</v>
      </c>
      <c r="D735">
        <v>83</v>
      </c>
      <c r="E735">
        <v>1</v>
      </c>
      <c r="F735">
        <v>5</v>
      </c>
      <c r="G735">
        <v>35</v>
      </c>
      <c r="H735">
        <v>0</v>
      </c>
      <c r="I735">
        <v>3</v>
      </c>
      <c r="J735" t="s">
        <v>236</v>
      </c>
      <c r="K735" t="s">
        <v>2117</v>
      </c>
      <c r="L735" t="s">
        <v>228</v>
      </c>
      <c r="M735" t="s">
        <v>2117</v>
      </c>
      <c r="N735" t="s">
        <v>228</v>
      </c>
      <c r="O735" t="s">
        <v>2120</v>
      </c>
      <c r="P735" t="s">
        <v>2121</v>
      </c>
      <c r="Q735" t="s">
        <v>594</v>
      </c>
      <c r="R735" t="s">
        <v>602</v>
      </c>
      <c r="S735" t="s">
        <v>594</v>
      </c>
      <c r="T735" t="s">
        <v>236</v>
      </c>
      <c r="U735" t="s">
        <v>1380</v>
      </c>
      <c r="V735" t="s">
        <v>1384</v>
      </c>
      <c r="W735" t="s">
        <v>797</v>
      </c>
      <c r="X735" t="s">
        <v>239</v>
      </c>
      <c r="Y735" t="s">
        <v>2122</v>
      </c>
      <c r="Z735" t="s">
        <v>2123</v>
      </c>
      <c r="AA735" t="s">
        <v>2133</v>
      </c>
      <c r="AB735" t="s">
        <v>2134</v>
      </c>
      <c r="AC735" t="s">
        <v>2135</v>
      </c>
      <c r="AD735" t="s">
        <v>2136</v>
      </c>
      <c r="AE735" t="s">
        <v>609</v>
      </c>
      <c r="AF735" t="s">
        <v>610</v>
      </c>
      <c r="AG735" t="s">
        <v>611</v>
      </c>
      <c r="AH735" t="s">
        <v>2137</v>
      </c>
      <c r="AI735" t="s">
        <v>2138</v>
      </c>
      <c r="AJ735" t="s">
        <v>2817</v>
      </c>
      <c r="AK735" t="s">
        <v>301</v>
      </c>
      <c r="AL735">
        <v>0</v>
      </c>
      <c r="AM735">
        <v>247679270</v>
      </c>
      <c r="AN735">
        <v>0</v>
      </c>
      <c r="AO735">
        <v>0</v>
      </c>
      <c r="AP735">
        <v>247679270</v>
      </c>
      <c r="AQ735" s="187">
        <v>0</v>
      </c>
      <c r="AR735" s="187">
        <v>0</v>
      </c>
      <c r="AS735" s="187">
        <v>0</v>
      </c>
      <c r="AT735" s="187">
        <v>0</v>
      </c>
      <c r="AU735" s="187">
        <v>0</v>
      </c>
      <c r="AV735" s="187">
        <v>0</v>
      </c>
      <c r="AW735">
        <f>+COUNTIF('[5]EJECUCIONGASTOS ARMONIZADO'!$R$3:$R$583,#REF!)</f>
        <v>0</v>
      </c>
      <c r="AY735" t="e">
        <f>+#REF!-[5]GASTOS!#REF!</f>
        <v>#REF!</v>
      </c>
    </row>
    <row r="736" spans="1:51" x14ac:dyDescent="0.25">
      <c r="A736">
        <v>40</v>
      </c>
      <c r="B736">
        <v>1</v>
      </c>
      <c r="C736">
        <v>3</v>
      </c>
      <c r="D736">
        <v>22</v>
      </c>
      <c r="E736">
        <v>1</v>
      </c>
      <c r="F736">
        <v>203</v>
      </c>
      <c r="G736">
        <v>51</v>
      </c>
      <c r="H736">
        <v>40</v>
      </c>
      <c r="I736">
        <v>2</v>
      </c>
      <c r="J736" t="s">
        <v>235</v>
      </c>
      <c r="K736" t="s">
        <v>2199</v>
      </c>
      <c r="L736" t="s">
        <v>229</v>
      </c>
      <c r="M736" t="s">
        <v>2199</v>
      </c>
      <c r="N736" t="s">
        <v>229</v>
      </c>
      <c r="O736" t="s">
        <v>2203</v>
      </c>
      <c r="P736" t="s">
        <v>2204</v>
      </c>
      <c r="Q736" t="s">
        <v>594</v>
      </c>
      <c r="R736" t="s">
        <v>602</v>
      </c>
      <c r="S736" t="s">
        <v>696</v>
      </c>
      <c r="T736" t="s">
        <v>235</v>
      </c>
      <c r="U736" t="s">
        <v>695</v>
      </c>
      <c r="V736" t="s">
        <v>235</v>
      </c>
      <c r="W736" t="s">
        <v>797</v>
      </c>
      <c r="X736" t="s">
        <v>239</v>
      </c>
      <c r="Y736" t="s">
        <v>3404</v>
      </c>
      <c r="Z736" t="s">
        <v>339</v>
      </c>
      <c r="AA736" t="s">
        <v>3405</v>
      </c>
      <c r="AB736" t="s">
        <v>2207</v>
      </c>
      <c r="AC736" t="s">
        <v>2208</v>
      </c>
      <c r="AD736" t="s">
        <v>2209</v>
      </c>
      <c r="AE736" t="s">
        <v>609</v>
      </c>
      <c r="AF736" t="s">
        <v>610</v>
      </c>
      <c r="AG736" t="s">
        <v>611</v>
      </c>
      <c r="AH736" t="s">
        <v>2210</v>
      </c>
      <c r="AI736" t="s">
        <v>2211</v>
      </c>
      <c r="AJ736" t="s">
        <v>4454</v>
      </c>
      <c r="AK736" t="s">
        <v>4455</v>
      </c>
      <c r="AL736">
        <v>0</v>
      </c>
      <c r="AM736">
        <v>0</v>
      </c>
      <c r="AN736">
        <v>0</v>
      </c>
      <c r="AO736">
        <v>12280709</v>
      </c>
      <c r="AP736">
        <v>0</v>
      </c>
      <c r="AQ736" s="187">
        <v>12280709</v>
      </c>
      <c r="AR736" s="187">
        <v>0</v>
      </c>
      <c r="AS736" s="187">
        <v>0</v>
      </c>
      <c r="AT736" s="187">
        <v>0</v>
      </c>
      <c r="AU736" s="187">
        <v>0</v>
      </c>
      <c r="AV736" s="187">
        <v>12280709</v>
      </c>
      <c r="AY736" t="e">
        <f>+#REF!-[5]GASTOS!#REF!</f>
        <v>#REF!</v>
      </c>
    </row>
    <row r="737" spans="1:51" x14ac:dyDescent="0.25">
      <c r="A737">
        <v>40</v>
      </c>
      <c r="B737">
        <v>1</v>
      </c>
      <c r="C737">
        <v>3</v>
      </c>
      <c r="D737">
        <v>22</v>
      </c>
      <c r="E737">
        <v>1</v>
      </c>
      <c r="F737">
        <v>203</v>
      </c>
      <c r="G737">
        <v>51</v>
      </c>
      <c r="H737">
        <v>41</v>
      </c>
      <c r="I737">
        <v>2</v>
      </c>
      <c r="J737" t="s">
        <v>235</v>
      </c>
      <c r="K737" t="s">
        <v>2199</v>
      </c>
      <c r="L737" t="s">
        <v>229</v>
      </c>
      <c r="M737" t="s">
        <v>2199</v>
      </c>
      <c r="N737" t="s">
        <v>229</v>
      </c>
      <c r="O737" t="s">
        <v>2203</v>
      </c>
      <c r="P737" t="s">
        <v>2204</v>
      </c>
      <c r="Q737" t="s">
        <v>594</v>
      </c>
      <c r="R737" t="s">
        <v>602</v>
      </c>
      <c r="S737" t="s">
        <v>696</v>
      </c>
      <c r="T737" t="s">
        <v>235</v>
      </c>
      <c r="U737" t="s">
        <v>695</v>
      </c>
      <c r="V737" t="s">
        <v>235</v>
      </c>
      <c r="W737" t="s">
        <v>797</v>
      </c>
      <c r="X737" t="s">
        <v>239</v>
      </c>
      <c r="Y737" t="s">
        <v>3404</v>
      </c>
      <c r="Z737" t="s">
        <v>339</v>
      </c>
      <c r="AA737" t="s">
        <v>3405</v>
      </c>
      <c r="AB737" t="s">
        <v>2207</v>
      </c>
      <c r="AC737" t="s">
        <v>2208</v>
      </c>
      <c r="AD737" t="s">
        <v>2209</v>
      </c>
      <c r="AE737" t="s">
        <v>609</v>
      </c>
      <c r="AF737" t="s">
        <v>610</v>
      </c>
      <c r="AG737" t="s">
        <v>611</v>
      </c>
      <c r="AH737" t="s">
        <v>2210</v>
      </c>
      <c r="AI737" t="s">
        <v>2211</v>
      </c>
      <c r="AJ737" t="s">
        <v>4456</v>
      </c>
      <c r="AK737" t="s">
        <v>4457</v>
      </c>
      <c r="AL737">
        <v>0</v>
      </c>
      <c r="AM737">
        <v>0</v>
      </c>
      <c r="AN737">
        <v>0</v>
      </c>
      <c r="AO737">
        <v>5480379</v>
      </c>
      <c r="AP737">
        <v>0</v>
      </c>
      <c r="AQ737" s="187">
        <v>5480379</v>
      </c>
      <c r="AR737" s="187">
        <v>0</v>
      </c>
      <c r="AS737" s="187">
        <v>0</v>
      </c>
      <c r="AT737" s="187">
        <v>0</v>
      </c>
      <c r="AU737" s="187">
        <v>0</v>
      </c>
      <c r="AV737" s="187">
        <v>5480379</v>
      </c>
      <c r="AY737" t="e">
        <f>+#REF!-[5]GASTOS!#REF!</f>
        <v>#REF!</v>
      </c>
    </row>
    <row r="738" spans="1:51" x14ac:dyDescent="0.25">
      <c r="A738">
        <v>40</v>
      </c>
      <c r="B738">
        <v>1</v>
      </c>
      <c r="C738">
        <v>3</v>
      </c>
      <c r="D738">
        <v>22</v>
      </c>
      <c r="E738">
        <v>1</v>
      </c>
      <c r="F738">
        <v>203</v>
      </c>
      <c r="G738">
        <v>51</v>
      </c>
      <c r="H738">
        <v>42</v>
      </c>
      <c r="I738">
        <v>2</v>
      </c>
      <c r="J738" t="s">
        <v>235</v>
      </c>
      <c r="K738" t="s">
        <v>2199</v>
      </c>
      <c r="L738" t="s">
        <v>229</v>
      </c>
      <c r="M738" t="s">
        <v>2199</v>
      </c>
      <c r="N738" t="s">
        <v>229</v>
      </c>
      <c r="O738" t="s">
        <v>2203</v>
      </c>
      <c r="P738" t="s">
        <v>2204</v>
      </c>
      <c r="Q738" t="s">
        <v>594</v>
      </c>
      <c r="R738" t="s">
        <v>602</v>
      </c>
      <c r="S738" t="s">
        <v>696</v>
      </c>
      <c r="T738" t="s">
        <v>235</v>
      </c>
      <c r="U738" t="s">
        <v>695</v>
      </c>
      <c r="V738" t="s">
        <v>235</v>
      </c>
      <c r="W738" t="s">
        <v>797</v>
      </c>
      <c r="X738" t="s">
        <v>239</v>
      </c>
      <c r="Y738" t="s">
        <v>3404</v>
      </c>
      <c r="Z738" t="s">
        <v>339</v>
      </c>
      <c r="AA738" t="s">
        <v>3405</v>
      </c>
      <c r="AB738" t="s">
        <v>2207</v>
      </c>
      <c r="AC738" t="s">
        <v>2208</v>
      </c>
      <c r="AD738" t="s">
        <v>2209</v>
      </c>
      <c r="AE738" t="s">
        <v>609</v>
      </c>
      <c r="AF738" t="s">
        <v>610</v>
      </c>
      <c r="AG738" t="s">
        <v>611</v>
      </c>
      <c r="AH738" t="s">
        <v>2210</v>
      </c>
      <c r="AI738" t="s">
        <v>2211</v>
      </c>
      <c r="AJ738" t="s">
        <v>3406</v>
      </c>
      <c r="AK738" t="s">
        <v>3407</v>
      </c>
      <c r="AL738">
        <v>0</v>
      </c>
      <c r="AM738">
        <v>0</v>
      </c>
      <c r="AN738">
        <v>0</v>
      </c>
      <c r="AO738">
        <v>64104468556.68</v>
      </c>
      <c r="AP738">
        <v>0</v>
      </c>
      <c r="AQ738" s="187">
        <v>64104468556.68</v>
      </c>
      <c r="AR738" s="187">
        <v>64104468556.68</v>
      </c>
      <c r="AS738" s="187">
        <v>44608044656.809998</v>
      </c>
      <c r="AT738" s="187">
        <v>44608044656.809998</v>
      </c>
      <c r="AU738" s="187">
        <v>35279996422.360001</v>
      </c>
      <c r="AV738" s="187">
        <v>0</v>
      </c>
      <c r="AW738">
        <f>+COUNTIF('[5]EJECUCIONGASTOS ARMONIZADO'!$R$3:$R$583,#REF!)</f>
        <v>0</v>
      </c>
      <c r="AY738" t="e">
        <f>+#REF!-[5]GASTOS!#REF!</f>
        <v>#REF!</v>
      </c>
    </row>
    <row r="739" spans="1:51" x14ac:dyDescent="0.25">
      <c r="A739">
        <v>40</v>
      </c>
      <c r="B739">
        <v>1</v>
      </c>
      <c r="C739">
        <v>3</v>
      </c>
      <c r="D739">
        <v>22</v>
      </c>
      <c r="E739">
        <v>1</v>
      </c>
      <c r="F739">
        <v>203</v>
      </c>
      <c r="G739">
        <v>51</v>
      </c>
      <c r="H739">
        <v>43</v>
      </c>
      <c r="I739">
        <v>2</v>
      </c>
      <c r="J739" t="s">
        <v>235</v>
      </c>
      <c r="K739" t="s">
        <v>2199</v>
      </c>
      <c r="L739" t="s">
        <v>229</v>
      </c>
      <c r="M739" t="s">
        <v>2199</v>
      </c>
      <c r="N739" t="s">
        <v>229</v>
      </c>
      <c r="O739" t="s">
        <v>2203</v>
      </c>
      <c r="P739" t="s">
        <v>2204</v>
      </c>
      <c r="Q739" t="s">
        <v>594</v>
      </c>
      <c r="R739" t="s">
        <v>602</v>
      </c>
      <c r="S739" t="s">
        <v>696</v>
      </c>
      <c r="T739" t="s">
        <v>235</v>
      </c>
      <c r="U739" t="s">
        <v>695</v>
      </c>
      <c r="V739" t="s">
        <v>235</v>
      </c>
      <c r="W739" t="s">
        <v>797</v>
      </c>
      <c r="X739" t="s">
        <v>239</v>
      </c>
      <c r="Y739" t="s">
        <v>3404</v>
      </c>
      <c r="Z739" t="s">
        <v>339</v>
      </c>
      <c r="AA739" t="s">
        <v>3405</v>
      </c>
      <c r="AB739" t="s">
        <v>2207</v>
      </c>
      <c r="AC739" t="s">
        <v>2208</v>
      </c>
      <c r="AD739" t="s">
        <v>2209</v>
      </c>
      <c r="AE739" t="s">
        <v>609</v>
      </c>
      <c r="AF739" t="s">
        <v>610</v>
      </c>
      <c r="AG739" t="s">
        <v>611</v>
      </c>
      <c r="AH739" t="s">
        <v>2210</v>
      </c>
      <c r="AI739" t="s">
        <v>2211</v>
      </c>
      <c r="AJ739" t="s">
        <v>3408</v>
      </c>
      <c r="AK739" t="s">
        <v>3409</v>
      </c>
      <c r="AL739">
        <v>0</v>
      </c>
      <c r="AM739">
        <v>0</v>
      </c>
      <c r="AN739">
        <v>0</v>
      </c>
      <c r="AO739">
        <v>762095562</v>
      </c>
      <c r="AP739">
        <v>0</v>
      </c>
      <c r="AQ739" s="187">
        <v>762095562</v>
      </c>
      <c r="AR739" s="187">
        <v>748565232.22000003</v>
      </c>
      <c r="AS739" s="187">
        <v>748565232.22000003</v>
      </c>
      <c r="AT739" s="187">
        <v>748565232.22000003</v>
      </c>
      <c r="AU739" s="187">
        <v>748565232.22000003</v>
      </c>
      <c r="AV739" s="187">
        <v>13530329.779999999</v>
      </c>
      <c r="AW739">
        <f>+COUNTIF('[5]EJECUCIONGASTOS ARMONIZADO'!$R$3:$R$583,#REF!)</f>
        <v>0</v>
      </c>
      <c r="AY739" t="e">
        <f>+#REF!-[5]GASTOS!#REF!</f>
        <v>#REF!</v>
      </c>
    </row>
    <row r="740" spans="1:51" x14ac:dyDescent="0.25">
      <c r="A740">
        <v>40</v>
      </c>
      <c r="B740">
        <v>1</v>
      </c>
      <c r="C740">
        <v>3</v>
      </c>
      <c r="D740">
        <v>22</v>
      </c>
      <c r="E740">
        <v>1</v>
      </c>
      <c r="F740">
        <v>203</v>
      </c>
      <c r="G740">
        <v>51</v>
      </c>
      <c r="H740">
        <v>44</v>
      </c>
      <c r="I740">
        <v>2</v>
      </c>
      <c r="J740" t="s">
        <v>235</v>
      </c>
      <c r="K740" t="s">
        <v>2199</v>
      </c>
      <c r="L740" t="s">
        <v>229</v>
      </c>
      <c r="M740" t="s">
        <v>2199</v>
      </c>
      <c r="N740" t="s">
        <v>229</v>
      </c>
      <c r="O740" t="s">
        <v>2203</v>
      </c>
      <c r="P740" t="s">
        <v>2204</v>
      </c>
      <c r="Q740" t="s">
        <v>594</v>
      </c>
      <c r="R740" t="s">
        <v>602</v>
      </c>
      <c r="S740" t="s">
        <v>696</v>
      </c>
      <c r="T740" t="s">
        <v>235</v>
      </c>
      <c r="U740" t="s">
        <v>695</v>
      </c>
      <c r="V740" t="s">
        <v>235</v>
      </c>
      <c r="W740" t="s">
        <v>797</v>
      </c>
      <c r="X740" t="s">
        <v>239</v>
      </c>
      <c r="Y740" t="s">
        <v>3404</v>
      </c>
      <c r="Z740" t="s">
        <v>339</v>
      </c>
      <c r="AA740" t="s">
        <v>3405</v>
      </c>
      <c r="AB740" t="s">
        <v>2207</v>
      </c>
      <c r="AC740" t="s">
        <v>2208</v>
      </c>
      <c r="AD740" t="s">
        <v>2209</v>
      </c>
      <c r="AE740" t="s">
        <v>609</v>
      </c>
      <c r="AF740" t="s">
        <v>610</v>
      </c>
      <c r="AG740" t="s">
        <v>611</v>
      </c>
      <c r="AH740" t="s">
        <v>2210</v>
      </c>
      <c r="AI740" t="s">
        <v>2211</v>
      </c>
      <c r="AJ740" t="s">
        <v>3410</v>
      </c>
      <c r="AK740" t="s">
        <v>3411</v>
      </c>
      <c r="AL740">
        <v>0</v>
      </c>
      <c r="AM740">
        <v>0</v>
      </c>
      <c r="AN740">
        <v>0</v>
      </c>
      <c r="AO740">
        <v>12103173110.379999</v>
      </c>
      <c r="AP740">
        <v>0</v>
      </c>
      <c r="AQ740" s="187">
        <v>12103173110.379999</v>
      </c>
      <c r="AR740" s="187">
        <v>12103173110.379999</v>
      </c>
      <c r="AS740" s="187">
        <v>8675253745.5400009</v>
      </c>
      <c r="AT740" s="187">
        <v>8675253745.5400009</v>
      </c>
      <c r="AU740" s="187">
        <v>6946695591.5600004</v>
      </c>
      <c r="AV740" s="187">
        <v>0</v>
      </c>
      <c r="AW740">
        <f>+COUNTIF('[5]EJECUCIONGASTOS ARMONIZADO'!$R$3:$R$583,#REF!)</f>
        <v>0</v>
      </c>
      <c r="AY740" t="e">
        <f>+#REF!-[5]GASTOS!#REF!</f>
        <v>#REF!</v>
      </c>
    </row>
    <row r="741" spans="1:51" x14ac:dyDescent="0.25">
      <c r="A741">
        <v>40</v>
      </c>
      <c r="B741">
        <v>1</v>
      </c>
      <c r="C741">
        <v>3</v>
      </c>
      <c r="D741">
        <v>22</v>
      </c>
      <c r="E741">
        <v>1</v>
      </c>
      <c r="F741">
        <v>203</v>
      </c>
      <c r="G741">
        <v>51</v>
      </c>
      <c r="H741">
        <v>45</v>
      </c>
      <c r="I741">
        <v>2</v>
      </c>
      <c r="J741" t="s">
        <v>235</v>
      </c>
      <c r="K741" t="s">
        <v>2199</v>
      </c>
      <c r="L741" t="s">
        <v>229</v>
      </c>
      <c r="M741" t="s">
        <v>2199</v>
      </c>
      <c r="N741" t="s">
        <v>229</v>
      </c>
      <c r="O741" t="s">
        <v>2203</v>
      </c>
      <c r="P741" t="s">
        <v>2204</v>
      </c>
      <c r="Q741" t="s">
        <v>594</v>
      </c>
      <c r="R741" t="s">
        <v>602</v>
      </c>
      <c r="S741" t="s">
        <v>696</v>
      </c>
      <c r="T741" t="s">
        <v>235</v>
      </c>
      <c r="U741" t="s">
        <v>695</v>
      </c>
      <c r="V741" t="s">
        <v>235</v>
      </c>
      <c r="W741" t="s">
        <v>797</v>
      </c>
      <c r="X741" t="s">
        <v>239</v>
      </c>
      <c r="Y741" t="s">
        <v>3404</v>
      </c>
      <c r="Z741" t="s">
        <v>339</v>
      </c>
      <c r="AA741" t="s">
        <v>3405</v>
      </c>
      <c r="AB741" t="s">
        <v>2207</v>
      </c>
      <c r="AC741" t="s">
        <v>2208</v>
      </c>
      <c r="AD741" t="s">
        <v>2209</v>
      </c>
      <c r="AE741" t="s">
        <v>609</v>
      </c>
      <c r="AF741" t="s">
        <v>610</v>
      </c>
      <c r="AG741" t="s">
        <v>611</v>
      </c>
      <c r="AH741" t="s">
        <v>2210</v>
      </c>
      <c r="AI741" t="s">
        <v>2211</v>
      </c>
      <c r="AJ741" t="s">
        <v>3412</v>
      </c>
      <c r="AK741" t="s">
        <v>3413</v>
      </c>
      <c r="AL741">
        <v>0</v>
      </c>
      <c r="AM741">
        <v>0</v>
      </c>
      <c r="AN741">
        <v>0</v>
      </c>
      <c r="AO741">
        <v>1492048686.3199999</v>
      </c>
      <c r="AP741">
        <v>0</v>
      </c>
      <c r="AQ741" s="187">
        <v>1492048686.3199999</v>
      </c>
      <c r="AR741" s="187">
        <v>1492048686.3199999</v>
      </c>
      <c r="AS741" s="187">
        <v>1359281597.1400001</v>
      </c>
      <c r="AT741" s="187">
        <v>1359281597.1400001</v>
      </c>
      <c r="AU741" s="187">
        <v>1170810240.1300001</v>
      </c>
      <c r="AV741" s="187">
        <v>0</v>
      </c>
      <c r="AW741">
        <f>+COUNTIF('[5]EJECUCIONGASTOS ARMONIZADO'!$R$3:$R$583,#REF!)</f>
        <v>0</v>
      </c>
      <c r="AY741" t="e">
        <f>+#REF!-[5]GASTOS!#REF!</f>
        <v>#REF!</v>
      </c>
    </row>
    <row r="742" spans="1:51" x14ac:dyDescent="0.25">
      <c r="A742">
        <v>40</v>
      </c>
      <c r="B742">
        <v>1</v>
      </c>
      <c r="C742">
        <v>3</v>
      </c>
      <c r="D742">
        <v>22</v>
      </c>
      <c r="E742">
        <v>1</v>
      </c>
      <c r="F742">
        <v>203</v>
      </c>
      <c r="G742">
        <v>51</v>
      </c>
      <c r="H742">
        <v>46</v>
      </c>
      <c r="I742">
        <v>2</v>
      </c>
      <c r="J742" t="s">
        <v>235</v>
      </c>
      <c r="K742" t="s">
        <v>2199</v>
      </c>
      <c r="L742" t="s">
        <v>229</v>
      </c>
      <c r="M742" t="s">
        <v>2199</v>
      </c>
      <c r="N742" t="s">
        <v>229</v>
      </c>
      <c r="O742" t="s">
        <v>2203</v>
      </c>
      <c r="P742" t="s">
        <v>2204</v>
      </c>
      <c r="Q742" t="s">
        <v>594</v>
      </c>
      <c r="R742" t="s">
        <v>602</v>
      </c>
      <c r="S742" t="s">
        <v>696</v>
      </c>
      <c r="T742" t="s">
        <v>235</v>
      </c>
      <c r="U742" t="s">
        <v>695</v>
      </c>
      <c r="V742" t="s">
        <v>235</v>
      </c>
      <c r="W742" t="s">
        <v>797</v>
      </c>
      <c r="X742" t="s">
        <v>239</v>
      </c>
      <c r="Y742" t="s">
        <v>3404</v>
      </c>
      <c r="Z742" t="s">
        <v>339</v>
      </c>
      <c r="AA742" t="s">
        <v>3405</v>
      </c>
      <c r="AB742" t="s">
        <v>2207</v>
      </c>
      <c r="AC742" t="s">
        <v>2208</v>
      </c>
      <c r="AD742" t="s">
        <v>2209</v>
      </c>
      <c r="AE742" t="s">
        <v>609</v>
      </c>
      <c r="AF742" t="s">
        <v>610</v>
      </c>
      <c r="AG742" t="s">
        <v>611</v>
      </c>
      <c r="AH742" t="s">
        <v>2210</v>
      </c>
      <c r="AI742" t="s">
        <v>2211</v>
      </c>
      <c r="AJ742" t="s">
        <v>3414</v>
      </c>
      <c r="AK742" t="s">
        <v>3415</v>
      </c>
      <c r="AL742">
        <v>0</v>
      </c>
      <c r="AM742">
        <v>0</v>
      </c>
      <c r="AN742">
        <v>0</v>
      </c>
      <c r="AO742">
        <v>524332884.97000003</v>
      </c>
      <c r="AP742">
        <v>0</v>
      </c>
      <c r="AQ742" s="187">
        <v>524332884.97000003</v>
      </c>
      <c r="AR742" s="187">
        <v>524332884.97000003</v>
      </c>
      <c r="AS742" s="187">
        <v>521429064.45999998</v>
      </c>
      <c r="AT742" s="187">
        <v>521429064.45999998</v>
      </c>
      <c r="AU742" s="187">
        <v>521427398.35000002</v>
      </c>
      <c r="AV742" s="187">
        <v>0</v>
      </c>
      <c r="AW742">
        <f>+COUNTIF('[5]EJECUCIONGASTOS ARMONIZADO'!$R$3:$R$583,#REF!)</f>
        <v>0</v>
      </c>
      <c r="AY742" t="e">
        <f>+#REF!-[5]GASTOS!#REF!</f>
        <v>#REF!</v>
      </c>
    </row>
    <row r="743" spans="1:51" x14ac:dyDescent="0.25">
      <c r="A743">
        <v>40</v>
      </c>
      <c r="B743">
        <v>1</v>
      </c>
      <c r="C743">
        <v>3</v>
      </c>
      <c r="D743">
        <v>22</v>
      </c>
      <c r="E743">
        <v>1</v>
      </c>
      <c r="F743">
        <v>203</v>
      </c>
      <c r="G743">
        <v>51</v>
      </c>
      <c r="H743">
        <v>47</v>
      </c>
      <c r="I743">
        <v>2</v>
      </c>
      <c r="J743" t="s">
        <v>235</v>
      </c>
      <c r="K743" t="s">
        <v>2199</v>
      </c>
      <c r="L743" t="s">
        <v>229</v>
      </c>
      <c r="M743" t="s">
        <v>2199</v>
      </c>
      <c r="N743" t="s">
        <v>229</v>
      </c>
      <c r="O743" t="s">
        <v>2203</v>
      </c>
      <c r="P743" t="s">
        <v>2204</v>
      </c>
      <c r="Q743" t="s">
        <v>594</v>
      </c>
      <c r="R743" t="s">
        <v>602</v>
      </c>
      <c r="S743" t="s">
        <v>696</v>
      </c>
      <c r="T743" t="s">
        <v>235</v>
      </c>
      <c r="U743" t="s">
        <v>695</v>
      </c>
      <c r="V743" t="s">
        <v>235</v>
      </c>
      <c r="W743" t="s">
        <v>797</v>
      </c>
      <c r="X743" t="s">
        <v>239</v>
      </c>
      <c r="Y743" t="s">
        <v>3404</v>
      </c>
      <c r="Z743" t="s">
        <v>339</v>
      </c>
      <c r="AA743" t="s">
        <v>3405</v>
      </c>
      <c r="AB743" t="s">
        <v>2207</v>
      </c>
      <c r="AC743" t="s">
        <v>2208</v>
      </c>
      <c r="AD743" t="s">
        <v>2209</v>
      </c>
      <c r="AE743" t="s">
        <v>609</v>
      </c>
      <c r="AF743" t="s">
        <v>610</v>
      </c>
      <c r="AG743" t="s">
        <v>611</v>
      </c>
      <c r="AH743" t="s">
        <v>2210</v>
      </c>
      <c r="AI743" t="s">
        <v>2211</v>
      </c>
      <c r="AJ743" t="s">
        <v>3416</v>
      </c>
      <c r="AK743" t="s">
        <v>3417</v>
      </c>
      <c r="AL743">
        <v>0</v>
      </c>
      <c r="AM743">
        <v>0</v>
      </c>
      <c r="AN743">
        <v>0</v>
      </c>
      <c r="AO743">
        <v>3069983990.9200001</v>
      </c>
      <c r="AP743">
        <v>0</v>
      </c>
      <c r="AQ743" s="187">
        <v>3069983990.9200001</v>
      </c>
      <c r="AR743" s="187">
        <v>3069983990.9200001</v>
      </c>
      <c r="AS743" s="187">
        <v>2178021412.4299998</v>
      </c>
      <c r="AT743" s="187">
        <v>2178021412.4299998</v>
      </c>
      <c r="AU743" s="187">
        <v>1925689969.4300001</v>
      </c>
      <c r="AV743" s="187">
        <v>0</v>
      </c>
      <c r="AW743">
        <f>+COUNTIF('[5]EJECUCIONGASTOS ARMONIZADO'!$R$3:$R$583,#REF!)</f>
        <v>0</v>
      </c>
      <c r="AY743" t="e">
        <f>+#REF!-[5]GASTOS!#REF!</f>
        <v>#REF!</v>
      </c>
    </row>
    <row r="744" spans="1:51" x14ac:dyDescent="0.25">
      <c r="A744">
        <v>40</v>
      </c>
      <c r="B744">
        <v>1</v>
      </c>
      <c r="C744">
        <v>3</v>
      </c>
      <c r="D744">
        <v>22</v>
      </c>
      <c r="E744">
        <v>1</v>
      </c>
      <c r="F744">
        <v>203</v>
      </c>
      <c r="G744">
        <v>51</v>
      </c>
      <c r="H744">
        <v>48</v>
      </c>
      <c r="I744">
        <v>2</v>
      </c>
      <c r="J744" t="s">
        <v>235</v>
      </c>
      <c r="K744" t="s">
        <v>2199</v>
      </c>
      <c r="L744" t="s">
        <v>229</v>
      </c>
      <c r="M744" t="s">
        <v>2199</v>
      </c>
      <c r="N744" t="s">
        <v>229</v>
      </c>
      <c r="O744" t="s">
        <v>2203</v>
      </c>
      <c r="P744" t="s">
        <v>2204</v>
      </c>
      <c r="Q744" t="s">
        <v>594</v>
      </c>
      <c r="R744" t="s">
        <v>602</v>
      </c>
      <c r="S744" t="s">
        <v>696</v>
      </c>
      <c r="T744" t="s">
        <v>235</v>
      </c>
      <c r="U744" t="s">
        <v>695</v>
      </c>
      <c r="V744" t="s">
        <v>235</v>
      </c>
      <c r="W744" t="s">
        <v>797</v>
      </c>
      <c r="X744" t="s">
        <v>239</v>
      </c>
      <c r="Y744" t="s">
        <v>3404</v>
      </c>
      <c r="Z744" t="s">
        <v>339</v>
      </c>
      <c r="AA744" t="s">
        <v>3405</v>
      </c>
      <c r="AB744" t="s">
        <v>2207</v>
      </c>
      <c r="AC744" t="s">
        <v>2208</v>
      </c>
      <c r="AD744" t="s">
        <v>2209</v>
      </c>
      <c r="AE744" t="s">
        <v>609</v>
      </c>
      <c r="AF744" t="s">
        <v>610</v>
      </c>
      <c r="AG744" t="s">
        <v>611</v>
      </c>
      <c r="AH744" t="s">
        <v>2210</v>
      </c>
      <c r="AI744" t="s">
        <v>2211</v>
      </c>
      <c r="AJ744" t="s">
        <v>3418</v>
      </c>
      <c r="AK744" t="s">
        <v>3419</v>
      </c>
      <c r="AL744">
        <v>0</v>
      </c>
      <c r="AM744">
        <v>0</v>
      </c>
      <c r="AN744">
        <v>0</v>
      </c>
      <c r="AO744">
        <v>12456000</v>
      </c>
      <c r="AP744">
        <v>0</v>
      </c>
      <c r="AQ744" s="187">
        <v>12456000</v>
      </c>
      <c r="AR744" s="187">
        <v>0</v>
      </c>
      <c r="AS744" s="187">
        <v>0</v>
      </c>
      <c r="AT744" s="187">
        <v>0</v>
      </c>
      <c r="AU744" s="187">
        <v>0</v>
      </c>
      <c r="AV744" s="187">
        <v>12456000</v>
      </c>
      <c r="AW744">
        <f>+COUNTIF('[5]EJECUCIONGASTOS ARMONIZADO'!$R$3:$R$583,#REF!)</f>
        <v>0</v>
      </c>
      <c r="AY744" t="e">
        <f>+#REF!-[5]GASTOS!#REF!</f>
        <v>#REF!</v>
      </c>
    </row>
    <row r="745" spans="1:51" x14ac:dyDescent="0.25">
      <c r="A745">
        <v>40</v>
      </c>
      <c r="B745">
        <v>1</v>
      </c>
      <c r="C745">
        <v>3</v>
      </c>
      <c r="D745">
        <v>22</v>
      </c>
      <c r="E745">
        <v>1</v>
      </c>
      <c r="F745">
        <v>3</v>
      </c>
      <c r="G745">
        <v>51</v>
      </c>
      <c r="H745">
        <v>0</v>
      </c>
      <c r="I745">
        <v>2</v>
      </c>
      <c r="J745" t="s">
        <v>235</v>
      </c>
      <c r="K745" t="s">
        <v>2199</v>
      </c>
      <c r="L745" t="s">
        <v>229</v>
      </c>
      <c r="M745" t="s">
        <v>2199</v>
      </c>
      <c r="N745" t="s">
        <v>229</v>
      </c>
      <c r="O745" t="s">
        <v>2203</v>
      </c>
      <c r="P745" t="s">
        <v>2204</v>
      </c>
      <c r="Q745" t="s">
        <v>594</v>
      </c>
      <c r="R745" t="s">
        <v>602</v>
      </c>
      <c r="S745" t="s">
        <v>696</v>
      </c>
      <c r="T745" t="s">
        <v>235</v>
      </c>
      <c r="U745" t="s">
        <v>695</v>
      </c>
      <c r="V745" t="s">
        <v>235</v>
      </c>
      <c r="W745" t="s">
        <v>797</v>
      </c>
      <c r="X745" t="s">
        <v>239</v>
      </c>
      <c r="Y745" t="s">
        <v>2205</v>
      </c>
      <c r="Z745" t="s">
        <v>240</v>
      </c>
      <c r="AA745" t="s">
        <v>2206</v>
      </c>
      <c r="AB745" t="s">
        <v>2207</v>
      </c>
      <c r="AC745" t="s">
        <v>2208</v>
      </c>
      <c r="AD745" t="s">
        <v>2209</v>
      </c>
      <c r="AE745" t="s">
        <v>609</v>
      </c>
      <c r="AF745" t="s">
        <v>610</v>
      </c>
      <c r="AG745" t="s">
        <v>611</v>
      </c>
      <c r="AH745" t="s">
        <v>2210</v>
      </c>
      <c r="AI745" t="s">
        <v>2211</v>
      </c>
      <c r="AJ745" t="s">
        <v>2212</v>
      </c>
      <c r="AK745" t="s">
        <v>156</v>
      </c>
      <c r="AL745">
        <v>12280709</v>
      </c>
      <c r="AM745">
        <v>0</v>
      </c>
      <c r="AN745">
        <v>0</v>
      </c>
      <c r="AO745">
        <v>0</v>
      </c>
      <c r="AP745">
        <v>12280709</v>
      </c>
      <c r="AQ745" s="187">
        <v>0</v>
      </c>
      <c r="AR745" s="187">
        <v>0</v>
      </c>
      <c r="AS745" s="187">
        <v>0</v>
      </c>
      <c r="AT745" s="187">
        <v>0</v>
      </c>
      <c r="AU745" s="187">
        <v>0</v>
      </c>
      <c r="AV745" s="187">
        <v>0</v>
      </c>
      <c r="AW745">
        <f>+COUNTIF('[5]EJECUCIONGASTOS ARMONIZADO'!$R$3:$R$583,#REF!)</f>
        <v>0</v>
      </c>
      <c r="AY745" t="e">
        <f>+#REF!-[5]GASTOS!#REF!</f>
        <v>#REF!</v>
      </c>
    </row>
    <row r="746" spans="1:51" x14ac:dyDescent="0.25">
      <c r="A746">
        <v>40</v>
      </c>
      <c r="B746">
        <v>1</v>
      </c>
      <c r="C746">
        <v>3</v>
      </c>
      <c r="D746">
        <v>22</v>
      </c>
      <c r="E746">
        <v>1</v>
      </c>
      <c r="F746">
        <v>3</v>
      </c>
      <c r="G746">
        <v>51</v>
      </c>
      <c r="H746">
        <v>1</v>
      </c>
      <c r="I746">
        <v>2</v>
      </c>
      <c r="J746" t="s">
        <v>235</v>
      </c>
      <c r="K746" t="s">
        <v>2199</v>
      </c>
      <c r="L746" t="s">
        <v>229</v>
      </c>
      <c r="M746" t="s">
        <v>2199</v>
      </c>
      <c r="N746" t="s">
        <v>229</v>
      </c>
      <c r="O746" t="s">
        <v>2203</v>
      </c>
      <c r="P746" t="s">
        <v>2204</v>
      </c>
      <c r="Q746" t="s">
        <v>594</v>
      </c>
      <c r="R746" t="s">
        <v>602</v>
      </c>
      <c r="S746" t="s">
        <v>696</v>
      </c>
      <c r="T746" t="s">
        <v>235</v>
      </c>
      <c r="U746" t="s">
        <v>695</v>
      </c>
      <c r="V746" t="s">
        <v>235</v>
      </c>
      <c r="W746" t="s">
        <v>797</v>
      </c>
      <c r="X746" t="s">
        <v>239</v>
      </c>
      <c r="Y746" t="s">
        <v>2205</v>
      </c>
      <c r="Z746" t="s">
        <v>240</v>
      </c>
      <c r="AA746" t="s">
        <v>2206</v>
      </c>
      <c r="AB746" t="s">
        <v>2207</v>
      </c>
      <c r="AC746" t="s">
        <v>2208</v>
      </c>
      <c r="AD746" t="s">
        <v>2209</v>
      </c>
      <c r="AE746" t="s">
        <v>609</v>
      </c>
      <c r="AF746" t="s">
        <v>610</v>
      </c>
      <c r="AG746" t="s">
        <v>611</v>
      </c>
      <c r="AH746" t="s">
        <v>2210</v>
      </c>
      <c r="AI746" t="s">
        <v>2211</v>
      </c>
      <c r="AJ746" t="s">
        <v>2216</v>
      </c>
      <c r="AK746" t="s">
        <v>157</v>
      </c>
      <c r="AL746">
        <v>5480379</v>
      </c>
      <c r="AM746">
        <v>0</v>
      </c>
      <c r="AN746">
        <v>0</v>
      </c>
      <c r="AO746">
        <v>0</v>
      </c>
      <c r="AP746">
        <v>5480379</v>
      </c>
      <c r="AQ746" s="187">
        <v>0</v>
      </c>
      <c r="AR746" s="187">
        <v>0</v>
      </c>
      <c r="AS746" s="187">
        <v>0</v>
      </c>
      <c r="AT746" s="187">
        <v>0</v>
      </c>
      <c r="AU746" s="187">
        <v>0</v>
      </c>
      <c r="AV746" s="187">
        <v>0</v>
      </c>
      <c r="AW746">
        <f>+COUNTIF('[5]EJECUCIONGASTOS ARMONIZADO'!$R$3:$R$583,#REF!)</f>
        <v>0</v>
      </c>
      <c r="AY746" t="e">
        <f>+#REF!-[5]GASTOS!#REF!</f>
        <v>#REF!</v>
      </c>
    </row>
    <row r="747" spans="1:51" x14ac:dyDescent="0.25">
      <c r="A747">
        <v>40</v>
      </c>
      <c r="B747">
        <v>1</v>
      </c>
      <c r="C747">
        <v>3</v>
      </c>
      <c r="D747">
        <v>22</v>
      </c>
      <c r="E747">
        <v>1</v>
      </c>
      <c r="F747">
        <v>3</v>
      </c>
      <c r="G747">
        <v>51</v>
      </c>
      <c r="H747">
        <v>2</v>
      </c>
      <c r="I747">
        <v>2</v>
      </c>
      <c r="J747" t="s">
        <v>235</v>
      </c>
      <c r="K747" t="s">
        <v>2199</v>
      </c>
      <c r="L747" t="s">
        <v>229</v>
      </c>
      <c r="M747" t="s">
        <v>2199</v>
      </c>
      <c r="N747" t="s">
        <v>229</v>
      </c>
      <c r="O747" t="s">
        <v>2203</v>
      </c>
      <c r="P747" t="s">
        <v>2204</v>
      </c>
      <c r="Q747" t="s">
        <v>594</v>
      </c>
      <c r="R747" t="s">
        <v>602</v>
      </c>
      <c r="S747" t="s">
        <v>696</v>
      </c>
      <c r="T747" t="s">
        <v>235</v>
      </c>
      <c r="U747" t="s">
        <v>695</v>
      </c>
      <c r="V747" t="s">
        <v>235</v>
      </c>
      <c r="W747" t="s">
        <v>797</v>
      </c>
      <c r="X747" t="s">
        <v>239</v>
      </c>
      <c r="Y747" t="s">
        <v>2205</v>
      </c>
      <c r="Z747" t="s">
        <v>240</v>
      </c>
      <c r="AA747" t="s">
        <v>2206</v>
      </c>
      <c r="AB747" t="s">
        <v>2207</v>
      </c>
      <c r="AC747" t="s">
        <v>2208</v>
      </c>
      <c r="AD747" t="s">
        <v>2209</v>
      </c>
      <c r="AE747" t="s">
        <v>609</v>
      </c>
      <c r="AF747" t="s">
        <v>610</v>
      </c>
      <c r="AG747" t="s">
        <v>611</v>
      </c>
      <c r="AH747" t="s">
        <v>2210</v>
      </c>
      <c r="AI747" t="s">
        <v>2211</v>
      </c>
      <c r="AJ747" t="s">
        <v>2220</v>
      </c>
      <c r="AK747" t="s">
        <v>158</v>
      </c>
      <c r="AL747">
        <v>96006870863</v>
      </c>
      <c r="AM747">
        <v>10849538849</v>
      </c>
      <c r="AN747">
        <v>0</v>
      </c>
      <c r="AO747">
        <v>0</v>
      </c>
      <c r="AP747">
        <v>64104468556.68</v>
      </c>
      <c r="AQ747" s="187">
        <v>42751941155.32</v>
      </c>
      <c r="AR747" s="187">
        <v>42751941155.32</v>
      </c>
      <c r="AS747" s="187">
        <v>42751941155.32</v>
      </c>
      <c r="AT747" s="187">
        <v>42751941155.32</v>
      </c>
      <c r="AU747" s="187">
        <v>42751941155.32</v>
      </c>
      <c r="AV747" s="187">
        <v>0</v>
      </c>
      <c r="AW747">
        <f>+COUNTIF('[5]EJECUCIONGASTOS ARMONIZADO'!$R$3:$R$583,#REF!)</f>
        <v>0</v>
      </c>
      <c r="AY747" t="e">
        <f>+#REF!-[5]GASTOS!#REF!</f>
        <v>#REF!</v>
      </c>
    </row>
    <row r="748" spans="1:51" x14ac:dyDescent="0.25">
      <c r="A748">
        <v>40</v>
      </c>
      <c r="B748">
        <v>1</v>
      </c>
      <c r="C748">
        <v>3</v>
      </c>
      <c r="D748">
        <v>22</v>
      </c>
      <c r="E748">
        <v>1</v>
      </c>
      <c r="F748">
        <v>3</v>
      </c>
      <c r="G748">
        <v>51</v>
      </c>
      <c r="H748">
        <v>3</v>
      </c>
      <c r="I748">
        <v>2</v>
      </c>
      <c r="J748" t="s">
        <v>235</v>
      </c>
      <c r="K748" t="s">
        <v>2199</v>
      </c>
      <c r="L748" t="s">
        <v>229</v>
      </c>
      <c r="M748" t="s">
        <v>2199</v>
      </c>
      <c r="N748" t="s">
        <v>229</v>
      </c>
      <c r="O748" t="s">
        <v>2203</v>
      </c>
      <c r="P748" t="s">
        <v>2204</v>
      </c>
      <c r="Q748" t="s">
        <v>594</v>
      </c>
      <c r="R748" t="s">
        <v>602</v>
      </c>
      <c r="S748" t="s">
        <v>696</v>
      </c>
      <c r="T748" t="s">
        <v>235</v>
      </c>
      <c r="U748" t="s">
        <v>695</v>
      </c>
      <c r="V748" t="s">
        <v>235</v>
      </c>
      <c r="W748" t="s">
        <v>797</v>
      </c>
      <c r="X748" t="s">
        <v>239</v>
      </c>
      <c r="Y748" t="s">
        <v>2205</v>
      </c>
      <c r="Z748" t="s">
        <v>240</v>
      </c>
      <c r="AA748" t="s">
        <v>2206</v>
      </c>
      <c r="AB748" t="s">
        <v>2207</v>
      </c>
      <c r="AC748" t="s">
        <v>2208</v>
      </c>
      <c r="AD748" t="s">
        <v>2209</v>
      </c>
      <c r="AE748" t="s">
        <v>609</v>
      </c>
      <c r="AF748" t="s">
        <v>610</v>
      </c>
      <c r="AG748" t="s">
        <v>611</v>
      </c>
      <c r="AH748" t="s">
        <v>2210</v>
      </c>
      <c r="AI748" t="s">
        <v>2211</v>
      </c>
      <c r="AJ748" t="s">
        <v>2224</v>
      </c>
      <c r="AK748" t="s">
        <v>159</v>
      </c>
      <c r="AL748">
        <v>672820454</v>
      </c>
      <c r="AM748">
        <v>89275108</v>
      </c>
      <c r="AN748">
        <v>0</v>
      </c>
      <c r="AO748">
        <v>0</v>
      </c>
      <c r="AP748">
        <v>762095562</v>
      </c>
      <c r="AQ748" s="187">
        <v>0</v>
      </c>
      <c r="AR748" s="187">
        <v>0</v>
      </c>
      <c r="AS748" s="187">
        <v>0</v>
      </c>
      <c r="AT748" s="187">
        <v>0</v>
      </c>
      <c r="AU748" s="187">
        <v>0</v>
      </c>
      <c r="AV748" s="187">
        <v>0</v>
      </c>
      <c r="AW748">
        <f>+COUNTIF('[5]EJECUCIONGASTOS ARMONIZADO'!$R$3:$R$583,#REF!)</f>
        <v>0</v>
      </c>
      <c r="AY748" t="e">
        <f>+#REF!-[5]GASTOS!#REF!</f>
        <v>#REF!</v>
      </c>
    </row>
    <row r="749" spans="1:51" x14ac:dyDescent="0.25">
      <c r="A749">
        <v>40</v>
      </c>
      <c r="B749">
        <v>1</v>
      </c>
      <c r="C749">
        <v>3</v>
      </c>
      <c r="D749">
        <v>22</v>
      </c>
      <c r="E749">
        <v>1</v>
      </c>
      <c r="F749">
        <v>3</v>
      </c>
      <c r="G749">
        <v>51</v>
      </c>
      <c r="H749">
        <v>4</v>
      </c>
      <c r="I749">
        <v>2</v>
      </c>
      <c r="J749" t="s">
        <v>235</v>
      </c>
      <c r="K749" t="s">
        <v>2199</v>
      </c>
      <c r="L749" t="s">
        <v>229</v>
      </c>
      <c r="M749" t="s">
        <v>2199</v>
      </c>
      <c r="N749" t="s">
        <v>229</v>
      </c>
      <c r="O749" t="s">
        <v>2203</v>
      </c>
      <c r="P749" t="s">
        <v>2204</v>
      </c>
      <c r="Q749" t="s">
        <v>594</v>
      </c>
      <c r="R749" t="s">
        <v>602</v>
      </c>
      <c r="S749" t="s">
        <v>696</v>
      </c>
      <c r="T749" t="s">
        <v>235</v>
      </c>
      <c r="U749" t="s">
        <v>695</v>
      </c>
      <c r="V749" t="s">
        <v>235</v>
      </c>
      <c r="W749" t="s">
        <v>797</v>
      </c>
      <c r="X749" t="s">
        <v>239</v>
      </c>
      <c r="Y749" t="s">
        <v>2205</v>
      </c>
      <c r="Z749" t="s">
        <v>240</v>
      </c>
      <c r="AA749" t="s">
        <v>2206</v>
      </c>
      <c r="AB749" t="s">
        <v>2207</v>
      </c>
      <c r="AC749" t="s">
        <v>2208</v>
      </c>
      <c r="AD749" t="s">
        <v>2209</v>
      </c>
      <c r="AE749" t="s">
        <v>609</v>
      </c>
      <c r="AF749" t="s">
        <v>610</v>
      </c>
      <c r="AG749" t="s">
        <v>611</v>
      </c>
      <c r="AH749" t="s">
        <v>2210</v>
      </c>
      <c r="AI749" t="s">
        <v>2211</v>
      </c>
      <c r="AJ749" t="s">
        <v>2228</v>
      </c>
      <c r="AK749" t="s">
        <v>160</v>
      </c>
      <c r="AL749">
        <v>19742066758</v>
      </c>
      <c r="AM749">
        <v>367000886.63999999</v>
      </c>
      <c r="AN749">
        <v>0</v>
      </c>
      <c r="AO749">
        <v>0</v>
      </c>
      <c r="AP749">
        <v>12103173110.379999</v>
      </c>
      <c r="AQ749" s="187">
        <v>8005894534.2600002</v>
      </c>
      <c r="AR749" s="187">
        <v>8005894534.2600002</v>
      </c>
      <c r="AS749" s="187">
        <v>8005894534.2600002</v>
      </c>
      <c r="AT749" s="187">
        <v>8005894534.2600002</v>
      </c>
      <c r="AU749" s="187">
        <v>8005894534.2600002</v>
      </c>
      <c r="AV749" s="187">
        <v>0</v>
      </c>
      <c r="AW749">
        <f>+COUNTIF('[5]EJECUCIONGASTOS ARMONIZADO'!$R$3:$R$583,#REF!)</f>
        <v>0</v>
      </c>
      <c r="AY749" t="e">
        <f>+#REF!-[5]GASTOS!#REF!</f>
        <v>#REF!</v>
      </c>
    </row>
    <row r="750" spans="1:51" x14ac:dyDescent="0.25">
      <c r="A750">
        <v>40</v>
      </c>
      <c r="B750">
        <v>1</v>
      </c>
      <c r="C750">
        <v>3</v>
      </c>
      <c r="D750">
        <v>22</v>
      </c>
      <c r="E750">
        <v>1</v>
      </c>
      <c r="F750">
        <v>3</v>
      </c>
      <c r="G750">
        <v>51</v>
      </c>
      <c r="H750">
        <v>5</v>
      </c>
      <c r="I750">
        <v>2</v>
      </c>
      <c r="J750" t="s">
        <v>235</v>
      </c>
      <c r="K750" t="s">
        <v>2199</v>
      </c>
      <c r="L750" t="s">
        <v>229</v>
      </c>
      <c r="M750" t="s">
        <v>2199</v>
      </c>
      <c r="N750" t="s">
        <v>229</v>
      </c>
      <c r="O750" t="s">
        <v>2203</v>
      </c>
      <c r="P750" t="s">
        <v>2204</v>
      </c>
      <c r="Q750" t="s">
        <v>594</v>
      </c>
      <c r="R750" t="s">
        <v>602</v>
      </c>
      <c r="S750" t="s">
        <v>696</v>
      </c>
      <c r="T750" t="s">
        <v>235</v>
      </c>
      <c r="U750" t="s">
        <v>695</v>
      </c>
      <c r="V750" t="s">
        <v>235</v>
      </c>
      <c r="W750" t="s">
        <v>797</v>
      </c>
      <c r="X750" t="s">
        <v>239</v>
      </c>
      <c r="Y750" t="s">
        <v>2205</v>
      </c>
      <c r="Z750" t="s">
        <v>240</v>
      </c>
      <c r="AA750" t="s">
        <v>2206</v>
      </c>
      <c r="AB750" t="s">
        <v>2207</v>
      </c>
      <c r="AC750" t="s">
        <v>2208</v>
      </c>
      <c r="AD750" t="s">
        <v>2209</v>
      </c>
      <c r="AE750" t="s">
        <v>609</v>
      </c>
      <c r="AF750" t="s">
        <v>610</v>
      </c>
      <c r="AG750" t="s">
        <v>611</v>
      </c>
      <c r="AH750" t="s">
        <v>2210</v>
      </c>
      <c r="AI750" t="s">
        <v>2211</v>
      </c>
      <c r="AJ750" t="s">
        <v>2232</v>
      </c>
      <c r="AK750" t="s">
        <v>161</v>
      </c>
      <c r="AL750">
        <v>2364401358</v>
      </c>
      <c r="AM750">
        <v>214689468</v>
      </c>
      <c r="AN750">
        <v>0</v>
      </c>
      <c r="AO750">
        <v>0</v>
      </c>
      <c r="AP750">
        <v>1492048686.3199999</v>
      </c>
      <c r="AQ750" s="187">
        <v>1087042139.6800001</v>
      </c>
      <c r="AR750" s="187">
        <v>1087042139.6800001</v>
      </c>
      <c r="AS750" s="187">
        <v>1087042139.6800001</v>
      </c>
      <c r="AT750" s="187">
        <v>1087042139.6800001</v>
      </c>
      <c r="AU750" s="187">
        <v>1087042139.6800001</v>
      </c>
      <c r="AV750" s="187">
        <v>0</v>
      </c>
      <c r="AW750">
        <f>+COUNTIF('[5]EJECUCIONGASTOS ARMONIZADO'!$R$3:$R$583,#REF!)</f>
        <v>0</v>
      </c>
      <c r="AY750" t="e">
        <f>+#REF!-[5]GASTOS!#REF!</f>
        <v>#REF!</v>
      </c>
    </row>
    <row r="751" spans="1:51" x14ac:dyDescent="0.25">
      <c r="A751">
        <v>40</v>
      </c>
      <c r="B751">
        <v>1</v>
      </c>
      <c r="C751">
        <v>3</v>
      </c>
      <c r="D751">
        <v>22</v>
      </c>
      <c r="E751">
        <v>1</v>
      </c>
      <c r="F751">
        <v>3</v>
      </c>
      <c r="G751">
        <v>51</v>
      </c>
      <c r="H751">
        <v>6</v>
      </c>
      <c r="I751">
        <v>2</v>
      </c>
      <c r="J751" t="s">
        <v>235</v>
      </c>
      <c r="K751" t="s">
        <v>2199</v>
      </c>
      <c r="L751" t="s">
        <v>229</v>
      </c>
      <c r="M751" t="s">
        <v>2199</v>
      </c>
      <c r="N751" t="s">
        <v>229</v>
      </c>
      <c r="O751" t="s">
        <v>2203</v>
      </c>
      <c r="P751" t="s">
        <v>2204</v>
      </c>
      <c r="Q751" t="s">
        <v>594</v>
      </c>
      <c r="R751" t="s">
        <v>602</v>
      </c>
      <c r="S751" t="s">
        <v>696</v>
      </c>
      <c r="T751" t="s">
        <v>235</v>
      </c>
      <c r="U751" t="s">
        <v>695</v>
      </c>
      <c r="V751" t="s">
        <v>235</v>
      </c>
      <c r="W751" t="s">
        <v>797</v>
      </c>
      <c r="X751" t="s">
        <v>239</v>
      </c>
      <c r="Y751" t="s">
        <v>2205</v>
      </c>
      <c r="Z751" t="s">
        <v>240</v>
      </c>
      <c r="AA751" t="s">
        <v>2206</v>
      </c>
      <c r="AB751" t="s">
        <v>2207</v>
      </c>
      <c r="AC751" t="s">
        <v>2208</v>
      </c>
      <c r="AD751" t="s">
        <v>2209</v>
      </c>
      <c r="AE751" t="s">
        <v>609</v>
      </c>
      <c r="AF751" t="s">
        <v>610</v>
      </c>
      <c r="AG751" t="s">
        <v>611</v>
      </c>
      <c r="AH751" t="s">
        <v>2210</v>
      </c>
      <c r="AI751" t="s">
        <v>2211</v>
      </c>
      <c r="AJ751" t="s">
        <v>2236</v>
      </c>
      <c r="AK751" t="s">
        <v>162</v>
      </c>
      <c r="AL751">
        <v>1204518976</v>
      </c>
      <c r="AM751">
        <v>124103570</v>
      </c>
      <c r="AN751">
        <v>0</v>
      </c>
      <c r="AO751">
        <v>0</v>
      </c>
      <c r="AP751">
        <v>524332884.97000003</v>
      </c>
      <c r="AQ751" s="187">
        <v>804289661.02999997</v>
      </c>
      <c r="AR751" s="187">
        <v>804289661.02999997</v>
      </c>
      <c r="AS751" s="187">
        <v>804289661.02999997</v>
      </c>
      <c r="AT751" s="187">
        <v>804289661.02999997</v>
      </c>
      <c r="AU751" s="187">
        <v>804289661.02999997</v>
      </c>
      <c r="AV751" s="187">
        <v>0</v>
      </c>
      <c r="AW751">
        <f>+COUNTIF('[5]EJECUCIONGASTOS ARMONIZADO'!$R$3:$R$583,#REF!)</f>
        <v>0</v>
      </c>
      <c r="AY751" t="e">
        <f>+#REF!-[5]GASTOS!#REF!</f>
        <v>#REF!</v>
      </c>
    </row>
    <row r="752" spans="1:51" x14ac:dyDescent="0.25">
      <c r="A752">
        <v>40</v>
      </c>
      <c r="B752">
        <v>1</v>
      </c>
      <c r="C752">
        <v>3</v>
      </c>
      <c r="D752">
        <v>22</v>
      </c>
      <c r="E752">
        <v>1</v>
      </c>
      <c r="F752">
        <v>3</v>
      </c>
      <c r="G752">
        <v>51</v>
      </c>
      <c r="H752">
        <v>7</v>
      </c>
      <c r="I752">
        <v>2</v>
      </c>
      <c r="J752" t="s">
        <v>235</v>
      </c>
      <c r="K752" t="s">
        <v>2199</v>
      </c>
      <c r="L752" t="s">
        <v>229</v>
      </c>
      <c r="M752" t="s">
        <v>2199</v>
      </c>
      <c r="N752" t="s">
        <v>229</v>
      </c>
      <c r="O752" t="s">
        <v>2203</v>
      </c>
      <c r="P752" t="s">
        <v>2204</v>
      </c>
      <c r="Q752" t="s">
        <v>594</v>
      </c>
      <c r="R752" t="s">
        <v>602</v>
      </c>
      <c r="S752" t="s">
        <v>696</v>
      </c>
      <c r="T752" t="s">
        <v>235</v>
      </c>
      <c r="U752" t="s">
        <v>695</v>
      </c>
      <c r="V752" t="s">
        <v>235</v>
      </c>
      <c r="W752" t="s">
        <v>797</v>
      </c>
      <c r="X752" t="s">
        <v>239</v>
      </c>
      <c r="Y752" t="s">
        <v>2205</v>
      </c>
      <c r="Z752" t="s">
        <v>240</v>
      </c>
      <c r="AA752" t="s">
        <v>2206</v>
      </c>
      <c r="AB752" t="s">
        <v>2207</v>
      </c>
      <c r="AC752" t="s">
        <v>2208</v>
      </c>
      <c r="AD752" t="s">
        <v>2209</v>
      </c>
      <c r="AE752" t="s">
        <v>609</v>
      </c>
      <c r="AF752" t="s">
        <v>610</v>
      </c>
      <c r="AG752" t="s">
        <v>611</v>
      </c>
      <c r="AH752" t="s">
        <v>2210</v>
      </c>
      <c r="AI752" t="s">
        <v>2211</v>
      </c>
      <c r="AJ752" t="s">
        <v>2240</v>
      </c>
      <c r="AK752" t="s">
        <v>163</v>
      </c>
      <c r="AL752">
        <v>4588204621</v>
      </c>
      <c r="AM752">
        <v>459215020</v>
      </c>
      <c r="AN752">
        <v>0</v>
      </c>
      <c r="AO752">
        <v>0</v>
      </c>
      <c r="AP752">
        <v>3069983990.9200001</v>
      </c>
      <c r="AQ752" s="187">
        <v>1977435650.0799999</v>
      </c>
      <c r="AR752" s="187">
        <v>1977435650.0799999</v>
      </c>
      <c r="AS752" s="187">
        <v>1977435650.0799999</v>
      </c>
      <c r="AT752" s="187">
        <v>1977435650.0799999</v>
      </c>
      <c r="AU752" s="187">
        <v>1977435650.0799999</v>
      </c>
      <c r="AV752" s="187">
        <v>0</v>
      </c>
      <c r="AW752">
        <f>+COUNTIF('[5]EJECUCIONGASTOS ARMONIZADO'!$R$3:$R$583,#REF!)</f>
        <v>0</v>
      </c>
      <c r="AY752" t="e">
        <f>+#REF!-[5]GASTOS!#REF!</f>
        <v>#REF!</v>
      </c>
    </row>
    <row r="753" spans="1:51" x14ac:dyDescent="0.25">
      <c r="A753">
        <v>40</v>
      </c>
      <c r="B753">
        <v>1</v>
      </c>
      <c r="C753">
        <v>3</v>
      </c>
      <c r="D753">
        <v>22</v>
      </c>
      <c r="E753">
        <v>1</v>
      </c>
      <c r="F753">
        <v>3</v>
      </c>
      <c r="G753">
        <v>51</v>
      </c>
      <c r="H753">
        <v>8</v>
      </c>
      <c r="I753">
        <v>2</v>
      </c>
      <c r="J753" t="s">
        <v>235</v>
      </c>
      <c r="K753" t="s">
        <v>2199</v>
      </c>
      <c r="L753" t="s">
        <v>229</v>
      </c>
      <c r="M753" t="s">
        <v>2199</v>
      </c>
      <c r="N753" t="s">
        <v>229</v>
      </c>
      <c r="O753" t="s">
        <v>2203</v>
      </c>
      <c r="P753" t="s">
        <v>2204</v>
      </c>
      <c r="Q753" t="s">
        <v>594</v>
      </c>
      <c r="R753" t="s">
        <v>602</v>
      </c>
      <c r="S753" t="s">
        <v>696</v>
      </c>
      <c r="T753" t="s">
        <v>235</v>
      </c>
      <c r="U753" t="s">
        <v>695</v>
      </c>
      <c r="V753" t="s">
        <v>235</v>
      </c>
      <c r="W753" t="s">
        <v>797</v>
      </c>
      <c r="X753" t="s">
        <v>239</v>
      </c>
      <c r="Y753" t="s">
        <v>2205</v>
      </c>
      <c r="Z753" t="s">
        <v>240</v>
      </c>
      <c r="AA753" t="s">
        <v>2206</v>
      </c>
      <c r="AB753" t="s">
        <v>2207</v>
      </c>
      <c r="AC753" t="s">
        <v>2208</v>
      </c>
      <c r="AD753" t="s">
        <v>2209</v>
      </c>
      <c r="AE753" t="s">
        <v>609</v>
      </c>
      <c r="AF753" t="s">
        <v>610</v>
      </c>
      <c r="AG753" t="s">
        <v>611</v>
      </c>
      <c r="AH753" t="s">
        <v>2210</v>
      </c>
      <c r="AI753" t="s">
        <v>2211</v>
      </c>
      <c r="AJ753" t="s">
        <v>2244</v>
      </c>
      <c r="AK753" t="s">
        <v>164</v>
      </c>
      <c r="AL753">
        <v>12456000</v>
      </c>
      <c r="AM753">
        <v>0</v>
      </c>
      <c r="AN753">
        <v>0</v>
      </c>
      <c r="AO753">
        <v>0</v>
      </c>
      <c r="AP753">
        <v>12456000</v>
      </c>
      <c r="AQ753" s="187">
        <v>0</v>
      </c>
      <c r="AR753" s="187">
        <v>0</v>
      </c>
      <c r="AS753" s="187">
        <v>0</v>
      </c>
      <c r="AT753" s="187">
        <v>0</v>
      </c>
      <c r="AU753" s="187">
        <v>0</v>
      </c>
      <c r="AV753" s="187">
        <v>0</v>
      </c>
      <c r="AW753">
        <f>+COUNTIF('[5]EJECUCIONGASTOS ARMONIZADO'!$R$3:$R$583,#REF!)</f>
        <v>0</v>
      </c>
      <c r="AY753" t="e">
        <f>+#REF!-[5]GASTOS!#REF!</f>
        <v>#REF!</v>
      </c>
    </row>
    <row r="754" spans="1:51" x14ac:dyDescent="0.25">
      <c r="A754">
        <v>40</v>
      </c>
      <c r="B754">
        <v>1</v>
      </c>
      <c r="C754">
        <v>3</v>
      </c>
      <c r="D754">
        <v>33</v>
      </c>
      <c r="E754">
        <v>1</v>
      </c>
      <c r="F754">
        <v>203</v>
      </c>
      <c r="G754">
        <v>51</v>
      </c>
      <c r="H754">
        <v>40</v>
      </c>
      <c r="I754">
        <v>3</v>
      </c>
      <c r="J754" t="s">
        <v>236</v>
      </c>
      <c r="K754" t="s">
        <v>2199</v>
      </c>
      <c r="L754" t="s">
        <v>229</v>
      </c>
      <c r="M754" t="s">
        <v>2199</v>
      </c>
      <c r="N754" t="s">
        <v>229</v>
      </c>
      <c r="O754" t="s">
        <v>2203</v>
      </c>
      <c r="P754" t="s">
        <v>2204</v>
      </c>
      <c r="Q754" t="s">
        <v>594</v>
      </c>
      <c r="R754" t="s">
        <v>602</v>
      </c>
      <c r="S754" t="s">
        <v>594</v>
      </c>
      <c r="T754" t="s">
        <v>236</v>
      </c>
      <c r="U754" t="s">
        <v>1180</v>
      </c>
      <c r="V754" t="s">
        <v>1181</v>
      </c>
      <c r="W754" t="s">
        <v>797</v>
      </c>
      <c r="X754" t="s">
        <v>239</v>
      </c>
      <c r="Y754" t="s">
        <v>3404</v>
      </c>
      <c r="Z754" t="s">
        <v>339</v>
      </c>
      <c r="AA754" t="s">
        <v>3405</v>
      </c>
      <c r="AB754" t="s">
        <v>2207</v>
      </c>
      <c r="AC754" t="s">
        <v>2208</v>
      </c>
      <c r="AD754" t="s">
        <v>2209</v>
      </c>
      <c r="AE754" t="s">
        <v>609</v>
      </c>
      <c r="AF754" t="s">
        <v>610</v>
      </c>
      <c r="AG754" t="s">
        <v>611</v>
      </c>
      <c r="AH754" t="s">
        <v>2210</v>
      </c>
      <c r="AI754" t="s">
        <v>2211</v>
      </c>
      <c r="AJ754" t="s">
        <v>3420</v>
      </c>
      <c r="AK754" t="s">
        <v>3421</v>
      </c>
      <c r="AL754">
        <v>0</v>
      </c>
      <c r="AM754">
        <v>0</v>
      </c>
      <c r="AN754">
        <v>0</v>
      </c>
      <c r="AO754">
        <v>24836681988.130001</v>
      </c>
      <c r="AP754">
        <v>0</v>
      </c>
      <c r="AQ754" s="187">
        <v>24836681988.130001</v>
      </c>
      <c r="AR754" s="187">
        <v>24836681988.130001</v>
      </c>
      <c r="AS754" s="187">
        <v>16391408361.290001</v>
      </c>
      <c r="AT754" s="187">
        <v>16391408361.290001</v>
      </c>
      <c r="AU754" s="187">
        <v>11970587612.67</v>
      </c>
      <c r="AV754" s="187">
        <v>0</v>
      </c>
      <c r="AW754">
        <f>+COUNTIF('[5]EJECUCIONGASTOS ARMONIZADO'!$R$3:$R$583,#REF!)</f>
        <v>0</v>
      </c>
      <c r="AY754" t="e">
        <f>+#REF!-[5]GASTOS!#REF!</f>
        <v>#REF!</v>
      </c>
    </row>
    <row r="755" spans="1:51" x14ac:dyDescent="0.25">
      <c r="A755">
        <v>40</v>
      </c>
      <c r="B755">
        <v>1</v>
      </c>
      <c r="C755">
        <v>3</v>
      </c>
      <c r="D755">
        <v>33</v>
      </c>
      <c r="E755">
        <v>1</v>
      </c>
      <c r="F755">
        <v>203</v>
      </c>
      <c r="G755">
        <v>51</v>
      </c>
      <c r="H755">
        <v>41</v>
      </c>
      <c r="I755">
        <v>3</v>
      </c>
      <c r="J755" t="s">
        <v>236</v>
      </c>
      <c r="K755" t="s">
        <v>2199</v>
      </c>
      <c r="L755" t="s">
        <v>229</v>
      </c>
      <c r="M755" t="s">
        <v>2199</v>
      </c>
      <c r="N755" t="s">
        <v>229</v>
      </c>
      <c r="O755" t="s">
        <v>2203</v>
      </c>
      <c r="P755" t="s">
        <v>2204</v>
      </c>
      <c r="Q755" t="s">
        <v>594</v>
      </c>
      <c r="R755" t="s">
        <v>602</v>
      </c>
      <c r="S755" t="s">
        <v>594</v>
      </c>
      <c r="T755" t="s">
        <v>236</v>
      </c>
      <c r="U755" t="s">
        <v>1180</v>
      </c>
      <c r="V755" t="s">
        <v>1181</v>
      </c>
      <c r="W755" t="s">
        <v>797</v>
      </c>
      <c r="X755" t="s">
        <v>239</v>
      </c>
      <c r="Y755" t="s">
        <v>3404</v>
      </c>
      <c r="Z755" t="s">
        <v>339</v>
      </c>
      <c r="AA755" t="s">
        <v>3405</v>
      </c>
      <c r="AB755" t="s">
        <v>2207</v>
      </c>
      <c r="AC755" t="s">
        <v>2208</v>
      </c>
      <c r="AD755" t="s">
        <v>2209</v>
      </c>
      <c r="AE755" t="s">
        <v>609</v>
      </c>
      <c r="AF755" t="s">
        <v>610</v>
      </c>
      <c r="AG755" t="s">
        <v>611</v>
      </c>
      <c r="AH755" t="s">
        <v>2210</v>
      </c>
      <c r="AI755" t="s">
        <v>2211</v>
      </c>
      <c r="AJ755" t="s">
        <v>3422</v>
      </c>
      <c r="AK755" t="s">
        <v>3423</v>
      </c>
      <c r="AL755">
        <v>0</v>
      </c>
      <c r="AM755">
        <v>0</v>
      </c>
      <c r="AN755">
        <v>0</v>
      </c>
      <c r="AO755">
        <v>6040747202</v>
      </c>
      <c r="AP755">
        <v>0</v>
      </c>
      <c r="AQ755" s="187">
        <v>6040747202</v>
      </c>
      <c r="AR755" s="187">
        <v>6040747202</v>
      </c>
      <c r="AS755" s="187">
        <v>5713667907.1999998</v>
      </c>
      <c r="AT755" s="187">
        <v>5713667907.1999998</v>
      </c>
      <c r="AU755" s="187">
        <v>5713626326.8199997</v>
      </c>
      <c r="AV755" s="187">
        <v>0</v>
      </c>
      <c r="AW755">
        <f>+COUNTIF('[5]EJECUCIONGASTOS ARMONIZADO'!$R$3:$R$583,#REF!)</f>
        <v>0</v>
      </c>
      <c r="AY755" t="e">
        <f>+#REF!-[5]GASTOS!#REF!</f>
        <v>#REF!</v>
      </c>
    </row>
    <row r="756" spans="1:51" x14ac:dyDescent="0.25">
      <c r="A756">
        <v>40</v>
      </c>
      <c r="B756">
        <v>1</v>
      </c>
      <c r="C756">
        <v>3</v>
      </c>
      <c r="D756">
        <v>33</v>
      </c>
      <c r="E756">
        <v>1</v>
      </c>
      <c r="F756">
        <v>3</v>
      </c>
      <c r="G756">
        <v>51</v>
      </c>
      <c r="H756">
        <v>0</v>
      </c>
      <c r="I756">
        <v>3</v>
      </c>
      <c r="J756" t="s">
        <v>236</v>
      </c>
      <c r="K756" t="s">
        <v>2199</v>
      </c>
      <c r="L756" t="s">
        <v>229</v>
      </c>
      <c r="M756" t="s">
        <v>2199</v>
      </c>
      <c r="N756" t="s">
        <v>229</v>
      </c>
      <c r="O756" t="s">
        <v>2203</v>
      </c>
      <c r="P756" t="s">
        <v>2204</v>
      </c>
      <c r="Q756" t="s">
        <v>594</v>
      </c>
      <c r="R756" t="s">
        <v>602</v>
      </c>
      <c r="S756" t="s">
        <v>594</v>
      </c>
      <c r="T756" t="s">
        <v>236</v>
      </c>
      <c r="U756" t="s">
        <v>1180</v>
      </c>
      <c r="V756" t="s">
        <v>1181</v>
      </c>
      <c r="W756" t="s">
        <v>797</v>
      </c>
      <c r="X756" t="s">
        <v>239</v>
      </c>
      <c r="Y756" t="s">
        <v>2205</v>
      </c>
      <c r="Z756" t="s">
        <v>240</v>
      </c>
      <c r="AA756" t="s">
        <v>2206</v>
      </c>
      <c r="AB756" t="s">
        <v>2207</v>
      </c>
      <c r="AC756" t="s">
        <v>2208</v>
      </c>
      <c r="AD756" t="s">
        <v>2209</v>
      </c>
      <c r="AE756" t="s">
        <v>609</v>
      </c>
      <c r="AF756" t="s">
        <v>610</v>
      </c>
      <c r="AG756" t="s">
        <v>611</v>
      </c>
      <c r="AH756" t="s">
        <v>2210</v>
      </c>
      <c r="AI756" t="s">
        <v>2211</v>
      </c>
      <c r="AJ756" t="s">
        <v>2248</v>
      </c>
      <c r="AK756" t="s">
        <v>165</v>
      </c>
      <c r="AL756">
        <v>45552608030</v>
      </c>
      <c r="AM756">
        <v>3009924832</v>
      </c>
      <c r="AN756">
        <v>0</v>
      </c>
      <c r="AO756">
        <v>0</v>
      </c>
      <c r="AP756">
        <v>24836681988.130001</v>
      </c>
      <c r="AQ756" s="187">
        <v>23725850873.869999</v>
      </c>
      <c r="AR756" s="187">
        <v>23725850873.869999</v>
      </c>
      <c r="AS756" s="187">
        <v>23725850873.869999</v>
      </c>
      <c r="AT756" s="187">
        <v>23725850873.869999</v>
      </c>
      <c r="AU756" s="187">
        <v>23725850873.869999</v>
      </c>
      <c r="AV756" s="187">
        <v>0</v>
      </c>
      <c r="AW756">
        <f>+COUNTIF('[5]EJECUCIONGASTOS ARMONIZADO'!$R$3:$R$583,#REF!)</f>
        <v>0</v>
      </c>
      <c r="AY756" t="e">
        <f>+#REF!-[5]GASTOS!#REF!</f>
        <v>#REF!</v>
      </c>
    </row>
    <row r="757" spans="1:51" x14ac:dyDescent="0.25">
      <c r="A757">
        <v>40</v>
      </c>
      <c r="B757">
        <v>1</v>
      </c>
      <c r="C757">
        <v>3</v>
      </c>
      <c r="D757">
        <v>33</v>
      </c>
      <c r="E757">
        <v>1</v>
      </c>
      <c r="F757">
        <v>3</v>
      </c>
      <c r="G757">
        <v>51</v>
      </c>
      <c r="H757">
        <v>1</v>
      </c>
      <c r="I757">
        <v>3</v>
      </c>
      <c r="J757" t="s">
        <v>236</v>
      </c>
      <c r="K757" t="s">
        <v>2199</v>
      </c>
      <c r="L757" t="s">
        <v>229</v>
      </c>
      <c r="M757" t="s">
        <v>2199</v>
      </c>
      <c r="N757" t="s">
        <v>229</v>
      </c>
      <c r="O757" t="s">
        <v>2203</v>
      </c>
      <c r="P757" t="s">
        <v>2204</v>
      </c>
      <c r="Q757" t="s">
        <v>594</v>
      </c>
      <c r="R757" t="s">
        <v>602</v>
      </c>
      <c r="S757" t="s">
        <v>594</v>
      </c>
      <c r="T757" t="s">
        <v>236</v>
      </c>
      <c r="U757" t="s">
        <v>1180</v>
      </c>
      <c r="V757" t="s">
        <v>1181</v>
      </c>
      <c r="W757" t="s">
        <v>797</v>
      </c>
      <c r="X757" t="s">
        <v>239</v>
      </c>
      <c r="Y757" t="s">
        <v>2205</v>
      </c>
      <c r="Z757" t="s">
        <v>240</v>
      </c>
      <c r="AA757" t="s">
        <v>2206</v>
      </c>
      <c r="AB757" t="s">
        <v>2207</v>
      </c>
      <c r="AC757" t="s">
        <v>2208</v>
      </c>
      <c r="AD757" t="s">
        <v>2209</v>
      </c>
      <c r="AE757" t="s">
        <v>609</v>
      </c>
      <c r="AF757" t="s">
        <v>610</v>
      </c>
      <c r="AG757" t="s">
        <v>611</v>
      </c>
      <c r="AH757" t="s">
        <v>2210</v>
      </c>
      <c r="AI757" t="s">
        <v>2211</v>
      </c>
      <c r="AJ757" t="s">
        <v>2900</v>
      </c>
      <c r="AK757" t="s">
        <v>302</v>
      </c>
      <c r="AL757">
        <v>0</v>
      </c>
      <c r="AM757">
        <v>6040747202</v>
      </c>
      <c r="AN757">
        <v>0</v>
      </c>
      <c r="AO757">
        <v>0</v>
      </c>
      <c r="AP757">
        <v>6040747202</v>
      </c>
      <c r="AQ757" s="187">
        <v>0</v>
      </c>
      <c r="AR757" s="187">
        <v>0</v>
      </c>
      <c r="AS757" s="187">
        <v>0</v>
      </c>
      <c r="AT757" s="187">
        <v>0</v>
      </c>
      <c r="AU757" s="187">
        <v>0</v>
      </c>
      <c r="AV757" s="187">
        <v>0</v>
      </c>
      <c r="AW757">
        <f>+COUNTIF('[5]EJECUCIONGASTOS ARMONIZADO'!$R$3:$R$583,#REF!)</f>
        <v>0</v>
      </c>
      <c r="AY757" t="e">
        <f>+#REF!-[5]GASTOS!#REF!</f>
        <v>#REF!</v>
      </c>
    </row>
    <row r="758" spans="1:51" x14ac:dyDescent="0.25">
      <c r="A758">
        <v>40</v>
      </c>
      <c r="B758">
        <v>1</v>
      </c>
      <c r="C758">
        <v>3</v>
      </c>
      <c r="D758">
        <v>81</v>
      </c>
      <c r="E758">
        <v>1</v>
      </c>
      <c r="F758">
        <v>203</v>
      </c>
      <c r="G758">
        <v>51</v>
      </c>
      <c r="H758">
        <v>40</v>
      </c>
      <c r="I758">
        <v>1</v>
      </c>
      <c r="J758" t="s">
        <v>597</v>
      </c>
      <c r="K758">
        <v>0</v>
      </c>
      <c r="L758" t="s">
        <v>597</v>
      </c>
      <c r="M758" t="s">
        <v>2199</v>
      </c>
      <c r="N758" t="s">
        <v>229</v>
      </c>
      <c r="O758" t="s">
        <v>2203</v>
      </c>
      <c r="P758" t="s">
        <v>2204</v>
      </c>
      <c r="Q758" t="s">
        <v>594</v>
      </c>
      <c r="R758" t="s">
        <v>602</v>
      </c>
      <c r="S758" t="s">
        <v>596</v>
      </c>
      <c r="T758" t="s">
        <v>597</v>
      </c>
      <c r="U758" t="s">
        <v>946</v>
      </c>
      <c r="V758" t="s">
        <v>950</v>
      </c>
      <c r="W758" t="s">
        <v>797</v>
      </c>
      <c r="X758" t="s">
        <v>239</v>
      </c>
      <c r="Y758" t="s">
        <v>3404</v>
      </c>
      <c r="Z758" t="s">
        <v>339</v>
      </c>
      <c r="AA758" t="s">
        <v>3405</v>
      </c>
      <c r="AB758" t="s">
        <v>2207</v>
      </c>
      <c r="AC758" t="s">
        <v>2208</v>
      </c>
      <c r="AD758" t="s">
        <v>2209</v>
      </c>
      <c r="AE758" t="s">
        <v>609</v>
      </c>
      <c r="AF758" t="s">
        <v>610</v>
      </c>
      <c r="AG758" t="s">
        <v>611</v>
      </c>
      <c r="AH758" t="s">
        <v>2210</v>
      </c>
      <c r="AI758" t="s">
        <v>2211</v>
      </c>
      <c r="AJ758" t="s">
        <v>3424</v>
      </c>
      <c r="AK758" t="s">
        <v>3425</v>
      </c>
      <c r="AL758">
        <v>0</v>
      </c>
      <c r="AM758">
        <v>0</v>
      </c>
      <c r="AN758">
        <v>0</v>
      </c>
      <c r="AO758">
        <v>116036916</v>
      </c>
      <c r="AP758">
        <v>0</v>
      </c>
      <c r="AQ758" s="187">
        <v>116036916</v>
      </c>
      <c r="AR758" s="187">
        <v>0</v>
      </c>
      <c r="AS758" s="187">
        <v>0</v>
      </c>
      <c r="AT758" s="187">
        <v>0</v>
      </c>
      <c r="AU758" s="187">
        <v>0</v>
      </c>
      <c r="AV758" s="187">
        <v>116036916</v>
      </c>
      <c r="AW758">
        <f>+COUNTIF('[5]EJECUCIONGASTOS ARMONIZADO'!$R$3:$R$583,#REF!)</f>
        <v>0</v>
      </c>
      <c r="AY758" t="e">
        <f>+#REF!-[5]GASTOS!#REF!</f>
        <v>#REF!</v>
      </c>
    </row>
    <row r="759" spans="1:51" x14ac:dyDescent="0.25">
      <c r="A759">
        <v>40</v>
      </c>
      <c r="B759">
        <v>1</v>
      </c>
      <c r="C759">
        <v>3</v>
      </c>
      <c r="D759">
        <v>81</v>
      </c>
      <c r="E759">
        <v>1</v>
      </c>
      <c r="F759">
        <v>3</v>
      </c>
      <c r="G759">
        <v>51</v>
      </c>
      <c r="H759">
        <v>0</v>
      </c>
      <c r="I759">
        <v>1</v>
      </c>
      <c r="J759" t="s">
        <v>597</v>
      </c>
      <c r="K759">
        <v>0</v>
      </c>
      <c r="L759" t="s">
        <v>597</v>
      </c>
      <c r="M759" t="s">
        <v>2199</v>
      </c>
      <c r="N759" t="s">
        <v>229</v>
      </c>
      <c r="O759" t="s">
        <v>2203</v>
      </c>
      <c r="P759" t="s">
        <v>2204</v>
      </c>
      <c r="Q759" t="s">
        <v>594</v>
      </c>
      <c r="R759" t="s">
        <v>602</v>
      </c>
      <c r="S759" t="s">
        <v>596</v>
      </c>
      <c r="T759" t="s">
        <v>597</v>
      </c>
      <c r="U759" t="s">
        <v>946</v>
      </c>
      <c r="V759" t="s">
        <v>950</v>
      </c>
      <c r="W759" t="s">
        <v>797</v>
      </c>
      <c r="X759" t="s">
        <v>239</v>
      </c>
      <c r="Y759" t="s">
        <v>2205</v>
      </c>
      <c r="Z759" t="s">
        <v>240</v>
      </c>
      <c r="AA759" t="s">
        <v>2206</v>
      </c>
      <c r="AB759" t="s">
        <v>2207</v>
      </c>
      <c r="AC759" t="s">
        <v>2208</v>
      </c>
      <c r="AD759" t="s">
        <v>2209</v>
      </c>
      <c r="AE759" t="s">
        <v>609</v>
      </c>
      <c r="AF759" t="s">
        <v>610</v>
      </c>
      <c r="AG759" t="s">
        <v>611</v>
      </c>
      <c r="AH759" t="s">
        <v>2210</v>
      </c>
      <c r="AI759" t="s">
        <v>2211</v>
      </c>
      <c r="AJ759" t="s">
        <v>2251</v>
      </c>
      <c r="AK759" t="s">
        <v>166</v>
      </c>
      <c r="AL759">
        <v>58018458</v>
      </c>
      <c r="AM759">
        <v>58018458</v>
      </c>
      <c r="AN759">
        <v>0</v>
      </c>
      <c r="AO759">
        <v>0</v>
      </c>
      <c r="AP759">
        <v>116036916</v>
      </c>
      <c r="AQ759" s="187">
        <v>0</v>
      </c>
      <c r="AR759" s="187">
        <v>0</v>
      </c>
      <c r="AS759" s="187">
        <v>0</v>
      </c>
      <c r="AT759" s="187">
        <v>0</v>
      </c>
      <c r="AU759" s="187">
        <v>0</v>
      </c>
      <c r="AV759" s="187">
        <v>0</v>
      </c>
      <c r="AW759">
        <f>+COUNTIF('[5]EJECUCIONGASTOS ARMONIZADO'!$R$3:$R$583,#REF!)</f>
        <v>0</v>
      </c>
      <c r="AY759" t="e">
        <f>+#REF!-[5]GASTOS!#REF!</f>
        <v>#REF!</v>
      </c>
    </row>
    <row r="760" spans="1:51" x14ac:dyDescent="0.25">
      <c r="A760">
        <v>40</v>
      </c>
      <c r="B760">
        <v>1</v>
      </c>
      <c r="C760">
        <v>3</v>
      </c>
      <c r="D760">
        <v>82</v>
      </c>
      <c r="E760">
        <v>1</v>
      </c>
      <c r="F760">
        <v>203</v>
      </c>
      <c r="G760">
        <v>51</v>
      </c>
      <c r="H760">
        <v>41</v>
      </c>
      <c r="I760">
        <v>2</v>
      </c>
      <c r="J760" t="s">
        <v>235</v>
      </c>
      <c r="K760" t="s">
        <v>2199</v>
      </c>
      <c r="L760" t="s">
        <v>229</v>
      </c>
      <c r="M760" t="s">
        <v>2199</v>
      </c>
      <c r="N760" t="s">
        <v>229</v>
      </c>
      <c r="O760" t="s">
        <v>2203</v>
      </c>
      <c r="P760" t="s">
        <v>2204</v>
      </c>
      <c r="Q760" t="s">
        <v>594</v>
      </c>
      <c r="R760" t="s">
        <v>602</v>
      </c>
      <c r="S760" t="s">
        <v>696</v>
      </c>
      <c r="T760" t="s">
        <v>235</v>
      </c>
      <c r="U760" t="s">
        <v>725</v>
      </c>
      <c r="V760" t="s">
        <v>729</v>
      </c>
      <c r="W760" t="s">
        <v>797</v>
      </c>
      <c r="X760" t="s">
        <v>239</v>
      </c>
      <c r="Y760" t="s">
        <v>3404</v>
      </c>
      <c r="Z760" t="s">
        <v>339</v>
      </c>
      <c r="AA760" t="s">
        <v>3405</v>
      </c>
      <c r="AB760" t="s">
        <v>2207</v>
      </c>
      <c r="AC760" t="s">
        <v>2208</v>
      </c>
      <c r="AD760" t="s">
        <v>2209</v>
      </c>
      <c r="AE760" t="s">
        <v>609</v>
      </c>
      <c r="AF760" t="s">
        <v>610</v>
      </c>
      <c r="AG760" t="s">
        <v>611</v>
      </c>
      <c r="AH760" t="s">
        <v>2210</v>
      </c>
      <c r="AI760" t="s">
        <v>2211</v>
      </c>
      <c r="AJ760" t="s">
        <v>3426</v>
      </c>
      <c r="AK760" t="s">
        <v>3427</v>
      </c>
      <c r="AL760">
        <v>0</v>
      </c>
      <c r="AM760">
        <v>0</v>
      </c>
      <c r="AN760">
        <v>0</v>
      </c>
      <c r="AO760">
        <v>702303698</v>
      </c>
      <c r="AP760">
        <v>0</v>
      </c>
      <c r="AQ760" s="187">
        <v>702303698</v>
      </c>
      <c r="AR760" s="187">
        <v>0</v>
      </c>
      <c r="AS760" s="187">
        <v>0</v>
      </c>
      <c r="AT760" s="187">
        <v>0</v>
      </c>
      <c r="AU760" s="187">
        <v>0</v>
      </c>
      <c r="AV760" s="187">
        <v>702303698</v>
      </c>
      <c r="AW760">
        <f>+COUNTIF('[5]EJECUCIONGASTOS ARMONIZADO'!$R$3:$R$583,#REF!)</f>
        <v>0</v>
      </c>
      <c r="AY760" t="e">
        <f>+#REF!-[5]GASTOS!#REF!</f>
        <v>#REF!</v>
      </c>
    </row>
    <row r="761" spans="1:51" x14ac:dyDescent="0.25">
      <c r="A761">
        <v>40</v>
      </c>
      <c r="B761">
        <v>1</v>
      </c>
      <c r="C761">
        <v>3</v>
      </c>
      <c r="D761">
        <v>82</v>
      </c>
      <c r="E761">
        <v>1</v>
      </c>
      <c r="F761">
        <v>203</v>
      </c>
      <c r="G761">
        <v>51</v>
      </c>
      <c r="H761">
        <v>42</v>
      </c>
      <c r="I761">
        <v>2</v>
      </c>
      <c r="J761" t="s">
        <v>235</v>
      </c>
      <c r="K761" t="s">
        <v>2199</v>
      </c>
      <c r="L761" t="s">
        <v>229</v>
      </c>
      <c r="M761" t="s">
        <v>2199</v>
      </c>
      <c r="N761" t="s">
        <v>229</v>
      </c>
      <c r="O761" t="s">
        <v>2203</v>
      </c>
      <c r="P761" t="s">
        <v>2204</v>
      </c>
      <c r="Q761" t="s">
        <v>594</v>
      </c>
      <c r="R761" t="s">
        <v>602</v>
      </c>
      <c r="S761" t="s">
        <v>696</v>
      </c>
      <c r="T761" t="s">
        <v>235</v>
      </c>
      <c r="U761" t="s">
        <v>725</v>
      </c>
      <c r="V761" t="s">
        <v>729</v>
      </c>
      <c r="W761" t="s">
        <v>797</v>
      </c>
      <c r="X761" t="s">
        <v>239</v>
      </c>
      <c r="Y761" t="s">
        <v>3404</v>
      </c>
      <c r="Z761" t="s">
        <v>339</v>
      </c>
      <c r="AA761" t="s">
        <v>3405</v>
      </c>
      <c r="AB761" t="s">
        <v>2207</v>
      </c>
      <c r="AC761" t="s">
        <v>2208</v>
      </c>
      <c r="AD761" t="s">
        <v>2209</v>
      </c>
      <c r="AE761" t="s">
        <v>609</v>
      </c>
      <c r="AF761" t="s">
        <v>610</v>
      </c>
      <c r="AG761" t="s">
        <v>611</v>
      </c>
      <c r="AH761" t="s">
        <v>2210</v>
      </c>
      <c r="AI761" t="s">
        <v>2211</v>
      </c>
      <c r="AJ761" t="s">
        <v>3428</v>
      </c>
      <c r="AK761" t="s">
        <v>3429</v>
      </c>
      <c r="AL761">
        <v>0</v>
      </c>
      <c r="AM761">
        <v>0</v>
      </c>
      <c r="AN761">
        <v>0</v>
      </c>
      <c r="AO761">
        <v>38837083</v>
      </c>
      <c r="AP761">
        <v>0</v>
      </c>
      <c r="AQ761" s="187">
        <v>38837083</v>
      </c>
      <c r="AR761" s="187">
        <v>0</v>
      </c>
      <c r="AS761" s="187">
        <v>0</v>
      </c>
      <c r="AT761" s="187">
        <v>0</v>
      </c>
      <c r="AU761" s="187">
        <v>0</v>
      </c>
      <c r="AV761" s="187">
        <v>38837083</v>
      </c>
      <c r="AW761">
        <f>+COUNTIF('[5]EJECUCIONGASTOS ARMONIZADO'!$R$3:$R$583,#REF!)</f>
        <v>0</v>
      </c>
      <c r="AY761" t="e">
        <f>+#REF!-[5]GASTOS!#REF!</f>
        <v>#REF!</v>
      </c>
    </row>
    <row r="762" spans="1:51" x14ac:dyDescent="0.25">
      <c r="A762">
        <v>40</v>
      </c>
      <c r="B762">
        <v>1</v>
      </c>
      <c r="C762">
        <v>3</v>
      </c>
      <c r="D762">
        <v>82</v>
      </c>
      <c r="E762">
        <v>1</v>
      </c>
      <c r="F762">
        <v>203</v>
      </c>
      <c r="G762">
        <v>51</v>
      </c>
      <c r="H762">
        <v>48</v>
      </c>
      <c r="I762">
        <v>2</v>
      </c>
      <c r="J762" t="s">
        <v>235</v>
      </c>
      <c r="K762" t="s">
        <v>2199</v>
      </c>
      <c r="L762" t="s">
        <v>229</v>
      </c>
      <c r="M762" t="s">
        <v>2199</v>
      </c>
      <c r="N762" t="s">
        <v>229</v>
      </c>
      <c r="O762" t="s">
        <v>2203</v>
      </c>
      <c r="P762" t="s">
        <v>2204</v>
      </c>
      <c r="Q762" t="s">
        <v>594</v>
      </c>
      <c r="R762" t="s">
        <v>602</v>
      </c>
      <c r="S762" t="s">
        <v>696</v>
      </c>
      <c r="T762" t="s">
        <v>235</v>
      </c>
      <c r="U762" t="s">
        <v>725</v>
      </c>
      <c r="V762" t="s">
        <v>729</v>
      </c>
      <c r="W762" t="s">
        <v>797</v>
      </c>
      <c r="X762" t="s">
        <v>239</v>
      </c>
      <c r="Y762" t="s">
        <v>3404</v>
      </c>
      <c r="Z762" t="s">
        <v>339</v>
      </c>
      <c r="AA762" t="s">
        <v>3405</v>
      </c>
      <c r="AB762" t="s">
        <v>2207</v>
      </c>
      <c r="AC762" t="s">
        <v>2208</v>
      </c>
      <c r="AD762" t="s">
        <v>2209</v>
      </c>
      <c r="AE762" t="s">
        <v>609</v>
      </c>
      <c r="AF762" t="s">
        <v>610</v>
      </c>
      <c r="AG762" t="s">
        <v>611</v>
      </c>
      <c r="AH762" t="s">
        <v>2210</v>
      </c>
      <c r="AI762" t="s">
        <v>2211</v>
      </c>
      <c r="AJ762" t="s">
        <v>3430</v>
      </c>
      <c r="AK762" t="s">
        <v>3431</v>
      </c>
      <c r="AL762">
        <v>0</v>
      </c>
      <c r="AM762">
        <v>0</v>
      </c>
      <c r="AN762">
        <v>0</v>
      </c>
      <c r="AO762">
        <v>12110745</v>
      </c>
      <c r="AP762">
        <v>0</v>
      </c>
      <c r="AQ762" s="187">
        <v>12110745</v>
      </c>
      <c r="AR762" s="187">
        <v>0</v>
      </c>
      <c r="AS762" s="187">
        <v>0</v>
      </c>
      <c r="AT762" s="187">
        <v>0</v>
      </c>
      <c r="AU762" s="187">
        <v>0</v>
      </c>
      <c r="AV762" s="187">
        <v>12110745</v>
      </c>
      <c r="AW762">
        <f>+COUNTIF('[5]EJECUCIONGASTOS ARMONIZADO'!$R$3:$R$583,#REF!)</f>
        <v>0</v>
      </c>
      <c r="AY762" t="e">
        <f>+#REF!-[5]GASTOS!#REF!</f>
        <v>#REF!</v>
      </c>
    </row>
    <row r="763" spans="1:51" x14ac:dyDescent="0.25">
      <c r="A763">
        <v>40</v>
      </c>
      <c r="B763">
        <v>1</v>
      </c>
      <c r="C763">
        <v>3</v>
      </c>
      <c r="D763">
        <v>82</v>
      </c>
      <c r="E763">
        <v>1</v>
      </c>
      <c r="F763">
        <v>3</v>
      </c>
      <c r="G763">
        <v>51</v>
      </c>
      <c r="H763">
        <v>1</v>
      </c>
      <c r="I763">
        <v>2</v>
      </c>
      <c r="J763" t="s">
        <v>235</v>
      </c>
      <c r="K763" t="s">
        <v>2199</v>
      </c>
      <c r="L763" t="s">
        <v>229</v>
      </c>
      <c r="M763" t="s">
        <v>2199</v>
      </c>
      <c r="N763" t="s">
        <v>229</v>
      </c>
      <c r="O763" t="s">
        <v>2203</v>
      </c>
      <c r="P763" t="s">
        <v>2204</v>
      </c>
      <c r="Q763" t="s">
        <v>594</v>
      </c>
      <c r="R763" t="s">
        <v>602</v>
      </c>
      <c r="S763" t="s">
        <v>696</v>
      </c>
      <c r="T763" t="s">
        <v>235</v>
      </c>
      <c r="U763" t="s">
        <v>725</v>
      </c>
      <c r="V763" t="s">
        <v>729</v>
      </c>
      <c r="W763" t="s">
        <v>797</v>
      </c>
      <c r="X763" t="s">
        <v>239</v>
      </c>
      <c r="Y763" t="s">
        <v>2205</v>
      </c>
      <c r="Z763" t="s">
        <v>240</v>
      </c>
      <c r="AA763" t="s">
        <v>2206</v>
      </c>
      <c r="AB763" t="s">
        <v>2207</v>
      </c>
      <c r="AC763" t="s">
        <v>2208</v>
      </c>
      <c r="AD763" t="s">
        <v>2209</v>
      </c>
      <c r="AE763" t="s">
        <v>609</v>
      </c>
      <c r="AF763" t="s">
        <v>610</v>
      </c>
      <c r="AG763" t="s">
        <v>611</v>
      </c>
      <c r="AH763" t="s">
        <v>2210</v>
      </c>
      <c r="AI763" t="s">
        <v>2211</v>
      </c>
      <c r="AJ763" t="s">
        <v>2255</v>
      </c>
      <c r="AK763" t="s">
        <v>167</v>
      </c>
      <c r="AL763">
        <v>702303698</v>
      </c>
      <c r="AM763">
        <v>0</v>
      </c>
      <c r="AN763">
        <v>0</v>
      </c>
      <c r="AO763">
        <v>0</v>
      </c>
      <c r="AP763">
        <v>702303698</v>
      </c>
      <c r="AQ763" s="187">
        <v>0</v>
      </c>
      <c r="AR763" s="187">
        <v>0</v>
      </c>
      <c r="AS763" s="187">
        <v>0</v>
      </c>
      <c r="AT763" s="187">
        <v>0</v>
      </c>
      <c r="AU763" s="187">
        <v>0</v>
      </c>
      <c r="AV763" s="187">
        <v>0</v>
      </c>
      <c r="AW763">
        <f>+COUNTIF('[5]EJECUCIONGASTOS ARMONIZADO'!$R$3:$R$583,#REF!)</f>
        <v>0</v>
      </c>
      <c r="AY763" t="e">
        <f>+#REF!-[5]GASTOS!#REF!</f>
        <v>#REF!</v>
      </c>
    </row>
    <row r="764" spans="1:51" x14ac:dyDescent="0.25">
      <c r="A764">
        <v>40</v>
      </c>
      <c r="B764">
        <v>1</v>
      </c>
      <c r="C764">
        <v>3</v>
      </c>
      <c r="D764">
        <v>82</v>
      </c>
      <c r="E764">
        <v>1</v>
      </c>
      <c r="F764">
        <v>3</v>
      </c>
      <c r="G764">
        <v>51</v>
      </c>
      <c r="H764">
        <v>2</v>
      </c>
      <c r="I764">
        <v>2</v>
      </c>
      <c r="J764" t="s">
        <v>235</v>
      </c>
      <c r="K764" t="s">
        <v>2199</v>
      </c>
      <c r="L764" t="s">
        <v>229</v>
      </c>
      <c r="M764" t="s">
        <v>2199</v>
      </c>
      <c r="N764" t="s">
        <v>229</v>
      </c>
      <c r="O764" t="s">
        <v>2203</v>
      </c>
      <c r="P764" t="s">
        <v>2204</v>
      </c>
      <c r="Q764" t="s">
        <v>594</v>
      </c>
      <c r="R764" t="s">
        <v>602</v>
      </c>
      <c r="S764" t="s">
        <v>696</v>
      </c>
      <c r="T764" t="s">
        <v>235</v>
      </c>
      <c r="U764" t="s">
        <v>725</v>
      </c>
      <c r="V764" t="s">
        <v>729</v>
      </c>
      <c r="W764" t="s">
        <v>797</v>
      </c>
      <c r="X764" t="s">
        <v>239</v>
      </c>
      <c r="Y764" t="s">
        <v>2205</v>
      </c>
      <c r="Z764" t="s">
        <v>240</v>
      </c>
      <c r="AA764" t="s">
        <v>2206</v>
      </c>
      <c r="AB764" t="s">
        <v>2207</v>
      </c>
      <c r="AC764" t="s">
        <v>2208</v>
      </c>
      <c r="AD764" t="s">
        <v>2209</v>
      </c>
      <c r="AE764" t="s">
        <v>609</v>
      </c>
      <c r="AF764" t="s">
        <v>610</v>
      </c>
      <c r="AG764" t="s">
        <v>611</v>
      </c>
      <c r="AH764" t="s">
        <v>2210</v>
      </c>
      <c r="AI764" t="s">
        <v>2211</v>
      </c>
      <c r="AJ764" t="s">
        <v>2259</v>
      </c>
      <c r="AK764" t="s">
        <v>168</v>
      </c>
      <c r="AL764">
        <v>423714193</v>
      </c>
      <c r="AM764">
        <v>0</v>
      </c>
      <c r="AN764">
        <v>0</v>
      </c>
      <c r="AO764">
        <v>0</v>
      </c>
      <c r="AP764">
        <v>423714193</v>
      </c>
      <c r="AQ764" s="187">
        <v>0</v>
      </c>
      <c r="AR764" s="187">
        <v>0</v>
      </c>
      <c r="AS764" s="187">
        <v>0</v>
      </c>
      <c r="AT764" s="187">
        <v>0</v>
      </c>
      <c r="AU764" s="187">
        <v>0</v>
      </c>
      <c r="AV764" s="187">
        <v>0</v>
      </c>
      <c r="AW764">
        <f>+COUNTIF('[5]EJECUCIONGASTOS ARMONIZADO'!$R$3:$R$583,#REF!)</f>
        <v>0</v>
      </c>
      <c r="AY764" t="e">
        <f>+#REF!-[5]GASTOS!#REF!</f>
        <v>#REF!</v>
      </c>
    </row>
    <row r="765" spans="1:51" x14ac:dyDescent="0.25">
      <c r="A765">
        <v>40</v>
      </c>
      <c r="B765">
        <v>1</v>
      </c>
      <c r="C765">
        <v>3</v>
      </c>
      <c r="D765">
        <v>82</v>
      </c>
      <c r="E765">
        <v>1</v>
      </c>
      <c r="F765">
        <v>3</v>
      </c>
      <c r="G765">
        <v>51</v>
      </c>
      <c r="H765">
        <v>8</v>
      </c>
      <c r="I765">
        <v>2</v>
      </c>
      <c r="J765" t="s">
        <v>235</v>
      </c>
      <c r="K765" t="s">
        <v>2199</v>
      </c>
      <c r="L765" t="s">
        <v>229</v>
      </c>
      <c r="M765" t="s">
        <v>2199</v>
      </c>
      <c r="N765" t="s">
        <v>229</v>
      </c>
      <c r="O765" t="s">
        <v>2203</v>
      </c>
      <c r="P765" t="s">
        <v>2204</v>
      </c>
      <c r="Q765" t="s">
        <v>594</v>
      </c>
      <c r="R765" t="s">
        <v>602</v>
      </c>
      <c r="S765" t="s">
        <v>696</v>
      </c>
      <c r="T765" t="s">
        <v>235</v>
      </c>
      <c r="U765" t="s">
        <v>725</v>
      </c>
      <c r="V765" t="s">
        <v>729</v>
      </c>
      <c r="W765" t="s">
        <v>797</v>
      </c>
      <c r="X765" t="s">
        <v>239</v>
      </c>
      <c r="Y765" t="s">
        <v>2205</v>
      </c>
      <c r="Z765" t="s">
        <v>240</v>
      </c>
      <c r="AA765" t="s">
        <v>2206</v>
      </c>
      <c r="AB765" t="s">
        <v>2207</v>
      </c>
      <c r="AC765" t="s">
        <v>2208</v>
      </c>
      <c r="AD765" t="s">
        <v>2209</v>
      </c>
      <c r="AE765" t="s">
        <v>609</v>
      </c>
      <c r="AF765" t="s">
        <v>610</v>
      </c>
      <c r="AG765" t="s">
        <v>611</v>
      </c>
      <c r="AH765" t="s">
        <v>2210</v>
      </c>
      <c r="AI765" t="s">
        <v>2211</v>
      </c>
      <c r="AJ765" t="s">
        <v>2820</v>
      </c>
      <c r="AK765" t="s">
        <v>303</v>
      </c>
      <c r="AL765">
        <v>0</v>
      </c>
      <c r="AM765">
        <v>12110745</v>
      </c>
      <c r="AN765">
        <v>0</v>
      </c>
      <c r="AO765">
        <v>0</v>
      </c>
      <c r="AP765">
        <v>12110745</v>
      </c>
      <c r="AQ765" s="187">
        <v>0</v>
      </c>
      <c r="AR765" s="187">
        <v>0</v>
      </c>
      <c r="AS765" s="187">
        <v>0</v>
      </c>
      <c r="AT765" s="187">
        <v>0</v>
      </c>
      <c r="AU765" s="187">
        <v>0</v>
      </c>
      <c r="AV765" s="187">
        <v>0</v>
      </c>
      <c r="AW765">
        <f>+COUNTIF('[5]EJECUCIONGASTOS ARMONIZADO'!$R$3:$R$583,#REF!)</f>
        <v>0</v>
      </c>
      <c r="AY765" t="e">
        <f>+#REF!-[5]GASTOS!#REF!</f>
        <v>#REF!</v>
      </c>
    </row>
    <row r="766" spans="1:51" x14ac:dyDescent="0.25">
      <c r="A766">
        <v>40</v>
      </c>
      <c r="B766">
        <v>2</v>
      </c>
      <c r="C766">
        <v>3</v>
      </c>
      <c r="D766">
        <v>11</v>
      </c>
      <c r="E766">
        <v>1</v>
      </c>
      <c r="F766">
        <v>201</v>
      </c>
      <c r="G766">
        <v>50</v>
      </c>
      <c r="H766">
        <v>40</v>
      </c>
      <c r="I766">
        <v>1</v>
      </c>
      <c r="J766" t="s">
        <v>597</v>
      </c>
      <c r="K766">
        <v>0</v>
      </c>
      <c r="L766" t="s">
        <v>597</v>
      </c>
      <c r="M766" t="s">
        <v>2199</v>
      </c>
      <c r="N766" t="s">
        <v>229</v>
      </c>
      <c r="O766" t="s">
        <v>2262</v>
      </c>
      <c r="P766" t="s">
        <v>2263</v>
      </c>
      <c r="Q766" t="s">
        <v>594</v>
      </c>
      <c r="R766" t="s">
        <v>602</v>
      </c>
      <c r="S766" t="s">
        <v>596</v>
      </c>
      <c r="T766" t="s">
        <v>597</v>
      </c>
      <c r="U766" t="s">
        <v>595</v>
      </c>
      <c r="V766" t="s">
        <v>234</v>
      </c>
      <c r="W766" t="s">
        <v>797</v>
      </c>
      <c r="X766" t="s">
        <v>239</v>
      </c>
      <c r="Y766" t="s">
        <v>3432</v>
      </c>
      <c r="Z766" t="s">
        <v>333</v>
      </c>
      <c r="AA766" t="s">
        <v>3433</v>
      </c>
      <c r="AB766" t="s">
        <v>2322</v>
      </c>
      <c r="AC766" t="s">
        <v>2323</v>
      </c>
      <c r="AD766" t="s">
        <v>2324</v>
      </c>
      <c r="AE766" t="s">
        <v>609</v>
      </c>
      <c r="AF766" t="s">
        <v>610</v>
      </c>
      <c r="AG766" t="s">
        <v>611</v>
      </c>
      <c r="AH766" t="s">
        <v>2298</v>
      </c>
      <c r="AI766" t="s">
        <v>2299</v>
      </c>
      <c r="AJ766" t="s">
        <v>3434</v>
      </c>
      <c r="AK766" t="s">
        <v>3435</v>
      </c>
      <c r="AL766">
        <v>0</v>
      </c>
      <c r="AM766">
        <v>0</v>
      </c>
      <c r="AN766">
        <v>0</v>
      </c>
      <c r="AO766">
        <v>15000000</v>
      </c>
      <c r="AP766">
        <v>0</v>
      </c>
      <c r="AQ766" s="187">
        <v>15000000</v>
      </c>
      <c r="AR766" s="187">
        <v>0</v>
      </c>
      <c r="AS766" s="187">
        <v>0</v>
      </c>
      <c r="AT766" s="187">
        <v>0</v>
      </c>
      <c r="AU766" s="187">
        <v>0</v>
      </c>
      <c r="AV766" s="187">
        <v>15000000</v>
      </c>
      <c r="AW766">
        <f>+COUNTIF('[5]EJECUCIONGASTOS ARMONIZADO'!$R$3:$R$583,#REF!)</f>
        <v>0</v>
      </c>
      <c r="AY766" t="e">
        <f>+#REF!-[5]GASTOS!#REF!</f>
        <v>#REF!</v>
      </c>
    </row>
    <row r="767" spans="1:51" x14ac:dyDescent="0.25">
      <c r="A767">
        <v>40</v>
      </c>
      <c r="B767">
        <v>2</v>
      </c>
      <c r="C767">
        <v>3</v>
      </c>
      <c r="D767">
        <v>11</v>
      </c>
      <c r="E767">
        <v>1</v>
      </c>
      <c r="F767">
        <v>201</v>
      </c>
      <c r="G767">
        <v>50</v>
      </c>
      <c r="H767">
        <v>41</v>
      </c>
      <c r="I767">
        <v>1</v>
      </c>
      <c r="J767" t="s">
        <v>597</v>
      </c>
      <c r="K767">
        <v>0</v>
      </c>
      <c r="L767" t="s">
        <v>597</v>
      </c>
      <c r="M767" t="s">
        <v>2199</v>
      </c>
      <c r="N767" t="s">
        <v>229</v>
      </c>
      <c r="O767" t="s">
        <v>2262</v>
      </c>
      <c r="P767" t="s">
        <v>2263</v>
      </c>
      <c r="Q767" t="s">
        <v>594</v>
      </c>
      <c r="R767" t="s">
        <v>602</v>
      </c>
      <c r="S767" t="s">
        <v>596</v>
      </c>
      <c r="T767" t="s">
        <v>597</v>
      </c>
      <c r="U767" t="s">
        <v>595</v>
      </c>
      <c r="V767" t="s">
        <v>234</v>
      </c>
      <c r="W767" t="s">
        <v>797</v>
      </c>
      <c r="X767" t="s">
        <v>239</v>
      </c>
      <c r="Y767" t="s">
        <v>3432</v>
      </c>
      <c r="Z767" t="s">
        <v>333</v>
      </c>
      <c r="AA767" t="s">
        <v>3433</v>
      </c>
      <c r="AB767" t="s">
        <v>2322</v>
      </c>
      <c r="AC767" t="s">
        <v>2323</v>
      </c>
      <c r="AD767" t="s">
        <v>2324</v>
      </c>
      <c r="AE767" t="s">
        <v>609</v>
      </c>
      <c r="AF767" t="s">
        <v>610</v>
      </c>
      <c r="AG767" t="s">
        <v>611</v>
      </c>
      <c r="AH767" t="s">
        <v>2298</v>
      </c>
      <c r="AI767" t="s">
        <v>2299</v>
      </c>
      <c r="AJ767" t="s">
        <v>3436</v>
      </c>
      <c r="AK767" t="s">
        <v>3437</v>
      </c>
      <c r="AL767">
        <v>0</v>
      </c>
      <c r="AM767">
        <v>0</v>
      </c>
      <c r="AN767">
        <v>0</v>
      </c>
      <c r="AO767">
        <v>4315783</v>
      </c>
      <c r="AP767">
        <v>0</v>
      </c>
      <c r="AQ767" s="187">
        <v>4315783</v>
      </c>
      <c r="AR767" s="187">
        <v>0</v>
      </c>
      <c r="AS767" s="187">
        <v>0</v>
      </c>
      <c r="AT767" s="187">
        <v>0</v>
      </c>
      <c r="AU767" s="187">
        <v>0</v>
      </c>
      <c r="AV767" s="187">
        <v>4315783</v>
      </c>
      <c r="AW767">
        <f>+COUNTIF('[5]EJECUCIONGASTOS ARMONIZADO'!$R$3:$R$583,#REF!)</f>
        <v>0</v>
      </c>
      <c r="AY767" t="e">
        <f>+#REF!-[5]GASTOS!#REF!</f>
        <v>#REF!</v>
      </c>
    </row>
    <row r="768" spans="1:51" x14ac:dyDescent="0.25">
      <c r="A768">
        <v>40</v>
      </c>
      <c r="B768">
        <v>2</v>
      </c>
      <c r="C768">
        <v>3</v>
      </c>
      <c r="D768">
        <v>11</v>
      </c>
      <c r="E768">
        <v>1</v>
      </c>
      <c r="F768">
        <v>201</v>
      </c>
      <c r="G768">
        <v>50</v>
      </c>
      <c r="H768">
        <v>42</v>
      </c>
      <c r="I768">
        <v>1</v>
      </c>
      <c r="J768" t="s">
        <v>597</v>
      </c>
      <c r="K768">
        <v>0</v>
      </c>
      <c r="L768" t="s">
        <v>597</v>
      </c>
      <c r="M768" t="s">
        <v>2199</v>
      </c>
      <c r="N768" t="s">
        <v>229</v>
      </c>
      <c r="O768" t="s">
        <v>2262</v>
      </c>
      <c r="P768" t="s">
        <v>2263</v>
      </c>
      <c r="Q768" t="s">
        <v>594</v>
      </c>
      <c r="R768" t="s">
        <v>602</v>
      </c>
      <c r="S768" t="s">
        <v>596</v>
      </c>
      <c r="T768" t="s">
        <v>597</v>
      </c>
      <c r="U768" t="s">
        <v>595</v>
      </c>
      <c r="V768" t="s">
        <v>234</v>
      </c>
      <c r="W768" t="s">
        <v>797</v>
      </c>
      <c r="X768" t="s">
        <v>239</v>
      </c>
      <c r="Y768" t="s">
        <v>3432</v>
      </c>
      <c r="Z768" t="s">
        <v>333</v>
      </c>
      <c r="AA768" t="s">
        <v>3433</v>
      </c>
      <c r="AB768" t="s">
        <v>2322</v>
      </c>
      <c r="AC768" t="s">
        <v>2323</v>
      </c>
      <c r="AD768" t="s">
        <v>2324</v>
      </c>
      <c r="AE768" t="s">
        <v>609</v>
      </c>
      <c r="AF768" t="s">
        <v>610</v>
      </c>
      <c r="AG768" t="s">
        <v>611</v>
      </c>
      <c r="AH768" t="s">
        <v>2331</v>
      </c>
      <c r="AI768" t="s">
        <v>2332</v>
      </c>
      <c r="AJ768" t="s">
        <v>3438</v>
      </c>
      <c r="AK768" t="s">
        <v>3439</v>
      </c>
      <c r="AL768">
        <v>0</v>
      </c>
      <c r="AM768">
        <v>0</v>
      </c>
      <c r="AN768">
        <v>0</v>
      </c>
      <c r="AO768">
        <v>100000000</v>
      </c>
      <c r="AP768">
        <v>0</v>
      </c>
      <c r="AQ768" s="187">
        <v>100000000</v>
      </c>
      <c r="AR768" s="187">
        <v>75000000</v>
      </c>
      <c r="AS768" s="187">
        <v>0</v>
      </c>
      <c r="AT768" s="187">
        <v>0</v>
      </c>
      <c r="AU768" s="187">
        <v>0</v>
      </c>
      <c r="AV768" s="187">
        <v>25000000</v>
      </c>
      <c r="AW768">
        <f>+COUNTIF('[5]EJECUCIONGASTOS ARMONIZADO'!$R$3:$R$583,#REF!)</f>
        <v>0</v>
      </c>
      <c r="AY768" t="e">
        <f>+#REF!-[5]GASTOS!#REF!</f>
        <v>#REF!</v>
      </c>
    </row>
    <row r="769" spans="1:51" x14ac:dyDescent="0.25">
      <c r="A769">
        <v>40</v>
      </c>
      <c r="B769">
        <v>2</v>
      </c>
      <c r="C769">
        <v>3</v>
      </c>
      <c r="D769">
        <v>11</v>
      </c>
      <c r="E769">
        <v>1</v>
      </c>
      <c r="F769">
        <v>202</v>
      </c>
      <c r="G769">
        <v>38</v>
      </c>
      <c r="H769">
        <v>41</v>
      </c>
      <c r="I769">
        <v>1</v>
      </c>
      <c r="J769" t="s">
        <v>597</v>
      </c>
      <c r="K769">
        <v>0</v>
      </c>
      <c r="L769" t="s">
        <v>597</v>
      </c>
      <c r="M769" t="s">
        <v>2199</v>
      </c>
      <c r="N769" t="s">
        <v>229</v>
      </c>
      <c r="O769" t="s">
        <v>2262</v>
      </c>
      <c r="P769" t="s">
        <v>2263</v>
      </c>
      <c r="Q769" t="s">
        <v>594</v>
      </c>
      <c r="R769" t="s">
        <v>602</v>
      </c>
      <c r="S769" t="s">
        <v>596</v>
      </c>
      <c r="T769" t="s">
        <v>597</v>
      </c>
      <c r="U769" t="s">
        <v>595</v>
      </c>
      <c r="V769" t="s">
        <v>234</v>
      </c>
      <c r="W769" t="s">
        <v>797</v>
      </c>
      <c r="X769" t="s">
        <v>239</v>
      </c>
      <c r="Y769" t="s">
        <v>3440</v>
      </c>
      <c r="Z769" t="s">
        <v>336</v>
      </c>
      <c r="AA769" t="s">
        <v>3441</v>
      </c>
      <c r="AB769" t="s">
        <v>2265</v>
      </c>
      <c r="AC769" t="s">
        <v>2266</v>
      </c>
      <c r="AD769" t="s">
        <v>2267</v>
      </c>
      <c r="AE769" t="s">
        <v>609</v>
      </c>
      <c r="AF769" t="s">
        <v>610</v>
      </c>
      <c r="AG769" t="s">
        <v>611</v>
      </c>
      <c r="AH769" t="s">
        <v>2268</v>
      </c>
      <c r="AI769" t="s">
        <v>1031</v>
      </c>
      <c r="AJ769" t="s">
        <v>3442</v>
      </c>
      <c r="AK769" t="s">
        <v>3443</v>
      </c>
      <c r="AL769">
        <v>0</v>
      </c>
      <c r="AM769">
        <v>0</v>
      </c>
      <c r="AN769">
        <v>0</v>
      </c>
      <c r="AO769">
        <v>17489352</v>
      </c>
      <c r="AP769">
        <v>0</v>
      </c>
      <c r="AQ769" s="187">
        <v>17489352</v>
      </c>
      <c r="AR769" s="187">
        <v>17489352</v>
      </c>
      <c r="AS769" s="187">
        <v>0</v>
      </c>
      <c r="AT769" s="187">
        <v>0</v>
      </c>
      <c r="AU769" s="187">
        <v>0</v>
      </c>
      <c r="AV769" s="187">
        <v>0</v>
      </c>
      <c r="AW769">
        <f>+COUNTIF('[5]EJECUCIONGASTOS ARMONIZADO'!$R$3:$R$583,#REF!)</f>
        <v>0</v>
      </c>
      <c r="AY769" t="e">
        <f>+#REF!-[5]GASTOS!#REF!</f>
        <v>#REF!</v>
      </c>
    </row>
    <row r="770" spans="1:51" x14ac:dyDescent="0.25">
      <c r="A770">
        <v>40</v>
      </c>
      <c r="B770">
        <v>2</v>
      </c>
      <c r="C770">
        <v>3</v>
      </c>
      <c r="D770">
        <v>11</v>
      </c>
      <c r="E770">
        <v>1</v>
      </c>
      <c r="F770">
        <v>202</v>
      </c>
      <c r="G770">
        <v>38</v>
      </c>
      <c r="H770">
        <v>42</v>
      </c>
      <c r="I770">
        <v>1</v>
      </c>
      <c r="J770" t="s">
        <v>597</v>
      </c>
      <c r="K770">
        <v>0</v>
      </c>
      <c r="L770" t="s">
        <v>597</v>
      </c>
      <c r="M770" t="s">
        <v>2199</v>
      </c>
      <c r="N770" t="s">
        <v>229</v>
      </c>
      <c r="O770" t="s">
        <v>2262</v>
      </c>
      <c r="P770" t="s">
        <v>2263</v>
      </c>
      <c r="Q770" t="s">
        <v>594</v>
      </c>
      <c r="R770" t="s">
        <v>602</v>
      </c>
      <c r="S770" t="s">
        <v>596</v>
      </c>
      <c r="T770" t="s">
        <v>597</v>
      </c>
      <c r="U770" t="s">
        <v>595</v>
      </c>
      <c r="V770" t="s">
        <v>234</v>
      </c>
      <c r="W770" t="s">
        <v>797</v>
      </c>
      <c r="X770" t="s">
        <v>239</v>
      </c>
      <c r="Y770" t="s">
        <v>3440</v>
      </c>
      <c r="Z770" t="s">
        <v>336</v>
      </c>
      <c r="AA770" t="s">
        <v>3441</v>
      </c>
      <c r="AB770" t="s">
        <v>2265</v>
      </c>
      <c r="AC770" t="s">
        <v>2266</v>
      </c>
      <c r="AD770" t="s">
        <v>2267</v>
      </c>
      <c r="AE770" t="s">
        <v>609</v>
      </c>
      <c r="AF770" t="s">
        <v>610</v>
      </c>
      <c r="AG770" t="s">
        <v>611</v>
      </c>
      <c r="AH770" t="s">
        <v>2272</v>
      </c>
      <c r="AI770" t="s">
        <v>2273</v>
      </c>
      <c r="AJ770" t="s">
        <v>3444</v>
      </c>
      <c r="AK770" t="s">
        <v>3445</v>
      </c>
      <c r="AL770">
        <v>0</v>
      </c>
      <c r="AM770">
        <v>0</v>
      </c>
      <c r="AN770">
        <v>0</v>
      </c>
      <c r="AO770">
        <v>17229123</v>
      </c>
      <c r="AP770">
        <v>0</v>
      </c>
      <c r="AQ770" s="187">
        <v>17229123</v>
      </c>
      <c r="AR770" s="187">
        <v>0</v>
      </c>
      <c r="AS770" s="187">
        <v>0</v>
      </c>
      <c r="AT770" s="187">
        <v>0</v>
      </c>
      <c r="AU770" s="187">
        <v>0</v>
      </c>
      <c r="AV770" s="187">
        <v>17229123</v>
      </c>
      <c r="AW770">
        <f>+COUNTIF('[5]EJECUCIONGASTOS ARMONIZADO'!$R$3:$R$583,#REF!)</f>
        <v>0</v>
      </c>
      <c r="AY770" t="e">
        <f>+#REF!-[5]GASTOS!#REF!</f>
        <v>#REF!</v>
      </c>
    </row>
    <row r="771" spans="1:51" x14ac:dyDescent="0.25">
      <c r="A771">
        <v>40</v>
      </c>
      <c r="B771">
        <v>2</v>
      </c>
      <c r="C771">
        <v>3</v>
      </c>
      <c r="D771">
        <v>11</v>
      </c>
      <c r="E771">
        <v>1</v>
      </c>
      <c r="F771">
        <v>202</v>
      </c>
      <c r="G771">
        <v>40</v>
      </c>
      <c r="H771">
        <v>40</v>
      </c>
      <c r="I771">
        <v>1</v>
      </c>
      <c r="J771" t="s">
        <v>597</v>
      </c>
      <c r="K771">
        <v>0</v>
      </c>
      <c r="L771" t="s">
        <v>597</v>
      </c>
      <c r="M771" t="s">
        <v>2199</v>
      </c>
      <c r="N771" t="s">
        <v>229</v>
      </c>
      <c r="O771" t="s">
        <v>2262</v>
      </c>
      <c r="P771" t="s">
        <v>2263</v>
      </c>
      <c r="Q771" t="s">
        <v>594</v>
      </c>
      <c r="R771" t="s">
        <v>602</v>
      </c>
      <c r="S771" t="s">
        <v>596</v>
      </c>
      <c r="T771" t="s">
        <v>597</v>
      </c>
      <c r="U771" t="s">
        <v>595</v>
      </c>
      <c r="V771" t="s">
        <v>234</v>
      </c>
      <c r="W771" t="s">
        <v>797</v>
      </c>
      <c r="X771" t="s">
        <v>239</v>
      </c>
      <c r="Y771" t="s">
        <v>3440</v>
      </c>
      <c r="Z771" t="s">
        <v>336</v>
      </c>
      <c r="AA771" t="s">
        <v>3446</v>
      </c>
      <c r="AB771" t="s">
        <v>2346</v>
      </c>
      <c r="AC771" t="s">
        <v>2347</v>
      </c>
      <c r="AD771" t="s">
        <v>2348</v>
      </c>
      <c r="AE771" t="s">
        <v>609</v>
      </c>
      <c r="AF771" t="s">
        <v>610</v>
      </c>
      <c r="AG771" t="s">
        <v>611</v>
      </c>
      <c r="AH771" t="s">
        <v>2349</v>
      </c>
      <c r="AI771" t="s">
        <v>2350</v>
      </c>
      <c r="AJ771" t="s">
        <v>3447</v>
      </c>
      <c r="AK771" t="s">
        <v>3448</v>
      </c>
      <c r="AL771">
        <v>0</v>
      </c>
      <c r="AM771">
        <v>0</v>
      </c>
      <c r="AN771">
        <v>0</v>
      </c>
      <c r="AO771">
        <v>103578792</v>
      </c>
      <c r="AP771">
        <v>0</v>
      </c>
      <c r="AQ771" s="187">
        <v>103578792</v>
      </c>
      <c r="AR771" s="187">
        <v>0</v>
      </c>
      <c r="AS771" s="187">
        <v>0</v>
      </c>
      <c r="AT771" s="187">
        <v>0</v>
      </c>
      <c r="AU771" s="187">
        <v>0</v>
      </c>
      <c r="AV771" s="187">
        <v>103578792</v>
      </c>
      <c r="AW771">
        <f>+COUNTIF('[5]EJECUCIONGASTOS ARMONIZADO'!$R$3:$R$583,#REF!)</f>
        <v>0</v>
      </c>
      <c r="AY771" t="e">
        <f>+#REF!-[5]GASTOS!#REF!</f>
        <v>#REF!</v>
      </c>
    </row>
    <row r="772" spans="1:51" x14ac:dyDescent="0.25">
      <c r="A772">
        <v>40</v>
      </c>
      <c r="B772">
        <v>2</v>
      </c>
      <c r="C772">
        <v>3</v>
      </c>
      <c r="D772">
        <v>11</v>
      </c>
      <c r="E772">
        <v>1</v>
      </c>
      <c r="F772">
        <v>202</v>
      </c>
      <c r="G772">
        <v>42</v>
      </c>
      <c r="H772">
        <v>40</v>
      </c>
      <c r="I772">
        <v>1</v>
      </c>
      <c r="J772" t="s">
        <v>597</v>
      </c>
      <c r="K772">
        <v>0</v>
      </c>
      <c r="L772" t="s">
        <v>597</v>
      </c>
      <c r="M772" t="s">
        <v>2199</v>
      </c>
      <c r="N772" t="s">
        <v>229</v>
      </c>
      <c r="O772" t="s">
        <v>2262</v>
      </c>
      <c r="P772" t="s">
        <v>2263</v>
      </c>
      <c r="Q772" t="s">
        <v>594</v>
      </c>
      <c r="R772" t="s">
        <v>602</v>
      </c>
      <c r="S772" t="s">
        <v>596</v>
      </c>
      <c r="T772" t="s">
        <v>597</v>
      </c>
      <c r="U772" t="s">
        <v>595</v>
      </c>
      <c r="V772" t="s">
        <v>234</v>
      </c>
      <c r="W772" t="s">
        <v>797</v>
      </c>
      <c r="X772" t="s">
        <v>239</v>
      </c>
      <c r="Y772" t="s">
        <v>3440</v>
      </c>
      <c r="Z772" t="s">
        <v>336</v>
      </c>
      <c r="AA772" t="s">
        <v>3449</v>
      </c>
      <c r="AB772" t="s">
        <v>2286</v>
      </c>
      <c r="AC772" t="s">
        <v>2287</v>
      </c>
      <c r="AD772" t="s">
        <v>2288</v>
      </c>
      <c r="AE772" t="s">
        <v>609</v>
      </c>
      <c r="AF772" t="s">
        <v>610</v>
      </c>
      <c r="AG772" t="s">
        <v>611</v>
      </c>
      <c r="AH772" t="s">
        <v>2289</v>
      </c>
      <c r="AI772" t="s">
        <v>2290</v>
      </c>
      <c r="AJ772" t="s">
        <v>3450</v>
      </c>
      <c r="AK772" t="s">
        <v>3451</v>
      </c>
      <c r="AL772">
        <v>0</v>
      </c>
      <c r="AM772">
        <v>0</v>
      </c>
      <c r="AN772">
        <v>0</v>
      </c>
      <c r="AO772">
        <v>351601785</v>
      </c>
      <c r="AP772">
        <v>114107544</v>
      </c>
      <c r="AQ772" s="187">
        <v>237494241</v>
      </c>
      <c r="AR772" s="187">
        <v>0</v>
      </c>
      <c r="AS772" s="187">
        <v>0</v>
      </c>
      <c r="AT772" s="187">
        <v>0</v>
      </c>
      <c r="AU772" s="187">
        <v>0</v>
      </c>
      <c r="AV772" s="187">
        <v>237494241</v>
      </c>
      <c r="AW772">
        <f>+COUNTIF('[5]EJECUCIONGASTOS ARMONIZADO'!$R$3:$R$583,#REF!)</f>
        <v>0</v>
      </c>
      <c r="AY772" t="e">
        <f>+#REF!-[5]GASTOS!#REF!</f>
        <v>#REF!</v>
      </c>
    </row>
    <row r="773" spans="1:51" x14ac:dyDescent="0.25">
      <c r="A773">
        <v>40</v>
      </c>
      <c r="B773">
        <v>2</v>
      </c>
      <c r="C773">
        <v>3</v>
      </c>
      <c r="D773">
        <v>11</v>
      </c>
      <c r="E773">
        <v>1</v>
      </c>
      <c r="F773">
        <v>202</v>
      </c>
      <c r="G773">
        <v>47</v>
      </c>
      <c r="H773">
        <v>40</v>
      </c>
      <c r="I773">
        <v>1</v>
      </c>
      <c r="J773" t="s">
        <v>597</v>
      </c>
      <c r="K773">
        <v>0</v>
      </c>
      <c r="L773" t="s">
        <v>597</v>
      </c>
      <c r="M773" t="s">
        <v>2199</v>
      </c>
      <c r="N773" t="s">
        <v>229</v>
      </c>
      <c r="O773" t="s">
        <v>2262</v>
      </c>
      <c r="P773" t="s">
        <v>2263</v>
      </c>
      <c r="Q773" t="s">
        <v>594</v>
      </c>
      <c r="R773" t="s">
        <v>602</v>
      </c>
      <c r="S773" t="s">
        <v>596</v>
      </c>
      <c r="T773" t="s">
        <v>597</v>
      </c>
      <c r="U773" t="s">
        <v>595</v>
      </c>
      <c r="V773" t="s">
        <v>234</v>
      </c>
      <c r="W773" t="s">
        <v>797</v>
      </c>
      <c r="X773" t="s">
        <v>239</v>
      </c>
      <c r="Y773" t="s">
        <v>3440</v>
      </c>
      <c r="Z773" t="s">
        <v>336</v>
      </c>
      <c r="AA773" t="s">
        <v>3452</v>
      </c>
      <c r="AB773" t="s">
        <v>2295</v>
      </c>
      <c r="AC773" t="s">
        <v>2296</v>
      </c>
      <c r="AD773" t="s">
        <v>2297</v>
      </c>
      <c r="AE773" t="s">
        <v>609</v>
      </c>
      <c r="AF773" t="s">
        <v>610</v>
      </c>
      <c r="AG773" t="s">
        <v>611</v>
      </c>
      <c r="AH773" t="s">
        <v>2298</v>
      </c>
      <c r="AI773" t="s">
        <v>2299</v>
      </c>
      <c r="AJ773" t="s">
        <v>3453</v>
      </c>
      <c r="AK773" t="s">
        <v>3445</v>
      </c>
      <c r="AL773">
        <v>0</v>
      </c>
      <c r="AM773">
        <v>0</v>
      </c>
      <c r="AN773">
        <v>0</v>
      </c>
      <c r="AO773">
        <v>27374796</v>
      </c>
      <c r="AP773">
        <v>0</v>
      </c>
      <c r="AQ773" s="187">
        <v>27374796</v>
      </c>
      <c r="AR773" s="187">
        <v>0</v>
      </c>
      <c r="AS773" s="187">
        <v>0</v>
      </c>
      <c r="AT773" s="187">
        <v>0</v>
      </c>
      <c r="AU773" s="187">
        <v>0</v>
      </c>
      <c r="AV773" s="187">
        <v>27374796</v>
      </c>
      <c r="AW773">
        <f>+COUNTIF('[5]EJECUCIONGASTOS ARMONIZADO'!$R$3:$R$583,#REF!)</f>
        <v>0</v>
      </c>
      <c r="AY773" t="e">
        <f>+#REF!-[5]GASTOS!#REF!</f>
        <v>#REF!</v>
      </c>
    </row>
    <row r="774" spans="1:51" x14ac:dyDescent="0.25">
      <c r="A774">
        <v>40</v>
      </c>
      <c r="B774">
        <v>2</v>
      </c>
      <c r="C774">
        <v>3</v>
      </c>
      <c r="D774">
        <v>11</v>
      </c>
      <c r="E774">
        <v>1</v>
      </c>
      <c r="F774">
        <v>202</v>
      </c>
      <c r="G774">
        <v>47</v>
      </c>
      <c r="H774">
        <v>41</v>
      </c>
      <c r="I774">
        <v>1</v>
      </c>
      <c r="J774" t="s">
        <v>597</v>
      </c>
      <c r="K774">
        <v>0</v>
      </c>
      <c r="L774" t="s">
        <v>597</v>
      </c>
      <c r="M774" t="s">
        <v>2199</v>
      </c>
      <c r="N774" t="s">
        <v>229</v>
      </c>
      <c r="O774" t="s">
        <v>2262</v>
      </c>
      <c r="P774" t="s">
        <v>2263</v>
      </c>
      <c r="Q774" t="s">
        <v>594</v>
      </c>
      <c r="R774" t="s">
        <v>602</v>
      </c>
      <c r="S774" t="s">
        <v>596</v>
      </c>
      <c r="T774" t="s">
        <v>597</v>
      </c>
      <c r="U774" t="s">
        <v>595</v>
      </c>
      <c r="V774" t="s">
        <v>234</v>
      </c>
      <c r="W774" t="s">
        <v>797</v>
      </c>
      <c r="X774" t="s">
        <v>239</v>
      </c>
      <c r="Y774" t="s">
        <v>3440</v>
      </c>
      <c r="Z774" t="s">
        <v>336</v>
      </c>
      <c r="AA774" t="s">
        <v>3452</v>
      </c>
      <c r="AB774" t="s">
        <v>2295</v>
      </c>
      <c r="AC774" t="s">
        <v>2296</v>
      </c>
      <c r="AD774" t="s">
        <v>2297</v>
      </c>
      <c r="AE774" t="s">
        <v>609</v>
      </c>
      <c r="AF774" t="s">
        <v>610</v>
      </c>
      <c r="AG774" t="s">
        <v>611</v>
      </c>
      <c r="AH774" t="s">
        <v>2268</v>
      </c>
      <c r="AI774" t="s">
        <v>1031</v>
      </c>
      <c r="AJ774" t="s">
        <v>3454</v>
      </c>
      <c r="AK774" t="s">
        <v>3455</v>
      </c>
      <c r="AL774">
        <v>0</v>
      </c>
      <c r="AM774">
        <v>0</v>
      </c>
      <c r="AN774">
        <v>0</v>
      </c>
      <c r="AO774">
        <v>2625204</v>
      </c>
      <c r="AP774">
        <v>0</v>
      </c>
      <c r="AQ774" s="187">
        <v>2625204</v>
      </c>
      <c r="AR774" s="187">
        <v>0</v>
      </c>
      <c r="AS774" s="187">
        <v>0</v>
      </c>
      <c r="AT774" s="187">
        <v>0</v>
      </c>
      <c r="AU774" s="187">
        <v>0</v>
      </c>
      <c r="AV774" s="187">
        <v>2625204</v>
      </c>
      <c r="AW774">
        <f>+COUNTIF('[5]EJECUCIONGASTOS ARMONIZADO'!$R$3:$R$583,#REF!)</f>
        <v>0</v>
      </c>
      <c r="AY774" t="e">
        <f>+#REF!-[5]GASTOS!#REF!</f>
        <v>#REF!</v>
      </c>
    </row>
    <row r="775" spans="1:51" x14ac:dyDescent="0.25">
      <c r="A775">
        <v>40</v>
      </c>
      <c r="B775">
        <v>2</v>
      </c>
      <c r="C775">
        <v>3</v>
      </c>
      <c r="D775">
        <v>11</v>
      </c>
      <c r="E775">
        <v>1</v>
      </c>
      <c r="F775">
        <v>202</v>
      </c>
      <c r="G775">
        <v>48</v>
      </c>
      <c r="H775">
        <v>40</v>
      </c>
      <c r="I775">
        <v>1</v>
      </c>
      <c r="J775" t="s">
        <v>597</v>
      </c>
      <c r="K775">
        <v>0</v>
      </c>
      <c r="L775" t="s">
        <v>597</v>
      </c>
      <c r="M775" t="s">
        <v>2199</v>
      </c>
      <c r="N775" t="s">
        <v>229</v>
      </c>
      <c r="O775" t="s">
        <v>2262</v>
      </c>
      <c r="P775" t="s">
        <v>2263</v>
      </c>
      <c r="Q775" t="s">
        <v>594</v>
      </c>
      <c r="R775" t="s">
        <v>602</v>
      </c>
      <c r="S775" t="s">
        <v>596</v>
      </c>
      <c r="T775" t="s">
        <v>597</v>
      </c>
      <c r="U775" t="s">
        <v>595</v>
      </c>
      <c r="V775" t="s">
        <v>234</v>
      </c>
      <c r="W775" t="s">
        <v>797</v>
      </c>
      <c r="X775" t="s">
        <v>239</v>
      </c>
      <c r="Y775" t="s">
        <v>3440</v>
      </c>
      <c r="Z775" t="s">
        <v>336</v>
      </c>
      <c r="AA775" t="s">
        <v>3456</v>
      </c>
      <c r="AB775" t="s">
        <v>2307</v>
      </c>
      <c r="AC775" t="s">
        <v>2308</v>
      </c>
      <c r="AD775" t="s">
        <v>2309</v>
      </c>
      <c r="AE775" t="s">
        <v>609</v>
      </c>
      <c r="AF775" t="s">
        <v>610</v>
      </c>
      <c r="AG775" t="s">
        <v>611</v>
      </c>
      <c r="AH775" t="s">
        <v>2310</v>
      </c>
      <c r="AI775" t="s">
        <v>829</v>
      </c>
      <c r="AJ775" t="s">
        <v>3457</v>
      </c>
      <c r="AK775" t="s">
        <v>3443</v>
      </c>
      <c r="AL775">
        <v>0</v>
      </c>
      <c r="AM775">
        <v>0</v>
      </c>
      <c r="AN775">
        <v>0</v>
      </c>
      <c r="AO775">
        <v>10000000</v>
      </c>
      <c r="AP775">
        <v>0</v>
      </c>
      <c r="AQ775" s="187">
        <v>10000000</v>
      </c>
      <c r="AR775" s="187">
        <v>10000000</v>
      </c>
      <c r="AS775" s="187">
        <v>0</v>
      </c>
      <c r="AT775" s="187">
        <v>0</v>
      </c>
      <c r="AU775" s="187">
        <v>0</v>
      </c>
      <c r="AV775" s="187">
        <v>0</v>
      </c>
      <c r="AW775">
        <f>+COUNTIF('[5]EJECUCIONGASTOS ARMONIZADO'!$R$3:$R$583,#REF!)</f>
        <v>0</v>
      </c>
      <c r="AY775" t="e">
        <f>+#REF!-[5]GASTOS!#REF!</f>
        <v>#REF!</v>
      </c>
    </row>
    <row r="776" spans="1:51" x14ac:dyDescent="0.25">
      <c r="A776">
        <v>40</v>
      </c>
      <c r="B776">
        <v>2</v>
      </c>
      <c r="C776">
        <v>3</v>
      </c>
      <c r="D776">
        <v>11</v>
      </c>
      <c r="E776">
        <v>1</v>
      </c>
      <c r="F776">
        <v>202</v>
      </c>
      <c r="G776">
        <v>58</v>
      </c>
      <c r="H776">
        <v>40</v>
      </c>
      <c r="I776">
        <v>1</v>
      </c>
      <c r="J776" t="s">
        <v>597</v>
      </c>
      <c r="K776">
        <v>0</v>
      </c>
      <c r="L776" t="s">
        <v>597</v>
      </c>
      <c r="M776" t="s">
        <v>2199</v>
      </c>
      <c r="N776" t="s">
        <v>229</v>
      </c>
      <c r="O776" t="s">
        <v>2262</v>
      </c>
      <c r="P776" t="s">
        <v>2263</v>
      </c>
      <c r="Q776" t="s">
        <v>594</v>
      </c>
      <c r="R776" t="s">
        <v>602</v>
      </c>
      <c r="S776" t="s">
        <v>596</v>
      </c>
      <c r="T776" t="s">
        <v>597</v>
      </c>
      <c r="U776" t="s">
        <v>595</v>
      </c>
      <c r="V776" t="s">
        <v>234</v>
      </c>
      <c r="W776" t="s">
        <v>797</v>
      </c>
      <c r="X776" t="s">
        <v>239</v>
      </c>
      <c r="Y776" t="s">
        <v>3440</v>
      </c>
      <c r="Z776" t="s">
        <v>336</v>
      </c>
      <c r="AA776" t="s">
        <v>3458</v>
      </c>
      <c r="AB776" t="s">
        <v>2337</v>
      </c>
      <c r="AC776" t="s">
        <v>2338</v>
      </c>
      <c r="AD776" t="s">
        <v>2339</v>
      </c>
      <c r="AE776" t="s">
        <v>609</v>
      </c>
      <c r="AF776" t="s">
        <v>610</v>
      </c>
      <c r="AG776" t="s">
        <v>611</v>
      </c>
      <c r="AH776" t="s">
        <v>2459</v>
      </c>
      <c r="AI776" t="s">
        <v>2460</v>
      </c>
      <c r="AJ776" t="s">
        <v>4458</v>
      </c>
      <c r="AK776" t="s">
        <v>3443</v>
      </c>
      <c r="AL776">
        <v>0</v>
      </c>
      <c r="AM776">
        <v>0</v>
      </c>
      <c r="AN776">
        <v>0</v>
      </c>
      <c r="AO776">
        <v>7331698</v>
      </c>
      <c r="AP776">
        <v>0</v>
      </c>
      <c r="AQ776" s="187">
        <v>7331698</v>
      </c>
      <c r="AR776" s="187">
        <v>0</v>
      </c>
      <c r="AS776" s="187">
        <v>0</v>
      </c>
      <c r="AT776" s="187">
        <v>0</v>
      </c>
      <c r="AU776" s="187">
        <v>0</v>
      </c>
      <c r="AV776" s="187">
        <v>7331698</v>
      </c>
      <c r="AY776" t="e">
        <f>+#REF!-[5]GASTOS!#REF!</f>
        <v>#REF!</v>
      </c>
    </row>
    <row r="777" spans="1:51" x14ac:dyDescent="0.25">
      <c r="A777">
        <v>40</v>
      </c>
      <c r="B777">
        <v>2</v>
      </c>
      <c r="C777">
        <v>3</v>
      </c>
      <c r="D777">
        <v>11</v>
      </c>
      <c r="E777">
        <v>1</v>
      </c>
      <c r="F777">
        <v>202</v>
      </c>
      <c r="G777">
        <v>58</v>
      </c>
      <c r="H777">
        <v>40</v>
      </c>
      <c r="I777">
        <v>1</v>
      </c>
      <c r="J777" t="s">
        <v>597</v>
      </c>
      <c r="K777">
        <v>0</v>
      </c>
      <c r="L777" t="s">
        <v>597</v>
      </c>
      <c r="M777" t="s">
        <v>2199</v>
      </c>
      <c r="N777" t="s">
        <v>229</v>
      </c>
      <c r="O777" t="s">
        <v>2262</v>
      </c>
      <c r="P777" t="s">
        <v>2263</v>
      </c>
      <c r="Q777" t="s">
        <v>594</v>
      </c>
      <c r="R777" t="s">
        <v>602</v>
      </c>
      <c r="S777" t="s">
        <v>596</v>
      </c>
      <c r="T777" t="s">
        <v>597</v>
      </c>
      <c r="U777" t="s">
        <v>595</v>
      </c>
      <c r="V777" t="s">
        <v>234</v>
      </c>
      <c r="W777" t="s">
        <v>797</v>
      </c>
      <c r="X777" t="s">
        <v>239</v>
      </c>
      <c r="Y777" t="s">
        <v>3440</v>
      </c>
      <c r="Z777" t="s">
        <v>336</v>
      </c>
      <c r="AA777" t="s">
        <v>3458</v>
      </c>
      <c r="AB777" t="s">
        <v>2337</v>
      </c>
      <c r="AC777" t="s">
        <v>2338</v>
      </c>
      <c r="AD777" t="s">
        <v>2339</v>
      </c>
      <c r="AE777" t="s">
        <v>609</v>
      </c>
      <c r="AF777" t="s">
        <v>610</v>
      </c>
      <c r="AG777" t="s">
        <v>611</v>
      </c>
      <c r="AH777" t="s">
        <v>2340</v>
      </c>
      <c r="AI777" t="s">
        <v>2341</v>
      </c>
      <c r="AJ777" t="s">
        <v>3459</v>
      </c>
      <c r="AK777" t="s">
        <v>3443</v>
      </c>
      <c r="AL777">
        <v>0</v>
      </c>
      <c r="AM777">
        <v>0</v>
      </c>
      <c r="AN777">
        <v>0</v>
      </c>
      <c r="AO777">
        <v>10000000</v>
      </c>
      <c r="AP777">
        <v>7331698</v>
      </c>
      <c r="AQ777" s="187">
        <v>2668302</v>
      </c>
      <c r="AR777" s="187">
        <v>0</v>
      </c>
      <c r="AS777" s="187">
        <v>0</v>
      </c>
      <c r="AT777" s="187">
        <v>0</v>
      </c>
      <c r="AU777" s="187">
        <v>0</v>
      </c>
      <c r="AV777" s="187">
        <v>2668302</v>
      </c>
      <c r="AW777">
        <f>+COUNTIF('[5]EJECUCIONGASTOS ARMONIZADO'!$R$3:$R$583,#REF!)</f>
        <v>0</v>
      </c>
      <c r="AY777" t="e">
        <f>+#REF!-[5]GASTOS!#REF!</f>
        <v>#REF!</v>
      </c>
    </row>
    <row r="778" spans="1:51" x14ac:dyDescent="0.25">
      <c r="A778">
        <v>40</v>
      </c>
      <c r="B778">
        <v>2</v>
      </c>
      <c r="C778">
        <v>3</v>
      </c>
      <c r="D778">
        <v>11</v>
      </c>
      <c r="E778">
        <v>1</v>
      </c>
      <c r="F778">
        <v>3</v>
      </c>
      <c r="G778">
        <v>38</v>
      </c>
      <c r="H778">
        <v>1</v>
      </c>
      <c r="I778">
        <v>1</v>
      </c>
      <c r="J778" t="s">
        <v>597</v>
      </c>
      <c r="K778">
        <v>0</v>
      </c>
      <c r="L778" t="s">
        <v>597</v>
      </c>
      <c r="M778" t="s">
        <v>2199</v>
      </c>
      <c r="N778" t="s">
        <v>229</v>
      </c>
      <c r="O778" t="s">
        <v>2262</v>
      </c>
      <c r="P778" t="s">
        <v>2263</v>
      </c>
      <c r="Q778" t="s">
        <v>594</v>
      </c>
      <c r="R778" t="s">
        <v>602</v>
      </c>
      <c r="S778" t="s">
        <v>596</v>
      </c>
      <c r="T778" t="s">
        <v>597</v>
      </c>
      <c r="U778" t="s">
        <v>595</v>
      </c>
      <c r="V778" t="s">
        <v>234</v>
      </c>
      <c r="W778" t="s">
        <v>797</v>
      </c>
      <c r="X778" t="s">
        <v>239</v>
      </c>
      <c r="Y778" t="s">
        <v>2205</v>
      </c>
      <c r="Z778" t="s">
        <v>240</v>
      </c>
      <c r="AA778" t="s">
        <v>2264</v>
      </c>
      <c r="AB778" t="s">
        <v>2265</v>
      </c>
      <c r="AC778" t="s">
        <v>2266</v>
      </c>
      <c r="AD778" t="s">
        <v>2267</v>
      </c>
      <c r="AE778" t="s">
        <v>609</v>
      </c>
      <c r="AF778" t="s">
        <v>610</v>
      </c>
      <c r="AG778" t="s">
        <v>611</v>
      </c>
      <c r="AH778" t="s">
        <v>2268</v>
      </c>
      <c r="AI778" t="s">
        <v>1031</v>
      </c>
      <c r="AJ778" t="s">
        <v>2269</v>
      </c>
      <c r="AK778" t="s">
        <v>169</v>
      </c>
      <c r="AL778">
        <v>160000000</v>
      </c>
      <c r="AM778">
        <v>0</v>
      </c>
      <c r="AN778">
        <v>0</v>
      </c>
      <c r="AO778">
        <v>0</v>
      </c>
      <c r="AP778">
        <v>17489352</v>
      </c>
      <c r="AQ778" s="187">
        <v>142510648</v>
      </c>
      <c r="AR778" s="187">
        <v>142510648</v>
      </c>
      <c r="AS778" s="187">
        <v>142510648</v>
      </c>
      <c r="AT778" s="187">
        <v>72297788</v>
      </c>
      <c r="AU778" s="187">
        <v>68353228</v>
      </c>
      <c r="AV778" s="187">
        <v>0</v>
      </c>
      <c r="AW778">
        <f>+COUNTIF('[5]EJECUCIONGASTOS ARMONIZADO'!$R$3:$R$583,#REF!)</f>
        <v>0</v>
      </c>
      <c r="AY778" t="e">
        <f>+#REF!-[5]GASTOS!#REF!</f>
        <v>#REF!</v>
      </c>
    </row>
    <row r="779" spans="1:51" x14ac:dyDescent="0.25">
      <c r="A779">
        <v>40</v>
      </c>
      <c r="B779">
        <v>2</v>
      </c>
      <c r="C779">
        <v>3</v>
      </c>
      <c r="D779">
        <v>11</v>
      </c>
      <c r="E779">
        <v>1</v>
      </c>
      <c r="F779">
        <v>3</v>
      </c>
      <c r="G779">
        <v>38</v>
      </c>
      <c r="H779">
        <v>2</v>
      </c>
      <c r="I779">
        <v>1</v>
      </c>
      <c r="J779" t="s">
        <v>597</v>
      </c>
      <c r="K779">
        <v>0</v>
      </c>
      <c r="L779" t="s">
        <v>597</v>
      </c>
      <c r="M779" t="s">
        <v>2199</v>
      </c>
      <c r="N779" t="s">
        <v>229</v>
      </c>
      <c r="O779" t="s">
        <v>2262</v>
      </c>
      <c r="P779" t="s">
        <v>2263</v>
      </c>
      <c r="Q779" t="s">
        <v>594</v>
      </c>
      <c r="R779" t="s">
        <v>602</v>
      </c>
      <c r="S779" t="s">
        <v>596</v>
      </c>
      <c r="T779" t="s">
        <v>597</v>
      </c>
      <c r="U779" t="s">
        <v>595</v>
      </c>
      <c r="V779" t="s">
        <v>234</v>
      </c>
      <c r="W779" t="s">
        <v>797</v>
      </c>
      <c r="X779" t="s">
        <v>239</v>
      </c>
      <c r="Y779" t="s">
        <v>2205</v>
      </c>
      <c r="Z779" t="s">
        <v>240</v>
      </c>
      <c r="AA779" t="s">
        <v>2264</v>
      </c>
      <c r="AB779" t="s">
        <v>2265</v>
      </c>
      <c r="AC779" t="s">
        <v>2266</v>
      </c>
      <c r="AD779" t="s">
        <v>2267</v>
      </c>
      <c r="AE779" t="s">
        <v>609</v>
      </c>
      <c r="AF779" t="s">
        <v>610</v>
      </c>
      <c r="AG779" t="s">
        <v>611</v>
      </c>
      <c r="AH779" t="s">
        <v>2272</v>
      </c>
      <c r="AI779" t="s">
        <v>2273</v>
      </c>
      <c r="AJ779" t="s">
        <v>2274</v>
      </c>
      <c r="AK779" t="s">
        <v>170</v>
      </c>
      <c r="AL779">
        <v>17229123</v>
      </c>
      <c r="AM779">
        <v>0</v>
      </c>
      <c r="AN779">
        <v>0</v>
      </c>
      <c r="AO779">
        <v>0</v>
      </c>
      <c r="AP779">
        <v>17229123</v>
      </c>
      <c r="AQ779" s="187">
        <v>0</v>
      </c>
      <c r="AR779" s="187">
        <v>0</v>
      </c>
      <c r="AS779" s="187">
        <v>0</v>
      </c>
      <c r="AT779" s="187">
        <v>0</v>
      </c>
      <c r="AU779" s="187">
        <v>0</v>
      </c>
      <c r="AV779" s="187">
        <v>0</v>
      </c>
      <c r="AW779">
        <f>+COUNTIF('[5]EJECUCIONGASTOS ARMONIZADO'!$R$3:$R$583,#REF!)</f>
        <v>0</v>
      </c>
      <c r="AY779" t="e">
        <f>+#REF!-[5]GASTOS!#REF!</f>
        <v>#REF!</v>
      </c>
    </row>
    <row r="780" spans="1:51" x14ac:dyDescent="0.25">
      <c r="A780">
        <v>40</v>
      </c>
      <c r="B780">
        <v>2</v>
      </c>
      <c r="C780">
        <v>3</v>
      </c>
      <c r="D780">
        <v>11</v>
      </c>
      <c r="E780">
        <v>1</v>
      </c>
      <c r="F780">
        <v>3</v>
      </c>
      <c r="G780">
        <v>38</v>
      </c>
      <c r="H780">
        <v>3</v>
      </c>
      <c r="I780">
        <v>1</v>
      </c>
      <c r="J780" t="s">
        <v>597</v>
      </c>
      <c r="K780">
        <v>0</v>
      </c>
      <c r="L780" t="s">
        <v>597</v>
      </c>
      <c r="M780" t="s">
        <v>2199</v>
      </c>
      <c r="N780" t="s">
        <v>229</v>
      </c>
      <c r="O780" t="s">
        <v>2262</v>
      </c>
      <c r="P780" t="s">
        <v>2263</v>
      </c>
      <c r="Q780" t="s">
        <v>594</v>
      </c>
      <c r="R780" t="s">
        <v>602</v>
      </c>
      <c r="S780" t="s">
        <v>596</v>
      </c>
      <c r="T780" t="s">
        <v>597</v>
      </c>
      <c r="U780" t="s">
        <v>595</v>
      </c>
      <c r="V780" t="s">
        <v>234</v>
      </c>
      <c r="W780" t="s">
        <v>797</v>
      </c>
      <c r="X780" t="s">
        <v>239</v>
      </c>
      <c r="Y780" t="s">
        <v>2205</v>
      </c>
      <c r="Z780" t="s">
        <v>240</v>
      </c>
      <c r="AA780" t="s">
        <v>2264</v>
      </c>
      <c r="AB780" t="s">
        <v>2265</v>
      </c>
      <c r="AC780" t="s">
        <v>2266</v>
      </c>
      <c r="AD780" t="s">
        <v>2267</v>
      </c>
      <c r="AE780" t="s">
        <v>609</v>
      </c>
      <c r="AF780" t="s">
        <v>610</v>
      </c>
      <c r="AG780" t="s">
        <v>611</v>
      </c>
      <c r="AH780" t="s">
        <v>2277</v>
      </c>
      <c r="AI780" t="s">
        <v>2278</v>
      </c>
      <c r="AJ780" t="s">
        <v>2279</v>
      </c>
      <c r="AK780" t="s">
        <v>171</v>
      </c>
      <c r="AL780">
        <v>273281525</v>
      </c>
      <c r="AM780">
        <v>0</v>
      </c>
      <c r="AN780">
        <v>0</v>
      </c>
      <c r="AO780">
        <v>0</v>
      </c>
      <c r="AP780">
        <v>225281525</v>
      </c>
      <c r="AQ780" s="187">
        <v>48000000</v>
      </c>
      <c r="AR780" s="187">
        <v>13090908</v>
      </c>
      <c r="AS780" s="187">
        <v>13090908</v>
      </c>
      <c r="AT780" s="187">
        <v>13090908</v>
      </c>
      <c r="AU780" s="187">
        <v>13090908</v>
      </c>
      <c r="AV780" s="187">
        <v>34909092</v>
      </c>
      <c r="AW780">
        <f>+COUNTIF('[5]EJECUCIONGASTOS ARMONIZADO'!$R$3:$R$583,#REF!)</f>
        <v>0</v>
      </c>
      <c r="AY780" t="e">
        <f>+#REF!-[5]GASTOS!#REF!</f>
        <v>#REF!</v>
      </c>
    </row>
    <row r="781" spans="1:51" x14ac:dyDescent="0.25">
      <c r="A781">
        <v>40</v>
      </c>
      <c r="B781">
        <v>2</v>
      </c>
      <c r="C781">
        <v>3</v>
      </c>
      <c r="D781">
        <v>11</v>
      </c>
      <c r="E781">
        <v>1</v>
      </c>
      <c r="F781">
        <v>3</v>
      </c>
      <c r="G781">
        <v>38</v>
      </c>
      <c r="H781">
        <v>3</v>
      </c>
      <c r="I781">
        <v>1</v>
      </c>
      <c r="J781" t="s">
        <v>597</v>
      </c>
      <c r="K781">
        <v>0</v>
      </c>
      <c r="L781" t="s">
        <v>597</v>
      </c>
      <c r="M781" t="s">
        <v>2199</v>
      </c>
      <c r="N781" t="s">
        <v>229</v>
      </c>
      <c r="O781" t="s">
        <v>2262</v>
      </c>
      <c r="P781" t="s">
        <v>2263</v>
      </c>
      <c r="Q781" t="s">
        <v>594</v>
      </c>
      <c r="R781" t="s">
        <v>602</v>
      </c>
      <c r="S781" t="s">
        <v>596</v>
      </c>
      <c r="T781" t="s">
        <v>597</v>
      </c>
      <c r="U781" t="s">
        <v>595</v>
      </c>
      <c r="V781" t="s">
        <v>234</v>
      </c>
      <c r="W781" t="s">
        <v>797</v>
      </c>
      <c r="X781" t="s">
        <v>239</v>
      </c>
      <c r="Y781" t="s">
        <v>2205</v>
      </c>
      <c r="Z781" t="s">
        <v>240</v>
      </c>
      <c r="AA781" t="s">
        <v>2264</v>
      </c>
      <c r="AB781" t="s">
        <v>2265</v>
      </c>
      <c r="AC781" t="s">
        <v>2266</v>
      </c>
      <c r="AD781" t="s">
        <v>2267</v>
      </c>
      <c r="AE781" t="s">
        <v>609</v>
      </c>
      <c r="AF781" t="s">
        <v>610</v>
      </c>
      <c r="AG781" t="s">
        <v>611</v>
      </c>
      <c r="AH781" t="s">
        <v>2272</v>
      </c>
      <c r="AI781" t="s">
        <v>2273</v>
      </c>
      <c r="AJ781" t="s">
        <v>2282</v>
      </c>
      <c r="AK781" t="s">
        <v>170</v>
      </c>
      <c r="AL781">
        <v>0</v>
      </c>
      <c r="AM781">
        <v>0</v>
      </c>
      <c r="AN781">
        <v>0</v>
      </c>
      <c r="AO781">
        <v>100000000</v>
      </c>
      <c r="AP781">
        <v>0</v>
      </c>
      <c r="AQ781" s="187">
        <v>100000000</v>
      </c>
      <c r="AR781" s="187">
        <v>20801548</v>
      </c>
      <c r="AS781" s="187">
        <v>20801548</v>
      </c>
      <c r="AT781" s="187">
        <v>20801548</v>
      </c>
      <c r="AU781" s="187">
        <v>20801548</v>
      </c>
      <c r="AV781" s="187">
        <v>79198452</v>
      </c>
      <c r="AW781">
        <f>+COUNTIF('[5]EJECUCIONGASTOS ARMONIZADO'!$R$3:$R$583,#REF!)</f>
        <v>0</v>
      </c>
      <c r="AY781" t="e">
        <f>+#REF!-[5]GASTOS!#REF!</f>
        <v>#REF!</v>
      </c>
    </row>
    <row r="782" spans="1:51" x14ac:dyDescent="0.25">
      <c r="A782">
        <v>40</v>
      </c>
      <c r="B782">
        <v>2</v>
      </c>
      <c r="C782">
        <v>3</v>
      </c>
      <c r="D782">
        <v>11</v>
      </c>
      <c r="E782">
        <v>1</v>
      </c>
      <c r="F782">
        <v>3</v>
      </c>
      <c r="G782">
        <v>42</v>
      </c>
      <c r="H782">
        <v>0</v>
      </c>
      <c r="I782">
        <v>1</v>
      </c>
      <c r="J782" t="s">
        <v>597</v>
      </c>
      <c r="K782">
        <v>0</v>
      </c>
      <c r="L782" t="s">
        <v>597</v>
      </c>
      <c r="M782" t="s">
        <v>2199</v>
      </c>
      <c r="N782" t="s">
        <v>229</v>
      </c>
      <c r="O782" t="s">
        <v>2262</v>
      </c>
      <c r="P782" t="s">
        <v>2263</v>
      </c>
      <c r="Q782" t="s">
        <v>594</v>
      </c>
      <c r="R782" t="s">
        <v>602</v>
      </c>
      <c r="S782" t="s">
        <v>596</v>
      </c>
      <c r="T782" t="s">
        <v>597</v>
      </c>
      <c r="U782" t="s">
        <v>595</v>
      </c>
      <c r="V782" t="s">
        <v>234</v>
      </c>
      <c r="W782" t="s">
        <v>797</v>
      </c>
      <c r="X782" t="s">
        <v>239</v>
      </c>
      <c r="Y782" t="s">
        <v>2205</v>
      </c>
      <c r="Z782" t="s">
        <v>240</v>
      </c>
      <c r="AA782" t="s">
        <v>2285</v>
      </c>
      <c r="AB782" t="s">
        <v>2286</v>
      </c>
      <c r="AC782" t="s">
        <v>2287</v>
      </c>
      <c r="AD782" t="s">
        <v>2288</v>
      </c>
      <c r="AE782" t="s">
        <v>609</v>
      </c>
      <c r="AF782" t="s">
        <v>610</v>
      </c>
      <c r="AG782" t="s">
        <v>611</v>
      </c>
      <c r="AH782" t="s">
        <v>2289</v>
      </c>
      <c r="AI782" t="s">
        <v>2290</v>
      </c>
      <c r="AJ782" t="s">
        <v>2291</v>
      </c>
      <c r="AK782" t="s">
        <v>172</v>
      </c>
      <c r="AL782">
        <v>461601785</v>
      </c>
      <c r="AM782">
        <v>0</v>
      </c>
      <c r="AN782">
        <v>0</v>
      </c>
      <c r="AO782">
        <v>0</v>
      </c>
      <c r="AP782">
        <v>461601785</v>
      </c>
      <c r="AQ782" s="187">
        <v>0</v>
      </c>
      <c r="AR782" s="187">
        <v>0</v>
      </c>
      <c r="AS782" s="187">
        <v>0</v>
      </c>
      <c r="AT782" s="187">
        <v>0</v>
      </c>
      <c r="AU782" s="187">
        <v>0</v>
      </c>
      <c r="AV782" s="187">
        <v>0</v>
      </c>
      <c r="AW782">
        <f>+COUNTIF('[5]EJECUCIONGASTOS ARMONIZADO'!$R$3:$R$583,#REF!)</f>
        <v>0</v>
      </c>
      <c r="AY782" t="e">
        <f>+#REF!-[5]GASTOS!#REF!</f>
        <v>#REF!</v>
      </c>
    </row>
    <row r="783" spans="1:51" x14ac:dyDescent="0.25">
      <c r="A783">
        <v>40</v>
      </c>
      <c r="B783">
        <v>2</v>
      </c>
      <c r="C783">
        <v>3</v>
      </c>
      <c r="D783">
        <v>11</v>
      </c>
      <c r="E783">
        <v>1</v>
      </c>
      <c r="F783">
        <v>3</v>
      </c>
      <c r="G783">
        <v>47</v>
      </c>
      <c r="H783">
        <v>0</v>
      </c>
      <c r="I783">
        <v>1</v>
      </c>
      <c r="J783" t="s">
        <v>597</v>
      </c>
      <c r="K783">
        <v>0</v>
      </c>
      <c r="L783" t="s">
        <v>597</v>
      </c>
      <c r="M783" t="s">
        <v>2199</v>
      </c>
      <c r="N783" t="s">
        <v>229</v>
      </c>
      <c r="O783" t="s">
        <v>2262</v>
      </c>
      <c r="P783" t="s">
        <v>2263</v>
      </c>
      <c r="Q783" t="s">
        <v>594</v>
      </c>
      <c r="R783" t="s">
        <v>602</v>
      </c>
      <c r="S783" t="s">
        <v>596</v>
      </c>
      <c r="T783" t="s">
        <v>597</v>
      </c>
      <c r="U783" t="s">
        <v>595</v>
      </c>
      <c r="V783" t="s">
        <v>234</v>
      </c>
      <c r="W783" t="s">
        <v>797</v>
      </c>
      <c r="X783" t="s">
        <v>239</v>
      </c>
      <c r="Y783" t="s">
        <v>2205</v>
      </c>
      <c r="Z783" t="s">
        <v>240</v>
      </c>
      <c r="AA783" t="s">
        <v>2294</v>
      </c>
      <c r="AB783" t="s">
        <v>2295</v>
      </c>
      <c r="AC783" t="s">
        <v>2296</v>
      </c>
      <c r="AD783" t="s">
        <v>2297</v>
      </c>
      <c r="AE783" t="s">
        <v>609</v>
      </c>
      <c r="AF783" t="s">
        <v>610</v>
      </c>
      <c r="AG783" t="s">
        <v>611</v>
      </c>
      <c r="AH783" t="s">
        <v>2298</v>
      </c>
      <c r="AI783" t="s">
        <v>2299</v>
      </c>
      <c r="AJ783" t="s">
        <v>2300</v>
      </c>
      <c r="AK783" t="s">
        <v>173</v>
      </c>
      <c r="AL783">
        <v>27374796</v>
      </c>
      <c r="AM783">
        <v>0</v>
      </c>
      <c r="AN783">
        <v>0</v>
      </c>
      <c r="AO783">
        <v>0</v>
      </c>
      <c r="AP783">
        <v>27374796</v>
      </c>
      <c r="AQ783" s="187">
        <v>0</v>
      </c>
      <c r="AR783" s="187">
        <v>0</v>
      </c>
      <c r="AS783" s="187">
        <v>0</v>
      </c>
      <c r="AT783" s="187">
        <v>0</v>
      </c>
      <c r="AU783" s="187">
        <v>0</v>
      </c>
      <c r="AV783" s="187">
        <v>0</v>
      </c>
      <c r="AW783">
        <f>+COUNTIF('[5]EJECUCIONGASTOS ARMONIZADO'!$R$3:$R$583,#REF!)</f>
        <v>0</v>
      </c>
      <c r="AY783" t="e">
        <f>+#REF!-[5]GASTOS!#REF!</f>
        <v>#REF!</v>
      </c>
    </row>
    <row r="784" spans="1:51" x14ac:dyDescent="0.25">
      <c r="A784">
        <v>40</v>
      </c>
      <c r="B784">
        <v>2</v>
      </c>
      <c r="C784">
        <v>3</v>
      </c>
      <c r="D784">
        <v>11</v>
      </c>
      <c r="E784">
        <v>1</v>
      </c>
      <c r="F784">
        <v>3</v>
      </c>
      <c r="G784">
        <v>47</v>
      </c>
      <c r="H784">
        <v>1</v>
      </c>
      <c r="I784">
        <v>1</v>
      </c>
      <c r="J784" t="s">
        <v>597</v>
      </c>
      <c r="K784">
        <v>0</v>
      </c>
      <c r="L784" t="s">
        <v>597</v>
      </c>
      <c r="M784" t="s">
        <v>2199</v>
      </c>
      <c r="N784" t="s">
        <v>229</v>
      </c>
      <c r="O784" t="s">
        <v>2262</v>
      </c>
      <c r="P784" t="s">
        <v>2263</v>
      </c>
      <c r="Q784" t="s">
        <v>594</v>
      </c>
      <c r="R784" t="s">
        <v>602</v>
      </c>
      <c r="S784" t="s">
        <v>596</v>
      </c>
      <c r="T784" t="s">
        <v>597</v>
      </c>
      <c r="U784" t="s">
        <v>595</v>
      </c>
      <c r="V784" t="s">
        <v>234</v>
      </c>
      <c r="W784" t="s">
        <v>797</v>
      </c>
      <c r="X784" t="s">
        <v>239</v>
      </c>
      <c r="Y784" t="s">
        <v>2205</v>
      </c>
      <c r="Z784" t="s">
        <v>240</v>
      </c>
      <c r="AA784" t="s">
        <v>2294</v>
      </c>
      <c r="AB784" t="s">
        <v>2295</v>
      </c>
      <c r="AC784" t="s">
        <v>2296</v>
      </c>
      <c r="AD784" t="s">
        <v>2297</v>
      </c>
      <c r="AE784" t="s">
        <v>609</v>
      </c>
      <c r="AF784" t="s">
        <v>610</v>
      </c>
      <c r="AG784" t="s">
        <v>611</v>
      </c>
      <c r="AH784" t="s">
        <v>2268</v>
      </c>
      <c r="AI784" t="s">
        <v>1031</v>
      </c>
      <c r="AJ784" t="s">
        <v>2303</v>
      </c>
      <c r="AK784" t="s">
        <v>174</v>
      </c>
      <c r="AL784">
        <v>2625204</v>
      </c>
      <c r="AM784">
        <v>0</v>
      </c>
      <c r="AN784">
        <v>0</v>
      </c>
      <c r="AO784">
        <v>0</v>
      </c>
      <c r="AP784">
        <v>2625204</v>
      </c>
      <c r="AQ784" s="187">
        <v>0</v>
      </c>
      <c r="AR784" s="187">
        <v>0</v>
      </c>
      <c r="AS784" s="187">
        <v>0</v>
      </c>
      <c r="AT784" s="187">
        <v>0</v>
      </c>
      <c r="AU784" s="187">
        <v>0</v>
      </c>
      <c r="AV784" s="187">
        <v>0</v>
      </c>
      <c r="AW784">
        <f>+COUNTIF('[5]EJECUCIONGASTOS ARMONIZADO'!$R$3:$R$583,#REF!)</f>
        <v>0</v>
      </c>
      <c r="AY784" t="e">
        <f>+#REF!-[5]GASTOS!#REF!</f>
        <v>#REF!</v>
      </c>
    </row>
    <row r="785" spans="1:51" x14ac:dyDescent="0.25">
      <c r="A785">
        <v>40</v>
      </c>
      <c r="B785">
        <v>2</v>
      </c>
      <c r="C785">
        <v>3</v>
      </c>
      <c r="D785">
        <v>11</v>
      </c>
      <c r="E785">
        <v>1</v>
      </c>
      <c r="F785">
        <v>3</v>
      </c>
      <c r="G785">
        <v>48</v>
      </c>
      <c r="H785">
        <v>0</v>
      </c>
      <c r="I785">
        <v>1</v>
      </c>
      <c r="J785" t="s">
        <v>597</v>
      </c>
      <c r="K785">
        <v>0</v>
      </c>
      <c r="L785" t="s">
        <v>597</v>
      </c>
      <c r="M785" t="s">
        <v>2199</v>
      </c>
      <c r="N785" t="s">
        <v>229</v>
      </c>
      <c r="O785" t="s">
        <v>2262</v>
      </c>
      <c r="P785" t="s">
        <v>2263</v>
      </c>
      <c r="Q785" t="s">
        <v>594</v>
      </c>
      <c r="R785" t="s">
        <v>602</v>
      </c>
      <c r="S785" t="s">
        <v>596</v>
      </c>
      <c r="T785" t="s">
        <v>597</v>
      </c>
      <c r="U785" t="s">
        <v>595</v>
      </c>
      <c r="V785" t="s">
        <v>234</v>
      </c>
      <c r="W785" t="s">
        <v>797</v>
      </c>
      <c r="X785" t="s">
        <v>239</v>
      </c>
      <c r="Y785" t="s">
        <v>2205</v>
      </c>
      <c r="Z785" t="s">
        <v>240</v>
      </c>
      <c r="AA785" t="s">
        <v>2306</v>
      </c>
      <c r="AB785" t="s">
        <v>2307</v>
      </c>
      <c r="AC785" t="s">
        <v>2308</v>
      </c>
      <c r="AD785" t="s">
        <v>2309</v>
      </c>
      <c r="AE785" t="s">
        <v>609</v>
      </c>
      <c r="AF785" t="s">
        <v>610</v>
      </c>
      <c r="AG785" t="s">
        <v>611</v>
      </c>
      <c r="AH785" t="s">
        <v>2310</v>
      </c>
      <c r="AI785" t="s">
        <v>829</v>
      </c>
      <c r="AJ785" t="s">
        <v>2311</v>
      </c>
      <c r="AK785" t="s">
        <v>175</v>
      </c>
      <c r="AL785">
        <v>120080000</v>
      </c>
      <c r="AM785">
        <v>0</v>
      </c>
      <c r="AN785">
        <v>0</v>
      </c>
      <c r="AO785">
        <v>0</v>
      </c>
      <c r="AP785">
        <v>50000000</v>
      </c>
      <c r="AQ785" s="187">
        <v>70080000</v>
      </c>
      <c r="AR785" s="187">
        <v>70080000</v>
      </c>
      <c r="AS785" s="187">
        <v>70080000</v>
      </c>
      <c r="AT785" s="187">
        <v>30620282</v>
      </c>
      <c r="AU785" s="187">
        <v>30620282</v>
      </c>
      <c r="AV785" s="187">
        <v>0</v>
      </c>
      <c r="AW785">
        <f>+COUNTIF('[5]EJECUCIONGASTOS ARMONIZADO'!$R$3:$R$583,#REF!)</f>
        <v>0</v>
      </c>
      <c r="AY785" t="e">
        <f>+#REF!-[5]GASTOS!#REF!</f>
        <v>#REF!</v>
      </c>
    </row>
    <row r="786" spans="1:51" x14ac:dyDescent="0.25">
      <c r="A786">
        <v>40</v>
      </c>
      <c r="B786">
        <v>2</v>
      </c>
      <c r="C786">
        <v>3</v>
      </c>
      <c r="D786">
        <v>11</v>
      </c>
      <c r="E786">
        <v>1</v>
      </c>
      <c r="F786">
        <v>3</v>
      </c>
      <c r="G786">
        <v>49</v>
      </c>
      <c r="H786">
        <v>0</v>
      </c>
      <c r="I786">
        <v>1</v>
      </c>
      <c r="J786" t="s">
        <v>597</v>
      </c>
      <c r="K786">
        <v>0</v>
      </c>
      <c r="L786" t="s">
        <v>597</v>
      </c>
      <c r="M786" t="s">
        <v>2199</v>
      </c>
      <c r="N786" t="s">
        <v>229</v>
      </c>
      <c r="O786" t="s">
        <v>2262</v>
      </c>
      <c r="P786" t="s">
        <v>2263</v>
      </c>
      <c r="Q786" t="s">
        <v>594</v>
      </c>
      <c r="R786" t="s">
        <v>602</v>
      </c>
      <c r="S786" t="s">
        <v>596</v>
      </c>
      <c r="T786" t="s">
        <v>597</v>
      </c>
      <c r="U786" t="s">
        <v>595</v>
      </c>
      <c r="V786" t="s">
        <v>234</v>
      </c>
      <c r="W786" t="s">
        <v>797</v>
      </c>
      <c r="X786" t="s">
        <v>239</v>
      </c>
      <c r="Y786" t="s">
        <v>2205</v>
      </c>
      <c r="Z786" t="s">
        <v>240</v>
      </c>
      <c r="AA786" t="s">
        <v>2314</v>
      </c>
      <c r="AB786" t="s">
        <v>2315</v>
      </c>
      <c r="AC786" t="s">
        <v>2316</v>
      </c>
      <c r="AD786" t="s">
        <v>2317</v>
      </c>
      <c r="AE786" t="s">
        <v>609</v>
      </c>
      <c r="AF786" t="s">
        <v>610</v>
      </c>
      <c r="AG786" t="s">
        <v>611</v>
      </c>
      <c r="AH786" t="s">
        <v>2298</v>
      </c>
      <c r="AI786" t="s">
        <v>2299</v>
      </c>
      <c r="AJ786" t="s">
        <v>2318</v>
      </c>
      <c r="AK786" t="s">
        <v>176</v>
      </c>
      <c r="AL786">
        <v>30565103</v>
      </c>
      <c r="AM786">
        <v>0</v>
      </c>
      <c r="AN786">
        <v>0</v>
      </c>
      <c r="AO786">
        <v>0</v>
      </c>
      <c r="AP786">
        <v>30565103</v>
      </c>
      <c r="AQ786" s="187">
        <v>0</v>
      </c>
      <c r="AR786" s="187">
        <v>0</v>
      </c>
      <c r="AS786" s="187">
        <v>0</v>
      </c>
      <c r="AT786" s="187">
        <v>0</v>
      </c>
      <c r="AU786" s="187">
        <v>0</v>
      </c>
      <c r="AV786" s="187">
        <v>0</v>
      </c>
      <c r="AW786">
        <f>+COUNTIF('[5]EJECUCIONGASTOS ARMONIZADO'!$R$3:$R$583,#REF!)</f>
        <v>0</v>
      </c>
      <c r="AY786" t="e">
        <f>+#REF!-[5]GASTOS!#REF!</f>
        <v>#REF!</v>
      </c>
    </row>
    <row r="787" spans="1:51" x14ac:dyDescent="0.25">
      <c r="A787">
        <v>40</v>
      </c>
      <c r="B787">
        <v>2</v>
      </c>
      <c r="C787">
        <v>3</v>
      </c>
      <c r="D787">
        <v>11</v>
      </c>
      <c r="E787">
        <v>1</v>
      </c>
      <c r="F787">
        <v>3</v>
      </c>
      <c r="G787">
        <v>50</v>
      </c>
      <c r="H787">
        <v>0</v>
      </c>
      <c r="I787">
        <v>1</v>
      </c>
      <c r="J787" t="s">
        <v>597</v>
      </c>
      <c r="K787">
        <v>0</v>
      </c>
      <c r="L787" t="s">
        <v>597</v>
      </c>
      <c r="M787" t="s">
        <v>2199</v>
      </c>
      <c r="N787" t="s">
        <v>229</v>
      </c>
      <c r="O787" t="s">
        <v>2262</v>
      </c>
      <c r="P787" t="s">
        <v>2263</v>
      </c>
      <c r="Q787" t="s">
        <v>594</v>
      </c>
      <c r="R787" t="s">
        <v>602</v>
      </c>
      <c r="S787" t="s">
        <v>596</v>
      </c>
      <c r="T787" t="s">
        <v>597</v>
      </c>
      <c r="U787" t="s">
        <v>595</v>
      </c>
      <c r="V787" t="s">
        <v>234</v>
      </c>
      <c r="W787" t="s">
        <v>797</v>
      </c>
      <c r="X787" t="s">
        <v>239</v>
      </c>
      <c r="Y787" t="s">
        <v>2205</v>
      </c>
      <c r="Z787" t="s">
        <v>240</v>
      </c>
      <c r="AA787" t="s">
        <v>2321</v>
      </c>
      <c r="AB787" t="s">
        <v>2322</v>
      </c>
      <c r="AC787" t="s">
        <v>2323</v>
      </c>
      <c r="AD787" t="s">
        <v>2324</v>
      </c>
      <c r="AE787" t="s">
        <v>609</v>
      </c>
      <c r="AF787" t="s">
        <v>610</v>
      </c>
      <c r="AG787" t="s">
        <v>611</v>
      </c>
      <c r="AH787" t="s">
        <v>2298</v>
      </c>
      <c r="AI787" t="s">
        <v>2299</v>
      </c>
      <c r="AJ787" t="s">
        <v>2325</v>
      </c>
      <c r="AK787" t="s">
        <v>177</v>
      </c>
      <c r="AL787">
        <v>15000000</v>
      </c>
      <c r="AM787">
        <v>0</v>
      </c>
      <c r="AN787">
        <v>0</v>
      </c>
      <c r="AO787">
        <v>0</v>
      </c>
      <c r="AP787">
        <v>15000000</v>
      </c>
      <c r="AQ787" s="187">
        <v>0</v>
      </c>
      <c r="AR787" s="187">
        <v>0</v>
      </c>
      <c r="AS787" s="187">
        <v>0</v>
      </c>
      <c r="AT787" s="187">
        <v>0</v>
      </c>
      <c r="AU787" s="187">
        <v>0</v>
      </c>
      <c r="AV787" s="187">
        <v>0</v>
      </c>
      <c r="AW787">
        <f>+COUNTIF('[5]EJECUCIONGASTOS ARMONIZADO'!$R$3:$R$583,#REF!)</f>
        <v>0</v>
      </c>
      <c r="AY787" t="e">
        <f>+#REF!-[5]GASTOS!#REF!</f>
        <v>#REF!</v>
      </c>
    </row>
    <row r="788" spans="1:51" x14ac:dyDescent="0.25">
      <c r="A788">
        <v>40</v>
      </c>
      <c r="B788">
        <v>2</v>
      </c>
      <c r="C788">
        <v>3</v>
      </c>
      <c r="D788">
        <v>11</v>
      </c>
      <c r="E788">
        <v>1</v>
      </c>
      <c r="F788">
        <v>3</v>
      </c>
      <c r="G788">
        <v>50</v>
      </c>
      <c r="H788">
        <v>1</v>
      </c>
      <c r="I788">
        <v>1</v>
      </c>
      <c r="J788" t="s">
        <v>597</v>
      </c>
      <c r="K788">
        <v>0</v>
      </c>
      <c r="L788" t="s">
        <v>597</v>
      </c>
      <c r="M788" t="s">
        <v>2199</v>
      </c>
      <c r="N788" t="s">
        <v>229</v>
      </c>
      <c r="O788" t="s">
        <v>2262</v>
      </c>
      <c r="P788" t="s">
        <v>2263</v>
      </c>
      <c r="Q788" t="s">
        <v>594</v>
      </c>
      <c r="R788" t="s">
        <v>602</v>
      </c>
      <c r="S788" t="s">
        <v>596</v>
      </c>
      <c r="T788" t="s">
        <v>597</v>
      </c>
      <c r="U788" t="s">
        <v>595</v>
      </c>
      <c r="V788" t="s">
        <v>234</v>
      </c>
      <c r="W788" t="s">
        <v>797</v>
      </c>
      <c r="X788" t="s">
        <v>239</v>
      </c>
      <c r="Y788" t="s">
        <v>2205</v>
      </c>
      <c r="Z788" t="s">
        <v>240</v>
      </c>
      <c r="AA788" t="s">
        <v>2321</v>
      </c>
      <c r="AB788" t="s">
        <v>2322</v>
      </c>
      <c r="AC788" t="s">
        <v>2323</v>
      </c>
      <c r="AD788" t="s">
        <v>2324</v>
      </c>
      <c r="AE788" t="s">
        <v>609</v>
      </c>
      <c r="AF788" t="s">
        <v>610</v>
      </c>
      <c r="AG788" t="s">
        <v>611</v>
      </c>
      <c r="AH788" t="s">
        <v>2298</v>
      </c>
      <c r="AI788" t="s">
        <v>2299</v>
      </c>
      <c r="AJ788" t="s">
        <v>2328</v>
      </c>
      <c r="AK788" t="s">
        <v>178</v>
      </c>
      <c r="AL788">
        <v>43157830</v>
      </c>
      <c r="AM788">
        <v>0</v>
      </c>
      <c r="AN788">
        <v>0</v>
      </c>
      <c r="AO788">
        <v>0</v>
      </c>
      <c r="AP788">
        <v>4315783</v>
      </c>
      <c r="AQ788" s="187">
        <v>38842047</v>
      </c>
      <c r="AR788" s="187">
        <v>38842047</v>
      </c>
      <c r="AS788" s="187">
        <v>38842047</v>
      </c>
      <c r="AT788" s="187">
        <v>30210481</v>
      </c>
      <c r="AU788" s="187">
        <v>25894698</v>
      </c>
      <c r="AV788" s="187">
        <v>0</v>
      </c>
      <c r="AW788">
        <f>+COUNTIF('[5]EJECUCIONGASTOS ARMONIZADO'!$R$3:$R$583,#REF!)</f>
        <v>0</v>
      </c>
      <c r="AY788" t="e">
        <f>+#REF!-[5]GASTOS!#REF!</f>
        <v>#REF!</v>
      </c>
    </row>
    <row r="789" spans="1:51" s="2" customFormat="1" x14ac:dyDescent="0.25">
      <c r="A789">
        <v>40</v>
      </c>
      <c r="B789">
        <v>2</v>
      </c>
      <c r="C789">
        <v>3</v>
      </c>
      <c r="D789">
        <v>11</v>
      </c>
      <c r="E789">
        <v>1</v>
      </c>
      <c r="F789">
        <v>3</v>
      </c>
      <c r="G789">
        <v>50</v>
      </c>
      <c r="H789">
        <v>2</v>
      </c>
      <c r="I789">
        <v>1</v>
      </c>
      <c r="J789" t="s">
        <v>597</v>
      </c>
      <c r="K789">
        <v>0</v>
      </c>
      <c r="L789" t="s">
        <v>597</v>
      </c>
      <c r="M789" t="s">
        <v>2199</v>
      </c>
      <c r="N789" t="s">
        <v>229</v>
      </c>
      <c r="O789" t="s">
        <v>2262</v>
      </c>
      <c r="P789" t="s">
        <v>2263</v>
      </c>
      <c r="Q789" t="s">
        <v>594</v>
      </c>
      <c r="R789" t="s">
        <v>602</v>
      </c>
      <c r="S789" t="s">
        <v>596</v>
      </c>
      <c r="T789" t="s">
        <v>597</v>
      </c>
      <c r="U789" t="s">
        <v>595</v>
      </c>
      <c r="V789" t="s">
        <v>234</v>
      </c>
      <c r="W789" t="s">
        <v>797</v>
      </c>
      <c r="X789" t="s">
        <v>239</v>
      </c>
      <c r="Y789" t="s">
        <v>2205</v>
      </c>
      <c r="Z789" t="s">
        <v>240</v>
      </c>
      <c r="AA789" t="s">
        <v>2321</v>
      </c>
      <c r="AB789" t="s">
        <v>2322</v>
      </c>
      <c r="AC789" t="s">
        <v>2323</v>
      </c>
      <c r="AD789" t="s">
        <v>2324</v>
      </c>
      <c r="AE789" t="s">
        <v>609</v>
      </c>
      <c r="AF789" t="s">
        <v>610</v>
      </c>
      <c r="AG789" t="s">
        <v>611</v>
      </c>
      <c r="AH789" t="s">
        <v>2331</v>
      </c>
      <c r="AI789" t="s">
        <v>2332</v>
      </c>
      <c r="AJ789" t="s">
        <v>2333</v>
      </c>
      <c r="AK789" t="s">
        <v>177</v>
      </c>
      <c r="AL789">
        <v>100000000</v>
      </c>
      <c r="AM789">
        <v>0</v>
      </c>
      <c r="AN789">
        <v>0</v>
      </c>
      <c r="AO789">
        <v>0</v>
      </c>
      <c r="AP789">
        <v>100000000</v>
      </c>
      <c r="AQ789" s="187">
        <v>0</v>
      </c>
      <c r="AR789" s="187">
        <v>0</v>
      </c>
      <c r="AS789" s="187">
        <v>0</v>
      </c>
      <c r="AT789" s="187">
        <v>0</v>
      </c>
      <c r="AU789" s="187">
        <v>0</v>
      </c>
      <c r="AV789" s="187">
        <v>0</v>
      </c>
      <c r="AW789">
        <f>+COUNTIF('[5]EJECUCIONGASTOS ARMONIZADO'!$R$3:$R$583,#REF!)</f>
        <v>0</v>
      </c>
      <c r="AY789" t="e">
        <f>+#REF!-[5]GASTOS!#REF!</f>
        <v>#REF!</v>
      </c>
    </row>
    <row r="790" spans="1:51" x14ac:dyDescent="0.25">
      <c r="A790">
        <v>40</v>
      </c>
      <c r="B790">
        <v>2</v>
      </c>
      <c r="C790">
        <v>3</v>
      </c>
      <c r="D790">
        <v>11</v>
      </c>
      <c r="E790">
        <v>1</v>
      </c>
      <c r="F790">
        <v>3</v>
      </c>
      <c r="G790">
        <v>58</v>
      </c>
      <c r="H790">
        <v>0</v>
      </c>
      <c r="I790">
        <v>1</v>
      </c>
      <c r="J790" t="s">
        <v>597</v>
      </c>
      <c r="K790">
        <v>0</v>
      </c>
      <c r="L790" t="s">
        <v>597</v>
      </c>
      <c r="M790" t="s">
        <v>2199</v>
      </c>
      <c r="N790" t="s">
        <v>229</v>
      </c>
      <c r="O790" t="s">
        <v>2262</v>
      </c>
      <c r="P790" t="s">
        <v>2263</v>
      </c>
      <c r="Q790" t="s">
        <v>594</v>
      </c>
      <c r="R790" t="s">
        <v>602</v>
      </c>
      <c r="S790" t="s">
        <v>596</v>
      </c>
      <c r="T790" t="s">
        <v>597</v>
      </c>
      <c r="U790" t="s">
        <v>595</v>
      </c>
      <c r="V790" t="s">
        <v>234</v>
      </c>
      <c r="W790" t="s">
        <v>797</v>
      </c>
      <c r="X790" t="s">
        <v>239</v>
      </c>
      <c r="Y790" t="s">
        <v>2205</v>
      </c>
      <c r="Z790" t="s">
        <v>240</v>
      </c>
      <c r="AA790" t="s">
        <v>2336</v>
      </c>
      <c r="AB790" t="s">
        <v>2337</v>
      </c>
      <c r="AC790" t="s">
        <v>2338</v>
      </c>
      <c r="AD790" t="s">
        <v>2339</v>
      </c>
      <c r="AE790" t="s">
        <v>609</v>
      </c>
      <c r="AF790" t="s">
        <v>610</v>
      </c>
      <c r="AG790" t="s">
        <v>611</v>
      </c>
      <c r="AH790" t="s">
        <v>2340</v>
      </c>
      <c r="AI790" t="s">
        <v>2341</v>
      </c>
      <c r="AJ790" t="s">
        <v>2342</v>
      </c>
      <c r="AK790" t="s">
        <v>179</v>
      </c>
      <c r="AL790">
        <v>10000000</v>
      </c>
      <c r="AM790">
        <v>0</v>
      </c>
      <c r="AN790">
        <v>0</v>
      </c>
      <c r="AO790">
        <v>0</v>
      </c>
      <c r="AP790">
        <v>10000000</v>
      </c>
      <c r="AQ790" s="187">
        <v>0</v>
      </c>
      <c r="AR790" s="187">
        <v>0</v>
      </c>
      <c r="AS790" s="187">
        <v>0</v>
      </c>
      <c r="AT790" s="187">
        <v>0</v>
      </c>
      <c r="AU790" s="187">
        <v>0</v>
      </c>
      <c r="AV790" s="187">
        <v>0</v>
      </c>
      <c r="AW790">
        <f>+COUNTIF('[5]EJECUCIONGASTOS ARMONIZADO'!$R$3:$R$583,#REF!)</f>
        <v>0</v>
      </c>
      <c r="AY790" t="e">
        <f>+#REF!-[5]GASTOS!#REF!</f>
        <v>#REF!</v>
      </c>
    </row>
    <row r="791" spans="1:51" x14ac:dyDescent="0.25">
      <c r="A791">
        <v>40</v>
      </c>
      <c r="B791">
        <v>2</v>
      </c>
      <c r="C791">
        <v>3</v>
      </c>
      <c r="D791">
        <v>11</v>
      </c>
      <c r="E791">
        <v>1</v>
      </c>
      <c r="F791">
        <v>6</v>
      </c>
      <c r="G791">
        <v>40</v>
      </c>
      <c r="H791">
        <v>0</v>
      </c>
      <c r="I791">
        <v>1</v>
      </c>
      <c r="J791" t="s">
        <v>597</v>
      </c>
      <c r="K791">
        <v>0</v>
      </c>
      <c r="L791" t="s">
        <v>597</v>
      </c>
      <c r="M791" t="s">
        <v>2199</v>
      </c>
      <c r="N791" t="s">
        <v>229</v>
      </c>
      <c r="O791" t="s">
        <v>2262</v>
      </c>
      <c r="P791" t="s">
        <v>2263</v>
      </c>
      <c r="Q791" t="s">
        <v>594</v>
      </c>
      <c r="R791" t="s">
        <v>602</v>
      </c>
      <c r="S791" t="s">
        <v>596</v>
      </c>
      <c r="T791" t="s">
        <v>597</v>
      </c>
      <c r="U791" t="s">
        <v>595</v>
      </c>
      <c r="V791" t="s">
        <v>234</v>
      </c>
      <c r="W791" t="s">
        <v>797</v>
      </c>
      <c r="X791" t="s">
        <v>239</v>
      </c>
      <c r="Y791" t="s">
        <v>998</v>
      </c>
      <c r="Z791" t="s">
        <v>999</v>
      </c>
      <c r="AA791" t="s">
        <v>2345</v>
      </c>
      <c r="AB791" t="s">
        <v>2346</v>
      </c>
      <c r="AC791" t="s">
        <v>2347</v>
      </c>
      <c r="AD791" t="s">
        <v>2348</v>
      </c>
      <c r="AE791" t="s">
        <v>609</v>
      </c>
      <c r="AF791" t="s">
        <v>610</v>
      </c>
      <c r="AG791" t="s">
        <v>611</v>
      </c>
      <c r="AH791" t="s">
        <v>2349</v>
      </c>
      <c r="AI791" t="s">
        <v>2350</v>
      </c>
      <c r="AJ791" t="s">
        <v>2351</v>
      </c>
      <c r="AK791" t="s">
        <v>180</v>
      </c>
      <c r="AL791">
        <v>138252610</v>
      </c>
      <c r="AM791">
        <v>0</v>
      </c>
      <c r="AN791">
        <v>0</v>
      </c>
      <c r="AO791">
        <v>0</v>
      </c>
      <c r="AP791">
        <v>138252610</v>
      </c>
      <c r="AQ791" s="187">
        <v>0</v>
      </c>
      <c r="AR791" s="187">
        <v>0</v>
      </c>
      <c r="AS791" s="187">
        <v>0</v>
      </c>
      <c r="AT791" s="187">
        <v>0</v>
      </c>
      <c r="AU791" s="187">
        <v>0</v>
      </c>
      <c r="AV791" s="187">
        <v>0</v>
      </c>
      <c r="AW791">
        <f>+COUNTIF('[5]EJECUCIONGASTOS ARMONIZADO'!$R$3:$R$583,#REF!)</f>
        <v>0</v>
      </c>
      <c r="AY791" t="e">
        <f>+#REF!-[5]GASTOS!#REF!</f>
        <v>#REF!</v>
      </c>
    </row>
    <row r="792" spans="1:51" x14ac:dyDescent="0.25">
      <c r="A792">
        <v>40</v>
      </c>
      <c r="B792">
        <v>2</v>
      </c>
      <c r="C792">
        <v>3</v>
      </c>
      <c r="D792">
        <v>11</v>
      </c>
      <c r="E792">
        <v>1</v>
      </c>
      <c r="F792">
        <v>6</v>
      </c>
      <c r="G792">
        <v>41</v>
      </c>
      <c r="H792">
        <v>0</v>
      </c>
      <c r="I792">
        <v>1</v>
      </c>
      <c r="J792" t="s">
        <v>597</v>
      </c>
      <c r="K792">
        <v>0</v>
      </c>
      <c r="L792" t="s">
        <v>597</v>
      </c>
      <c r="M792" t="s">
        <v>2199</v>
      </c>
      <c r="N792" t="s">
        <v>229</v>
      </c>
      <c r="O792" t="s">
        <v>2262</v>
      </c>
      <c r="P792" t="s">
        <v>2263</v>
      </c>
      <c r="Q792" t="s">
        <v>594</v>
      </c>
      <c r="R792" t="s">
        <v>602</v>
      </c>
      <c r="S792" t="s">
        <v>596</v>
      </c>
      <c r="T792" t="s">
        <v>597</v>
      </c>
      <c r="U792" t="s">
        <v>595</v>
      </c>
      <c r="V792" t="s">
        <v>234</v>
      </c>
      <c r="W792" t="s">
        <v>797</v>
      </c>
      <c r="X792" t="s">
        <v>239</v>
      </c>
      <c r="Y792" t="s">
        <v>998</v>
      </c>
      <c r="Z792" t="s">
        <v>999</v>
      </c>
      <c r="AA792" t="s">
        <v>2354</v>
      </c>
      <c r="AB792" t="s">
        <v>2355</v>
      </c>
      <c r="AC792" t="s">
        <v>2356</v>
      </c>
      <c r="AD792" t="s">
        <v>2357</v>
      </c>
      <c r="AE792" t="s">
        <v>609</v>
      </c>
      <c r="AF792" t="s">
        <v>610</v>
      </c>
      <c r="AG792" t="s">
        <v>611</v>
      </c>
      <c r="AH792" t="s">
        <v>2358</v>
      </c>
      <c r="AI792" t="s">
        <v>2359</v>
      </c>
      <c r="AJ792" t="s">
        <v>2360</v>
      </c>
      <c r="AK792" t="s">
        <v>181</v>
      </c>
      <c r="AL792">
        <v>141494390</v>
      </c>
      <c r="AM792">
        <v>0</v>
      </c>
      <c r="AN792">
        <v>0</v>
      </c>
      <c r="AO792">
        <v>0</v>
      </c>
      <c r="AP792">
        <v>114161079</v>
      </c>
      <c r="AQ792" s="187">
        <v>27333311</v>
      </c>
      <c r="AR792" s="187">
        <v>27333311</v>
      </c>
      <c r="AS792" s="187">
        <v>27333311</v>
      </c>
      <c r="AT792" s="187">
        <v>16543824</v>
      </c>
      <c r="AU792" s="187">
        <v>16543824</v>
      </c>
      <c r="AV792" s="187">
        <v>0</v>
      </c>
      <c r="AW792">
        <f>+COUNTIF('[5]EJECUCIONGASTOS ARMONIZADO'!$R$3:$R$583,#REF!)</f>
        <v>0</v>
      </c>
      <c r="AY792" t="e">
        <f>+#REF!-[5]GASTOS!#REF!</f>
        <v>#REF!</v>
      </c>
    </row>
    <row r="793" spans="1:51" x14ac:dyDescent="0.25">
      <c r="A793">
        <v>40</v>
      </c>
      <c r="B793">
        <v>2</v>
      </c>
      <c r="C793">
        <v>3</v>
      </c>
      <c r="D793">
        <v>33</v>
      </c>
      <c r="E793">
        <v>1</v>
      </c>
      <c r="F793">
        <v>201</v>
      </c>
      <c r="G793">
        <v>44</v>
      </c>
      <c r="H793">
        <v>40</v>
      </c>
      <c r="I793">
        <v>3</v>
      </c>
      <c r="J793" t="s">
        <v>236</v>
      </c>
      <c r="K793" t="s">
        <v>2199</v>
      </c>
      <c r="L793" t="s">
        <v>229</v>
      </c>
      <c r="M793" t="s">
        <v>2199</v>
      </c>
      <c r="N793" t="s">
        <v>229</v>
      </c>
      <c r="O793" t="s">
        <v>2262</v>
      </c>
      <c r="P793" t="s">
        <v>2263</v>
      </c>
      <c r="Q793" t="s">
        <v>594</v>
      </c>
      <c r="R793" t="s">
        <v>602</v>
      </c>
      <c r="S793" t="s">
        <v>594</v>
      </c>
      <c r="T793" t="s">
        <v>236</v>
      </c>
      <c r="U793" t="s">
        <v>1180</v>
      </c>
      <c r="V793" t="s">
        <v>1181</v>
      </c>
      <c r="W793" t="s">
        <v>797</v>
      </c>
      <c r="X793" t="s">
        <v>239</v>
      </c>
      <c r="Y793" t="s">
        <v>3432</v>
      </c>
      <c r="Z793" t="s">
        <v>333</v>
      </c>
      <c r="AA793" t="s">
        <v>3460</v>
      </c>
      <c r="AB793" t="s">
        <v>2386</v>
      </c>
      <c r="AC793" t="s">
        <v>2387</v>
      </c>
      <c r="AD793" t="s">
        <v>2388</v>
      </c>
      <c r="AE793" t="s">
        <v>609</v>
      </c>
      <c r="AF793" t="s">
        <v>610</v>
      </c>
      <c r="AG793" t="s">
        <v>611</v>
      </c>
      <c r="AH793" t="s">
        <v>2389</v>
      </c>
      <c r="AI793" t="s">
        <v>2390</v>
      </c>
      <c r="AJ793" t="s">
        <v>3461</v>
      </c>
      <c r="AK793" t="s">
        <v>3462</v>
      </c>
      <c r="AL793">
        <v>0</v>
      </c>
      <c r="AM793">
        <v>0</v>
      </c>
      <c r="AN793">
        <v>0</v>
      </c>
      <c r="AO793">
        <v>79052385</v>
      </c>
      <c r="AP793">
        <v>0</v>
      </c>
      <c r="AQ793" s="187">
        <v>79052385</v>
      </c>
      <c r="AR793" s="187">
        <v>40656179</v>
      </c>
      <c r="AS793" s="187">
        <v>23393047</v>
      </c>
      <c r="AT793" s="187">
        <v>13898325</v>
      </c>
      <c r="AU793" s="187">
        <v>8631565</v>
      </c>
      <c r="AV793" s="187">
        <v>38396206</v>
      </c>
      <c r="AW793">
        <f>+COUNTIF('[5]EJECUCIONGASTOS ARMONIZADO'!$R$3:$R$583,#REF!)</f>
        <v>0</v>
      </c>
      <c r="AY793" t="e">
        <f>+#REF!-[5]GASTOS!#REF!</f>
        <v>#REF!</v>
      </c>
    </row>
    <row r="794" spans="1:51" x14ac:dyDescent="0.25">
      <c r="A794">
        <v>40</v>
      </c>
      <c r="B794">
        <v>2</v>
      </c>
      <c r="C794">
        <v>3</v>
      </c>
      <c r="D794">
        <v>33</v>
      </c>
      <c r="E794">
        <v>1</v>
      </c>
      <c r="F794">
        <v>201</v>
      </c>
      <c r="G794">
        <v>44</v>
      </c>
      <c r="H794">
        <v>41</v>
      </c>
      <c r="I794">
        <v>3</v>
      </c>
      <c r="J794" t="s">
        <v>236</v>
      </c>
      <c r="K794" t="s">
        <v>2199</v>
      </c>
      <c r="L794" t="s">
        <v>229</v>
      </c>
      <c r="M794" t="s">
        <v>2199</v>
      </c>
      <c r="N794" t="s">
        <v>229</v>
      </c>
      <c r="O794" t="s">
        <v>2262</v>
      </c>
      <c r="P794" t="s">
        <v>2263</v>
      </c>
      <c r="Q794" t="s">
        <v>594</v>
      </c>
      <c r="R794" t="s">
        <v>602</v>
      </c>
      <c r="S794" t="s">
        <v>594</v>
      </c>
      <c r="T794" t="s">
        <v>236</v>
      </c>
      <c r="U794" t="s">
        <v>1180</v>
      </c>
      <c r="V794" t="s">
        <v>1181</v>
      </c>
      <c r="W794" t="s">
        <v>797</v>
      </c>
      <c r="X794" t="s">
        <v>239</v>
      </c>
      <c r="Y794" t="s">
        <v>3432</v>
      </c>
      <c r="Z794" t="s">
        <v>333</v>
      </c>
      <c r="AA794" t="s">
        <v>3460</v>
      </c>
      <c r="AB794" t="s">
        <v>2386</v>
      </c>
      <c r="AC794" t="s">
        <v>2387</v>
      </c>
      <c r="AD794" t="s">
        <v>2388</v>
      </c>
      <c r="AE794" t="s">
        <v>609</v>
      </c>
      <c r="AF794" t="s">
        <v>610</v>
      </c>
      <c r="AG794" t="s">
        <v>611</v>
      </c>
      <c r="AH794" t="s">
        <v>2394</v>
      </c>
      <c r="AI794" t="s">
        <v>2395</v>
      </c>
      <c r="AJ794" t="s">
        <v>3463</v>
      </c>
      <c r="AK794" t="s">
        <v>3464</v>
      </c>
      <c r="AL794">
        <v>0</v>
      </c>
      <c r="AM794">
        <v>0</v>
      </c>
      <c r="AN794">
        <v>0</v>
      </c>
      <c r="AO794">
        <v>4430467</v>
      </c>
      <c r="AP794">
        <v>0</v>
      </c>
      <c r="AQ794" s="187">
        <v>4430467</v>
      </c>
      <c r="AR794" s="187">
        <v>4315783</v>
      </c>
      <c r="AS794" s="187">
        <v>4315783</v>
      </c>
      <c r="AT794" s="187">
        <v>0</v>
      </c>
      <c r="AU794" s="187">
        <v>0</v>
      </c>
      <c r="AV794" s="187">
        <v>114684</v>
      </c>
      <c r="AW794">
        <f>+COUNTIF('[5]EJECUCIONGASTOS ARMONIZADO'!$R$3:$R$583,#REF!)</f>
        <v>0</v>
      </c>
      <c r="AY794" t="e">
        <f>+#REF!-[5]GASTOS!#REF!</f>
        <v>#REF!</v>
      </c>
    </row>
    <row r="795" spans="1:51" x14ac:dyDescent="0.25">
      <c r="A795">
        <v>40</v>
      </c>
      <c r="B795">
        <v>2</v>
      </c>
      <c r="C795">
        <v>3</v>
      </c>
      <c r="D795">
        <v>33</v>
      </c>
      <c r="E795">
        <v>1</v>
      </c>
      <c r="F795">
        <v>201</v>
      </c>
      <c r="G795">
        <v>50</v>
      </c>
      <c r="H795">
        <v>41</v>
      </c>
      <c r="I795">
        <v>3</v>
      </c>
      <c r="J795" t="s">
        <v>236</v>
      </c>
      <c r="K795" t="s">
        <v>2199</v>
      </c>
      <c r="L795" t="s">
        <v>229</v>
      </c>
      <c r="M795" t="s">
        <v>2199</v>
      </c>
      <c r="N795" t="s">
        <v>229</v>
      </c>
      <c r="O795" t="s">
        <v>2262</v>
      </c>
      <c r="P795" t="s">
        <v>2263</v>
      </c>
      <c r="Q795" t="s">
        <v>594</v>
      </c>
      <c r="R795" t="s">
        <v>602</v>
      </c>
      <c r="S795" t="s">
        <v>594</v>
      </c>
      <c r="T795" t="s">
        <v>236</v>
      </c>
      <c r="U795" t="s">
        <v>1180</v>
      </c>
      <c r="V795" t="s">
        <v>1181</v>
      </c>
      <c r="W795" t="s">
        <v>797</v>
      </c>
      <c r="X795" t="s">
        <v>239</v>
      </c>
      <c r="Y795" t="s">
        <v>3432</v>
      </c>
      <c r="Z795" t="s">
        <v>333</v>
      </c>
      <c r="AA795" t="s">
        <v>3433</v>
      </c>
      <c r="AB795" t="s">
        <v>2322</v>
      </c>
      <c r="AC795" t="s">
        <v>2323</v>
      </c>
      <c r="AD795" t="s">
        <v>2324</v>
      </c>
      <c r="AE795" t="s">
        <v>609</v>
      </c>
      <c r="AF795" t="s">
        <v>610</v>
      </c>
      <c r="AG795" t="s">
        <v>611</v>
      </c>
      <c r="AH795" t="s">
        <v>2298</v>
      </c>
      <c r="AI795" t="s">
        <v>2299</v>
      </c>
      <c r="AJ795" t="s">
        <v>3465</v>
      </c>
      <c r="AK795" t="s">
        <v>3437</v>
      </c>
      <c r="AL795">
        <v>0</v>
      </c>
      <c r="AM795">
        <v>0</v>
      </c>
      <c r="AN795">
        <v>0</v>
      </c>
      <c r="AO795">
        <v>206663029</v>
      </c>
      <c r="AP795">
        <v>0</v>
      </c>
      <c r="AQ795" s="187">
        <v>206663029</v>
      </c>
      <c r="AR795" s="187">
        <v>100570079</v>
      </c>
      <c r="AS795" s="187">
        <v>11940333</v>
      </c>
      <c r="AT795" s="187">
        <v>0</v>
      </c>
      <c r="AU795" s="187">
        <v>0</v>
      </c>
      <c r="AV795" s="187">
        <v>106092950</v>
      </c>
      <c r="AW795">
        <f>+COUNTIF('[5]EJECUCIONGASTOS ARMONIZADO'!$R$3:$R$583,#REF!)</f>
        <v>0</v>
      </c>
      <c r="AY795" t="e">
        <f>+#REF!-[5]GASTOS!#REF!</f>
        <v>#REF!</v>
      </c>
    </row>
    <row r="796" spans="1:51" x14ac:dyDescent="0.25">
      <c r="A796">
        <v>40</v>
      </c>
      <c r="B796">
        <v>2</v>
      </c>
      <c r="C796">
        <v>3</v>
      </c>
      <c r="D796">
        <v>33</v>
      </c>
      <c r="E796">
        <v>1</v>
      </c>
      <c r="F796">
        <v>202</v>
      </c>
      <c r="G796">
        <v>38</v>
      </c>
      <c r="H796">
        <v>40</v>
      </c>
      <c r="I796">
        <v>3</v>
      </c>
      <c r="J796" t="s">
        <v>236</v>
      </c>
      <c r="K796" t="s">
        <v>2199</v>
      </c>
      <c r="L796" t="s">
        <v>229</v>
      </c>
      <c r="M796" t="s">
        <v>2199</v>
      </c>
      <c r="N796" t="s">
        <v>229</v>
      </c>
      <c r="O796" t="s">
        <v>2262</v>
      </c>
      <c r="P796" t="s">
        <v>2263</v>
      </c>
      <c r="Q796" t="s">
        <v>594</v>
      </c>
      <c r="R796" t="s">
        <v>602</v>
      </c>
      <c r="S796" t="s">
        <v>594</v>
      </c>
      <c r="T796" t="s">
        <v>236</v>
      </c>
      <c r="U796" t="s">
        <v>1180</v>
      </c>
      <c r="V796" t="s">
        <v>1181</v>
      </c>
      <c r="W796" t="s">
        <v>797</v>
      </c>
      <c r="X796" t="s">
        <v>239</v>
      </c>
      <c r="Y796" t="s">
        <v>3440</v>
      </c>
      <c r="Z796" t="s">
        <v>336</v>
      </c>
      <c r="AA796" t="s">
        <v>3441</v>
      </c>
      <c r="AB796" t="s">
        <v>2265</v>
      </c>
      <c r="AC796" t="s">
        <v>2266</v>
      </c>
      <c r="AD796" t="s">
        <v>2267</v>
      </c>
      <c r="AE796" t="s">
        <v>609</v>
      </c>
      <c r="AF796" t="s">
        <v>610</v>
      </c>
      <c r="AG796" t="s">
        <v>611</v>
      </c>
      <c r="AH796" t="s">
        <v>2268</v>
      </c>
      <c r="AI796" t="s">
        <v>1031</v>
      </c>
      <c r="AJ796" t="s">
        <v>3466</v>
      </c>
      <c r="AK796" t="s">
        <v>3443</v>
      </c>
      <c r="AL796">
        <v>0</v>
      </c>
      <c r="AM796">
        <v>0</v>
      </c>
      <c r="AN796">
        <v>0</v>
      </c>
      <c r="AO796">
        <v>58694649</v>
      </c>
      <c r="AP796">
        <v>26714060</v>
      </c>
      <c r="AQ796" s="187">
        <v>31980589</v>
      </c>
      <c r="AR796" s="187">
        <v>9140850</v>
      </c>
      <c r="AS796" s="187">
        <v>9140850</v>
      </c>
      <c r="AT796" s="187">
        <v>0</v>
      </c>
      <c r="AU796" s="187">
        <v>0</v>
      </c>
      <c r="AV796" s="187">
        <v>22839739</v>
      </c>
      <c r="AW796">
        <f>+COUNTIF('[5]EJECUCIONGASTOS ARMONIZADO'!$R$3:$R$583,#REF!)</f>
        <v>0</v>
      </c>
      <c r="AY796" t="e">
        <f>+#REF!-[5]GASTOS!#REF!</f>
        <v>#REF!</v>
      </c>
    </row>
    <row r="797" spans="1:51" x14ac:dyDescent="0.25">
      <c r="A797">
        <v>40</v>
      </c>
      <c r="B797">
        <v>2</v>
      </c>
      <c r="C797">
        <v>3</v>
      </c>
      <c r="D797">
        <v>33</v>
      </c>
      <c r="E797">
        <v>1</v>
      </c>
      <c r="F797">
        <v>202</v>
      </c>
      <c r="G797">
        <v>40</v>
      </c>
      <c r="H797">
        <v>40</v>
      </c>
      <c r="I797">
        <v>3</v>
      </c>
      <c r="J797" t="s">
        <v>236</v>
      </c>
      <c r="K797" t="s">
        <v>2199</v>
      </c>
      <c r="L797" t="s">
        <v>229</v>
      </c>
      <c r="M797" t="s">
        <v>2199</v>
      </c>
      <c r="N797" t="s">
        <v>229</v>
      </c>
      <c r="O797" t="s">
        <v>2262</v>
      </c>
      <c r="P797" t="s">
        <v>2263</v>
      </c>
      <c r="Q797" t="s">
        <v>594</v>
      </c>
      <c r="R797" t="s">
        <v>602</v>
      </c>
      <c r="S797" t="s">
        <v>594</v>
      </c>
      <c r="T797" t="s">
        <v>236</v>
      </c>
      <c r="U797" t="s">
        <v>1180</v>
      </c>
      <c r="V797" t="s">
        <v>1181</v>
      </c>
      <c r="W797" t="s">
        <v>797</v>
      </c>
      <c r="X797" t="s">
        <v>239</v>
      </c>
      <c r="Y797" t="s">
        <v>3440</v>
      </c>
      <c r="Z797" t="s">
        <v>336</v>
      </c>
      <c r="AA797" t="s">
        <v>3446</v>
      </c>
      <c r="AB797" t="s">
        <v>2346</v>
      </c>
      <c r="AC797" t="s">
        <v>2347</v>
      </c>
      <c r="AD797" t="s">
        <v>2348</v>
      </c>
      <c r="AE797" t="s">
        <v>609</v>
      </c>
      <c r="AF797" t="s">
        <v>610</v>
      </c>
      <c r="AG797" t="s">
        <v>611</v>
      </c>
      <c r="AH797" t="s">
        <v>2268</v>
      </c>
      <c r="AI797" t="s">
        <v>1031</v>
      </c>
      <c r="AJ797" t="s">
        <v>4459</v>
      </c>
      <c r="AK797" t="s">
        <v>4460</v>
      </c>
      <c r="AL797">
        <v>0</v>
      </c>
      <c r="AM797">
        <v>0</v>
      </c>
      <c r="AN797">
        <v>0</v>
      </c>
      <c r="AO797">
        <v>13666646</v>
      </c>
      <c r="AP797">
        <v>0</v>
      </c>
      <c r="AQ797" s="187">
        <v>13666646</v>
      </c>
      <c r="AR797" s="187">
        <v>0</v>
      </c>
      <c r="AS797" s="187">
        <v>0</v>
      </c>
      <c r="AT797" s="187">
        <v>0</v>
      </c>
      <c r="AU797" s="187">
        <v>0</v>
      </c>
      <c r="AV797" s="187">
        <v>13666646</v>
      </c>
      <c r="AY797" t="e">
        <f>+#REF!-[5]GASTOS!#REF!</f>
        <v>#REF!</v>
      </c>
    </row>
    <row r="798" spans="1:51" x14ac:dyDescent="0.25">
      <c r="A798">
        <v>40</v>
      </c>
      <c r="B798">
        <v>2</v>
      </c>
      <c r="C798">
        <v>3</v>
      </c>
      <c r="D798">
        <v>33</v>
      </c>
      <c r="E798">
        <v>1</v>
      </c>
      <c r="F798">
        <v>202</v>
      </c>
      <c r="G798">
        <v>42</v>
      </c>
      <c r="H798">
        <v>40</v>
      </c>
      <c r="I798">
        <v>3</v>
      </c>
      <c r="J798" t="s">
        <v>236</v>
      </c>
      <c r="K798" t="s">
        <v>2199</v>
      </c>
      <c r="L798" t="s">
        <v>229</v>
      </c>
      <c r="M798" t="s">
        <v>2199</v>
      </c>
      <c r="N798" t="s">
        <v>229</v>
      </c>
      <c r="O798" t="s">
        <v>2262</v>
      </c>
      <c r="P798" t="s">
        <v>2263</v>
      </c>
      <c r="Q798" t="s">
        <v>594</v>
      </c>
      <c r="R798" t="s">
        <v>602</v>
      </c>
      <c r="S798" t="s">
        <v>594</v>
      </c>
      <c r="T798" t="s">
        <v>236</v>
      </c>
      <c r="U798" t="s">
        <v>1180</v>
      </c>
      <c r="V798" t="s">
        <v>1181</v>
      </c>
      <c r="W798" t="s">
        <v>797</v>
      </c>
      <c r="X798" t="s">
        <v>239</v>
      </c>
      <c r="Y798" t="s">
        <v>3440</v>
      </c>
      <c r="Z798" t="s">
        <v>336</v>
      </c>
      <c r="AA798" t="s">
        <v>3449</v>
      </c>
      <c r="AB798" t="s">
        <v>2286</v>
      </c>
      <c r="AC798" t="s">
        <v>2287</v>
      </c>
      <c r="AD798" t="s">
        <v>2288</v>
      </c>
      <c r="AE798" t="s">
        <v>609</v>
      </c>
      <c r="AF798" t="s">
        <v>610</v>
      </c>
      <c r="AG798" t="s">
        <v>611</v>
      </c>
      <c r="AH798" t="s">
        <v>2298</v>
      </c>
      <c r="AI798" t="s">
        <v>2299</v>
      </c>
      <c r="AJ798" t="s">
        <v>3467</v>
      </c>
      <c r="AK798" t="s">
        <v>3468</v>
      </c>
      <c r="AL798">
        <v>0</v>
      </c>
      <c r="AM798">
        <v>0</v>
      </c>
      <c r="AN798">
        <v>0</v>
      </c>
      <c r="AO798">
        <v>38842047</v>
      </c>
      <c r="AP798">
        <v>0</v>
      </c>
      <c r="AQ798" s="187">
        <v>38842047</v>
      </c>
      <c r="AR798" s="187">
        <v>9350835</v>
      </c>
      <c r="AS798" s="187">
        <v>9350835</v>
      </c>
      <c r="AT798" s="187">
        <v>0</v>
      </c>
      <c r="AU798" s="187">
        <v>0</v>
      </c>
      <c r="AV798" s="187">
        <v>29491212</v>
      </c>
      <c r="AW798">
        <f>+COUNTIF('[5]EJECUCIONGASTOS ARMONIZADO'!$R$3:$R$583,#REF!)</f>
        <v>0</v>
      </c>
      <c r="AY798" t="e">
        <f>+#REF!-[5]GASTOS!#REF!</f>
        <v>#REF!</v>
      </c>
    </row>
    <row r="799" spans="1:51" x14ac:dyDescent="0.25">
      <c r="A799">
        <v>40</v>
      </c>
      <c r="B799">
        <v>2</v>
      </c>
      <c r="C799">
        <v>3</v>
      </c>
      <c r="D799">
        <v>33</v>
      </c>
      <c r="E799">
        <v>1</v>
      </c>
      <c r="F799">
        <v>202</v>
      </c>
      <c r="G799">
        <v>42</v>
      </c>
      <c r="H799">
        <v>41</v>
      </c>
      <c r="I799">
        <v>3</v>
      </c>
      <c r="J799" t="s">
        <v>236</v>
      </c>
      <c r="K799" t="s">
        <v>2199</v>
      </c>
      <c r="L799" t="s">
        <v>229</v>
      </c>
      <c r="M799" t="s">
        <v>2199</v>
      </c>
      <c r="N799" t="s">
        <v>229</v>
      </c>
      <c r="O799" t="s">
        <v>2262</v>
      </c>
      <c r="P799" t="s">
        <v>2263</v>
      </c>
      <c r="Q799" t="s">
        <v>594</v>
      </c>
      <c r="R799" t="s">
        <v>602</v>
      </c>
      <c r="S799" t="s">
        <v>594</v>
      </c>
      <c r="T799" t="s">
        <v>236</v>
      </c>
      <c r="U799" t="s">
        <v>1180</v>
      </c>
      <c r="V799" t="s">
        <v>1181</v>
      </c>
      <c r="W799" t="s">
        <v>797</v>
      </c>
      <c r="X799" t="s">
        <v>239</v>
      </c>
      <c r="Y799" t="s">
        <v>3440</v>
      </c>
      <c r="Z799" t="s">
        <v>336</v>
      </c>
      <c r="AA799" t="s">
        <v>3449</v>
      </c>
      <c r="AB799" t="s">
        <v>2286</v>
      </c>
      <c r="AC799" t="s">
        <v>2287</v>
      </c>
      <c r="AD799" t="s">
        <v>2288</v>
      </c>
      <c r="AE799" t="s">
        <v>609</v>
      </c>
      <c r="AF799" t="s">
        <v>610</v>
      </c>
      <c r="AG799" t="s">
        <v>611</v>
      </c>
      <c r="AH799" t="s">
        <v>2298</v>
      </c>
      <c r="AI799" t="s">
        <v>2299</v>
      </c>
      <c r="AJ799" t="s">
        <v>3469</v>
      </c>
      <c r="AK799" t="s">
        <v>3470</v>
      </c>
      <c r="AL799">
        <v>0</v>
      </c>
      <c r="AM799">
        <v>0</v>
      </c>
      <c r="AN799">
        <v>0</v>
      </c>
      <c r="AO799">
        <v>38842047</v>
      </c>
      <c r="AP799">
        <v>0</v>
      </c>
      <c r="AQ799" s="187">
        <v>38842047</v>
      </c>
      <c r="AR799" s="187">
        <v>38842047</v>
      </c>
      <c r="AS799" s="187">
        <v>19421023</v>
      </c>
      <c r="AT799" s="187">
        <v>10789457</v>
      </c>
      <c r="AU799" s="187">
        <v>10789457</v>
      </c>
      <c r="AV799" s="187">
        <v>0</v>
      </c>
      <c r="AW799">
        <f>+COUNTIF('[5]EJECUCIONGASTOS ARMONIZADO'!$R$3:$R$583,#REF!)</f>
        <v>0</v>
      </c>
      <c r="AY799" t="e">
        <f>+#REF!-[5]GASTOS!#REF!</f>
        <v>#REF!</v>
      </c>
    </row>
    <row r="800" spans="1:51" x14ac:dyDescent="0.25">
      <c r="A800">
        <v>40</v>
      </c>
      <c r="B800">
        <v>2</v>
      </c>
      <c r="C800">
        <v>3</v>
      </c>
      <c r="D800">
        <v>33</v>
      </c>
      <c r="E800">
        <v>1</v>
      </c>
      <c r="F800">
        <v>202</v>
      </c>
      <c r="G800">
        <v>43</v>
      </c>
      <c r="H800">
        <v>40</v>
      </c>
      <c r="I800">
        <v>3</v>
      </c>
      <c r="J800" t="s">
        <v>236</v>
      </c>
      <c r="K800" t="s">
        <v>2199</v>
      </c>
      <c r="L800" t="s">
        <v>229</v>
      </c>
      <c r="M800" t="s">
        <v>2199</v>
      </c>
      <c r="N800" t="s">
        <v>229</v>
      </c>
      <c r="O800" t="s">
        <v>2262</v>
      </c>
      <c r="P800" t="s">
        <v>2263</v>
      </c>
      <c r="Q800" t="s">
        <v>594</v>
      </c>
      <c r="R800" t="s">
        <v>602</v>
      </c>
      <c r="S800" t="s">
        <v>594</v>
      </c>
      <c r="T800" t="s">
        <v>236</v>
      </c>
      <c r="U800" t="s">
        <v>1180</v>
      </c>
      <c r="V800" t="s">
        <v>1181</v>
      </c>
      <c r="W800" t="s">
        <v>797</v>
      </c>
      <c r="X800" t="s">
        <v>239</v>
      </c>
      <c r="Y800" t="s">
        <v>3440</v>
      </c>
      <c r="Z800" t="s">
        <v>336</v>
      </c>
      <c r="AA800" t="s">
        <v>3471</v>
      </c>
      <c r="AB800" t="s">
        <v>2377</v>
      </c>
      <c r="AC800" t="s">
        <v>2378</v>
      </c>
      <c r="AD800" t="s">
        <v>2379</v>
      </c>
      <c r="AE800" t="s">
        <v>609</v>
      </c>
      <c r="AF800" t="s">
        <v>610</v>
      </c>
      <c r="AG800" t="s">
        <v>611</v>
      </c>
      <c r="AH800" t="s">
        <v>2380</v>
      </c>
      <c r="AI800" t="s">
        <v>2381</v>
      </c>
      <c r="AJ800" t="s">
        <v>3472</v>
      </c>
      <c r="AK800" t="s">
        <v>3443</v>
      </c>
      <c r="AL800">
        <v>0</v>
      </c>
      <c r="AM800">
        <v>0</v>
      </c>
      <c r="AN800">
        <v>0</v>
      </c>
      <c r="AO800">
        <v>184553528</v>
      </c>
      <c r="AP800">
        <v>61285940</v>
      </c>
      <c r="AQ800" s="187">
        <v>123267588</v>
      </c>
      <c r="AR800" s="187">
        <v>113609787</v>
      </c>
      <c r="AS800" s="187">
        <v>113609787</v>
      </c>
      <c r="AT800" s="187">
        <v>42151474</v>
      </c>
      <c r="AU800" s="187">
        <v>36057574</v>
      </c>
      <c r="AV800" s="187">
        <v>9657801</v>
      </c>
      <c r="AW800">
        <f>+COUNTIF('[5]EJECUCIONGASTOS ARMONIZADO'!$R$3:$R$583,#REF!)</f>
        <v>0</v>
      </c>
      <c r="AY800" t="e">
        <f>+#REF!-[5]GASTOS!#REF!</f>
        <v>#REF!</v>
      </c>
    </row>
    <row r="801" spans="1:51" x14ac:dyDescent="0.25">
      <c r="A801">
        <v>40</v>
      </c>
      <c r="B801">
        <v>2</v>
      </c>
      <c r="C801">
        <v>3</v>
      </c>
      <c r="D801">
        <v>33</v>
      </c>
      <c r="E801">
        <v>1</v>
      </c>
      <c r="F801">
        <v>202</v>
      </c>
      <c r="G801">
        <v>45</v>
      </c>
      <c r="H801">
        <v>40</v>
      </c>
      <c r="I801">
        <v>3</v>
      </c>
      <c r="J801" t="s">
        <v>236</v>
      </c>
      <c r="K801" t="s">
        <v>2199</v>
      </c>
      <c r="L801" t="s">
        <v>229</v>
      </c>
      <c r="M801" t="s">
        <v>2199</v>
      </c>
      <c r="N801" t="s">
        <v>229</v>
      </c>
      <c r="O801" t="s">
        <v>2262</v>
      </c>
      <c r="P801" t="s">
        <v>2263</v>
      </c>
      <c r="Q801" t="s">
        <v>594</v>
      </c>
      <c r="R801" t="s">
        <v>602</v>
      </c>
      <c r="S801" t="s">
        <v>594</v>
      </c>
      <c r="T801" t="s">
        <v>236</v>
      </c>
      <c r="U801" t="s">
        <v>1180</v>
      </c>
      <c r="V801" t="s">
        <v>1181</v>
      </c>
      <c r="W801" t="s">
        <v>797</v>
      </c>
      <c r="X801" t="s">
        <v>239</v>
      </c>
      <c r="Y801" t="s">
        <v>3440</v>
      </c>
      <c r="Z801" t="s">
        <v>336</v>
      </c>
      <c r="AA801" t="s">
        <v>3473</v>
      </c>
      <c r="AB801" t="s">
        <v>2400</v>
      </c>
      <c r="AC801" t="s">
        <v>2401</v>
      </c>
      <c r="AD801" t="s">
        <v>2402</v>
      </c>
      <c r="AE801" t="s">
        <v>609</v>
      </c>
      <c r="AF801" t="s">
        <v>610</v>
      </c>
      <c r="AG801" t="s">
        <v>611</v>
      </c>
      <c r="AH801" t="s">
        <v>2298</v>
      </c>
      <c r="AI801" t="s">
        <v>2299</v>
      </c>
      <c r="AJ801" t="s">
        <v>3474</v>
      </c>
      <c r="AK801" t="s">
        <v>3470</v>
      </c>
      <c r="AL801">
        <v>0</v>
      </c>
      <c r="AM801">
        <v>0</v>
      </c>
      <c r="AN801">
        <v>0</v>
      </c>
      <c r="AO801">
        <v>114803366</v>
      </c>
      <c r="AP801">
        <v>0</v>
      </c>
      <c r="AQ801" s="187">
        <v>114803366</v>
      </c>
      <c r="AR801" s="187">
        <v>21578915</v>
      </c>
      <c r="AS801" s="187">
        <v>19421023</v>
      </c>
      <c r="AT801" s="187">
        <v>10789457</v>
      </c>
      <c r="AU801" s="187">
        <v>10789457</v>
      </c>
      <c r="AV801" s="187">
        <v>93224451</v>
      </c>
      <c r="AW801">
        <f>+COUNTIF('[5]EJECUCIONGASTOS ARMONIZADO'!$R$3:$R$583,#REF!)</f>
        <v>0</v>
      </c>
      <c r="AY801" t="e">
        <f>+#REF!-[5]GASTOS!#REF!</f>
        <v>#REF!</v>
      </c>
    </row>
    <row r="802" spans="1:51" x14ac:dyDescent="0.25">
      <c r="A802">
        <v>40</v>
      </c>
      <c r="B802">
        <v>2</v>
      </c>
      <c r="C802">
        <v>3</v>
      </c>
      <c r="D802">
        <v>33</v>
      </c>
      <c r="E802">
        <v>1</v>
      </c>
      <c r="F802">
        <v>202</v>
      </c>
      <c r="G802">
        <v>46</v>
      </c>
      <c r="H802">
        <v>40</v>
      </c>
      <c r="I802">
        <v>3</v>
      </c>
      <c r="J802" t="s">
        <v>236</v>
      </c>
      <c r="K802" t="s">
        <v>2199</v>
      </c>
      <c r="L802" t="s">
        <v>229</v>
      </c>
      <c r="M802" t="s">
        <v>2199</v>
      </c>
      <c r="N802" t="s">
        <v>229</v>
      </c>
      <c r="O802" t="s">
        <v>2262</v>
      </c>
      <c r="P802" t="s">
        <v>2263</v>
      </c>
      <c r="Q802" t="s">
        <v>594</v>
      </c>
      <c r="R802" t="s">
        <v>602</v>
      </c>
      <c r="S802" t="s">
        <v>594</v>
      </c>
      <c r="T802" t="s">
        <v>236</v>
      </c>
      <c r="U802" t="s">
        <v>1180</v>
      </c>
      <c r="V802" t="s">
        <v>1181</v>
      </c>
      <c r="W802" t="s">
        <v>797</v>
      </c>
      <c r="X802" t="s">
        <v>239</v>
      </c>
      <c r="Y802" t="s">
        <v>3440</v>
      </c>
      <c r="Z802" t="s">
        <v>336</v>
      </c>
      <c r="AA802" t="s">
        <v>3497</v>
      </c>
      <c r="AB802" t="s">
        <v>2492</v>
      </c>
      <c r="AC802" t="s">
        <v>2493</v>
      </c>
      <c r="AD802" t="s">
        <v>2494</v>
      </c>
      <c r="AE802" t="s">
        <v>609</v>
      </c>
      <c r="AF802" t="s">
        <v>610</v>
      </c>
      <c r="AG802" t="s">
        <v>611</v>
      </c>
      <c r="AH802" t="s">
        <v>2272</v>
      </c>
      <c r="AI802" t="s">
        <v>2273</v>
      </c>
      <c r="AJ802" t="s">
        <v>4519</v>
      </c>
      <c r="AK802" t="s">
        <v>4520</v>
      </c>
      <c r="AL802">
        <v>0</v>
      </c>
      <c r="AM802">
        <v>0</v>
      </c>
      <c r="AN802">
        <v>0</v>
      </c>
      <c r="AO802">
        <v>61285940</v>
      </c>
      <c r="AP802">
        <v>0</v>
      </c>
      <c r="AQ802" s="187">
        <v>61285940</v>
      </c>
      <c r="AR802" s="187">
        <v>61285940</v>
      </c>
      <c r="AS802" s="187">
        <v>0</v>
      </c>
      <c r="AT802" s="187">
        <v>0</v>
      </c>
      <c r="AU802" s="187">
        <v>0</v>
      </c>
      <c r="AV802" s="187">
        <v>0</v>
      </c>
    </row>
    <row r="803" spans="1:51" x14ac:dyDescent="0.25">
      <c r="A803">
        <v>40</v>
      </c>
      <c r="B803">
        <v>2</v>
      </c>
      <c r="C803">
        <v>3</v>
      </c>
      <c r="D803">
        <v>33</v>
      </c>
      <c r="E803">
        <v>1</v>
      </c>
      <c r="F803">
        <v>202</v>
      </c>
      <c r="G803">
        <v>46</v>
      </c>
      <c r="H803">
        <v>41</v>
      </c>
      <c r="I803">
        <v>3</v>
      </c>
      <c r="J803" t="s">
        <v>236</v>
      </c>
      <c r="K803" t="s">
        <v>2199</v>
      </c>
      <c r="L803" t="s">
        <v>229</v>
      </c>
      <c r="M803" t="s">
        <v>2199</v>
      </c>
      <c r="N803" t="s">
        <v>229</v>
      </c>
      <c r="O803" t="s">
        <v>2262</v>
      </c>
      <c r="P803" t="s">
        <v>2263</v>
      </c>
      <c r="Q803" t="s">
        <v>594</v>
      </c>
      <c r="R803" t="s">
        <v>602</v>
      </c>
      <c r="S803" t="s">
        <v>594</v>
      </c>
      <c r="T803" t="s">
        <v>236</v>
      </c>
      <c r="U803" t="s">
        <v>1180</v>
      </c>
      <c r="V803" t="s">
        <v>1181</v>
      </c>
      <c r="W803" t="s">
        <v>797</v>
      </c>
      <c r="X803" t="s">
        <v>239</v>
      </c>
      <c r="Y803" t="s">
        <v>3440</v>
      </c>
      <c r="Z803" t="s">
        <v>336</v>
      </c>
      <c r="AA803" t="s">
        <v>3497</v>
      </c>
      <c r="AB803" t="s">
        <v>2492</v>
      </c>
      <c r="AC803" t="s">
        <v>2493</v>
      </c>
      <c r="AD803" t="s">
        <v>2494</v>
      </c>
      <c r="AE803" t="s">
        <v>609</v>
      </c>
      <c r="AF803" t="s">
        <v>610</v>
      </c>
      <c r="AG803" t="s">
        <v>611</v>
      </c>
      <c r="AH803" t="s">
        <v>2349</v>
      </c>
      <c r="AI803" t="s">
        <v>2350</v>
      </c>
      <c r="AJ803" t="s">
        <v>4521</v>
      </c>
      <c r="AK803" t="s">
        <v>4522</v>
      </c>
      <c r="AL803">
        <v>0</v>
      </c>
      <c r="AM803">
        <v>0</v>
      </c>
      <c r="AN803">
        <v>0</v>
      </c>
      <c r="AO803">
        <v>26714060</v>
      </c>
      <c r="AP803">
        <v>0</v>
      </c>
      <c r="AQ803" s="187">
        <v>26714060</v>
      </c>
      <c r="AR803" s="187">
        <v>26714060</v>
      </c>
      <c r="AS803" s="187">
        <v>0</v>
      </c>
      <c r="AT803" s="187">
        <v>0</v>
      </c>
      <c r="AU803" s="187">
        <v>0</v>
      </c>
      <c r="AV803" s="187">
        <v>0</v>
      </c>
    </row>
    <row r="804" spans="1:51" x14ac:dyDescent="0.25">
      <c r="A804">
        <v>40</v>
      </c>
      <c r="B804">
        <v>2</v>
      </c>
      <c r="C804">
        <v>3</v>
      </c>
      <c r="D804">
        <v>33</v>
      </c>
      <c r="E804">
        <v>1</v>
      </c>
      <c r="F804">
        <v>202</v>
      </c>
      <c r="G804">
        <v>47</v>
      </c>
      <c r="H804">
        <v>40</v>
      </c>
      <c r="I804">
        <v>3</v>
      </c>
      <c r="J804" t="s">
        <v>236</v>
      </c>
      <c r="K804" t="s">
        <v>2199</v>
      </c>
      <c r="L804" t="s">
        <v>229</v>
      </c>
      <c r="M804" t="s">
        <v>2199</v>
      </c>
      <c r="N804" t="s">
        <v>229</v>
      </c>
      <c r="O804" t="s">
        <v>2262</v>
      </c>
      <c r="P804" t="s">
        <v>2263</v>
      </c>
      <c r="Q804" t="s">
        <v>594</v>
      </c>
      <c r="R804" t="s">
        <v>602</v>
      </c>
      <c r="S804" t="s">
        <v>594</v>
      </c>
      <c r="T804" t="s">
        <v>236</v>
      </c>
      <c r="U804" t="s">
        <v>1180</v>
      </c>
      <c r="V804" t="s">
        <v>1181</v>
      </c>
      <c r="W804" t="s">
        <v>797</v>
      </c>
      <c r="X804" t="s">
        <v>239</v>
      </c>
      <c r="Y804" t="s">
        <v>3440</v>
      </c>
      <c r="Z804" t="s">
        <v>336</v>
      </c>
      <c r="AA804" t="s">
        <v>3452</v>
      </c>
      <c r="AB804" t="s">
        <v>2295</v>
      </c>
      <c r="AC804" t="s">
        <v>2296</v>
      </c>
      <c r="AD804" t="s">
        <v>2297</v>
      </c>
      <c r="AE804" t="s">
        <v>609</v>
      </c>
      <c r="AF804" t="s">
        <v>610</v>
      </c>
      <c r="AG804" t="s">
        <v>611</v>
      </c>
      <c r="AH804" t="s">
        <v>2268</v>
      </c>
      <c r="AI804" t="s">
        <v>1031</v>
      </c>
      <c r="AJ804" t="s">
        <v>3475</v>
      </c>
      <c r="AK804" t="s">
        <v>3455</v>
      </c>
      <c r="AL804">
        <v>0</v>
      </c>
      <c r="AM804">
        <v>0</v>
      </c>
      <c r="AN804">
        <v>0</v>
      </c>
      <c r="AO804">
        <v>5524454</v>
      </c>
      <c r="AP804">
        <v>5524454</v>
      </c>
      <c r="AQ804" s="187">
        <v>0</v>
      </c>
      <c r="AR804" s="187">
        <v>0</v>
      </c>
      <c r="AS804" s="187">
        <v>0</v>
      </c>
      <c r="AT804" s="187">
        <v>0</v>
      </c>
      <c r="AU804" s="187">
        <v>0</v>
      </c>
      <c r="AV804" s="187">
        <v>0</v>
      </c>
      <c r="AW804">
        <f>+COUNTIF('[5]EJECUCIONGASTOS ARMONIZADO'!$R$3:$R$583,#REF!)</f>
        <v>0</v>
      </c>
      <c r="AY804" t="e">
        <f>+#REF!-[5]GASTOS!#REF!</f>
        <v>#REF!</v>
      </c>
    </row>
    <row r="805" spans="1:51" x14ac:dyDescent="0.25">
      <c r="A805">
        <v>40</v>
      </c>
      <c r="B805">
        <v>2</v>
      </c>
      <c r="C805">
        <v>3</v>
      </c>
      <c r="D805">
        <v>33</v>
      </c>
      <c r="E805">
        <v>1</v>
      </c>
      <c r="F805">
        <v>202</v>
      </c>
      <c r="G805">
        <v>47</v>
      </c>
      <c r="H805">
        <v>40</v>
      </c>
      <c r="I805">
        <v>3</v>
      </c>
      <c r="J805" t="s">
        <v>236</v>
      </c>
      <c r="K805" t="s">
        <v>2199</v>
      </c>
      <c r="L805" t="s">
        <v>229</v>
      </c>
      <c r="M805" t="s">
        <v>2199</v>
      </c>
      <c r="N805" t="s">
        <v>229</v>
      </c>
      <c r="O805" t="s">
        <v>2262</v>
      </c>
      <c r="P805" t="s">
        <v>2263</v>
      </c>
      <c r="Q805" t="s">
        <v>594</v>
      </c>
      <c r="R805" t="s">
        <v>602</v>
      </c>
      <c r="S805" t="s">
        <v>594</v>
      </c>
      <c r="T805" t="s">
        <v>236</v>
      </c>
      <c r="U805" t="s">
        <v>1180</v>
      </c>
      <c r="V805" t="s">
        <v>1181</v>
      </c>
      <c r="W805" t="s">
        <v>797</v>
      </c>
      <c r="X805" t="s">
        <v>239</v>
      </c>
      <c r="Y805" t="s">
        <v>3440</v>
      </c>
      <c r="Z805" t="s">
        <v>336</v>
      </c>
      <c r="AA805" t="s">
        <v>3452</v>
      </c>
      <c r="AB805" t="s">
        <v>2295</v>
      </c>
      <c r="AC805" t="s">
        <v>2296</v>
      </c>
      <c r="AD805" t="s">
        <v>2297</v>
      </c>
      <c r="AE805" t="s">
        <v>609</v>
      </c>
      <c r="AF805" t="s">
        <v>610</v>
      </c>
      <c r="AG805" t="s">
        <v>611</v>
      </c>
      <c r="AH805" t="s">
        <v>2298</v>
      </c>
      <c r="AI805" t="s">
        <v>2299</v>
      </c>
      <c r="AJ805" t="s">
        <v>4523</v>
      </c>
      <c r="AK805" t="s">
        <v>4524</v>
      </c>
      <c r="AL805">
        <v>0</v>
      </c>
      <c r="AM805">
        <v>0</v>
      </c>
      <c r="AN805">
        <v>0</v>
      </c>
      <c r="AO805">
        <v>5524454</v>
      </c>
      <c r="AP805">
        <v>0</v>
      </c>
      <c r="AQ805" s="187">
        <v>5524454</v>
      </c>
      <c r="AR805" s="187">
        <v>5524454</v>
      </c>
      <c r="AS805" s="187">
        <v>0</v>
      </c>
      <c r="AT805" s="187">
        <v>0</v>
      </c>
      <c r="AU805" s="187">
        <v>0</v>
      </c>
      <c r="AV805" s="187">
        <v>0</v>
      </c>
    </row>
    <row r="806" spans="1:51" x14ac:dyDescent="0.25">
      <c r="A806">
        <v>40</v>
      </c>
      <c r="B806">
        <v>2</v>
      </c>
      <c r="C806">
        <v>3</v>
      </c>
      <c r="D806">
        <v>33</v>
      </c>
      <c r="E806">
        <v>1</v>
      </c>
      <c r="F806">
        <v>202</v>
      </c>
      <c r="G806">
        <v>47</v>
      </c>
      <c r="H806">
        <v>41</v>
      </c>
      <c r="I806">
        <v>3</v>
      </c>
      <c r="J806" t="s">
        <v>236</v>
      </c>
      <c r="K806" t="s">
        <v>2199</v>
      </c>
      <c r="L806" t="s">
        <v>229</v>
      </c>
      <c r="M806" t="s">
        <v>2199</v>
      </c>
      <c r="N806" t="s">
        <v>229</v>
      </c>
      <c r="O806" t="s">
        <v>2262</v>
      </c>
      <c r="P806" t="s">
        <v>2263</v>
      </c>
      <c r="Q806" t="s">
        <v>594</v>
      </c>
      <c r="R806" t="s">
        <v>602</v>
      </c>
      <c r="S806" t="s">
        <v>594</v>
      </c>
      <c r="T806" t="s">
        <v>236</v>
      </c>
      <c r="U806" t="s">
        <v>1180</v>
      </c>
      <c r="V806" t="s">
        <v>1181</v>
      </c>
      <c r="W806" t="s">
        <v>797</v>
      </c>
      <c r="X806" t="s">
        <v>239</v>
      </c>
      <c r="Y806" t="s">
        <v>3440</v>
      </c>
      <c r="Z806" t="s">
        <v>336</v>
      </c>
      <c r="AA806" t="s">
        <v>3452</v>
      </c>
      <c r="AB806" t="s">
        <v>2295</v>
      </c>
      <c r="AC806" t="s">
        <v>2296</v>
      </c>
      <c r="AD806" t="s">
        <v>2297</v>
      </c>
      <c r="AE806" t="s">
        <v>609</v>
      </c>
      <c r="AF806" t="s">
        <v>610</v>
      </c>
      <c r="AG806" t="s">
        <v>611</v>
      </c>
      <c r="AH806" t="s">
        <v>2268</v>
      </c>
      <c r="AI806" t="s">
        <v>1031</v>
      </c>
      <c r="AJ806" t="s">
        <v>3476</v>
      </c>
      <c r="AK806" t="s">
        <v>3477</v>
      </c>
      <c r="AL806">
        <v>0</v>
      </c>
      <c r="AM806">
        <v>0</v>
      </c>
      <c r="AN806">
        <v>0</v>
      </c>
      <c r="AO806">
        <v>34484000</v>
      </c>
      <c r="AP806">
        <v>19378759</v>
      </c>
      <c r="AQ806" s="187">
        <v>15105241</v>
      </c>
      <c r="AR806" s="187">
        <v>15105241</v>
      </c>
      <c r="AS806" s="187">
        <v>15105241</v>
      </c>
      <c r="AT806" s="187">
        <v>4747361</v>
      </c>
      <c r="AU806" s="187">
        <v>0</v>
      </c>
      <c r="AV806" s="187">
        <v>0</v>
      </c>
      <c r="AW806">
        <f>+COUNTIF('[5]EJECUCIONGASTOS ARMONIZADO'!$R$3:$R$583,#REF!)</f>
        <v>0</v>
      </c>
      <c r="AY806" t="e">
        <f>+#REF!-[5]GASTOS!#REF!</f>
        <v>#REF!</v>
      </c>
    </row>
    <row r="807" spans="1:51" x14ac:dyDescent="0.25">
      <c r="A807">
        <v>40</v>
      </c>
      <c r="B807">
        <v>2</v>
      </c>
      <c r="C807">
        <v>3</v>
      </c>
      <c r="D807">
        <v>33</v>
      </c>
      <c r="E807">
        <v>1</v>
      </c>
      <c r="F807">
        <v>202</v>
      </c>
      <c r="G807">
        <v>47</v>
      </c>
      <c r="H807">
        <v>41</v>
      </c>
      <c r="I807">
        <v>3</v>
      </c>
      <c r="J807" t="s">
        <v>236</v>
      </c>
      <c r="K807" t="s">
        <v>2199</v>
      </c>
      <c r="L807" t="s">
        <v>229</v>
      </c>
      <c r="M807" t="s">
        <v>2199</v>
      </c>
      <c r="N807" t="s">
        <v>229</v>
      </c>
      <c r="O807" t="s">
        <v>2262</v>
      </c>
      <c r="P807" t="s">
        <v>2263</v>
      </c>
      <c r="Q807" t="s">
        <v>594</v>
      </c>
      <c r="R807" t="s">
        <v>602</v>
      </c>
      <c r="S807" t="s">
        <v>594</v>
      </c>
      <c r="T807" t="s">
        <v>236</v>
      </c>
      <c r="U807" t="s">
        <v>1180</v>
      </c>
      <c r="V807" t="s">
        <v>1181</v>
      </c>
      <c r="W807" t="s">
        <v>797</v>
      </c>
      <c r="X807" t="s">
        <v>239</v>
      </c>
      <c r="Y807" t="s">
        <v>3440</v>
      </c>
      <c r="Z807" t="s">
        <v>336</v>
      </c>
      <c r="AA807" t="s">
        <v>3452</v>
      </c>
      <c r="AB807" t="s">
        <v>2295</v>
      </c>
      <c r="AC807" t="s">
        <v>2296</v>
      </c>
      <c r="AD807" t="s">
        <v>2297</v>
      </c>
      <c r="AE807" t="s">
        <v>609</v>
      </c>
      <c r="AF807" t="s">
        <v>610</v>
      </c>
      <c r="AG807" t="s">
        <v>611</v>
      </c>
      <c r="AH807" t="s">
        <v>2298</v>
      </c>
      <c r="AI807" t="s">
        <v>2299</v>
      </c>
      <c r="AJ807" t="s">
        <v>4525</v>
      </c>
      <c r="AK807" t="s">
        <v>4524</v>
      </c>
      <c r="AL807">
        <v>0</v>
      </c>
      <c r="AM807">
        <v>0</v>
      </c>
      <c r="AN807">
        <v>0</v>
      </c>
      <c r="AO807">
        <v>19378759</v>
      </c>
      <c r="AP807">
        <v>0</v>
      </c>
      <c r="AQ807" s="187">
        <v>19378759</v>
      </c>
      <c r="AR807" s="187">
        <v>19378759</v>
      </c>
      <c r="AS807" s="187">
        <v>0</v>
      </c>
      <c r="AT807" s="187">
        <v>0</v>
      </c>
      <c r="AU807" s="187">
        <v>0</v>
      </c>
      <c r="AV807" s="187">
        <v>0</v>
      </c>
    </row>
    <row r="808" spans="1:51" x14ac:dyDescent="0.25">
      <c r="A808">
        <v>40</v>
      </c>
      <c r="B808">
        <v>2</v>
      </c>
      <c r="C808">
        <v>3</v>
      </c>
      <c r="D808">
        <v>33</v>
      </c>
      <c r="E808">
        <v>1</v>
      </c>
      <c r="F808">
        <v>202</v>
      </c>
      <c r="G808">
        <v>48</v>
      </c>
      <c r="H808">
        <v>42</v>
      </c>
      <c r="I808">
        <v>3</v>
      </c>
      <c r="J808" t="s">
        <v>236</v>
      </c>
      <c r="K808" t="s">
        <v>2199</v>
      </c>
      <c r="L808" t="s">
        <v>229</v>
      </c>
      <c r="M808" t="s">
        <v>2199</v>
      </c>
      <c r="N808" t="s">
        <v>229</v>
      </c>
      <c r="O808" t="s">
        <v>2262</v>
      </c>
      <c r="P808" t="s">
        <v>2263</v>
      </c>
      <c r="Q808" t="s">
        <v>594</v>
      </c>
      <c r="R808" t="s">
        <v>602</v>
      </c>
      <c r="S808" t="s">
        <v>594</v>
      </c>
      <c r="T808" t="s">
        <v>236</v>
      </c>
      <c r="U808" t="s">
        <v>1180</v>
      </c>
      <c r="V808" t="s">
        <v>1181</v>
      </c>
      <c r="W808" t="s">
        <v>797</v>
      </c>
      <c r="X808" t="s">
        <v>239</v>
      </c>
      <c r="Y808" t="s">
        <v>3440</v>
      </c>
      <c r="Z808" t="s">
        <v>336</v>
      </c>
      <c r="AA808" t="s">
        <v>3456</v>
      </c>
      <c r="AB808" t="s">
        <v>2307</v>
      </c>
      <c r="AC808" t="s">
        <v>2308</v>
      </c>
      <c r="AD808" t="s">
        <v>2309</v>
      </c>
      <c r="AE808" t="s">
        <v>609</v>
      </c>
      <c r="AF808" t="s">
        <v>610</v>
      </c>
      <c r="AG808" t="s">
        <v>611</v>
      </c>
      <c r="AH808" t="s">
        <v>2310</v>
      </c>
      <c r="AI808" t="s">
        <v>829</v>
      </c>
      <c r="AJ808" t="s">
        <v>3478</v>
      </c>
      <c r="AK808" t="s">
        <v>3443</v>
      </c>
      <c r="AL808">
        <v>0</v>
      </c>
      <c r="AM808">
        <v>0</v>
      </c>
      <c r="AN808">
        <v>0</v>
      </c>
      <c r="AO808">
        <v>12228060</v>
      </c>
      <c r="AP808">
        <v>0</v>
      </c>
      <c r="AQ808" s="187">
        <v>12228060</v>
      </c>
      <c r="AR808" s="187">
        <v>0</v>
      </c>
      <c r="AS808" s="187">
        <v>0</v>
      </c>
      <c r="AT808" s="187">
        <v>0</v>
      </c>
      <c r="AU808" s="187">
        <v>0</v>
      </c>
      <c r="AV808" s="187">
        <v>12228060</v>
      </c>
      <c r="AW808">
        <f>+COUNTIF('[5]EJECUCIONGASTOS ARMONIZADO'!$R$3:$R$583,#REF!)</f>
        <v>0</v>
      </c>
      <c r="AY808" t="e">
        <f>+#REF!-[5]GASTOS!#REF!</f>
        <v>#REF!</v>
      </c>
    </row>
    <row r="809" spans="1:51" x14ac:dyDescent="0.25">
      <c r="A809">
        <v>40</v>
      </c>
      <c r="B809">
        <v>2</v>
      </c>
      <c r="C809">
        <v>3</v>
      </c>
      <c r="D809">
        <v>33</v>
      </c>
      <c r="E809">
        <v>1</v>
      </c>
      <c r="F809">
        <v>202</v>
      </c>
      <c r="G809">
        <v>58</v>
      </c>
      <c r="H809">
        <v>40</v>
      </c>
      <c r="I809">
        <v>3</v>
      </c>
      <c r="J809" t="s">
        <v>236</v>
      </c>
      <c r="K809" t="s">
        <v>2199</v>
      </c>
      <c r="L809" t="s">
        <v>229</v>
      </c>
      <c r="M809" t="s">
        <v>2199</v>
      </c>
      <c r="N809" t="s">
        <v>229</v>
      </c>
      <c r="O809" t="s">
        <v>2262</v>
      </c>
      <c r="P809" t="s">
        <v>2263</v>
      </c>
      <c r="Q809" t="s">
        <v>594</v>
      </c>
      <c r="R809" t="s">
        <v>602</v>
      </c>
      <c r="S809" t="s">
        <v>594</v>
      </c>
      <c r="T809" t="s">
        <v>236</v>
      </c>
      <c r="U809" t="s">
        <v>1180</v>
      </c>
      <c r="V809" t="s">
        <v>1181</v>
      </c>
      <c r="W809" t="s">
        <v>797</v>
      </c>
      <c r="X809" t="s">
        <v>239</v>
      </c>
      <c r="Y809" t="s">
        <v>3440</v>
      </c>
      <c r="Z809" t="s">
        <v>336</v>
      </c>
      <c r="AA809" t="s">
        <v>3458</v>
      </c>
      <c r="AB809" t="s">
        <v>2337</v>
      </c>
      <c r="AC809" t="s">
        <v>2338</v>
      </c>
      <c r="AD809" t="s">
        <v>2339</v>
      </c>
      <c r="AE809" t="s">
        <v>609</v>
      </c>
      <c r="AF809" t="s">
        <v>610</v>
      </c>
      <c r="AG809" t="s">
        <v>611</v>
      </c>
      <c r="AH809" t="s">
        <v>2340</v>
      </c>
      <c r="AI809" t="s">
        <v>2341</v>
      </c>
      <c r="AJ809" t="s">
        <v>3479</v>
      </c>
      <c r="AK809" t="s">
        <v>3443</v>
      </c>
      <c r="AL809">
        <v>0</v>
      </c>
      <c r="AM809">
        <v>0</v>
      </c>
      <c r="AN809">
        <v>0</v>
      </c>
      <c r="AO809">
        <v>43157830</v>
      </c>
      <c r="AP809">
        <v>0</v>
      </c>
      <c r="AQ809" s="187">
        <v>43157830</v>
      </c>
      <c r="AR809" s="187">
        <v>0</v>
      </c>
      <c r="AS809" s="187">
        <v>0</v>
      </c>
      <c r="AT809" s="187">
        <v>0</v>
      </c>
      <c r="AU809" s="187">
        <v>0</v>
      </c>
      <c r="AV809" s="187">
        <v>43157830</v>
      </c>
      <c r="AW809">
        <f>+COUNTIF('[5]EJECUCIONGASTOS ARMONIZADO'!$R$3:$R$583,#REF!)</f>
        <v>0</v>
      </c>
      <c r="AY809" t="e">
        <f>+#REF!-[5]GASTOS!#REF!</f>
        <v>#REF!</v>
      </c>
    </row>
    <row r="810" spans="1:51" x14ac:dyDescent="0.25">
      <c r="A810">
        <v>40</v>
      </c>
      <c r="B810">
        <v>2</v>
      </c>
      <c r="C810">
        <v>3</v>
      </c>
      <c r="D810">
        <v>33</v>
      </c>
      <c r="E810">
        <v>1</v>
      </c>
      <c r="F810">
        <v>3</v>
      </c>
      <c r="G810">
        <v>38</v>
      </c>
      <c r="H810">
        <v>0</v>
      </c>
      <c r="I810">
        <v>3</v>
      </c>
      <c r="J810" t="s">
        <v>236</v>
      </c>
      <c r="K810" t="s">
        <v>2199</v>
      </c>
      <c r="L810" t="s">
        <v>229</v>
      </c>
      <c r="M810" t="s">
        <v>2199</v>
      </c>
      <c r="N810" t="s">
        <v>229</v>
      </c>
      <c r="O810" t="s">
        <v>2262</v>
      </c>
      <c r="P810" t="s">
        <v>2263</v>
      </c>
      <c r="Q810" t="s">
        <v>594</v>
      </c>
      <c r="R810" t="s">
        <v>602</v>
      </c>
      <c r="S810" t="s">
        <v>594</v>
      </c>
      <c r="T810" t="s">
        <v>236</v>
      </c>
      <c r="U810" t="s">
        <v>1180</v>
      </c>
      <c r="V810" t="s">
        <v>1181</v>
      </c>
      <c r="W810" t="s">
        <v>797</v>
      </c>
      <c r="X810" t="s">
        <v>239</v>
      </c>
      <c r="Y810" t="s">
        <v>2205</v>
      </c>
      <c r="Z810" t="s">
        <v>240</v>
      </c>
      <c r="AA810" t="s">
        <v>2264</v>
      </c>
      <c r="AB810" t="s">
        <v>2265</v>
      </c>
      <c r="AC810" t="s">
        <v>2266</v>
      </c>
      <c r="AD810" t="s">
        <v>2267</v>
      </c>
      <c r="AE810" t="s">
        <v>609</v>
      </c>
      <c r="AF810" t="s">
        <v>610</v>
      </c>
      <c r="AG810" t="s">
        <v>611</v>
      </c>
      <c r="AH810" t="s">
        <v>2268</v>
      </c>
      <c r="AI810" t="s">
        <v>1031</v>
      </c>
      <c r="AJ810" t="s">
        <v>2364</v>
      </c>
      <c r="AK810" t="s">
        <v>169</v>
      </c>
      <c r="AL810">
        <v>317810036</v>
      </c>
      <c r="AM810">
        <v>0</v>
      </c>
      <c r="AN810">
        <v>0</v>
      </c>
      <c r="AO810">
        <v>0</v>
      </c>
      <c r="AP810">
        <v>58694649</v>
      </c>
      <c r="AQ810" s="187">
        <v>259115387</v>
      </c>
      <c r="AR810" s="187">
        <v>259115387</v>
      </c>
      <c r="AS810" s="187">
        <v>259115387</v>
      </c>
      <c r="AT810" s="187">
        <v>76783713</v>
      </c>
      <c r="AU810" s="187">
        <v>66374030</v>
      </c>
      <c r="AV810" s="187">
        <v>0</v>
      </c>
      <c r="AW810">
        <f>+COUNTIF('[5]EJECUCIONGASTOS ARMONIZADO'!$R$3:$R$583,#REF!)</f>
        <v>0</v>
      </c>
      <c r="AY810" t="e">
        <f>+#REF!-[5]GASTOS!#REF!</f>
        <v>#REF!</v>
      </c>
    </row>
    <row r="811" spans="1:51" x14ac:dyDescent="0.25">
      <c r="A811">
        <v>40</v>
      </c>
      <c r="B811">
        <v>2</v>
      </c>
      <c r="C811">
        <v>3</v>
      </c>
      <c r="D811">
        <v>33</v>
      </c>
      <c r="E811">
        <v>1</v>
      </c>
      <c r="F811">
        <v>3</v>
      </c>
      <c r="G811">
        <v>38</v>
      </c>
      <c r="H811">
        <v>1</v>
      </c>
      <c r="I811">
        <v>3</v>
      </c>
      <c r="J811" t="s">
        <v>236</v>
      </c>
      <c r="K811" t="s">
        <v>2199</v>
      </c>
      <c r="L811" t="s">
        <v>229</v>
      </c>
      <c r="M811" t="s">
        <v>2199</v>
      </c>
      <c r="N811" t="s">
        <v>229</v>
      </c>
      <c r="O811" t="s">
        <v>2262</v>
      </c>
      <c r="P811" t="s">
        <v>2263</v>
      </c>
      <c r="Q811" t="s">
        <v>594</v>
      </c>
      <c r="R811" t="s">
        <v>602</v>
      </c>
      <c r="S811" t="s">
        <v>594</v>
      </c>
      <c r="T811" t="s">
        <v>236</v>
      </c>
      <c r="U811" t="s">
        <v>1180</v>
      </c>
      <c r="V811" t="s">
        <v>1181</v>
      </c>
      <c r="W811" t="s">
        <v>797</v>
      </c>
      <c r="X811" t="s">
        <v>239</v>
      </c>
      <c r="Y811" t="s">
        <v>2205</v>
      </c>
      <c r="Z811" t="s">
        <v>240</v>
      </c>
      <c r="AA811" t="s">
        <v>2264</v>
      </c>
      <c r="AB811" t="s">
        <v>2265</v>
      </c>
      <c r="AC811" t="s">
        <v>2266</v>
      </c>
      <c r="AD811" t="s">
        <v>2267</v>
      </c>
      <c r="AE811" t="s">
        <v>609</v>
      </c>
      <c r="AF811" t="s">
        <v>610</v>
      </c>
      <c r="AG811" t="s">
        <v>611</v>
      </c>
      <c r="AH811" t="s">
        <v>2272</v>
      </c>
      <c r="AI811" t="s">
        <v>2273</v>
      </c>
      <c r="AJ811" t="s">
        <v>2367</v>
      </c>
      <c r="AK811" t="s">
        <v>170</v>
      </c>
      <c r="AL811">
        <v>331638499</v>
      </c>
      <c r="AM811">
        <v>0</v>
      </c>
      <c r="AN811">
        <v>0</v>
      </c>
      <c r="AO811">
        <v>0</v>
      </c>
      <c r="AP811">
        <v>0</v>
      </c>
      <c r="AQ811" s="187">
        <v>331638499</v>
      </c>
      <c r="AR811" s="187">
        <v>331638499</v>
      </c>
      <c r="AS811" s="187">
        <v>331638499</v>
      </c>
      <c r="AT811" s="187">
        <v>0</v>
      </c>
      <c r="AU811" s="187">
        <v>0</v>
      </c>
      <c r="AV811" s="187">
        <v>0</v>
      </c>
      <c r="AW811">
        <f>+COUNTIF('[5]EJECUCIONGASTOS ARMONIZADO'!$R$3:$R$583,#REF!)</f>
        <v>0</v>
      </c>
      <c r="AY811" t="e">
        <f>+#REF!-[5]GASTOS!#REF!</f>
        <v>#REF!</v>
      </c>
    </row>
    <row r="812" spans="1:51" x14ac:dyDescent="0.25">
      <c r="A812">
        <v>40</v>
      </c>
      <c r="B812">
        <v>2</v>
      </c>
      <c r="C812">
        <v>3</v>
      </c>
      <c r="D812">
        <v>33</v>
      </c>
      <c r="E812">
        <v>1</v>
      </c>
      <c r="F812">
        <v>3</v>
      </c>
      <c r="G812">
        <v>38</v>
      </c>
      <c r="H812">
        <v>4</v>
      </c>
      <c r="I812">
        <v>3</v>
      </c>
      <c r="J812" t="s">
        <v>236</v>
      </c>
      <c r="K812" t="s">
        <v>2199</v>
      </c>
      <c r="L812" t="s">
        <v>229</v>
      </c>
      <c r="M812" t="s">
        <v>2199</v>
      </c>
      <c r="N812" t="s">
        <v>229</v>
      </c>
      <c r="O812" t="s">
        <v>2262</v>
      </c>
      <c r="P812" t="s">
        <v>2263</v>
      </c>
      <c r="Q812" t="s">
        <v>594</v>
      </c>
      <c r="R812" t="s">
        <v>602</v>
      </c>
      <c r="S812" t="s">
        <v>594</v>
      </c>
      <c r="T812" t="s">
        <v>236</v>
      </c>
      <c r="U812" t="s">
        <v>1180</v>
      </c>
      <c r="V812" t="s">
        <v>1181</v>
      </c>
      <c r="W812" t="s">
        <v>797</v>
      </c>
      <c r="X812" t="s">
        <v>239</v>
      </c>
      <c r="Y812" t="s">
        <v>2205</v>
      </c>
      <c r="Z812" t="s">
        <v>240</v>
      </c>
      <c r="AA812" t="s">
        <v>2264</v>
      </c>
      <c r="AB812" t="s">
        <v>2265</v>
      </c>
      <c r="AC812" t="s">
        <v>2266</v>
      </c>
      <c r="AD812" t="s">
        <v>2267</v>
      </c>
      <c r="AE812" t="s">
        <v>609</v>
      </c>
      <c r="AF812" t="s">
        <v>610</v>
      </c>
      <c r="AG812" t="s">
        <v>611</v>
      </c>
      <c r="AH812" t="s">
        <v>2277</v>
      </c>
      <c r="AI812" t="s">
        <v>2278</v>
      </c>
      <c r="AJ812" t="s">
        <v>2370</v>
      </c>
      <c r="AK812" t="s">
        <v>171</v>
      </c>
      <c r="AL812">
        <v>56300000</v>
      </c>
      <c r="AM812">
        <v>0</v>
      </c>
      <c r="AN812">
        <v>0</v>
      </c>
      <c r="AO812">
        <v>0</v>
      </c>
      <c r="AP812">
        <v>0</v>
      </c>
      <c r="AQ812" s="187">
        <v>56300000</v>
      </c>
      <c r="AR812" s="187">
        <v>56300000</v>
      </c>
      <c r="AS812" s="187">
        <v>56300000</v>
      </c>
      <c r="AT812" s="187">
        <v>0</v>
      </c>
      <c r="AU812" s="187">
        <v>0</v>
      </c>
      <c r="AV812" s="187">
        <v>0</v>
      </c>
      <c r="AW812">
        <f>+COUNTIF('[5]EJECUCIONGASTOS ARMONIZADO'!$R$3:$R$583,#REF!)</f>
        <v>0</v>
      </c>
      <c r="AY812" t="e">
        <f>+#REF!-[5]GASTOS!#REF!</f>
        <v>#REF!</v>
      </c>
    </row>
    <row r="813" spans="1:51" x14ac:dyDescent="0.25">
      <c r="A813">
        <v>40</v>
      </c>
      <c r="B813">
        <v>2</v>
      </c>
      <c r="C813">
        <v>3</v>
      </c>
      <c r="D813">
        <v>33</v>
      </c>
      <c r="E813">
        <v>1</v>
      </c>
      <c r="F813">
        <v>3</v>
      </c>
      <c r="G813">
        <v>42</v>
      </c>
      <c r="H813">
        <v>0</v>
      </c>
      <c r="I813">
        <v>3</v>
      </c>
      <c r="J813" t="s">
        <v>236</v>
      </c>
      <c r="K813" t="s">
        <v>2199</v>
      </c>
      <c r="L813" t="s">
        <v>229</v>
      </c>
      <c r="M813" t="s">
        <v>2199</v>
      </c>
      <c r="N813" t="s">
        <v>229</v>
      </c>
      <c r="O813" t="s">
        <v>2262</v>
      </c>
      <c r="P813" t="s">
        <v>2263</v>
      </c>
      <c r="Q813" t="s">
        <v>594</v>
      </c>
      <c r="R813" t="s">
        <v>602</v>
      </c>
      <c r="S813" t="s">
        <v>594</v>
      </c>
      <c r="T813" t="s">
        <v>236</v>
      </c>
      <c r="U813" t="s">
        <v>1180</v>
      </c>
      <c r="V813" t="s">
        <v>1181</v>
      </c>
      <c r="W813" t="s">
        <v>797</v>
      </c>
      <c r="X813" t="s">
        <v>239</v>
      </c>
      <c r="Y813" t="s">
        <v>2205</v>
      </c>
      <c r="Z813" t="s">
        <v>240</v>
      </c>
      <c r="AA813" t="s">
        <v>2285</v>
      </c>
      <c r="AB813" t="s">
        <v>2286</v>
      </c>
      <c r="AC813" t="s">
        <v>2287</v>
      </c>
      <c r="AD813" t="s">
        <v>2288</v>
      </c>
      <c r="AE813" t="s">
        <v>609</v>
      </c>
      <c r="AF813" t="s">
        <v>610</v>
      </c>
      <c r="AG813" t="s">
        <v>611</v>
      </c>
      <c r="AH813" t="s">
        <v>2298</v>
      </c>
      <c r="AI813" t="s">
        <v>2299</v>
      </c>
      <c r="AJ813" t="s">
        <v>2373</v>
      </c>
      <c r="AK813" t="s">
        <v>182</v>
      </c>
      <c r="AL813">
        <v>77684094</v>
      </c>
      <c r="AM813">
        <v>0</v>
      </c>
      <c r="AN813">
        <v>0</v>
      </c>
      <c r="AO813">
        <v>0</v>
      </c>
      <c r="AP813">
        <v>77684094</v>
      </c>
      <c r="AQ813" s="187">
        <v>0</v>
      </c>
      <c r="AR813" s="187">
        <v>0</v>
      </c>
      <c r="AS813" s="187">
        <v>0</v>
      </c>
      <c r="AT813" s="187">
        <v>0</v>
      </c>
      <c r="AU813" s="187">
        <v>0</v>
      </c>
      <c r="AV813" s="187">
        <v>0</v>
      </c>
      <c r="AW813">
        <f>+COUNTIF('[5]EJECUCIONGASTOS ARMONIZADO'!$R$3:$R$583,#REF!)</f>
        <v>0</v>
      </c>
      <c r="AY813" t="e">
        <f>+#REF!-[5]GASTOS!#REF!</f>
        <v>#REF!</v>
      </c>
    </row>
    <row r="814" spans="1:51" x14ac:dyDescent="0.25">
      <c r="A814">
        <v>40</v>
      </c>
      <c r="B814">
        <v>2</v>
      </c>
      <c r="C814">
        <v>3</v>
      </c>
      <c r="D814">
        <v>33</v>
      </c>
      <c r="E814">
        <v>1</v>
      </c>
      <c r="F814">
        <v>3</v>
      </c>
      <c r="G814">
        <v>43</v>
      </c>
      <c r="H814">
        <v>0</v>
      </c>
      <c r="I814">
        <v>3</v>
      </c>
      <c r="J814" t="s">
        <v>236</v>
      </c>
      <c r="K814" t="s">
        <v>2199</v>
      </c>
      <c r="L814" t="s">
        <v>229</v>
      </c>
      <c r="M814" t="s">
        <v>2199</v>
      </c>
      <c r="N814" t="s">
        <v>229</v>
      </c>
      <c r="O814" t="s">
        <v>2262</v>
      </c>
      <c r="P814" t="s">
        <v>2263</v>
      </c>
      <c r="Q814" t="s">
        <v>594</v>
      </c>
      <c r="R814" t="s">
        <v>602</v>
      </c>
      <c r="S814" t="s">
        <v>594</v>
      </c>
      <c r="T814" t="s">
        <v>236</v>
      </c>
      <c r="U814" t="s">
        <v>1180</v>
      </c>
      <c r="V814" t="s">
        <v>1181</v>
      </c>
      <c r="W814" t="s">
        <v>797</v>
      </c>
      <c r="X814" t="s">
        <v>239</v>
      </c>
      <c r="Y814" t="s">
        <v>2205</v>
      </c>
      <c r="Z814" t="s">
        <v>240</v>
      </c>
      <c r="AA814" t="s">
        <v>2376</v>
      </c>
      <c r="AB814" t="s">
        <v>2377</v>
      </c>
      <c r="AC814" t="s">
        <v>2378</v>
      </c>
      <c r="AD814" t="s">
        <v>2379</v>
      </c>
      <c r="AE814" t="s">
        <v>609</v>
      </c>
      <c r="AF814" t="s">
        <v>610</v>
      </c>
      <c r="AG814" t="s">
        <v>611</v>
      </c>
      <c r="AH814" t="s">
        <v>2380</v>
      </c>
      <c r="AI814" t="s">
        <v>2381</v>
      </c>
      <c r="AJ814" t="s">
        <v>2382</v>
      </c>
      <c r="AK814" t="s">
        <v>183</v>
      </c>
      <c r="AL814">
        <v>193185094</v>
      </c>
      <c r="AM814">
        <v>0</v>
      </c>
      <c r="AN814">
        <v>0</v>
      </c>
      <c r="AO814">
        <v>0</v>
      </c>
      <c r="AP814">
        <v>184553528</v>
      </c>
      <c r="AQ814" s="187">
        <v>8631566</v>
      </c>
      <c r="AR814" s="187">
        <v>8631566</v>
      </c>
      <c r="AS814" s="187">
        <v>8631566</v>
      </c>
      <c r="AT814" s="187">
        <v>0</v>
      </c>
      <c r="AU814" s="187">
        <v>0</v>
      </c>
      <c r="AV814" s="187">
        <v>0</v>
      </c>
      <c r="AW814">
        <f>+COUNTIF('[5]EJECUCIONGASTOS ARMONIZADO'!$R$3:$R$583,#REF!)</f>
        <v>0</v>
      </c>
      <c r="AY814" t="e">
        <f>+#REF!-[5]GASTOS!#REF!</f>
        <v>#REF!</v>
      </c>
    </row>
    <row r="815" spans="1:51" x14ac:dyDescent="0.25">
      <c r="A815">
        <v>40</v>
      </c>
      <c r="B815">
        <v>2</v>
      </c>
      <c r="C815">
        <v>3</v>
      </c>
      <c r="D815">
        <v>33</v>
      </c>
      <c r="E815">
        <v>1</v>
      </c>
      <c r="F815">
        <v>3</v>
      </c>
      <c r="G815">
        <v>44</v>
      </c>
      <c r="H815">
        <v>0</v>
      </c>
      <c r="I815">
        <v>3</v>
      </c>
      <c r="J815" t="s">
        <v>236</v>
      </c>
      <c r="K815" t="s">
        <v>2199</v>
      </c>
      <c r="L815" t="s">
        <v>229</v>
      </c>
      <c r="M815" t="s">
        <v>2199</v>
      </c>
      <c r="N815" t="s">
        <v>229</v>
      </c>
      <c r="O815" t="s">
        <v>2262</v>
      </c>
      <c r="P815" t="s">
        <v>2263</v>
      </c>
      <c r="Q815" t="s">
        <v>594</v>
      </c>
      <c r="R815" t="s">
        <v>602</v>
      </c>
      <c r="S815" t="s">
        <v>594</v>
      </c>
      <c r="T815" t="s">
        <v>236</v>
      </c>
      <c r="U815" t="s">
        <v>1180</v>
      </c>
      <c r="V815" t="s">
        <v>1181</v>
      </c>
      <c r="W815" t="s">
        <v>797</v>
      </c>
      <c r="X815" t="s">
        <v>239</v>
      </c>
      <c r="Y815" t="s">
        <v>2205</v>
      </c>
      <c r="Z815" t="s">
        <v>240</v>
      </c>
      <c r="AA815" t="s">
        <v>2385</v>
      </c>
      <c r="AB815" t="s">
        <v>2386</v>
      </c>
      <c r="AC815" t="s">
        <v>2387</v>
      </c>
      <c r="AD815" t="s">
        <v>2388</v>
      </c>
      <c r="AE815" t="s">
        <v>609</v>
      </c>
      <c r="AF815" t="s">
        <v>610</v>
      </c>
      <c r="AG815" t="s">
        <v>611</v>
      </c>
      <c r="AH815" t="s">
        <v>2389</v>
      </c>
      <c r="AI815" t="s">
        <v>2390</v>
      </c>
      <c r="AJ815" t="s">
        <v>2391</v>
      </c>
      <c r="AK815" t="s">
        <v>184</v>
      </c>
      <c r="AL815">
        <v>302420839</v>
      </c>
      <c r="AM815">
        <v>0</v>
      </c>
      <c r="AN815">
        <v>0</v>
      </c>
      <c r="AO815">
        <v>0</v>
      </c>
      <c r="AP815">
        <v>79052385</v>
      </c>
      <c r="AQ815" s="187">
        <v>223368454</v>
      </c>
      <c r="AR815" s="187">
        <v>223368454</v>
      </c>
      <c r="AS815" s="187">
        <v>223368454</v>
      </c>
      <c r="AT815" s="187">
        <v>60613762</v>
      </c>
      <c r="AU815" s="187">
        <v>56729558</v>
      </c>
      <c r="AV815" s="187">
        <v>0</v>
      </c>
      <c r="AW815">
        <f>+COUNTIF('[5]EJECUCIONGASTOS ARMONIZADO'!$R$3:$R$583,#REF!)</f>
        <v>0</v>
      </c>
      <c r="AY815" t="e">
        <f>+#REF!-[5]GASTOS!#REF!</f>
        <v>#REF!</v>
      </c>
    </row>
    <row r="816" spans="1:51" x14ac:dyDescent="0.25">
      <c r="A816">
        <v>40</v>
      </c>
      <c r="B816">
        <v>2</v>
      </c>
      <c r="C816">
        <v>3</v>
      </c>
      <c r="D816">
        <v>33</v>
      </c>
      <c r="E816">
        <v>1</v>
      </c>
      <c r="F816">
        <v>3</v>
      </c>
      <c r="G816">
        <v>44</v>
      </c>
      <c r="H816">
        <v>1</v>
      </c>
      <c r="I816">
        <v>3</v>
      </c>
      <c r="J816" t="s">
        <v>236</v>
      </c>
      <c r="K816" t="s">
        <v>2199</v>
      </c>
      <c r="L816" t="s">
        <v>229</v>
      </c>
      <c r="M816" t="s">
        <v>2199</v>
      </c>
      <c r="N816" t="s">
        <v>229</v>
      </c>
      <c r="O816" t="s">
        <v>2262</v>
      </c>
      <c r="P816" t="s">
        <v>2263</v>
      </c>
      <c r="Q816" t="s">
        <v>594</v>
      </c>
      <c r="R816" t="s">
        <v>602</v>
      </c>
      <c r="S816" t="s">
        <v>594</v>
      </c>
      <c r="T816" t="s">
        <v>236</v>
      </c>
      <c r="U816" t="s">
        <v>1180</v>
      </c>
      <c r="V816" t="s">
        <v>1181</v>
      </c>
      <c r="W816" t="s">
        <v>797</v>
      </c>
      <c r="X816" t="s">
        <v>239</v>
      </c>
      <c r="Y816" t="s">
        <v>2205</v>
      </c>
      <c r="Z816" t="s">
        <v>240</v>
      </c>
      <c r="AA816" t="s">
        <v>2385</v>
      </c>
      <c r="AB816" t="s">
        <v>2386</v>
      </c>
      <c r="AC816" t="s">
        <v>2387</v>
      </c>
      <c r="AD816" t="s">
        <v>2388</v>
      </c>
      <c r="AE816" t="s">
        <v>609</v>
      </c>
      <c r="AF816" t="s">
        <v>610</v>
      </c>
      <c r="AG816" t="s">
        <v>611</v>
      </c>
      <c r="AH816" t="s">
        <v>2394</v>
      </c>
      <c r="AI816" t="s">
        <v>2395</v>
      </c>
      <c r="AJ816" t="s">
        <v>2396</v>
      </c>
      <c r="AK816" t="s">
        <v>184</v>
      </c>
      <c r="AL816">
        <v>89019812</v>
      </c>
      <c r="AM816">
        <v>0</v>
      </c>
      <c r="AN816">
        <v>0</v>
      </c>
      <c r="AO816">
        <v>0</v>
      </c>
      <c r="AP816">
        <v>4430467</v>
      </c>
      <c r="AQ816" s="187">
        <v>84589345</v>
      </c>
      <c r="AR816" s="187">
        <v>84589345</v>
      </c>
      <c r="AS816" s="187">
        <v>84589345</v>
      </c>
      <c r="AT816" s="187">
        <v>71354278</v>
      </c>
      <c r="AU816" s="187">
        <v>62722712</v>
      </c>
      <c r="AV816" s="187">
        <v>0</v>
      </c>
      <c r="AW816">
        <f>+COUNTIF('[5]EJECUCIONGASTOS ARMONIZADO'!$R$3:$R$583,#REF!)</f>
        <v>0</v>
      </c>
      <c r="AY816" t="e">
        <f>+#REF!-[5]GASTOS!#REF!</f>
        <v>#REF!</v>
      </c>
    </row>
    <row r="817" spans="1:51" x14ac:dyDescent="0.25">
      <c r="A817">
        <v>40</v>
      </c>
      <c r="B817">
        <v>2</v>
      </c>
      <c r="C817">
        <v>3</v>
      </c>
      <c r="D817">
        <v>33</v>
      </c>
      <c r="E817">
        <v>1</v>
      </c>
      <c r="F817">
        <v>3</v>
      </c>
      <c r="G817">
        <v>45</v>
      </c>
      <c r="H817">
        <v>0</v>
      </c>
      <c r="I817">
        <v>3</v>
      </c>
      <c r="J817" t="s">
        <v>236</v>
      </c>
      <c r="K817" t="s">
        <v>2199</v>
      </c>
      <c r="L817" t="s">
        <v>229</v>
      </c>
      <c r="M817" t="s">
        <v>2199</v>
      </c>
      <c r="N817" t="s">
        <v>229</v>
      </c>
      <c r="O817" t="s">
        <v>2262</v>
      </c>
      <c r="P817" t="s">
        <v>2263</v>
      </c>
      <c r="Q817" t="s">
        <v>594</v>
      </c>
      <c r="R817" t="s">
        <v>602</v>
      </c>
      <c r="S817" t="s">
        <v>594</v>
      </c>
      <c r="T817" t="s">
        <v>236</v>
      </c>
      <c r="U817" t="s">
        <v>1180</v>
      </c>
      <c r="V817" t="s">
        <v>1181</v>
      </c>
      <c r="W817" t="s">
        <v>797</v>
      </c>
      <c r="X817" t="s">
        <v>239</v>
      </c>
      <c r="Y817" t="s">
        <v>2205</v>
      </c>
      <c r="Z817" t="s">
        <v>240</v>
      </c>
      <c r="AA817" t="s">
        <v>2399</v>
      </c>
      <c r="AB817" t="s">
        <v>2400</v>
      </c>
      <c r="AC817" t="s">
        <v>2401</v>
      </c>
      <c r="AD817" t="s">
        <v>2402</v>
      </c>
      <c r="AE817" t="s">
        <v>609</v>
      </c>
      <c r="AF817" t="s">
        <v>610</v>
      </c>
      <c r="AG817" t="s">
        <v>611</v>
      </c>
      <c r="AH817" t="s">
        <v>2298</v>
      </c>
      <c r="AI817" t="s">
        <v>2299</v>
      </c>
      <c r="AJ817" t="s">
        <v>2403</v>
      </c>
      <c r="AK817" t="s">
        <v>185</v>
      </c>
      <c r="AL817">
        <v>235789150</v>
      </c>
      <c r="AM817">
        <v>0</v>
      </c>
      <c r="AN817">
        <v>0</v>
      </c>
      <c r="AO817">
        <v>0</v>
      </c>
      <c r="AP817">
        <v>114803366</v>
      </c>
      <c r="AQ817" s="187">
        <v>120985784</v>
      </c>
      <c r="AR817" s="187">
        <v>120985784</v>
      </c>
      <c r="AS817" s="187">
        <v>120985784</v>
      </c>
      <c r="AT817" s="187">
        <v>85164782</v>
      </c>
      <c r="AU817" s="187">
        <v>85164782</v>
      </c>
      <c r="AV817" s="187">
        <v>0</v>
      </c>
      <c r="AW817">
        <f>+COUNTIF('[5]EJECUCIONGASTOS ARMONIZADO'!$R$3:$R$583,#REF!)</f>
        <v>0</v>
      </c>
      <c r="AY817" t="e">
        <f>+#REF!-[5]GASTOS!#REF!</f>
        <v>#REF!</v>
      </c>
    </row>
    <row r="818" spans="1:51" x14ac:dyDescent="0.25">
      <c r="A818">
        <v>40</v>
      </c>
      <c r="B818">
        <v>2</v>
      </c>
      <c r="C818">
        <v>3</v>
      </c>
      <c r="D818">
        <v>33</v>
      </c>
      <c r="E818">
        <v>1</v>
      </c>
      <c r="F818">
        <v>3</v>
      </c>
      <c r="G818">
        <v>47</v>
      </c>
      <c r="H818">
        <v>0</v>
      </c>
      <c r="I818">
        <v>3</v>
      </c>
      <c r="J818" t="s">
        <v>236</v>
      </c>
      <c r="K818" t="s">
        <v>2199</v>
      </c>
      <c r="L818" t="s">
        <v>229</v>
      </c>
      <c r="M818" t="s">
        <v>2199</v>
      </c>
      <c r="N818" t="s">
        <v>229</v>
      </c>
      <c r="O818" t="s">
        <v>2262</v>
      </c>
      <c r="P818" t="s">
        <v>2263</v>
      </c>
      <c r="Q818" t="s">
        <v>594</v>
      </c>
      <c r="R818" t="s">
        <v>602</v>
      </c>
      <c r="S818" t="s">
        <v>594</v>
      </c>
      <c r="T818" t="s">
        <v>236</v>
      </c>
      <c r="U818" t="s">
        <v>1180</v>
      </c>
      <c r="V818" t="s">
        <v>1181</v>
      </c>
      <c r="W818" t="s">
        <v>797</v>
      </c>
      <c r="X818" t="s">
        <v>239</v>
      </c>
      <c r="Y818" t="s">
        <v>2205</v>
      </c>
      <c r="Z818" t="s">
        <v>240</v>
      </c>
      <c r="AA818" t="s">
        <v>2294</v>
      </c>
      <c r="AB818" t="s">
        <v>2295</v>
      </c>
      <c r="AC818" t="s">
        <v>2296</v>
      </c>
      <c r="AD818" t="s">
        <v>2297</v>
      </c>
      <c r="AE818" t="s">
        <v>609</v>
      </c>
      <c r="AF818" t="s">
        <v>610</v>
      </c>
      <c r="AG818" t="s">
        <v>611</v>
      </c>
      <c r="AH818" t="s">
        <v>2268</v>
      </c>
      <c r="AI818" t="s">
        <v>1031</v>
      </c>
      <c r="AJ818" t="s">
        <v>2406</v>
      </c>
      <c r="AK818" t="s">
        <v>174</v>
      </c>
      <c r="AL818">
        <v>6573667</v>
      </c>
      <c r="AM818">
        <v>0</v>
      </c>
      <c r="AN818">
        <v>0</v>
      </c>
      <c r="AO818">
        <v>0</v>
      </c>
      <c r="AP818">
        <v>5524454</v>
      </c>
      <c r="AQ818" s="187">
        <v>1049213</v>
      </c>
      <c r="AR818" s="187">
        <v>1049213</v>
      </c>
      <c r="AS818" s="187">
        <v>1049213</v>
      </c>
      <c r="AT818" s="187">
        <v>0</v>
      </c>
      <c r="AU818" s="187">
        <v>0</v>
      </c>
      <c r="AV818" s="187">
        <v>0</v>
      </c>
      <c r="AW818">
        <f>+COUNTIF('[5]EJECUCIONGASTOS ARMONIZADO'!$R$3:$R$583,#REF!)</f>
        <v>0</v>
      </c>
      <c r="AY818" t="e">
        <f>+#REF!-[5]GASTOS!#REF!</f>
        <v>#REF!</v>
      </c>
    </row>
    <row r="819" spans="1:51" x14ac:dyDescent="0.25">
      <c r="A819">
        <v>40</v>
      </c>
      <c r="B819">
        <v>2</v>
      </c>
      <c r="C819">
        <v>3</v>
      </c>
      <c r="D819">
        <v>33</v>
      </c>
      <c r="E819">
        <v>1</v>
      </c>
      <c r="F819">
        <v>3</v>
      </c>
      <c r="G819">
        <v>47</v>
      </c>
      <c r="H819">
        <v>1</v>
      </c>
      <c r="I819">
        <v>3</v>
      </c>
      <c r="J819" t="s">
        <v>236</v>
      </c>
      <c r="K819" t="s">
        <v>2199</v>
      </c>
      <c r="L819" t="s">
        <v>229</v>
      </c>
      <c r="M819" t="s">
        <v>2199</v>
      </c>
      <c r="N819" t="s">
        <v>229</v>
      </c>
      <c r="O819" t="s">
        <v>2262</v>
      </c>
      <c r="P819" t="s">
        <v>2263</v>
      </c>
      <c r="Q819" t="s">
        <v>594</v>
      </c>
      <c r="R819" t="s">
        <v>602</v>
      </c>
      <c r="S819" t="s">
        <v>594</v>
      </c>
      <c r="T819" t="s">
        <v>236</v>
      </c>
      <c r="U819" t="s">
        <v>1180</v>
      </c>
      <c r="V819" t="s">
        <v>1181</v>
      </c>
      <c r="W819" t="s">
        <v>797</v>
      </c>
      <c r="X819" t="s">
        <v>239</v>
      </c>
      <c r="Y819" t="s">
        <v>2205</v>
      </c>
      <c r="Z819" t="s">
        <v>240</v>
      </c>
      <c r="AA819" t="s">
        <v>2294</v>
      </c>
      <c r="AB819" t="s">
        <v>2295</v>
      </c>
      <c r="AC819" t="s">
        <v>2296</v>
      </c>
      <c r="AD819" t="s">
        <v>2297</v>
      </c>
      <c r="AE819" t="s">
        <v>609</v>
      </c>
      <c r="AF819" t="s">
        <v>610</v>
      </c>
      <c r="AG819" t="s">
        <v>611</v>
      </c>
      <c r="AH819" t="s">
        <v>2268</v>
      </c>
      <c r="AI819" t="s">
        <v>1031</v>
      </c>
      <c r="AJ819" t="s">
        <v>2410</v>
      </c>
      <c r="AK819" t="s">
        <v>186</v>
      </c>
      <c r="AL819">
        <v>34484000</v>
      </c>
      <c r="AM819">
        <v>0</v>
      </c>
      <c r="AN819">
        <v>0</v>
      </c>
      <c r="AO819">
        <v>0</v>
      </c>
      <c r="AP819">
        <v>34484000</v>
      </c>
      <c r="AQ819" s="187">
        <v>0</v>
      </c>
      <c r="AR819" s="187">
        <v>0</v>
      </c>
      <c r="AS819" s="187">
        <v>0</v>
      </c>
      <c r="AT819" s="187">
        <v>0</v>
      </c>
      <c r="AU819" s="187">
        <v>0</v>
      </c>
      <c r="AV819" s="187">
        <v>0</v>
      </c>
      <c r="AW819">
        <f>+COUNTIF('[5]EJECUCIONGASTOS ARMONIZADO'!$R$3:$R$583,#REF!)</f>
        <v>0</v>
      </c>
      <c r="AY819" t="e">
        <f>+#REF!-[5]GASTOS!#REF!</f>
        <v>#REF!</v>
      </c>
    </row>
    <row r="820" spans="1:51" x14ac:dyDescent="0.25">
      <c r="A820">
        <v>40</v>
      </c>
      <c r="B820">
        <v>2</v>
      </c>
      <c r="C820">
        <v>3</v>
      </c>
      <c r="D820">
        <v>33</v>
      </c>
      <c r="E820">
        <v>1</v>
      </c>
      <c r="F820">
        <v>3</v>
      </c>
      <c r="G820">
        <v>48</v>
      </c>
      <c r="H820">
        <v>0</v>
      </c>
      <c r="I820">
        <v>3</v>
      </c>
      <c r="J820" t="s">
        <v>236</v>
      </c>
      <c r="K820" t="s">
        <v>2199</v>
      </c>
      <c r="L820" t="s">
        <v>229</v>
      </c>
      <c r="M820" t="s">
        <v>2199</v>
      </c>
      <c r="N820" t="s">
        <v>229</v>
      </c>
      <c r="O820" t="s">
        <v>2262</v>
      </c>
      <c r="P820" t="s">
        <v>2263</v>
      </c>
      <c r="Q820" t="s">
        <v>594</v>
      </c>
      <c r="R820" t="s">
        <v>602</v>
      </c>
      <c r="S820" t="s">
        <v>594</v>
      </c>
      <c r="T820" t="s">
        <v>236</v>
      </c>
      <c r="U820" t="s">
        <v>1180</v>
      </c>
      <c r="V820" t="s">
        <v>1181</v>
      </c>
      <c r="W820" t="s">
        <v>797</v>
      </c>
      <c r="X820" t="s">
        <v>239</v>
      </c>
      <c r="Y820" t="s">
        <v>2205</v>
      </c>
      <c r="Z820" t="s">
        <v>240</v>
      </c>
      <c r="AA820" t="s">
        <v>2306</v>
      </c>
      <c r="AB820" t="s">
        <v>2307</v>
      </c>
      <c r="AC820" t="s">
        <v>2308</v>
      </c>
      <c r="AD820" t="s">
        <v>2309</v>
      </c>
      <c r="AE820" t="s">
        <v>609</v>
      </c>
      <c r="AF820" t="s">
        <v>610</v>
      </c>
      <c r="AG820" t="s">
        <v>611</v>
      </c>
      <c r="AH820" t="s">
        <v>2349</v>
      </c>
      <c r="AI820" t="s">
        <v>2350</v>
      </c>
      <c r="AJ820" t="s">
        <v>2413</v>
      </c>
      <c r="AK820" t="s">
        <v>187</v>
      </c>
      <c r="AL820">
        <v>1277339143</v>
      </c>
      <c r="AM820">
        <v>0</v>
      </c>
      <c r="AN820">
        <v>0</v>
      </c>
      <c r="AO820">
        <v>0</v>
      </c>
      <c r="AP820">
        <v>0</v>
      </c>
      <c r="AQ820" s="187">
        <v>1277339143</v>
      </c>
      <c r="AR820" s="187">
        <v>1277339143</v>
      </c>
      <c r="AS820" s="187">
        <v>1277339143</v>
      </c>
      <c r="AT820" s="187">
        <v>298358173.80000001</v>
      </c>
      <c r="AU820" s="187">
        <v>298358173.80000001</v>
      </c>
      <c r="AV820" s="187">
        <v>0</v>
      </c>
      <c r="AW820">
        <f>+COUNTIF('[5]EJECUCIONGASTOS ARMONIZADO'!$R$3:$R$583,#REF!)</f>
        <v>0</v>
      </c>
      <c r="AY820" t="e">
        <f>+#REF!-[5]GASTOS!#REF!</f>
        <v>#REF!</v>
      </c>
    </row>
    <row r="821" spans="1:51" x14ac:dyDescent="0.25">
      <c r="A821">
        <v>40</v>
      </c>
      <c r="B821">
        <v>2</v>
      </c>
      <c r="C821">
        <v>3</v>
      </c>
      <c r="D821">
        <v>33</v>
      </c>
      <c r="E821">
        <v>1</v>
      </c>
      <c r="F821">
        <v>3</v>
      </c>
      <c r="G821">
        <v>48</v>
      </c>
      <c r="H821">
        <v>1</v>
      </c>
      <c r="I821">
        <v>3</v>
      </c>
      <c r="J821" t="s">
        <v>236</v>
      </c>
      <c r="K821" t="s">
        <v>2199</v>
      </c>
      <c r="L821" t="s">
        <v>229</v>
      </c>
      <c r="M821" t="s">
        <v>2199</v>
      </c>
      <c r="N821" t="s">
        <v>229</v>
      </c>
      <c r="O821" t="s">
        <v>2262</v>
      </c>
      <c r="P821" t="s">
        <v>2263</v>
      </c>
      <c r="Q821" t="s">
        <v>594</v>
      </c>
      <c r="R821" t="s">
        <v>602</v>
      </c>
      <c r="S821" t="s">
        <v>594</v>
      </c>
      <c r="T821" t="s">
        <v>236</v>
      </c>
      <c r="U821" t="s">
        <v>1180</v>
      </c>
      <c r="V821" t="s">
        <v>1181</v>
      </c>
      <c r="W821" t="s">
        <v>797</v>
      </c>
      <c r="X821" t="s">
        <v>239</v>
      </c>
      <c r="Y821" t="s">
        <v>2205</v>
      </c>
      <c r="Z821" t="s">
        <v>240</v>
      </c>
      <c r="AA821" t="s">
        <v>2306</v>
      </c>
      <c r="AB821" t="s">
        <v>2307</v>
      </c>
      <c r="AC821" t="s">
        <v>2308</v>
      </c>
      <c r="AD821" t="s">
        <v>2309</v>
      </c>
      <c r="AE821" t="s">
        <v>609</v>
      </c>
      <c r="AF821" t="s">
        <v>610</v>
      </c>
      <c r="AG821" t="s">
        <v>611</v>
      </c>
      <c r="AH821" t="s">
        <v>2349</v>
      </c>
      <c r="AI821" t="s">
        <v>2350</v>
      </c>
      <c r="AJ821" t="s">
        <v>2416</v>
      </c>
      <c r="AK821" t="s">
        <v>188</v>
      </c>
      <c r="AL821">
        <v>310383164</v>
      </c>
      <c r="AM821">
        <v>0</v>
      </c>
      <c r="AN821">
        <v>0</v>
      </c>
      <c r="AO821">
        <v>0</v>
      </c>
      <c r="AP821">
        <v>0</v>
      </c>
      <c r="AQ821" s="187">
        <v>310383164</v>
      </c>
      <c r="AR821" s="187">
        <v>310383164</v>
      </c>
      <c r="AS821" s="187">
        <v>310383164</v>
      </c>
      <c r="AT821" s="187">
        <v>0</v>
      </c>
      <c r="AU821" s="187">
        <v>0</v>
      </c>
      <c r="AV821" s="187">
        <v>0</v>
      </c>
      <c r="AW821">
        <f>+COUNTIF('[5]EJECUCIONGASTOS ARMONIZADO'!$R$3:$R$583,#REF!)</f>
        <v>0</v>
      </c>
      <c r="AY821" t="e">
        <f>+#REF!-[5]GASTOS!#REF!</f>
        <v>#REF!</v>
      </c>
    </row>
    <row r="822" spans="1:51" x14ac:dyDescent="0.25">
      <c r="A822">
        <v>40</v>
      </c>
      <c r="B822">
        <v>2</v>
      </c>
      <c r="C822">
        <v>3</v>
      </c>
      <c r="D822">
        <v>33</v>
      </c>
      <c r="E822">
        <v>1</v>
      </c>
      <c r="F822">
        <v>3</v>
      </c>
      <c r="G822">
        <v>48</v>
      </c>
      <c r="H822">
        <v>2</v>
      </c>
      <c r="I822">
        <v>3</v>
      </c>
      <c r="J822" t="s">
        <v>236</v>
      </c>
      <c r="K822" t="s">
        <v>2199</v>
      </c>
      <c r="L822" t="s">
        <v>229</v>
      </c>
      <c r="M822" t="s">
        <v>2199</v>
      </c>
      <c r="N822" t="s">
        <v>229</v>
      </c>
      <c r="O822" t="s">
        <v>2262</v>
      </c>
      <c r="P822" t="s">
        <v>2263</v>
      </c>
      <c r="Q822" t="s">
        <v>594</v>
      </c>
      <c r="R822" t="s">
        <v>602</v>
      </c>
      <c r="S822" t="s">
        <v>594</v>
      </c>
      <c r="T822" t="s">
        <v>236</v>
      </c>
      <c r="U822" t="s">
        <v>1180</v>
      </c>
      <c r="V822" t="s">
        <v>1181</v>
      </c>
      <c r="W822" t="s">
        <v>797</v>
      </c>
      <c r="X822" t="s">
        <v>239</v>
      </c>
      <c r="Y822" t="s">
        <v>2205</v>
      </c>
      <c r="Z822" t="s">
        <v>240</v>
      </c>
      <c r="AA822" t="s">
        <v>2306</v>
      </c>
      <c r="AB822" t="s">
        <v>2307</v>
      </c>
      <c r="AC822" t="s">
        <v>2308</v>
      </c>
      <c r="AD822" t="s">
        <v>2309</v>
      </c>
      <c r="AE822" t="s">
        <v>609</v>
      </c>
      <c r="AF822" t="s">
        <v>610</v>
      </c>
      <c r="AG822" t="s">
        <v>611</v>
      </c>
      <c r="AH822" t="s">
        <v>2310</v>
      </c>
      <c r="AI822" t="s">
        <v>829</v>
      </c>
      <c r="AJ822" t="s">
        <v>2419</v>
      </c>
      <c r="AK822" t="s">
        <v>175</v>
      </c>
      <c r="AL822">
        <v>169191979</v>
      </c>
      <c r="AM822">
        <v>0</v>
      </c>
      <c r="AN822">
        <v>0</v>
      </c>
      <c r="AO822">
        <v>0</v>
      </c>
      <c r="AP822">
        <v>12228060</v>
      </c>
      <c r="AQ822" s="187">
        <v>156963919</v>
      </c>
      <c r="AR822" s="187">
        <v>156963919</v>
      </c>
      <c r="AS822" s="187">
        <v>156963919</v>
      </c>
      <c r="AT822" s="187">
        <v>54666584</v>
      </c>
      <c r="AU822" s="187">
        <v>54666584</v>
      </c>
      <c r="AV822" s="187">
        <v>0</v>
      </c>
      <c r="AW822">
        <f>+COUNTIF('[5]EJECUCIONGASTOS ARMONIZADO'!$R$3:$R$583,#REF!)</f>
        <v>0</v>
      </c>
      <c r="AY822" t="e">
        <f>+#REF!-[5]GASTOS!#REF!</f>
        <v>#REF!</v>
      </c>
    </row>
    <row r="823" spans="1:51" x14ac:dyDescent="0.25">
      <c r="A823">
        <v>40</v>
      </c>
      <c r="B823">
        <v>2</v>
      </c>
      <c r="C823">
        <v>3</v>
      </c>
      <c r="D823">
        <v>33</v>
      </c>
      <c r="E823">
        <v>1</v>
      </c>
      <c r="F823">
        <v>3</v>
      </c>
      <c r="G823">
        <v>48</v>
      </c>
      <c r="H823">
        <v>3</v>
      </c>
      <c r="I823">
        <v>3</v>
      </c>
      <c r="J823" t="s">
        <v>236</v>
      </c>
      <c r="K823" t="s">
        <v>2199</v>
      </c>
      <c r="L823" t="s">
        <v>229</v>
      </c>
      <c r="M823" t="s">
        <v>2199</v>
      </c>
      <c r="N823" t="s">
        <v>229</v>
      </c>
      <c r="O823" t="s">
        <v>2262</v>
      </c>
      <c r="P823" t="s">
        <v>2263</v>
      </c>
      <c r="Q823" t="s">
        <v>594</v>
      </c>
      <c r="R823" t="s">
        <v>602</v>
      </c>
      <c r="S823" t="s">
        <v>594</v>
      </c>
      <c r="T823" t="s">
        <v>236</v>
      </c>
      <c r="U823" t="s">
        <v>1180</v>
      </c>
      <c r="V823" t="s">
        <v>1181</v>
      </c>
      <c r="W823" t="s">
        <v>797</v>
      </c>
      <c r="X823" t="s">
        <v>239</v>
      </c>
      <c r="Y823" t="s">
        <v>2205</v>
      </c>
      <c r="Z823" t="s">
        <v>240</v>
      </c>
      <c r="AA823" t="s">
        <v>2306</v>
      </c>
      <c r="AB823" t="s">
        <v>2307</v>
      </c>
      <c r="AC823" t="s">
        <v>2308</v>
      </c>
      <c r="AD823" t="s">
        <v>2309</v>
      </c>
      <c r="AE823" t="s">
        <v>609</v>
      </c>
      <c r="AF823" t="s">
        <v>610</v>
      </c>
      <c r="AG823" t="s">
        <v>611</v>
      </c>
      <c r="AH823" t="s">
        <v>2272</v>
      </c>
      <c r="AI823" t="s">
        <v>2273</v>
      </c>
      <c r="AJ823" t="s">
        <v>2422</v>
      </c>
      <c r="AK823" t="s">
        <v>189</v>
      </c>
      <c r="AL823">
        <v>560574951</v>
      </c>
      <c r="AM823">
        <v>0</v>
      </c>
      <c r="AN823">
        <v>0</v>
      </c>
      <c r="AO823">
        <v>0</v>
      </c>
      <c r="AP823">
        <v>0</v>
      </c>
      <c r="AQ823" s="187">
        <v>560574951</v>
      </c>
      <c r="AR823" s="187">
        <v>560574951</v>
      </c>
      <c r="AS823" s="187">
        <v>560574951</v>
      </c>
      <c r="AT823" s="187">
        <v>219342553.19999999</v>
      </c>
      <c r="AU823" s="187">
        <v>219342553.19999999</v>
      </c>
      <c r="AV823" s="187">
        <v>0</v>
      </c>
      <c r="AW823">
        <f>+COUNTIF('[5]EJECUCIONGASTOS ARMONIZADO'!$R$3:$R$583,#REF!)</f>
        <v>0</v>
      </c>
      <c r="AY823" t="e">
        <f>+#REF!-[5]GASTOS!#REF!</f>
        <v>#REF!</v>
      </c>
    </row>
    <row r="824" spans="1:51" x14ac:dyDescent="0.25">
      <c r="A824">
        <v>40</v>
      </c>
      <c r="B824">
        <v>2</v>
      </c>
      <c r="C824">
        <v>3</v>
      </c>
      <c r="D824">
        <v>33</v>
      </c>
      <c r="E824">
        <v>1</v>
      </c>
      <c r="F824">
        <v>3</v>
      </c>
      <c r="G824">
        <v>48</v>
      </c>
      <c r="H824">
        <v>4</v>
      </c>
      <c r="I824">
        <v>3</v>
      </c>
      <c r="J824" t="s">
        <v>236</v>
      </c>
      <c r="K824" t="s">
        <v>2199</v>
      </c>
      <c r="L824" t="s">
        <v>229</v>
      </c>
      <c r="M824" t="s">
        <v>2199</v>
      </c>
      <c r="N824" t="s">
        <v>229</v>
      </c>
      <c r="O824" t="s">
        <v>2262</v>
      </c>
      <c r="P824" t="s">
        <v>2263</v>
      </c>
      <c r="Q824" t="s">
        <v>594</v>
      </c>
      <c r="R824" t="s">
        <v>602</v>
      </c>
      <c r="S824" t="s">
        <v>594</v>
      </c>
      <c r="T824" t="s">
        <v>236</v>
      </c>
      <c r="U824" t="s">
        <v>1180</v>
      </c>
      <c r="V824" t="s">
        <v>1181</v>
      </c>
      <c r="W824" t="s">
        <v>797</v>
      </c>
      <c r="X824" t="s">
        <v>239</v>
      </c>
      <c r="Y824" t="s">
        <v>2205</v>
      </c>
      <c r="Z824" t="s">
        <v>240</v>
      </c>
      <c r="AA824" t="s">
        <v>2306</v>
      </c>
      <c r="AB824" t="s">
        <v>2307</v>
      </c>
      <c r="AC824" t="s">
        <v>2308</v>
      </c>
      <c r="AD824" t="s">
        <v>2309</v>
      </c>
      <c r="AE824" t="s">
        <v>609</v>
      </c>
      <c r="AF824" t="s">
        <v>610</v>
      </c>
      <c r="AG824" t="s">
        <v>611</v>
      </c>
      <c r="AH824" t="s">
        <v>2310</v>
      </c>
      <c r="AI824" t="s">
        <v>829</v>
      </c>
      <c r="AJ824" t="s">
        <v>2425</v>
      </c>
      <c r="AK824" t="s">
        <v>190</v>
      </c>
      <c r="AL824">
        <v>72315906</v>
      </c>
      <c r="AM824">
        <v>0</v>
      </c>
      <c r="AN824">
        <v>0</v>
      </c>
      <c r="AO824">
        <v>0</v>
      </c>
      <c r="AP824">
        <v>0</v>
      </c>
      <c r="AQ824" s="187">
        <v>72315906</v>
      </c>
      <c r="AR824" s="187">
        <v>72315906</v>
      </c>
      <c r="AS824" s="187">
        <v>72315906</v>
      </c>
      <c r="AT824" s="187">
        <v>0</v>
      </c>
      <c r="AU824" s="187">
        <v>0</v>
      </c>
      <c r="AV824" s="187">
        <v>0</v>
      </c>
      <c r="AW824">
        <f>+COUNTIF('[5]EJECUCIONGASTOS ARMONIZADO'!$R$3:$R$583,#REF!)</f>
        <v>0</v>
      </c>
      <c r="AY824" t="e">
        <f>+#REF!-[5]GASTOS!#REF!</f>
        <v>#REF!</v>
      </c>
    </row>
    <row r="825" spans="1:51" x14ac:dyDescent="0.25">
      <c r="A825">
        <v>40</v>
      </c>
      <c r="B825">
        <v>2</v>
      </c>
      <c r="C825">
        <v>3</v>
      </c>
      <c r="D825">
        <v>33</v>
      </c>
      <c r="E825">
        <v>1</v>
      </c>
      <c r="F825">
        <v>3</v>
      </c>
      <c r="G825">
        <v>49</v>
      </c>
      <c r="H825">
        <v>0</v>
      </c>
      <c r="I825">
        <v>3</v>
      </c>
      <c r="J825" t="s">
        <v>236</v>
      </c>
      <c r="K825" t="s">
        <v>2199</v>
      </c>
      <c r="L825" t="s">
        <v>229</v>
      </c>
      <c r="M825" t="s">
        <v>2199</v>
      </c>
      <c r="N825" t="s">
        <v>229</v>
      </c>
      <c r="O825" t="s">
        <v>2262</v>
      </c>
      <c r="P825" t="s">
        <v>2263</v>
      </c>
      <c r="Q825" t="s">
        <v>594</v>
      </c>
      <c r="R825" t="s">
        <v>602</v>
      </c>
      <c r="S825" t="s">
        <v>594</v>
      </c>
      <c r="T825" t="s">
        <v>236</v>
      </c>
      <c r="U825" t="s">
        <v>1180</v>
      </c>
      <c r="V825" t="s">
        <v>1181</v>
      </c>
      <c r="W825" t="s">
        <v>797</v>
      </c>
      <c r="X825" t="s">
        <v>239</v>
      </c>
      <c r="Y825" t="s">
        <v>2205</v>
      </c>
      <c r="Z825" t="s">
        <v>240</v>
      </c>
      <c r="AA825" t="s">
        <v>2314</v>
      </c>
      <c r="AB825" t="s">
        <v>2315</v>
      </c>
      <c r="AC825" t="s">
        <v>2316</v>
      </c>
      <c r="AD825" t="s">
        <v>2317</v>
      </c>
      <c r="AE825" t="s">
        <v>609</v>
      </c>
      <c r="AF825" t="s">
        <v>610</v>
      </c>
      <c r="AG825" t="s">
        <v>611</v>
      </c>
      <c r="AH825" t="s">
        <v>2298</v>
      </c>
      <c r="AI825" t="s">
        <v>2299</v>
      </c>
      <c r="AJ825" t="s">
        <v>2428</v>
      </c>
      <c r="AK825" t="s">
        <v>176</v>
      </c>
      <c r="AL825">
        <v>70000000</v>
      </c>
      <c r="AM825">
        <v>0</v>
      </c>
      <c r="AN825">
        <v>0</v>
      </c>
      <c r="AO825">
        <v>0</v>
      </c>
      <c r="AP825">
        <v>0</v>
      </c>
      <c r="AQ825" s="187">
        <v>70000000</v>
      </c>
      <c r="AR825" s="187">
        <v>70000000</v>
      </c>
      <c r="AS825" s="187">
        <v>70000000</v>
      </c>
      <c r="AT825" s="187">
        <v>0</v>
      </c>
      <c r="AU825" s="187">
        <v>0</v>
      </c>
      <c r="AV825" s="187">
        <v>0</v>
      </c>
      <c r="AW825">
        <f>+COUNTIF('[5]EJECUCIONGASTOS ARMONIZADO'!$R$3:$R$583,#REF!)</f>
        <v>0</v>
      </c>
      <c r="AY825" t="e">
        <f>+#REF!-[5]GASTOS!#REF!</f>
        <v>#REF!</v>
      </c>
    </row>
    <row r="826" spans="1:51" x14ac:dyDescent="0.25">
      <c r="A826">
        <v>40</v>
      </c>
      <c r="B826">
        <v>2</v>
      </c>
      <c r="C826">
        <v>3</v>
      </c>
      <c r="D826">
        <v>33</v>
      </c>
      <c r="E826">
        <v>1</v>
      </c>
      <c r="F826">
        <v>3</v>
      </c>
      <c r="G826">
        <v>50</v>
      </c>
      <c r="H826">
        <v>0</v>
      </c>
      <c r="I826">
        <v>3</v>
      </c>
      <c r="J826" t="s">
        <v>236</v>
      </c>
      <c r="K826" t="s">
        <v>2199</v>
      </c>
      <c r="L826" t="s">
        <v>229</v>
      </c>
      <c r="M826" t="s">
        <v>2199</v>
      </c>
      <c r="N826" t="s">
        <v>229</v>
      </c>
      <c r="O826" t="s">
        <v>2262</v>
      </c>
      <c r="P826" t="s">
        <v>2263</v>
      </c>
      <c r="Q826" t="s">
        <v>594</v>
      </c>
      <c r="R826" t="s">
        <v>602</v>
      </c>
      <c r="S826" t="s">
        <v>594</v>
      </c>
      <c r="T826" t="s">
        <v>236</v>
      </c>
      <c r="U826" t="s">
        <v>1180</v>
      </c>
      <c r="V826" t="s">
        <v>1181</v>
      </c>
      <c r="W826" t="s">
        <v>797</v>
      </c>
      <c r="X826" t="s">
        <v>239</v>
      </c>
      <c r="Y826" t="s">
        <v>2205</v>
      </c>
      <c r="Z826" t="s">
        <v>240</v>
      </c>
      <c r="AA826" t="s">
        <v>2321</v>
      </c>
      <c r="AB826" t="s">
        <v>2322</v>
      </c>
      <c r="AC826" t="s">
        <v>2323</v>
      </c>
      <c r="AD826" t="s">
        <v>2324</v>
      </c>
      <c r="AE826" t="s">
        <v>609</v>
      </c>
      <c r="AF826" t="s">
        <v>610</v>
      </c>
      <c r="AG826" t="s">
        <v>611</v>
      </c>
      <c r="AH826" t="s">
        <v>2268</v>
      </c>
      <c r="AI826" t="s">
        <v>1031</v>
      </c>
      <c r="AJ826" t="s">
        <v>2431</v>
      </c>
      <c r="AK826" t="s">
        <v>191</v>
      </c>
      <c r="AL826">
        <v>38842047</v>
      </c>
      <c r="AM826">
        <v>0</v>
      </c>
      <c r="AN826">
        <v>0</v>
      </c>
      <c r="AO826">
        <v>0</v>
      </c>
      <c r="AP826">
        <v>0</v>
      </c>
      <c r="AQ826" s="187">
        <v>38842047</v>
      </c>
      <c r="AR826" s="187">
        <v>38842047</v>
      </c>
      <c r="AS826" s="187">
        <v>38842047</v>
      </c>
      <c r="AT826" s="187">
        <v>30210481</v>
      </c>
      <c r="AU826" s="187">
        <v>30210481</v>
      </c>
      <c r="AV826" s="187">
        <v>0</v>
      </c>
      <c r="AW826">
        <f>+COUNTIF('[5]EJECUCIONGASTOS ARMONIZADO'!$R$3:$R$583,#REF!)</f>
        <v>0</v>
      </c>
      <c r="AY826" t="e">
        <f>+#REF!-[5]GASTOS!#REF!</f>
        <v>#REF!</v>
      </c>
    </row>
    <row r="827" spans="1:51" x14ac:dyDescent="0.25">
      <c r="A827">
        <v>40</v>
      </c>
      <c r="B827">
        <v>2</v>
      </c>
      <c r="C827">
        <v>3</v>
      </c>
      <c r="D827">
        <v>33</v>
      </c>
      <c r="E827">
        <v>1</v>
      </c>
      <c r="F827">
        <v>3</v>
      </c>
      <c r="G827">
        <v>50</v>
      </c>
      <c r="H827">
        <v>1</v>
      </c>
      <c r="I827">
        <v>3</v>
      </c>
      <c r="J827" t="s">
        <v>236</v>
      </c>
      <c r="K827" t="s">
        <v>2199</v>
      </c>
      <c r="L827" t="s">
        <v>229</v>
      </c>
      <c r="M827" t="s">
        <v>2199</v>
      </c>
      <c r="N827" t="s">
        <v>229</v>
      </c>
      <c r="O827" t="s">
        <v>2262</v>
      </c>
      <c r="P827" t="s">
        <v>2263</v>
      </c>
      <c r="Q827" t="s">
        <v>594</v>
      </c>
      <c r="R827" t="s">
        <v>602</v>
      </c>
      <c r="S827" t="s">
        <v>594</v>
      </c>
      <c r="T827" t="s">
        <v>236</v>
      </c>
      <c r="U827" t="s">
        <v>1180</v>
      </c>
      <c r="V827" t="s">
        <v>1181</v>
      </c>
      <c r="W827" t="s">
        <v>797</v>
      </c>
      <c r="X827" t="s">
        <v>239</v>
      </c>
      <c r="Y827" t="s">
        <v>2205</v>
      </c>
      <c r="Z827" t="s">
        <v>240</v>
      </c>
      <c r="AA827" t="s">
        <v>2321</v>
      </c>
      <c r="AB827" t="s">
        <v>2322</v>
      </c>
      <c r="AC827" t="s">
        <v>2323</v>
      </c>
      <c r="AD827" t="s">
        <v>2324</v>
      </c>
      <c r="AE827" t="s">
        <v>609</v>
      </c>
      <c r="AF827" t="s">
        <v>610</v>
      </c>
      <c r="AG827" t="s">
        <v>611</v>
      </c>
      <c r="AH827" t="s">
        <v>2298</v>
      </c>
      <c r="AI827" t="s">
        <v>2299</v>
      </c>
      <c r="AJ827" t="s">
        <v>2434</v>
      </c>
      <c r="AK827" t="s">
        <v>191</v>
      </c>
      <c r="AL827">
        <v>379033154</v>
      </c>
      <c r="AM827">
        <v>0</v>
      </c>
      <c r="AN827">
        <v>0</v>
      </c>
      <c r="AO827">
        <v>0</v>
      </c>
      <c r="AP827">
        <v>206663029</v>
      </c>
      <c r="AQ827" s="187">
        <v>172370125</v>
      </c>
      <c r="AR827" s="187">
        <v>172370125</v>
      </c>
      <c r="AS827" s="187">
        <v>172370125</v>
      </c>
      <c r="AT827" s="187">
        <v>141299055</v>
      </c>
      <c r="AU827" s="187">
        <v>141299055</v>
      </c>
      <c r="AV827" s="187">
        <v>0</v>
      </c>
      <c r="AW827">
        <f>+COUNTIF('[5]EJECUCIONGASTOS ARMONIZADO'!$R$3:$R$583,#REF!)</f>
        <v>0</v>
      </c>
      <c r="AY827" t="e">
        <f>+#REF!-[5]GASTOS!#REF!</f>
        <v>#REF!</v>
      </c>
    </row>
    <row r="828" spans="1:51" x14ac:dyDescent="0.25">
      <c r="A828">
        <v>40</v>
      </c>
      <c r="B828">
        <v>2</v>
      </c>
      <c r="C828">
        <v>3</v>
      </c>
      <c r="D828">
        <v>33</v>
      </c>
      <c r="E828">
        <v>1</v>
      </c>
      <c r="F828">
        <v>3</v>
      </c>
      <c r="G828">
        <v>58</v>
      </c>
      <c r="H828">
        <v>0</v>
      </c>
      <c r="I828">
        <v>3</v>
      </c>
      <c r="J828" t="s">
        <v>236</v>
      </c>
      <c r="K828" t="s">
        <v>2199</v>
      </c>
      <c r="L828" t="s">
        <v>229</v>
      </c>
      <c r="M828" t="s">
        <v>2199</v>
      </c>
      <c r="N828" t="s">
        <v>229</v>
      </c>
      <c r="O828" t="s">
        <v>2262</v>
      </c>
      <c r="P828" t="s">
        <v>2263</v>
      </c>
      <c r="Q828" t="s">
        <v>594</v>
      </c>
      <c r="R828" t="s">
        <v>602</v>
      </c>
      <c r="S828" t="s">
        <v>594</v>
      </c>
      <c r="T828" t="s">
        <v>236</v>
      </c>
      <c r="U828" t="s">
        <v>1180</v>
      </c>
      <c r="V828" t="s">
        <v>1181</v>
      </c>
      <c r="W828" t="s">
        <v>797</v>
      </c>
      <c r="X828" t="s">
        <v>239</v>
      </c>
      <c r="Y828" t="s">
        <v>2205</v>
      </c>
      <c r="Z828" t="s">
        <v>240</v>
      </c>
      <c r="AA828" t="s">
        <v>2336</v>
      </c>
      <c r="AB828" t="s">
        <v>2337</v>
      </c>
      <c r="AC828" t="s">
        <v>2338</v>
      </c>
      <c r="AD828" t="s">
        <v>2339</v>
      </c>
      <c r="AE828" t="s">
        <v>609</v>
      </c>
      <c r="AF828" t="s">
        <v>610</v>
      </c>
      <c r="AG828" t="s">
        <v>611</v>
      </c>
      <c r="AH828" t="s">
        <v>2340</v>
      </c>
      <c r="AI828" t="s">
        <v>2341</v>
      </c>
      <c r="AJ828" t="s">
        <v>2437</v>
      </c>
      <c r="AK828" t="s">
        <v>192</v>
      </c>
      <c r="AL828">
        <v>43157830</v>
      </c>
      <c r="AM828">
        <v>0</v>
      </c>
      <c r="AN828">
        <v>0</v>
      </c>
      <c r="AO828">
        <v>0</v>
      </c>
      <c r="AP828">
        <v>43157830</v>
      </c>
      <c r="AQ828" s="187">
        <v>0</v>
      </c>
      <c r="AR828" s="187">
        <v>0</v>
      </c>
      <c r="AS828" s="187">
        <v>0</v>
      </c>
      <c r="AT828" s="187">
        <v>0</v>
      </c>
      <c r="AU828" s="187">
        <v>0</v>
      </c>
      <c r="AV828" s="187">
        <v>0</v>
      </c>
      <c r="AW828">
        <f>+COUNTIF('[5]EJECUCIONGASTOS ARMONIZADO'!$R$3:$R$583,#REF!)</f>
        <v>0</v>
      </c>
      <c r="AY828" t="e">
        <f>+#REF!-[5]GASTOS!#REF!</f>
        <v>#REF!</v>
      </c>
    </row>
    <row r="829" spans="1:51" x14ac:dyDescent="0.25">
      <c r="A829">
        <v>40</v>
      </c>
      <c r="B829">
        <v>2</v>
      </c>
      <c r="C829">
        <v>3</v>
      </c>
      <c r="D829">
        <v>33</v>
      </c>
      <c r="E829">
        <v>1</v>
      </c>
      <c r="F829">
        <v>6</v>
      </c>
      <c r="G829">
        <v>40</v>
      </c>
      <c r="H829">
        <v>0</v>
      </c>
      <c r="I829">
        <v>3</v>
      </c>
      <c r="J829" t="s">
        <v>236</v>
      </c>
      <c r="K829" t="s">
        <v>2199</v>
      </c>
      <c r="L829" t="s">
        <v>229</v>
      </c>
      <c r="M829" t="s">
        <v>2199</v>
      </c>
      <c r="N829" t="s">
        <v>229</v>
      </c>
      <c r="O829" t="s">
        <v>2262</v>
      </c>
      <c r="P829" t="s">
        <v>2263</v>
      </c>
      <c r="Q829" t="s">
        <v>594</v>
      </c>
      <c r="R829" t="s">
        <v>602</v>
      </c>
      <c r="S829" t="s">
        <v>594</v>
      </c>
      <c r="T829" t="s">
        <v>236</v>
      </c>
      <c r="U829" t="s">
        <v>1180</v>
      </c>
      <c r="V829" t="s">
        <v>1181</v>
      </c>
      <c r="W829" t="s">
        <v>797</v>
      </c>
      <c r="X829" t="s">
        <v>239</v>
      </c>
      <c r="Y829" t="s">
        <v>998</v>
      </c>
      <c r="Z829" t="s">
        <v>999</v>
      </c>
      <c r="AA829" t="s">
        <v>2345</v>
      </c>
      <c r="AB829" t="s">
        <v>2346</v>
      </c>
      <c r="AC829" t="s">
        <v>2347</v>
      </c>
      <c r="AD829" t="s">
        <v>2348</v>
      </c>
      <c r="AE829" t="s">
        <v>609</v>
      </c>
      <c r="AF829" t="s">
        <v>610</v>
      </c>
      <c r="AG829" t="s">
        <v>611</v>
      </c>
      <c r="AH829" t="s">
        <v>2268</v>
      </c>
      <c r="AI829" t="s">
        <v>1031</v>
      </c>
      <c r="AJ829" t="s">
        <v>2440</v>
      </c>
      <c r="AK829" t="s">
        <v>193</v>
      </c>
      <c r="AL829">
        <v>53157830</v>
      </c>
      <c r="AM829">
        <v>0</v>
      </c>
      <c r="AN829">
        <v>0</v>
      </c>
      <c r="AO829">
        <v>0</v>
      </c>
      <c r="AP829">
        <v>13666646</v>
      </c>
      <c r="AQ829" s="187">
        <v>39491184</v>
      </c>
      <c r="AR829" s="187">
        <v>39491184</v>
      </c>
      <c r="AS829" s="187">
        <v>39491184</v>
      </c>
      <c r="AT829" s="187">
        <v>14673662</v>
      </c>
      <c r="AU829" s="187">
        <v>14673662</v>
      </c>
      <c r="AV829" s="187">
        <v>0</v>
      </c>
      <c r="AW829">
        <f>+COUNTIF('[5]EJECUCIONGASTOS ARMONIZADO'!$R$3:$R$583,#REF!)</f>
        <v>0</v>
      </c>
      <c r="AY829" t="e">
        <f>+#REF!-[5]GASTOS!#REF!</f>
        <v>#REF!</v>
      </c>
    </row>
    <row r="830" spans="1:51" x14ac:dyDescent="0.25">
      <c r="A830">
        <v>40</v>
      </c>
      <c r="B830">
        <v>2</v>
      </c>
      <c r="C830">
        <v>3</v>
      </c>
      <c r="D830">
        <v>33</v>
      </c>
      <c r="E830">
        <v>1</v>
      </c>
      <c r="F830">
        <v>6</v>
      </c>
      <c r="G830">
        <v>40</v>
      </c>
      <c r="H830">
        <v>1</v>
      </c>
      <c r="I830">
        <v>3</v>
      </c>
      <c r="J830" t="s">
        <v>236</v>
      </c>
      <c r="K830" t="s">
        <v>2199</v>
      </c>
      <c r="L830" t="s">
        <v>229</v>
      </c>
      <c r="M830" t="s">
        <v>2199</v>
      </c>
      <c r="N830" t="s">
        <v>229</v>
      </c>
      <c r="O830" t="s">
        <v>2262</v>
      </c>
      <c r="P830" t="s">
        <v>2263</v>
      </c>
      <c r="Q830" t="s">
        <v>594</v>
      </c>
      <c r="R830" t="s">
        <v>602</v>
      </c>
      <c r="S830" t="s">
        <v>594</v>
      </c>
      <c r="T830" t="s">
        <v>236</v>
      </c>
      <c r="U830" t="s">
        <v>1180</v>
      </c>
      <c r="V830" t="s">
        <v>1181</v>
      </c>
      <c r="W830" t="s">
        <v>797</v>
      </c>
      <c r="X830" t="s">
        <v>239</v>
      </c>
      <c r="Y830" t="s">
        <v>998</v>
      </c>
      <c r="Z830" t="s">
        <v>999</v>
      </c>
      <c r="AA830" t="s">
        <v>2345</v>
      </c>
      <c r="AB830" t="s">
        <v>2346</v>
      </c>
      <c r="AC830" t="s">
        <v>2347</v>
      </c>
      <c r="AD830" t="s">
        <v>2348</v>
      </c>
      <c r="AE830" t="s">
        <v>609</v>
      </c>
      <c r="AF830" t="s">
        <v>610</v>
      </c>
      <c r="AG830" t="s">
        <v>611</v>
      </c>
      <c r="AH830" t="s">
        <v>2272</v>
      </c>
      <c r="AI830" t="s">
        <v>2273</v>
      </c>
      <c r="AJ830" t="s">
        <v>2443</v>
      </c>
      <c r="AK830" t="s">
        <v>194</v>
      </c>
      <c r="AL830">
        <v>31794524</v>
      </c>
      <c r="AM830">
        <v>0</v>
      </c>
      <c r="AN830">
        <v>0</v>
      </c>
      <c r="AO830">
        <v>0</v>
      </c>
      <c r="AP830">
        <v>0</v>
      </c>
      <c r="AQ830" s="187">
        <v>31794524</v>
      </c>
      <c r="AR830" s="187">
        <v>31794524</v>
      </c>
      <c r="AS830" s="187">
        <v>31794524</v>
      </c>
      <c r="AT830" s="187">
        <v>0</v>
      </c>
      <c r="AU830" s="187">
        <v>0</v>
      </c>
      <c r="AV830" s="187">
        <v>0</v>
      </c>
      <c r="AW830">
        <f>+COUNTIF('[5]EJECUCIONGASTOS ARMONIZADO'!$R$3:$R$583,#REF!)</f>
        <v>0</v>
      </c>
      <c r="AY830" t="e">
        <f>+#REF!-[5]GASTOS!#REF!</f>
        <v>#REF!</v>
      </c>
    </row>
    <row r="831" spans="1:51" x14ac:dyDescent="0.25">
      <c r="A831">
        <v>40</v>
      </c>
      <c r="B831">
        <v>2</v>
      </c>
      <c r="C831">
        <v>3</v>
      </c>
      <c r="D831">
        <v>83</v>
      </c>
      <c r="E831">
        <v>1</v>
      </c>
      <c r="F831">
        <v>201</v>
      </c>
      <c r="G831">
        <v>44</v>
      </c>
      <c r="H831">
        <v>41</v>
      </c>
      <c r="I831">
        <v>3</v>
      </c>
      <c r="J831" t="s">
        <v>236</v>
      </c>
      <c r="K831" t="s">
        <v>2199</v>
      </c>
      <c r="L831" t="s">
        <v>229</v>
      </c>
      <c r="M831" t="s">
        <v>2199</v>
      </c>
      <c r="N831" t="s">
        <v>229</v>
      </c>
      <c r="O831" t="s">
        <v>2262</v>
      </c>
      <c r="P831" t="s">
        <v>2263</v>
      </c>
      <c r="Q831" t="s">
        <v>594</v>
      </c>
      <c r="R831" t="s">
        <v>602</v>
      </c>
      <c r="S831" t="s">
        <v>594</v>
      </c>
      <c r="T831" t="s">
        <v>236</v>
      </c>
      <c r="U831" t="s">
        <v>1380</v>
      </c>
      <c r="V831" t="s">
        <v>1384</v>
      </c>
      <c r="W831" t="s">
        <v>797</v>
      </c>
      <c r="X831" t="s">
        <v>239</v>
      </c>
      <c r="Y831" t="s">
        <v>3432</v>
      </c>
      <c r="Z831" t="s">
        <v>333</v>
      </c>
      <c r="AA831" t="s">
        <v>3460</v>
      </c>
      <c r="AB831" t="s">
        <v>2386</v>
      </c>
      <c r="AC831" t="s">
        <v>2387</v>
      </c>
      <c r="AD831" t="s">
        <v>2388</v>
      </c>
      <c r="AE831" t="s">
        <v>609</v>
      </c>
      <c r="AF831" t="s">
        <v>610</v>
      </c>
      <c r="AG831" t="s">
        <v>611</v>
      </c>
      <c r="AH831" t="s">
        <v>2389</v>
      </c>
      <c r="AI831" t="s">
        <v>2390</v>
      </c>
      <c r="AJ831" t="s">
        <v>3480</v>
      </c>
      <c r="AK831" t="s">
        <v>3481</v>
      </c>
      <c r="AL831">
        <v>0</v>
      </c>
      <c r="AM831">
        <v>0</v>
      </c>
      <c r="AN831">
        <v>0</v>
      </c>
      <c r="AO831">
        <v>145686736</v>
      </c>
      <c r="AP831">
        <v>116802770</v>
      </c>
      <c r="AQ831" s="187">
        <v>28883966</v>
      </c>
      <c r="AR831" s="187">
        <v>14441983</v>
      </c>
      <c r="AS831" s="187">
        <v>14441983</v>
      </c>
      <c r="AT831" s="187">
        <v>3364806</v>
      </c>
      <c r="AU831" s="187">
        <v>0</v>
      </c>
      <c r="AV831" s="187">
        <v>14441983</v>
      </c>
      <c r="AW831">
        <f>+COUNTIF('[5]EJECUCIONGASTOS ARMONIZADO'!$R$3:$R$583,#REF!)</f>
        <v>0</v>
      </c>
      <c r="AY831" t="e">
        <f>+#REF!-[5]GASTOS!#REF!</f>
        <v>#REF!</v>
      </c>
    </row>
    <row r="832" spans="1:51" x14ac:dyDescent="0.25">
      <c r="A832">
        <v>40</v>
      </c>
      <c r="B832">
        <v>2</v>
      </c>
      <c r="C832">
        <v>3</v>
      </c>
      <c r="D832">
        <v>83</v>
      </c>
      <c r="E832">
        <v>1</v>
      </c>
      <c r="F832">
        <v>201</v>
      </c>
      <c r="G832">
        <v>44</v>
      </c>
      <c r="H832">
        <v>42</v>
      </c>
      <c r="I832">
        <v>3</v>
      </c>
      <c r="J832" t="s">
        <v>236</v>
      </c>
      <c r="K832" t="s">
        <v>2199</v>
      </c>
      <c r="L832" t="s">
        <v>229</v>
      </c>
      <c r="M832" t="s">
        <v>2199</v>
      </c>
      <c r="N832" t="s">
        <v>229</v>
      </c>
      <c r="O832" t="s">
        <v>2262</v>
      </c>
      <c r="P832" t="s">
        <v>2263</v>
      </c>
      <c r="Q832" t="s">
        <v>594</v>
      </c>
      <c r="R832" t="s">
        <v>602</v>
      </c>
      <c r="S832" t="s">
        <v>594</v>
      </c>
      <c r="T832" t="s">
        <v>236</v>
      </c>
      <c r="U832" t="s">
        <v>1380</v>
      </c>
      <c r="V832" t="s">
        <v>1384</v>
      </c>
      <c r="W832" t="s">
        <v>797</v>
      </c>
      <c r="X832" t="s">
        <v>239</v>
      </c>
      <c r="Y832" t="s">
        <v>3432</v>
      </c>
      <c r="Z832" t="s">
        <v>333</v>
      </c>
      <c r="AA832" t="s">
        <v>3460</v>
      </c>
      <c r="AB832" t="s">
        <v>2386</v>
      </c>
      <c r="AC832" t="s">
        <v>2387</v>
      </c>
      <c r="AD832" t="s">
        <v>2388</v>
      </c>
      <c r="AE832" t="s">
        <v>609</v>
      </c>
      <c r="AF832" t="s">
        <v>610</v>
      </c>
      <c r="AG832" t="s">
        <v>611</v>
      </c>
      <c r="AH832" t="s">
        <v>2389</v>
      </c>
      <c r="AI832" t="s">
        <v>2390</v>
      </c>
      <c r="AJ832" t="s">
        <v>3482</v>
      </c>
      <c r="AK832" t="s">
        <v>3483</v>
      </c>
      <c r="AL832">
        <v>0</v>
      </c>
      <c r="AM832">
        <v>0</v>
      </c>
      <c r="AN832">
        <v>0</v>
      </c>
      <c r="AO832">
        <v>38371539</v>
      </c>
      <c r="AP832">
        <v>0</v>
      </c>
      <c r="AQ832" s="187">
        <v>38371539</v>
      </c>
      <c r="AR832" s="187">
        <v>0</v>
      </c>
      <c r="AS832" s="187">
        <v>0</v>
      </c>
      <c r="AT832" s="187">
        <v>0</v>
      </c>
      <c r="AU832" s="187">
        <v>0</v>
      </c>
      <c r="AV832" s="187">
        <v>38371539</v>
      </c>
      <c r="AW832">
        <f>+COUNTIF('[5]EJECUCIONGASTOS ARMONIZADO'!$R$3:$R$583,#REF!)</f>
        <v>0</v>
      </c>
      <c r="AY832" t="e">
        <f>+#REF!-[5]GASTOS!#REF!</f>
        <v>#REF!</v>
      </c>
    </row>
    <row r="833" spans="1:51" x14ac:dyDescent="0.25">
      <c r="A833">
        <v>40</v>
      </c>
      <c r="B833">
        <v>2</v>
      </c>
      <c r="C833">
        <v>3</v>
      </c>
      <c r="D833">
        <v>83</v>
      </c>
      <c r="E833">
        <v>1</v>
      </c>
      <c r="F833">
        <v>201</v>
      </c>
      <c r="G833">
        <v>44</v>
      </c>
      <c r="H833">
        <v>43</v>
      </c>
      <c r="I833">
        <v>3</v>
      </c>
      <c r="J833" t="s">
        <v>236</v>
      </c>
      <c r="K833" t="s">
        <v>2199</v>
      </c>
      <c r="L833" t="s">
        <v>229</v>
      </c>
      <c r="M833" t="s">
        <v>2199</v>
      </c>
      <c r="N833" t="s">
        <v>229</v>
      </c>
      <c r="O833" t="s">
        <v>2262</v>
      </c>
      <c r="P833" t="s">
        <v>2263</v>
      </c>
      <c r="Q833" t="s">
        <v>594</v>
      </c>
      <c r="R833" t="s">
        <v>602</v>
      </c>
      <c r="S833" t="s">
        <v>594</v>
      </c>
      <c r="T833" t="s">
        <v>236</v>
      </c>
      <c r="U833" t="s">
        <v>1380</v>
      </c>
      <c r="V833" t="s">
        <v>1384</v>
      </c>
      <c r="W833" t="s">
        <v>797</v>
      </c>
      <c r="X833" t="s">
        <v>239</v>
      </c>
      <c r="Y833" t="s">
        <v>3432</v>
      </c>
      <c r="Z833" t="s">
        <v>333</v>
      </c>
      <c r="AA833" t="s">
        <v>3460</v>
      </c>
      <c r="AB833" t="s">
        <v>2386</v>
      </c>
      <c r="AC833" t="s">
        <v>2387</v>
      </c>
      <c r="AD833" t="s">
        <v>2388</v>
      </c>
      <c r="AE833" t="s">
        <v>609</v>
      </c>
      <c r="AF833" t="s">
        <v>610</v>
      </c>
      <c r="AG833" t="s">
        <v>611</v>
      </c>
      <c r="AH833" t="s">
        <v>2389</v>
      </c>
      <c r="AI833" t="s">
        <v>2390</v>
      </c>
      <c r="AJ833" t="s">
        <v>4461</v>
      </c>
      <c r="AK833" t="s">
        <v>4462</v>
      </c>
      <c r="AL833">
        <v>0</v>
      </c>
      <c r="AM833">
        <v>0</v>
      </c>
      <c r="AN833">
        <v>0</v>
      </c>
      <c r="AO833">
        <v>62912153</v>
      </c>
      <c r="AP833">
        <v>0</v>
      </c>
      <c r="AQ833" s="187">
        <v>62912153</v>
      </c>
      <c r="AR833" s="187">
        <v>13667312</v>
      </c>
      <c r="AS833" s="187">
        <v>0</v>
      </c>
      <c r="AT833" s="187">
        <v>0</v>
      </c>
      <c r="AU833" s="187">
        <v>0</v>
      </c>
      <c r="AV833" s="187">
        <v>49244841</v>
      </c>
      <c r="AY833" t="e">
        <f>+#REF!-[5]GASTOS!#REF!</f>
        <v>#REF!</v>
      </c>
    </row>
    <row r="834" spans="1:51" x14ac:dyDescent="0.25">
      <c r="A834">
        <v>40</v>
      </c>
      <c r="B834">
        <v>2</v>
      </c>
      <c r="C834">
        <v>3</v>
      </c>
      <c r="D834">
        <v>83</v>
      </c>
      <c r="E834">
        <v>1</v>
      </c>
      <c r="F834">
        <v>201</v>
      </c>
      <c r="G834">
        <v>44</v>
      </c>
      <c r="H834">
        <v>43</v>
      </c>
      <c r="I834">
        <v>3</v>
      </c>
      <c r="J834" t="s">
        <v>236</v>
      </c>
      <c r="K834" t="s">
        <v>2199</v>
      </c>
      <c r="L834" t="s">
        <v>229</v>
      </c>
      <c r="M834" t="s">
        <v>2199</v>
      </c>
      <c r="N834" t="s">
        <v>229</v>
      </c>
      <c r="O834" t="s">
        <v>2262</v>
      </c>
      <c r="P834" t="s">
        <v>2263</v>
      </c>
      <c r="Q834" t="s">
        <v>594</v>
      </c>
      <c r="R834" t="s">
        <v>602</v>
      </c>
      <c r="S834" t="s">
        <v>594</v>
      </c>
      <c r="T834" t="s">
        <v>236</v>
      </c>
      <c r="U834" t="s">
        <v>1380</v>
      </c>
      <c r="V834" t="s">
        <v>1384</v>
      </c>
      <c r="W834" t="s">
        <v>797</v>
      </c>
      <c r="X834" t="s">
        <v>239</v>
      </c>
      <c r="Y834" t="s">
        <v>3432</v>
      </c>
      <c r="Z834" t="s">
        <v>333</v>
      </c>
      <c r="AA834" t="s">
        <v>3460</v>
      </c>
      <c r="AB834" t="s">
        <v>2386</v>
      </c>
      <c r="AC834" t="s">
        <v>2387</v>
      </c>
      <c r="AD834" t="s">
        <v>2388</v>
      </c>
      <c r="AE834" t="s">
        <v>609</v>
      </c>
      <c r="AF834" t="s">
        <v>610</v>
      </c>
      <c r="AG834" t="s">
        <v>611</v>
      </c>
      <c r="AH834" t="s">
        <v>2272</v>
      </c>
      <c r="AI834" t="s">
        <v>2273</v>
      </c>
      <c r="AJ834" t="s">
        <v>4526</v>
      </c>
      <c r="AK834" t="s">
        <v>4462</v>
      </c>
      <c r="AL834">
        <v>0</v>
      </c>
      <c r="AM834">
        <v>0</v>
      </c>
      <c r="AN834">
        <v>0</v>
      </c>
      <c r="AO834">
        <v>0</v>
      </c>
      <c r="AP834">
        <v>0</v>
      </c>
      <c r="AQ834" s="187">
        <v>0</v>
      </c>
      <c r="AR834" s="187">
        <v>0</v>
      </c>
      <c r="AS834" s="187">
        <v>0</v>
      </c>
      <c r="AT834" s="187">
        <v>0</v>
      </c>
      <c r="AU834" s="187">
        <v>0</v>
      </c>
      <c r="AV834" s="187">
        <v>0</v>
      </c>
    </row>
    <row r="835" spans="1:51" x14ac:dyDescent="0.25">
      <c r="A835">
        <v>40</v>
      </c>
      <c r="B835">
        <v>2</v>
      </c>
      <c r="C835">
        <v>3</v>
      </c>
      <c r="D835">
        <v>83</v>
      </c>
      <c r="E835">
        <v>1</v>
      </c>
      <c r="F835">
        <v>201</v>
      </c>
      <c r="G835">
        <v>48</v>
      </c>
      <c r="H835">
        <v>43</v>
      </c>
      <c r="I835">
        <v>3</v>
      </c>
      <c r="J835" t="s">
        <v>236</v>
      </c>
      <c r="K835" t="s">
        <v>2199</v>
      </c>
      <c r="L835" t="s">
        <v>229</v>
      </c>
      <c r="M835" t="s">
        <v>2199</v>
      </c>
      <c r="N835" t="s">
        <v>229</v>
      </c>
      <c r="O835" t="s">
        <v>2262</v>
      </c>
      <c r="P835" t="s">
        <v>2263</v>
      </c>
      <c r="Q835" t="s">
        <v>594</v>
      </c>
      <c r="R835" t="s">
        <v>602</v>
      </c>
      <c r="S835" t="s">
        <v>594</v>
      </c>
      <c r="T835" t="s">
        <v>236</v>
      </c>
      <c r="U835" t="s">
        <v>1380</v>
      </c>
      <c r="V835" t="s">
        <v>1384</v>
      </c>
      <c r="W835" t="s">
        <v>797</v>
      </c>
      <c r="X835" t="s">
        <v>239</v>
      </c>
      <c r="Y835" t="s">
        <v>3432</v>
      </c>
      <c r="Z835" t="s">
        <v>333</v>
      </c>
      <c r="AA835" t="s">
        <v>4527</v>
      </c>
      <c r="AB835" t="s">
        <v>2307</v>
      </c>
      <c r="AC835" t="s">
        <v>2308</v>
      </c>
      <c r="AD835" t="s">
        <v>2309</v>
      </c>
      <c r="AE835" t="s">
        <v>609</v>
      </c>
      <c r="AF835" t="s">
        <v>610</v>
      </c>
      <c r="AG835" t="s">
        <v>611</v>
      </c>
      <c r="AH835" t="s">
        <v>2272</v>
      </c>
      <c r="AI835" t="s">
        <v>2273</v>
      </c>
      <c r="AJ835" t="s">
        <v>4528</v>
      </c>
      <c r="AK835" t="s">
        <v>4529</v>
      </c>
      <c r="AL835">
        <v>0</v>
      </c>
      <c r="AM835">
        <v>0</v>
      </c>
      <c r="AN835">
        <v>0</v>
      </c>
      <c r="AO835">
        <v>0</v>
      </c>
      <c r="AP835">
        <v>0</v>
      </c>
      <c r="AQ835" s="187">
        <v>0</v>
      </c>
      <c r="AR835" s="187">
        <v>0</v>
      </c>
      <c r="AS835" s="187">
        <v>0</v>
      </c>
      <c r="AT835" s="187">
        <v>0</v>
      </c>
      <c r="AU835" s="187">
        <v>0</v>
      </c>
      <c r="AV835" s="187">
        <v>0</v>
      </c>
    </row>
    <row r="836" spans="1:51" x14ac:dyDescent="0.25">
      <c r="A836">
        <v>40</v>
      </c>
      <c r="B836">
        <v>2</v>
      </c>
      <c r="C836">
        <v>3</v>
      </c>
      <c r="D836">
        <v>83</v>
      </c>
      <c r="E836">
        <v>1</v>
      </c>
      <c r="F836">
        <v>201</v>
      </c>
      <c r="G836">
        <v>50</v>
      </c>
      <c r="H836">
        <v>40</v>
      </c>
      <c r="I836">
        <v>3</v>
      </c>
      <c r="J836" t="s">
        <v>236</v>
      </c>
      <c r="K836" t="s">
        <v>2199</v>
      </c>
      <c r="L836" t="s">
        <v>229</v>
      </c>
      <c r="M836" t="s">
        <v>2199</v>
      </c>
      <c r="N836" t="s">
        <v>229</v>
      </c>
      <c r="O836" t="s">
        <v>2262</v>
      </c>
      <c r="P836" t="s">
        <v>2263</v>
      </c>
      <c r="Q836" t="s">
        <v>594</v>
      </c>
      <c r="R836" t="s">
        <v>602</v>
      </c>
      <c r="S836" t="s">
        <v>594</v>
      </c>
      <c r="T836" t="s">
        <v>236</v>
      </c>
      <c r="U836" t="s">
        <v>1380</v>
      </c>
      <c r="V836" t="s">
        <v>1384</v>
      </c>
      <c r="W836" t="s">
        <v>797</v>
      </c>
      <c r="X836" t="s">
        <v>239</v>
      </c>
      <c r="Y836" t="s">
        <v>3432</v>
      </c>
      <c r="Z836" t="s">
        <v>333</v>
      </c>
      <c r="AA836" t="s">
        <v>3433</v>
      </c>
      <c r="AB836" t="s">
        <v>2322</v>
      </c>
      <c r="AC836" t="s">
        <v>2323</v>
      </c>
      <c r="AD836" t="s">
        <v>2324</v>
      </c>
      <c r="AE836" t="s">
        <v>609</v>
      </c>
      <c r="AF836" t="s">
        <v>610</v>
      </c>
      <c r="AG836" t="s">
        <v>611</v>
      </c>
      <c r="AH836" t="s">
        <v>2331</v>
      </c>
      <c r="AI836" t="s">
        <v>2332</v>
      </c>
      <c r="AJ836" t="s">
        <v>3484</v>
      </c>
      <c r="AK836" t="s">
        <v>3435</v>
      </c>
      <c r="AL836">
        <v>0</v>
      </c>
      <c r="AM836">
        <v>0</v>
      </c>
      <c r="AN836">
        <v>0</v>
      </c>
      <c r="AO836">
        <v>650000000</v>
      </c>
      <c r="AP836">
        <v>250000000</v>
      </c>
      <c r="AQ836" s="187">
        <v>400000000</v>
      </c>
      <c r="AR836" s="187">
        <v>400000000</v>
      </c>
      <c r="AS836" s="187">
        <v>400000000</v>
      </c>
      <c r="AT836" s="187">
        <v>0</v>
      </c>
      <c r="AU836" s="187">
        <v>0</v>
      </c>
      <c r="AV836" s="187">
        <v>0</v>
      </c>
      <c r="AW836">
        <f>+COUNTIF('[5]EJECUCIONGASTOS ARMONIZADO'!$R$3:$R$583,#REF!)</f>
        <v>0</v>
      </c>
      <c r="AY836" t="e">
        <f>+#REF!-[5]GASTOS!#REF!</f>
        <v>#REF!</v>
      </c>
    </row>
    <row r="837" spans="1:51" x14ac:dyDescent="0.25">
      <c r="A837">
        <v>40</v>
      </c>
      <c r="B837">
        <v>2</v>
      </c>
      <c r="C837">
        <v>3</v>
      </c>
      <c r="D837">
        <v>83</v>
      </c>
      <c r="E837">
        <v>1</v>
      </c>
      <c r="F837">
        <v>202</v>
      </c>
      <c r="G837">
        <v>48</v>
      </c>
      <c r="H837">
        <v>41</v>
      </c>
      <c r="I837">
        <v>3</v>
      </c>
      <c r="J837" t="s">
        <v>236</v>
      </c>
      <c r="K837" t="s">
        <v>2199</v>
      </c>
      <c r="L837" t="s">
        <v>229</v>
      </c>
      <c r="M837" t="s">
        <v>2199</v>
      </c>
      <c r="N837" t="s">
        <v>229</v>
      </c>
      <c r="O837" t="s">
        <v>2262</v>
      </c>
      <c r="P837" t="s">
        <v>2263</v>
      </c>
      <c r="Q837" t="s">
        <v>594</v>
      </c>
      <c r="R837" t="s">
        <v>602</v>
      </c>
      <c r="S837" t="s">
        <v>594</v>
      </c>
      <c r="T837" t="s">
        <v>236</v>
      </c>
      <c r="U837" t="s">
        <v>1380</v>
      </c>
      <c r="V837" t="s">
        <v>1384</v>
      </c>
      <c r="W837" t="s">
        <v>797</v>
      </c>
      <c r="X837" t="s">
        <v>239</v>
      </c>
      <c r="Y837" t="s">
        <v>3440</v>
      </c>
      <c r="Z837" t="s">
        <v>336</v>
      </c>
      <c r="AA837" t="s">
        <v>3456</v>
      </c>
      <c r="AB837" t="s">
        <v>2307</v>
      </c>
      <c r="AC837" t="s">
        <v>2308</v>
      </c>
      <c r="AD837" t="s">
        <v>2309</v>
      </c>
      <c r="AE837" t="s">
        <v>609</v>
      </c>
      <c r="AF837" t="s">
        <v>610</v>
      </c>
      <c r="AG837" t="s">
        <v>611</v>
      </c>
      <c r="AH837" t="s">
        <v>2272</v>
      </c>
      <c r="AI837" t="s">
        <v>2273</v>
      </c>
      <c r="AJ837" t="s">
        <v>4463</v>
      </c>
      <c r="AK837" t="s">
        <v>4464</v>
      </c>
      <c r="AL837">
        <v>0</v>
      </c>
      <c r="AM837">
        <v>0</v>
      </c>
      <c r="AN837">
        <v>0</v>
      </c>
      <c r="AO837">
        <v>171832343</v>
      </c>
      <c r="AP837">
        <v>0</v>
      </c>
      <c r="AQ837" s="187">
        <v>171832343</v>
      </c>
      <c r="AR837" s="187">
        <v>0</v>
      </c>
      <c r="AS837" s="187">
        <v>0</v>
      </c>
      <c r="AT837" s="187">
        <v>0</v>
      </c>
      <c r="AU837" s="187">
        <v>0</v>
      </c>
      <c r="AV837" s="187">
        <v>171832343</v>
      </c>
      <c r="AY837" t="e">
        <f>+#REF!-[5]GASTOS!#REF!</f>
        <v>#REF!</v>
      </c>
    </row>
    <row r="838" spans="1:51" x14ac:dyDescent="0.25">
      <c r="A838">
        <v>40</v>
      </c>
      <c r="B838">
        <v>2</v>
      </c>
      <c r="C838">
        <v>3</v>
      </c>
      <c r="D838">
        <v>83</v>
      </c>
      <c r="E838">
        <v>1</v>
      </c>
      <c r="F838">
        <v>202</v>
      </c>
      <c r="G838">
        <v>48</v>
      </c>
      <c r="H838">
        <v>43</v>
      </c>
      <c r="I838">
        <v>3</v>
      </c>
      <c r="J838" t="s">
        <v>236</v>
      </c>
      <c r="K838" t="s">
        <v>2199</v>
      </c>
      <c r="L838" t="s">
        <v>229</v>
      </c>
      <c r="M838" t="s">
        <v>2199</v>
      </c>
      <c r="N838" t="s">
        <v>229</v>
      </c>
      <c r="O838" t="s">
        <v>2262</v>
      </c>
      <c r="P838" t="s">
        <v>2263</v>
      </c>
      <c r="Q838" t="s">
        <v>594</v>
      </c>
      <c r="R838" t="s">
        <v>602</v>
      </c>
      <c r="S838" t="s">
        <v>594</v>
      </c>
      <c r="T838" t="s">
        <v>236</v>
      </c>
      <c r="U838" t="s">
        <v>1380</v>
      </c>
      <c r="V838" t="s">
        <v>1384</v>
      </c>
      <c r="W838" t="s">
        <v>797</v>
      </c>
      <c r="X838" t="s">
        <v>239</v>
      </c>
      <c r="Y838" t="s">
        <v>3440</v>
      </c>
      <c r="Z838" t="s">
        <v>336</v>
      </c>
      <c r="AA838" t="s">
        <v>3456</v>
      </c>
      <c r="AB838" t="s">
        <v>2307</v>
      </c>
      <c r="AC838" t="s">
        <v>2308</v>
      </c>
      <c r="AD838" t="s">
        <v>2309</v>
      </c>
      <c r="AE838" t="s">
        <v>609</v>
      </c>
      <c r="AF838" t="s">
        <v>610</v>
      </c>
      <c r="AG838" t="s">
        <v>611</v>
      </c>
      <c r="AH838" t="s">
        <v>2389</v>
      </c>
      <c r="AI838" t="s">
        <v>2390</v>
      </c>
      <c r="AJ838" t="s">
        <v>4465</v>
      </c>
      <c r="AK838" t="s">
        <v>4466</v>
      </c>
      <c r="AL838">
        <v>0</v>
      </c>
      <c r="AM838">
        <v>0</v>
      </c>
      <c r="AN838">
        <v>0</v>
      </c>
      <c r="AO838">
        <v>53890617</v>
      </c>
      <c r="AP838">
        <v>0</v>
      </c>
      <c r="AQ838" s="187">
        <v>53890617</v>
      </c>
      <c r="AR838" s="187">
        <v>0</v>
      </c>
      <c r="AS838" s="187">
        <v>0</v>
      </c>
      <c r="AT838" s="187">
        <v>0</v>
      </c>
      <c r="AU838" s="187">
        <v>0</v>
      </c>
      <c r="AV838" s="187">
        <v>53890617</v>
      </c>
      <c r="AY838" t="e">
        <f>+#REF!-[5]GASTOS!#REF!</f>
        <v>#REF!</v>
      </c>
    </row>
    <row r="839" spans="1:51" x14ac:dyDescent="0.25">
      <c r="A839">
        <v>40</v>
      </c>
      <c r="B839">
        <v>2</v>
      </c>
      <c r="C839">
        <v>3</v>
      </c>
      <c r="D839">
        <v>83</v>
      </c>
      <c r="E839">
        <v>1</v>
      </c>
      <c r="F839">
        <v>202</v>
      </c>
      <c r="G839">
        <v>48</v>
      </c>
      <c r="H839">
        <v>44</v>
      </c>
      <c r="I839">
        <v>3</v>
      </c>
      <c r="J839" t="s">
        <v>236</v>
      </c>
      <c r="K839" t="s">
        <v>2199</v>
      </c>
      <c r="L839" t="s">
        <v>229</v>
      </c>
      <c r="M839" t="s">
        <v>2199</v>
      </c>
      <c r="N839" t="s">
        <v>229</v>
      </c>
      <c r="O839" t="s">
        <v>2262</v>
      </c>
      <c r="P839" t="s">
        <v>2263</v>
      </c>
      <c r="Q839" t="s">
        <v>594</v>
      </c>
      <c r="R839" t="s">
        <v>602</v>
      </c>
      <c r="S839" t="s">
        <v>594</v>
      </c>
      <c r="T839" t="s">
        <v>236</v>
      </c>
      <c r="U839" t="s">
        <v>1380</v>
      </c>
      <c r="V839" t="s">
        <v>1384</v>
      </c>
      <c r="W839" t="s">
        <v>797</v>
      </c>
      <c r="X839" t="s">
        <v>239</v>
      </c>
      <c r="Y839" t="s">
        <v>3440</v>
      </c>
      <c r="Z839" t="s">
        <v>336</v>
      </c>
      <c r="AA839" t="s">
        <v>3456</v>
      </c>
      <c r="AB839" t="s">
        <v>2307</v>
      </c>
      <c r="AC839" t="s">
        <v>2308</v>
      </c>
      <c r="AD839" t="s">
        <v>2309</v>
      </c>
      <c r="AE839" t="s">
        <v>609</v>
      </c>
      <c r="AF839" t="s">
        <v>610</v>
      </c>
      <c r="AG839" t="s">
        <v>611</v>
      </c>
      <c r="AH839" t="s">
        <v>2272</v>
      </c>
      <c r="AI839" t="s">
        <v>2273</v>
      </c>
      <c r="AJ839" t="s">
        <v>4467</v>
      </c>
      <c r="AK839" t="s">
        <v>4466</v>
      </c>
      <c r="AL839">
        <v>0</v>
      </c>
      <c r="AM839">
        <v>0</v>
      </c>
      <c r="AN839">
        <v>0</v>
      </c>
      <c r="AO839">
        <v>250000000</v>
      </c>
      <c r="AP839">
        <v>0</v>
      </c>
      <c r="AQ839" s="187">
        <v>250000000</v>
      </c>
      <c r="AR839" s="187">
        <v>0</v>
      </c>
      <c r="AS839" s="187">
        <v>0</v>
      </c>
      <c r="AT839" s="187">
        <v>0</v>
      </c>
      <c r="AU839" s="187">
        <v>0</v>
      </c>
      <c r="AV839" s="187">
        <v>250000000</v>
      </c>
      <c r="AY839" t="e">
        <f>+#REF!-[5]GASTOS!#REF!</f>
        <v>#REF!</v>
      </c>
    </row>
    <row r="840" spans="1:51" x14ac:dyDescent="0.25">
      <c r="A840">
        <v>40</v>
      </c>
      <c r="B840">
        <v>2</v>
      </c>
      <c r="C840">
        <v>3</v>
      </c>
      <c r="D840">
        <v>83</v>
      </c>
      <c r="E840">
        <v>1</v>
      </c>
      <c r="F840">
        <v>202</v>
      </c>
      <c r="G840">
        <v>58</v>
      </c>
      <c r="H840">
        <v>40</v>
      </c>
      <c r="I840">
        <v>3</v>
      </c>
      <c r="J840" t="s">
        <v>236</v>
      </c>
      <c r="K840" t="s">
        <v>2199</v>
      </c>
      <c r="L840" t="s">
        <v>229</v>
      </c>
      <c r="M840" t="s">
        <v>2199</v>
      </c>
      <c r="N840" t="s">
        <v>229</v>
      </c>
      <c r="O840" t="s">
        <v>2262</v>
      </c>
      <c r="P840" t="s">
        <v>2263</v>
      </c>
      <c r="Q840" t="s">
        <v>594</v>
      </c>
      <c r="R840" t="s">
        <v>602</v>
      </c>
      <c r="S840" t="s">
        <v>594</v>
      </c>
      <c r="T840" t="s">
        <v>236</v>
      </c>
      <c r="U840" t="s">
        <v>1380</v>
      </c>
      <c r="V840" t="s">
        <v>1384</v>
      </c>
      <c r="W840" t="s">
        <v>797</v>
      </c>
      <c r="X840" t="s">
        <v>239</v>
      </c>
      <c r="Y840" t="s">
        <v>3440</v>
      </c>
      <c r="Z840" t="s">
        <v>336</v>
      </c>
      <c r="AA840" t="s">
        <v>3458</v>
      </c>
      <c r="AB840" t="s">
        <v>2337</v>
      </c>
      <c r="AC840" t="s">
        <v>2338</v>
      </c>
      <c r="AD840" t="s">
        <v>2339</v>
      </c>
      <c r="AE840" t="s">
        <v>609</v>
      </c>
      <c r="AF840" t="s">
        <v>610</v>
      </c>
      <c r="AG840" t="s">
        <v>611</v>
      </c>
      <c r="AH840" t="s">
        <v>2459</v>
      </c>
      <c r="AI840" t="s">
        <v>2460</v>
      </c>
      <c r="AJ840" t="s">
        <v>3485</v>
      </c>
      <c r="AK840" t="s">
        <v>3486</v>
      </c>
      <c r="AL840">
        <v>0</v>
      </c>
      <c r="AM840">
        <v>0</v>
      </c>
      <c r="AN840">
        <v>0</v>
      </c>
      <c r="AO840">
        <v>87680000</v>
      </c>
      <c r="AP840">
        <v>61180000</v>
      </c>
      <c r="AQ840" s="187">
        <v>26500000</v>
      </c>
      <c r="AR840" s="187">
        <v>26262010</v>
      </c>
      <c r="AS840" s="187">
        <v>26262010</v>
      </c>
      <c r="AT840" s="187">
        <v>0</v>
      </c>
      <c r="AU840" s="187">
        <v>0</v>
      </c>
      <c r="AV840" s="187">
        <v>237990</v>
      </c>
      <c r="AW840">
        <f>+COUNTIF('[5]EJECUCIONGASTOS ARMONIZADO'!$R$3:$R$583,#REF!)</f>
        <v>0</v>
      </c>
      <c r="AY840" t="e">
        <f>+#REF!-[5]GASTOS!#REF!</f>
        <v>#REF!</v>
      </c>
    </row>
    <row r="841" spans="1:51" x14ac:dyDescent="0.25">
      <c r="A841">
        <v>40</v>
      </c>
      <c r="B841">
        <v>2</v>
      </c>
      <c r="C841">
        <v>3</v>
      </c>
      <c r="D841">
        <v>83</v>
      </c>
      <c r="E841">
        <v>1</v>
      </c>
      <c r="F841">
        <v>202</v>
      </c>
      <c r="G841">
        <v>58</v>
      </c>
      <c r="H841">
        <v>41</v>
      </c>
      <c r="I841">
        <v>3</v>
      </c>
      <c r="J841" t="s">
        <v>236</v>
      </c>
      <c r="K841" t="s">
        <v>2199</v>
      </c>
      <c r="L841" t="s">
        <v>229</v>
      </c>
      <c r="M841" t="s">
        <v>2199</v>
      </c>
      <c r="N841" t="s">
        <v>229</v>
      </c>
      <c r="O841" t="s">
        <v>2262</v>
      </c>
      <c r="P841" t="s">
        <v>2263</v>
      </c>
      <c r="Q841" t="s">
        <v>594</v>
      </c>
      <c r="R841" t="s">
        <v>602</v>
      </c>
      <c r="S841" t="s">
        <v>594</v>
      </c>
      <c r="T841" t="s">
        <v>236</v>
      </c>
      <c r="U841" t="s">
        <v>1380</v>
      </c>
      <c r="V841" t="s">
        <v>1384</v>
      </c>
      <c r="W841" t="s">
        <v>797</v>
      </c>
      <c r="X841" t="s">
        <v>239</v>
      </c>
      <c r="Y841" t="s">
        <v>3440</v>
      </c>
      <c r="Z841" t="s">
        <v>336</v>
      </c>
      <c r="AA841" t="s">
        <v>3458</v>
      </c>
      <c r="AB841" t="s">
        <v>2337</v>
      </c>
      <c r="AC841" t="s">
        <v>2338</v>
      </c>
      <c r="AD841" t="s">
        <v>2339</v>
      </c>
      <c r="AE841" t="s">
        <v>609</v>
      </c>
      <c r="AF841" t="s">
        <v>610</v>
      </c>
      <c r="AG841" t="s">
        <v>611</v>
      </c>
      <c r="AH841" t="s">
        <v>2340</v>
      </c>
      <c r="AI841" t="s">
        <v>2341</v>
      </c>
      <c r="AJ841" t="s">
        <v>3487</v>
      </c>
      <c r="AK841" t="s">
        <v>3488</v>
      </c>
      <c r="AL841">
        <v>0</v>
      </c>
      <c r="AM841">
        <v>0</v>
      </c>
      <c r="AN841">
        <v>0</v>
      </c>
      <c r="AO841">
        <v>316793393</v>
      </c>
      <c r="AP841">
        <v>234793516</v>
      </c>
      <c r="AQ841" s="187">
        <v>81999877</v>
      </c>
      <c r="AR841" s="187">
        <v>58753275</v>
      </c>
      <c r="AS841" s="187">
        <v>58753275</v>
      </c>
      <c r="AT841" s="187">
        <v>22049518</v>
      </c>
      <c r="AU841" s="187">
        <v>18453032</v>
      </c>
      <c r="AV841" s="187">
        <v>23246602</v>
      </c>
      <c r="AW841">
        <f>+COUNTIF('[5]EJECUCIONGASTOS ARMONIZADO'!$R$3:$R$583,#REF!)</f>
        <v>0</v>
      </c>
      <c r="AY841" t="e">
        <f>+#REF!-[5]GASTOS!#REF!</f>
        <v>#REF!</v>
      </c>
    </row>
    <row r="842" spans="1:51" x14ac:dyDescent="0.25">
      <c r="A842">
        <v>40</v>
      </c>
      <c r="B842">
        <v>2</v>
      </c>
      <c r="C842">
        <v>3</v>
      </c>
      <c r="D842">
        <v>83</v>
      </c>
      <c r="E842">
        <v>1</v>
      </c>
      <c r="F842">
        <v>202</v>
      </c>
      <c r="G842">
        <v>58</v>
      </c>
      <c r="H842">
        <v>42</v>
      </c>
      <c r="I842">
        <v>3</v>
      </c>
      <c r="J842" t="s">
        <v>236</v>
      </c>
      <c r="K842" t="s">
        <v>2199</v>
      </c>
      <c r="L842" t="s">
        <v>229</v>
      </c>
      <c r="M842" t="s">
        <v>2199</v>
      </c>
      <c r="N842" t="s">
        <v>229</v>
      </c>
      <c r="O842" t="s">
        <v>2262</v>
      </c>
      <c r="P842" t="s">
        <v>2263</v>
      </c>
      <c r="Q842" t="s">
        <v>594</v>
      </c>
      <c r="R842" t="s">
        <v>602</v>
      </c>
      <c r="S842" t="s">
        <v>594</v>
      </c>
      <c r="T842" t="s">
        <v>236</v>
      </c>
      <c r="U842" t="s">
        <v>1380</v>
      </c>
      <c r="V842" t="s">
        <v>1384</v>
      </c>
      <c r="W842" t="s">
        <v>797</v>
      </c>
      <c r="X842" t="s">
        <v>239</v>
      </c>
      <c r="Y842" t="s">
        <v>3440</v>
      </c>
      <c r="Z842" t="s">
        <v>336</v>
      </c>
      <c r="AA842" t="s">
        <v>3458</v>
      </c>
      <c r="AB842" t="s">
        <v>2337</v>
      </c>
      <c r="AC842" t="s">
        <v>2338</v>
      </c>
      <c r="AD842" t="s">
        <v>2339</v>
      </c>
      <c r="AE842" t="s">
        <v>609</v>
      </c>
      <c r="AF842" t="s">
        <v>610</v>
      </c>
      <c r="AG842" t="s">
        <v>611</v>
      </c>
      <c r="AH842" t="s">
        <v>2340</v>
      </c>
      <c r="AI842" t="s">
        <v>2341</v>
      </c>
      <c r="AJ842" t="s">
        <v>4468</v>
      </c>
      <c r="AK842" t="s">
        <v>4469</v>
      </c>
      <c r="AL842">
        <v>0</v>
      </c>
      <c r="AM842">
        <v>0</v>
      </c>
      <c r="AN842">
        <v>0</v>
      </c>
      <c r="AO842">
        <v>124141173</v>
      </c>
      <c r="AP842">
        <v>0</v>
      </c>
      <c r="AQ842" s="187">
        <v>124141173</v>
      </c>
      <c r="AR842" s="187">
        <v>0</v>
      </c>
      <c r="AS842" s="187">
        <v>0</v>
      </c>
      <c r="AT842" s="187">
        <v>0</v>
      </c>
      <c r="AU842" s="187">
        <v>0</v>
      </c>
      <c r="AV842" s="187">
        <v>124141173</v>
      </c>
      <c r="AY842" t="e">
        <f>+#REF!-[5]GASTOS!#REF!</f>
        <v>#REF!</v>
      </c>
    </row>
    <row r="843" spans="1:51" x14ac:dyDescent="0.25">
      <c r="A843">
        <v>40</v>
      </c>
      <c r="B843">
        <v>2</v>
      </c>
      <c r="C843">
        <v>3</v>
      </c>
      <c r="D843">
        <v>83</v>
      </c>
      <c r="E843">
        <v>1</v>
      </c>
      <c r="F843">
        <v>3</v>
      </c>
      <c r="G843">
        <v>44</v>
      </c>
      <c r="H843">
        <v>0</v>
      </c>
      <c r="I843">
        <v>3</v>
      </c>
      <c r="J843" t="s">
        <v>236</v>
      </c>
      <c r="K843" t="s">
        <v>2199</v>
      </c>
      <c r="L843" t="s">
        <v>229</v>
      </c>
      <c r="M843" t="s">
        <v>2199</v>
      </c>
      <c r="N843" t="s">
        <v>229</v>
      </c>
      <c r="O843" t="s">
        <v>2262</v>
      </c>
      <c r="P843" t="s">
        <v>2263</v>
      </c>
      <c r="Q843" t="s">
        <v>594</v>
      </c>
      <c r="R843" t="s">
        <v>602</v>
      </c>
      <c r="S843" t="s">
        <v>594</v>
      </c>
      <c r="T843" t="s">
        <v>236</v>
      </c>
      <c r="U843" t="s">
        <v>1380</v>
      </c>
      <c r="V843" t="s">
        <v>1384</v>
      </c>
      <c r="W843" t="s">
        <v>797</v>
      </c>
      <c r="X843" t="s">
        <v>239</v>
      </c>
      <c r="Y843" t="s">
        <v>2205</v>
      </c>
      <c r="Z843" t="s">
        <v>240</v>
      </c>
      <c r="AA843" t="s">
        <v>2385</v>
      </c>
      <c r="AB843" t="s">
        <v>2386</v>
      </c>
      <c r="AC843" t="s">
        <v>2387</v>
      </c>
      <c r="AD843" t="s">
        <v>2388</v>
      </c>
      <c r="AE843" t="s">
        <v>609</v>
      </c>
      <c r="AF843" t="s">
        <v>610</v>
      </c>
      <c r="AG843" t="s">
        <v>611</v>
      </c>
      <c r="AH843" t="s">
        <v>2389</v>
      </c>
      <c r="AI843" t="s">
        <v>2390</v>
      </c>
      <c r="AJ843" t="s">
        <v>2447</v>
      </c>
      <c r="AK843" t="s">
        <v>195</v>
      </c>
      <c r="AL843">
        <v>138513530</v>
      </c>
      <c r="AM843">
        <v>0</v>
      </c>
      <c r="AN843">
        <v>0</v>
      </c>
      <c r="AO843">
        <v>0</v>
      </c>
      <c r="AP843">
        <v>0</v>
      </c>
      <c r="AQ843" s="187">
        <v>138513530</v>
      </c>
      <c r="AR843" s="187">
        <v>138513530</v>
      </c>
      <c r="AS843" s="187">
        <v>138513530</v>
      </c>
      <c r="AT843" s="187">
        <v>25981177</v>
      </c>
      <c r="AU843" s="187">
        <v>25981177</v>
      </c>
      <c r="AV843" s="187">
        <v>0</v>
      </c>
      <c r="AW843">
        <f>+COUNTIF('[5]EJECUCIONGASTOS ARMONIZADO'!$R$3:$R$583,#REF!)</f>
        <v>0</v>
      </c>
      <c r="AY843" t="e">
        <f>+#REF!-[5]GASTOS!#REF!</f>
        <v>#REF!</v>
      </c>
    </row>
    <row r="844" spans="1:51" x14ac:dyDescent="0.25">
      <c r="A844">
        <v>40</v>
      </c>
      <c r="B844">
        <v>2</v>
      </c>
      <c r="C844">
        <v>3</v>
      </c>
      <c r="D844">
        <v>83</v>
      </c>
      <c r="E844">
        <v>1</v>
      </c>
      <c r="F844">
        <v>3</v>
      </c>
      <c r="G844">
        <v>44</v>
      </c>
      <c r="H844">
        <v>1</v>
      </c>
      <c r="I844">
        <v>3</v>
      </c>
      <c r="J844" t="s">
        <v>236</v>
      </c>
      <c r="K844" t="s">
        <v>2199</v>
      </c>
      <c r="L844" t="s">
        <v>229</v>
      </c>
      <c r="M844" t="s">
        <v>2199</v>
      </c>
      <c r="N844" t="s">
        <v>229</v>
      </c>
      <c r="O844" t="s">
        <v>2262</v>
      </c>
      <c r="P844" t="s">
        <v>2263</v>
      </c>
      <c r="Q844" t="s">
        <v>594</v>
      </c>
      <c r="R844" t="s">
        <v>602</v>
      </c>
      <c r="S844" t="s">
        <v>594</v>
      </c>
      <c r="T844" t="s">
        <v>236</v>
      </c>
      <c r="U844" t="s">
        <v>1380</v>
      </c>
      <c r="V844" t="s">
        <v>1384</v>
      </c>
      <c r="W844" t="s">
        <v>797</v>
      </c>
      <c r="X844" t="s">
        <v>239</v>
      </c>
      <c r="Y844" t="s">
        <v>2205</v>
      </c>
      <c r="Z844" t="s">
        <v>240</v>
      </c>
      <c r="AA844" t="s">
        <v>2385</v>
      </c>
      <c r="AB844" t="s">
        <v>2386</v>
      </c>
      <c r="AC844" t="s">
        <v>2387</v>
      </c>
      <c r="AD844" t="s">
        <v>2388</v>
      </c>
      <c r="AE844" t="s">
        <v>609</v>
      </c>
      <c r="AF844" t="s">
        <v>610</v>
      </c>
      <c r="AG844" t="s">
        <v>611</v>
      </c>
      <c r="AH844" t="s">
        <v>2389</v>
      </c>
      <c r="AI844" t="s">
        <v>2390</v>
      </c>
      <c r="AJ844" t="s">
        <v>2450</v>
      </c>
      <c r="AK844" t="s">
        <v>196</v>
      </c>
      <c r="AL844">
        <v>111486470</v>
      </c>
      <c r="AM844">
        <v>62912153</v>
      </c>
      <c r="AN844">
        <v>0</v>
      </c>
      <c r="AO844">
        <v>0</v>
      </c>
      <c r="AP844">
        <v>145686736</v>
      </c>
      <c r="AQ844" s="187">
        <v>28711887</v>
      </c>
      <c r="AR844" s="187">
        <v>28711887</v>
      </c>
      <c r="AS844" s="187">
        <v>28711887</v>
      </c>
      <c r="AT844" s="187">
        <v>16543835</v>
      </c>
      <c r="AU844" s="187">
        <v>12228052</v>
      </c>
      <c r="AV844" s="187">
        <v>0</v>
      </c>
      <c r="AW844">
        <f>+COUNTIF('[5]EJECUCIONGASTOS ARMONIZADO'!$R$3:$R$583,#REF!)</f>
        <v>0</v>
      </c>
      <c r="AY844" t="e">
        <f>+#REF!-[5]GASTOS!#REF!</f>
        <v>#REF!</v>
      </c>
    </row>
    <row r="845" spans="1:51" x14ac:dyDescent="0.25">
      <c r="A845">
        <v>40</v>
      </c>
      <c r="B845">
        <v>2</v>
      </c>
      <c r="C845">
        <v>3</v>
      </c>
      <c r="D845">
        <v>83</v>
      </c>
      <c r="E845">
        <v>1</v>
      </c>
      <c r="F845">
        <v>3</v>
      </c>
      <c r="G845">
        <v>44</v>
      </c>
      <c r="H845">
        <v>2</v>
      </c>
      <c r="I845">
        <v>3</v>
      </c>
      <c r="J845" t="s">
        <v>236</v>
      </c>
      <c r="K845" t="s">
        <v>2199</v>
      </c>
      <c r="L845" t="s">
        <v>229</v>
      </c>
      <c r="M845" t="s">
        <v>2199</v>
      </c>
      <c r="N845" t="s">
        <v>229</v>
      </c>
      <c r="O845" t="s">
        <v>2262</v>
      </c>
      <c r="P845" t="s">
        <v>2263</v>
      </c>
      <c r="Q845" t="s">
        <v>594</v>
      </c>
      <c r="R845" t="s">
        <v>602</v>
      </c>
      <c r="S845" t="s">
        <v>594</v>
      </c>
      <c r="T845" t="s">
        <v>236</v>
      </c>
      <c r="U845" t="s">
        <v>1380</v>
      </c>
      <c r="V845" t="s">
        <v>1384</v>
      </c>
      <c r="W845" t="s">
        <v>797</v>
      </c>
      <c r="X845" t="s">
        <v>239</v>
      </c>
      <c r="Y845" t="s">
        <v>2205</v>
      </c>
      <c r="Z845" t="s">
        <v>240</v>
      </c>
      <c r="AA845" t="s">
        <v>2385</v>
      </c>
      <c r="AB845" t="s">
        <v>2386</v>
      </c>
      <c r="AC845" t="s">
        <v>2387</v>
      </c>
      <c r="AD845" t="s">
        <v>2388</v>
      </c>
      <c r="AE845" t="s">
        <v>609</v>
      </c>
      <c r="AF845" t="s">
        <v>610</v>
      </c>
      <c r="AG845" t="s">
        <v>611</v>
      </c>
      <c r="AH845" t="s">
        <v>2389</v>
      </c>
      <c r="AI845" t="s">
        <v>2390</v>
      </c>
      <c r="AJ845" t="s">
        <v>2823</v>
      </c>
      <c r="AK845" t="s">
        <v>304</v>
      </c>
      <c r="AL845">
        <v>0</v>
      </c>
      <c r="AM845">
        <v>38371539</v>
      </c>
      <c r="AN845">
        <v>0</v>
      </c>
      <c r="AO845">
        <v>0</v>
      </c>
      <c r="AP845">
        <v>38371539</v>
      </c>
      <c r="AQ845" s="187">
        <v>0</v>
      </c>
      <c r="AR845" s="187">
        <v>0</v>
      </c>
      <c r="AS845" s="187">
        <v>0</v>
      </c>
      <c r="AT845" s="187">
        <v>0</v>
      </c>
      <c r="AU845" s="187">
        <v>0</v>
      </c>
      <c r="AV845" s="187">
        <v>0</v>
      </c>
      <c r="AW845">
        <f>+COUNTIF('[5]EJECUCIONGASTOS ARMONIZADO'!$R$3:$R$583,#REF!)</f>
        <v>0</v>
      </c>
      <c r="AY845" t="e">
        <f>+#REF!-[5]GASTOS!#REF!</f>
        <v>#REF!</v>
      </c>
    </row>
    <row r="846" spans="1:51" x14ac:dyDescent="0.25">
      <c r="A846">
        <v>40</v>
      </c>
      <c r="B846">
        <v>2</v>
      </c>
      <c r="C846">
        <v>3</v>
      </c>
      <c r="D846">
        <v>83</v>
      </c>
      <c r="E846">
        <v>1</v>
      </c>
      <c r="F846">
        <v>3</v>
      </c>
      <c r="G846">
        <v>48</v>
      </c>
      <c r="H846">
        <v>0</v>
      </c>
      <c r="I846">
        <v>3</v>
      </c>
      <c r="J846" t="s">
        <v>236</v>
      </c>
      <c r="K846" t="s">
        <v>2199</v>
      </c>
      <c r="L846" t="s">
        <v>229</v>
      </c>
      <c r="M846" t="s">
        <v>2199</v>
      </c>
      <c r="N846" t="s">
        <v>229</v>
      </c>
      <c r="O846" t="s">
        <v>2262</v>
      </c>
      <c r="P846" t="s">
        <v>2263</v>
      </c>
      <c r="Q846" t="s">
        <v>594</v>
      </c>
      <c r="R846" t="s">
        <v>602</v>
      </c>
      <c r="S846" t="s">
        <v>594</v>
      </c>
      <c r="T846" t="s">
        <v>236</v>
      </c>
      <c r="U846" t="s">
        <v>1380</v>
      </c>
      <c r="V846" t="s">
        <v>1384</v>
      </c>
      <c r="W846" t="s">
        <v>797</v>
      </c>
      <c r="X846" t="s">
        <v>239</v>
      </c>
      <c r="Y846" t="s">
        <v>2205</v>
      </c>
      <c r="Z846" t="s">
        <v>240</v>
      </c>
      <c r="AA846" t="s">
        <v>2306</v>
      </c>
      <c r="AB846" t="s">
        <v>2307</v>
      </c>
      <c r="AC846" t="s">
        <v>2308</v>
      </c>
      <c r="AD846" t="s">
        <v>2309</v>
      </c>
      <c r="AE846" t="s">
        <v>609</v>
      </c>
      <c r="AF846" t="s">
        <v>610</v>
      </c>
      <c r="AG846" t="s">
        <v>611</v>
      </c>
      <c r="AH846" t="s">
        <v>2272</v>
      </c>
      <c r="AI846" t="s">
        <v>2273</v>
      </c>
      <c r="AJ846" t="s">
        <v>2453</v>
      </c>
      <c r="AK846" t="s">
        <v>197</v>
      </c>
      <c r="AL846">
        <v>118326880</v>
      </c>
      <c r="AM846">
        <v>0</v>
      </c>
      <c r="AN846">
        <v>0</v>
      </c>
      <c r="AO846">
        <v>0</v>
      </c>
      <c r="AP846">
        <v>0</v>
      </c>
      <c r="AQ846" s="187">
        <v>118326880</v>
      </c>
      <c r="AR846" s="187">
        <v>118326880</v>
      </c>
      <c r="AS846" s="187">
        <v>118326880</v>
      </c>
      <c r="AT846" s="187">
        <v>0</v>
      </c>
      <c r="AU846" s="187">
        <v>0</v>
      </c>
      <c r="AV846" s="187">
        <v>0</v>
      </c>
      <c r="AW846">
        <f>+COUNTIF('[5]EJECUCIONGASTOS ARMONIZADO'!$R$3:$R$583,#REF!)</f>
        <v>0</v>
      </c>
      <c r="AY846" t="e">
        <f>+#REF!-[5]GASTOS!#REF!</f>
        <v>#REF!</v>
      </c>
    </row>
    <row r="847" spans="1:51" x14ac:dyDescent="0.25">
      <c r="A847">
        <v>40</v>
      </c>
      <c r="B847">
        <v>2</v>
      </c>
      <c r="C847">
        <v>3</v>
      </c>
      <c r="D847">
        <v>83</v>
      </c>
      <c r="E847">
        <v>1</v>
      </c>
      <c r="F847">
        <v>3</v>
      </c>
      <c r="G847">
        <v>50</v>
      </c>
      <c r="H847">
        <v>0</v>
      </c>
      <c r="I847">
        <v>3</v>
      </c>
      <c r="J847" t="s">
        <v>236</v>
      </c>
      <c r="K847" t="s">
        <v>2199</v>
      </c>
      <c r="L847" t="s">
        <v>229</v>
      </c>
      <c r="M847" t="s">
        <v>2199</v>
      </c>
      <c r="N847" t="s">
        <v>229</v>
      </c>
      <c r="O847" t="s">
        <v>2262</v>
      </c>
      <c r="P847" t="s">
        <v>2263</v>
      </c>
      <c r="Q847" t="s">
        <v>594</v>
      </c>
      <c r="R847" t="s">
        <v>602</v>
      </c>
      <c r="S847" t="s">
        <v>594</v>
      </c>
      <c r="T847" t="s">
        <v>236</v>
      </c>
      <c r="U847" t="s">
        <v>1380</v>
      </c>
      <c r="V847" t="s">
        <v>1384</v>
      </c>
      <c r="W847" t="s">
        <v>797</v>
      </c>
      <c r="X847" t="s">
        <v>239</v>
      </c>
      <c r="Y847" t="s">
        <v>2205</v>
      </c>
      <c r="Z847" t="s">
        <v>240</v>
      </c>
      <c r="AA847" t="s">
        <v>2321</v>
      </c>
      <c r="AB847" t="s">
        <v>2322</v>
      </c>
      <c r="AC847" t="s">
        <v>2323</v>
      </c>
      <c r="AD847" t="s">
        <v>2324</v>
      </c>
      <c r="AE847" t="s">
        <v>609</v>
      </c>
      <c r="AF847" t="s">
        <v>610</v>
      </c>
      <c r="AG847" t="s">
        <v>611</v>
      </c>
      <c r="AH847" t="s">
        <v>2331</v>
      </c>
      <c r="AI847" t="s">
        <v>2332</v>
      </c>
      <c r="AJ847" t="s">
        <v>2456</v>
      </c>
      <c r="AK847" t="s">
        <v>198</v>
      </c>
      <c r="AL847">
        <v>250000000</v>
      </c>
      <c r="AM847">
        <v>400000000</v>
      </c>
      <c r="AN847">
        <v>0</v>
      </c>
      <c r="AO847">
        <v>0</v>
      </c>
      <c r="AP847">
        <v>650000000</v>
      </c>
      <c r="AQ847" s="187">
        <v>0</v>
      </c>
      <c r="AR847" s="187">
        <v>0</v>
      </c>
      <c r="AS847" s="187">
        <v>0</v>
      </c>
      <c r="AT847" s="187">
        <v>0</v>
      </c>
      <c r="AU847" s="187">
        <v>0</v>
      </c>
      <c r="AV847" s="187">
        <v>0</v>
      </c>
      <c r="AW847">
        <f>+COUNTIF('[5]EJECUCIONGASTOS ARMONIZADO'!$R$3:$R$583,#REF!)</f>
        <v>0</v>
      </c>
      <c r="AY847" t="e">
        <f>+#REF!-[5]GASTOS!#REF!</f>
        <v>#REF!</v>
      </c>
    </row>
    <row r="848" spans="1:51" x14ac:dyDescent="0.25">
      <c r="A848">
        <v>40</v>
      </c>
      <c r="B848">
        <v>2</v>
      </c>
      <c r="C848">
        <v>3</v>
      </c>
      <c r="D848">
        <v>83</v>
      </c>
      <c r="E848">
        <v>1</v>
      </c>
      <c r="F848">
        <v>3</v>
      </c>
      <c r="G848">
        <v>58</v>
      </c>
      <c r="H848">
        <v>0</v>
      </c>
      <c r="I848">
        <v>3</v>
      </c>
      <c r="J848" t="s">
        <v>236</v>
      </c>
      <c r="K848" t="s">
        <v>2199</v>
      </c>
      <c r="L848" t="s">
        <v>229</v>
      </c>
      <c r="M848" t="s">
        <v>2199</v>
      </c>
      <c r="N848" t="s">
        <v>229</v>
      </c>
      <c r="O848" t="s">
        <v>2262</v>
      </c>
      <c r="P848" t="s">
        <v>2263</v>
      </c>
      <c r="Q848" t="s">
        <v>594</v>
      </c>
      <c r="R848" t="s">
        <v>602</v>
      </c>
      <c r="S848" t="s">
        <v>594</v>
      </c>
      <c r="T848" t="s">
        <v>236</v>
      </c>
      <c r="U848" t="s">
        <v>1380</v>
      </c>
      <c r="V848" t="s">
        <v>1384</v>
      </c>
      <c r="W848" t="s">
        <v>797</v>
      </c>
      <c r="X848" t="s">
        <v>239</v>
      </c>
      <c r="Y848" t="s">
        <v>2205</v>
      </c>
      <c r="Z848" t="s">
        <v>240</v>
      </c>
      <c r="AA848" t="s">
        <v>2336</v>
      </c>
      <c r="AB848" t="s">
        <v>2337</v>
      </c>
      <c r="AC848" t="s">
        <v>2338</v>
      </c>
      <c r="AD848" t="s">
        <v>2339</v>
      </c>
      <c r="AE848" t="s">
        <v>609</v>
      </c>
      <c r="AF848" t="s">
        <v>610</v>
      </c>
      <c r="AG848" t="s">
        <v>611</v>
      </c>
      <c r="AH848" t="s">
        <v>2459</v>
      </c>
      <c r="AI848" t="s">
        <v>2460</v>
      </c>
      <c r="AJ848" t="s">
        <v>2461</v>
      </c>
      <c r="AK848" t="s">
        <v>199</v>
      </c>
      <c r="AL848">
        <v>43840000</v>
      </c>
      <c r="AM848">
        <v>43840000</v>
      </c>
      <c r="AN848">
        <v>0</v>
      </c>
      <c r="AO848">
        <v>0</v>
      </c>
      <c r="AP848">
        <v>87680000</v>
      </c>
      <c r="AQ848" s="187">
        <v>0</v>
      </c>
      <c r="AR848" s="187">
        <v>0</v>
      </c>
      <c r="AS848" s="187">
        <v>0</v>
      </c>
      <c r="AT848" s="187">
        <v>0</v>
      </c>
      <c r="AU848" s="187">
        <v>0</v>
      </c>
      <c r="AV848" s="187">
        <v>0</v>
      </c>
      <c r="AW848">
        <f>+COUNTIF('[5]EJECUCIONGASTOS ARMONIZADO'!$R$3:$R$583,#REF!)</f>
        <v>0</v>
      </c>
      <c r="AY848" t="e">
        <f>+#REF!-[5]GASTOS!#REF!</f>
        <v>#REF!</v>
      </c>
    </row>
    <row r="849" spans="1:51" x14ac:dyDescent="0.25">
      <c r="A849">
        <v>40</v>
      </c>
      <c r="B849">
        <v>2</v>
      </c>
      <c r="C849">
        <v>3</v>
      </c>
      <c r="D849">
        <v>83</v>
      </c>
      <c r="E849">
        <v>1</v>
      </c>
      <c r="F849">
        <v>3</v>
      </c>
      <c r="G849">
        <v>58</v>
      </c>
      <c r="H849">
        <v>1</v>
      </c>
      <c r="I849">
        <v>3</v>
      </c>
      <c r="J849" t="s">
        <v>236</v>
      </c>
      <c r="K849" t="s">
        <v>2199</v>
      </c>
      <c r="L849" t="s">
        <v>229</v>
      </c>
      <c r="M849" t="s">
        <v>2199</v>
      </c>
      <c r="N849" t="s">
        <v>229</v>
      </c>
      <c r="O849" t="s">
        <v>2262</v>
      </c>
      <c r="P849" t="s">
        <v>2263</v>
      </c>
      <c r="Q849" t="s">
        <v>594</v>
      </c>
      <c r="R849" t="s">
        <v>602</v>
      </c>
      <c r="S849" t="s">
        <v>594</v>
      </c>
      <c r="T849" t="s">
        <v>236</v>
      </c>
      <c r="U849" t="s">
        <v>1380</v>
      </c>
      <c r="V849" t="s">
        <v>1384</v>
      </c>
      <c r="W849" t="s">
        <v>797</v>
      </c>
      <c r="X849" t="s">
        <v>239</v>
      </c>
      <c r="Y849" t="s">
        <v>2205</v>
      </c>
      <c r="Z849" t="s">
        <v>240</v>
      </c>
      <c r="AA849" t="s">
        <v>2336</v>
      </c>
      <c r="AB849" t="s">
        <v>2337</v>
      </c>
      <c r="AC849" t="s">
        <v>2338</v>
      </c>
      <c r="AD849" t="s">
        <v>2339</v>
      </c>
      <c r="AE849" t="s">
        <v>609</v>
      </c>
      <c r="AF849" t="s">
        <v>610</v>
      </c>
      <c r="AG849" t="s">
        <v>611</v>
      </c>
      <c r="AH849" t="s">
        <v>2340</v>
      </c>
      <c r="AI849" t="s">
        <v>2341</v>
      </c>
      <c r="AJ849" t="s">
        <v>2464</v>
      </c>
      <c r="AK849" t="s">
        <v>199</v>
      </c>
      <c r="AL849">
        <v>237833120</v>
      </c>
      <c r="AM849">
        <v>124141173</v>
      </c>
      <c r="AN849">
        <v>0</v>
      </c>
      <c r="AO849">
        <v>0</v>
      </c>
      <c r="AP849">
        <v>316793393</v>
      </c>
      <c r="AQ849" s="187">
        <v>45180900</v>
      </c>
      <c r="AR849" s="187">
        <v>45180900</v>
      </c>
      <c r="AS849" s="187">
        <v>45180900</v>
      </c>
      <c r="AT849" s="187">
        <v>20855408</v>
      </c>
      <c r="AU849" s="187">
        <v>20855408</v>
      </c>
      <c r="AV849" s="187">
        <v>0</v>
      </c>
      <c r="AW849">
        <f>+COUNTIF('[5]EJECUCIONGASTOS ARMONIZADO'!$R$3:$R$583,#REF!)</f>
        <v>0</v>
      </c>
      <c r="AY849" t="e">
        <f>+#REF!-[5]GASTOS!#REF!</f>
        <v>#REF!</v>
      </c>
    </row>
    <row r="850" spans="1:51" x14ac:dyDescent="0.25">
      <c r="A850">
        <v>40</v>
      </c>
      <c r="B850">
        <v>3</v>
      </c>
      <c r="C850">
        <v>3</v>
      </c>
      <c r="D850">
        <v>22</v>
      </c>
      <c r="E850">
        <v>1</v>
      </c>
      <c r="F850">
        <v>203</v>
      </c>
      <c r="G850">
        <v>39</v>
      </c>
      <c r="H850">
        <v>40</v>
      </c>
      <c r="I850">
        <v>2</v>
      </c>
      <c r="J850" t="s">
        <v>235</v>
      </c>
      <c r="K850" t="s">
        <v>2199</v>
      </c>
      <c r="L850" t="s">
        <v>229</v>
      </c>
      <c r="M850" t="s">
        <v>2199</v>
      </c>
      <c r="N850" t="s">
        <v>229</v>
      </c>
      <c r="O850" t="s">
        <v>2468</v>
      </c>
      <c r="P850" t="s">
        <v>2469</v>
      </c>
      <c r="Q850" t="s">
        <v>594</v>
      </c>
      <c r="R850" t="s">
        <v>602</v>
      </c>
      <c r="S850" t="s">
        <v>696</v>
      </c>
      <c r="T850" t="s">
        <v>235</v>
      </c>
      <c r="U850" t="s">
        <v>695</v>
      </c>
      <c r="V850" t="s">
        <v>235</v>
      </c>
      <c r="W850" t="s">
        <v>797</v>
      </c>
      <c r="X850" t="s">
        <v>239</v>
      </c>
      <c r="Y850" t="s">
        <v>3404</v>
      </c>
      <c r="Z850" t="s">
        <v>339</v>
      </c>
      <c r="AA850" t="s">
        <v>3489</v>
      </c>
      <c r="AB850" t="s">
        <v>2471</v>
      </c>
      <c r="AC850" t="s">
        <v>2472</v>
      </c>
      <c r="AD850" t="s">
        <v>2473</v>
      </c>
      <c r="AE850" t="s">
        <v>609</v>
      </c>
      <c r="AF850" t="s">
        <v>610</v>
      </c>
      <c r="AG850" t="s">
        <v>611</v>
      </c>
      <c r="AH850" t="s">
        <v>2210</v>
      </c>
      <c r="AI850" t="s">
        <v>2211</v>
      </c>
      <c r="AJ850" t="s">
        <v>3490</v>
      </c>
      <c r="AK850" t="s">
        <v>3491</v>
      </c>
      <c r="AL850">
        <v>0</v>
      </c>
      <c r="AM850">
        <v>0</v>
      </c>
      <c r="AN850">
        <v>0</v>
      </c>
      <c r="AO850">
        <v>49746</v>
      </c>
      <c r="AP850">
        <v>0</v>
      </c>
      <c r="AQ850" s="187">
        <v>49746</v>
      </c>
      <c r="AR850" s="187">
        <v>0</v>
      </c>
      <c r="AS850" s="187">
        <v>0</v>
      </c>
      <c r="AT850" s="187">
        <v>0</v>
      </c>
      <c r="AU850" s="187">
        <v>0</v>
      </c>
      <c r="AV850" s="187">
        <v>49746</v>
      </c>
      <c r="AW850">
        <f>+COUNTIF('[5]EJECUCIONGASTOS ARMONIZADO'!$R$3:$R$583,#REF!)</f>
        <v>0</v>
      </c>
      <c r="AY850" t="e">
        <f>+#REF!-[5]GASTOS!#REF!</f>
        <v>#REF!</v>
      </c>
    </row>
    <row r="851" spans="1:51" x14ac:dyDescent="0.25">
      <c r="A851">
        <v>40</v>
      </c>
      <c r="B851">
        <v>3</v>
      </c>
      <c r="C851">
        <v>3</v>
      </c>
      <c r="D851">
        <v>22</v>
      </c>
      <c r="E851">
        <v>1</v>
      </c>
      <c r="F851">
        <v>3</v>
      </c>
      <c r="G851">
        <v>39</v>
      </c>
      <c r="H851">
        <v>0</v>
      </c>
      <c r="I851">
        <v>2</v>
      </c>
      <c r="J851" t="s">
        <v>235</v>
      </c>
      <c r="K851" t="s">
        <v>2199</v>
      </c>
      <c r="L851" t="s">
        <v>229</v>
      </c>
      <c r="M851" t="s">
        <v>2199</v>
      </c>
      <c r="N851" t="s">
        <v>229</v>
      </c>
      <c r="O851" t="s">
        <v>2468</v>
      </c>
      <c r="P851" t="s">
        <v>2469</v>
      </c>
      <c r="Q851" t="s">
        <v>594</v>
      </c>
      <c r="R851" t="s">
        <v>602</v>
      </c>
      <c r="S851" t="s">
        <v>696</v>
      </c>
      <c r="T851" t="s">
        <v>235</v>
      </c>
      <c r="U851" t="s">
        <v>695</v>
      </c>
      <c r="V851" t="s">
        <v>235</v>
      </c>
      <c r="W851" t="s">
        <v>797</v>
      </c>
      <c r="X851" t="s">
        <v>239</v>
      </c>
      <c r="Y851" t="s">
        <v>2205</v>
      </c>
      <c r="Z851" t="s">
        <v>240</v>
      </c>
      <c r="AA851" t="s">
        <v>2470</v>
      </c>
      <c r="AB851" t="s">
        <v>2471</v>
      </c>
      <c r="AC851" t="s">
        <v>2472</v>
      </c>
      <c r="AD851" t="s">
        <v>2473</v>
      </c>
      <c r="AE851" t="s">
        <v>609</v>
      </c>
      <c r="AF851" t="s">
        <v>610</v>
      </c>
      <c r="AG851" t="s">
        <v>611</v>
      </c>
      <c r="AH851" t="s">
        <v>2210</v>
      </c>
      <c r="AI851" t="s">
        <v>2211</v>
      </c>
      <c r="AJ851" t="s">
        <v>2474</v>
      </c>
      <c r="AK851" t="s">
        <v>200</v>
      </c>
      <c r="AL851">
        <v>69000</v>
      </c>
      <c r="AM851">
        <v>0</v>
      </c>
      <c r="AN851">
        <v>0</v>
      </c>
      <c r="AO851">
        <v>0</v>
      </c>
      <c r="AP851">
        <v>49746</v>
      </c>
      <c r="AQ851" s="187">
        <v>19254</v>
      </c>
      <c r="AR851" s="187">
        <v>19254</v>
      </c>
      <c r="AS851" s="187">
        <v>19254</v>
      </c>
      <c r="AT851" s="187">
        <v>19254</v>
      </c>
      <c r="AU851" s="187">
        <v>19254</v>
      </c>
      <c r="AV851" s="187">
        <v>0</v>
      </c>
      <c r="AW851">
        <f>+COUNTIF('[5]EJECUCIONGASTOS ARMONIZADO'!$R$3:$R$583,#REF!)</f>
        <v>0</v>
      </c>
      <c r="AY851" t="e">
        <f>+#REF!-[5]GASTOS!#REF!</f>
        <v>#REF!</v>
      </c>
    </row>
    <row r="852" spans="1:51" x14ac:dyDescent="0.25">
      <c r="A852">
        <v>40</v>
      </c>
      <c r="B852">
        <v>3</v>
      </c>
      <c r="C852">
        <v>3</v>
      </c>
      <c r="D852">
        <v>82</v>
      </c>
      <c r="E852">
        <v>1</v>
      </c>
      <c r="F852">
        <v>203</v>
      </c>
      <c r="G852">
        <v>39</v>
      </c>
      <c r="H852">
        <v>40</v>
      </c>
      <c r="I852">
        <v>2</v>
      </c>
      <c r="J852" t="s">
        <v>235</v>
      </c>
      <c r="K852" t="s">
        <v>2199</v>
      </c>
      <c r="L852" t="s">
        <v>229</v>
      </c>
      <c r="M852" t="s">
        <v>2199</v>
      </c>
      <c r="N852" t="s">
        <v>229</v>
      </c>
      <c r="O852" t="s">
        <v>2468</v>
      </c>
      <c r="P852" t="s">
        <v>2469</v>
      </c>
      <c r="Q852" t="s">
        <v>594</v>
      </c>
      <c r="R852" t="s">
        <v>602</v>
      </c>
      <c r="S852" t="s">
        <v>696</v>
      </c>
      <c r="T852" t="s">
        <v>235</v>
      </c>
      <c r="U852" t="s">
        <v>725</v>
      </c>
      <c r="V852" t="s">
        <v>729</v>
      </c>
      <c r="W852" t="s">
        <v>797</v>
      </c>
      <c r="X852" t="s">
        <v>239</v>
      </c>
      <c r="Y852" t="s">
        <v>3404</v>
      </c>
      <c r="Z852" t="s">
        <v>339</v>
      </c>
      <c r="AA852" t="s">
        <v>3489</v>
      </c>
      <c r="AB852" t="s">
        <v>2471</v>
      </c>
      <c r="AC852" t="s">
        <v>2472</v>
      </c>
      <c r="AD852" t="s">
        <v>2473</v>
      </c>
      <c r="AE852" t="s">
        <v>609</v>
      </c>
      <c r="AF852" t="s">
        <v>610</v>
      </c>
      <c r="AG852" t="s">
        <v>611</v>
      </c>
      <c r="AH852" t="s">
        <v>2210</v>
      </c>
      <c r="AI852" t="s">
        <v>2211</v>
      </c>
      <c r="AJ852" t="s">
        <v>3492</v>
      </c>
      <c r="AK852" t="s">
        <v>3493</v>
      </c>
      <c r="AL852">
        <v>0</v>
      </c>
      <c r="AM852">
        <v>0</v>
      </c>
      <c r="AN852">
        <v>0</v>
      </c>
      <c r="AO852">
        <v>6629783</v>
      </c>
      <c r="AP852">
        <v>0</v>
      </c>
      <c r="AQ852" s="187">
        <v>6629783</v>
      </c>
      <c r="AR852" s="187">
        <v>585983</v>
      </c>
      <c r="AS852" s="187">
        <v>585983</v>
      </c>
      <c r="AT852" s="187">
        <v>585983</v>
      </c>
      <c r="AU852" s="187">
        <v>585983</v>
      </c>
      <c r="AV852" s="187">
        <v>6043800</v>
      </c>
      <c r="AW852">
        <f>+COUNTIF('[5]EJECUCIONGASTOS ARMONIZADO'!$R$3:$R$583,#REF!)</f>
        <v>0</v>
      </c>
      <c r="AY852" t="e">
        <f>+#REF!-[5]GASTOS!#REF!</f>
        <v>#REF!</v>
      </c>
    </row>
    <row r="853" spans="1:51" x14ac:dyDescent="0.25">
      <c r="A853">
        <v>40</v>
      </c>
      <c r="B853">
        <v>3</v>
      </c>
      <c r="C853">
        <v>3</v>
      </c>
      <c r="D853">
        <v>82</v>
      </c>
      <c r="E853">
        <v>1</v>
      </c>
      <c r="F853">
        <v>3</v>
      </c>
      <c r="G853">
        <v>39</v>
      </c>
      <c r="H853">
        <v>0</v>
      </c>
      <c r="I853">
        <v>2</v>
      </c>
      <c r="J853" t="s">
        <v>235</v>
      </c>
      <c r="K853" t="s">
        <v>2199</v>
      </c>
      <c r="L853" t="s">
        <v>229</v>
      </c>
      <c r="M853" t="s">
        <v>2199</v>
      </c>
      <c r="N853" t="s">
        <v>229</v>
      </c>
      <c r="O853" t="s">
        <v>2468</v>
      </c>
      <c r="P853" t="s">
        <v>2469</v>
      </c>
      <c r="Q853" t="s">
        <v>594</v>
      </c>
      <c r="R853" t="s">
        <v>602</v>
      </c>
      <c r="S853" t="s">
        <v>696</v>
      </c>
      <c r="T853" t="s">
        <v>235</v>
      </c>
      <c r="U853" t="s">
        <v>725</v>
      </c>
      <c r="V853" t="s">
        <v>729</v>
      </c>
      <c r="W853" t="s">
        <v>797</v>
      </c>
      <c r="X853" t="s">
        <v>239</v>
      </c>
      <c r="Y853" t="s">
        <v>2205</v>
      </c>
      <c r="Z853" t="s">
        <v>240</v>
      </c>
      <c r="AA853" t="s">
        <v>2470</v>
      </c>
      <c r="AB853" t="s">
        <v>2471</v>
      </c>
      <c r="AC853" t="s">
        <v>2472</v>
      </c>
      <c r="AD853" t="s">
        <v>2473</v>
      </c>
      <c r="AE853" t="s">
        <v>609</v>
      </c>
      <c r="AF853" t="s">
        <v>610</v>
      </c>
      <c r="AG853" t="s">
        <v>611</v>
      </c>
      <c r="AH853" t="s">
        <v>2210</v>
      </c>
      <c r="AI853" t="s">
        <v>2211</v>
      </c>
      <c r="AJ853" t="s">
        <v>2826</v>
      </c>
      <c r="AK853" t="s">
        <v>305</v>
      </c>
      <c r="AL853">
        <v>0</v>
      </c>
      <c r="AM853">
        <v>6629783</v>
      </c>
      <c r="AN853">
        <v>0</v>
      </c>
      <c r="AO853">
        <v>0</v>
      </c>
      <c r="AP853">
        <v>6629783</v>
      </c>
      <c r="AQ853" s="187">
        <v>0</v>
      </c>
      <c r="AR853" s="187">
        <v>0</v>
      </c>
      <c r="AS853" s="187">
        <v>0</v>
      </c>
      <c r="AT853" s="187">
        <v>0</v>
      </c>
      <c r="AU853" s="187">
        <v>0</v>
      </c>
      <c r="AV853" s="187">
        <v>0</v>
      </c>
      <c r="AW853">
        <f>+COUNTIF('[5]EJECUCIONGASTOS ARMONIZADO'!$R$3:$R$583,#REF!)</f>
        <v>0</v>
      </c>
      <c r="AY853" t="e">
        <f>+#REF!-[5]GASTOS!#REF!</f>
        <v>#REF!</v>
      </c>
    </row>
    <row r="854" spans="1:51" x14ac:dyDescent="0.25">
      <c r="A854">
        <v>40</v>
      </c>
      <c r="B854">
        <v>4</v>
      </c>
      <c r="C854">
        <v>3</v>
      </c>
      <c r="D854">
        <v>11</v>
      </c>
      <c r="E854">
        <v>1</v>
      </c>
      <c r="F854">
        <v>202</v>
      </c>
      <c r="G854">
        <v>36</v>
      </c>
      <c r="H854">
        <v>40</v>
      </c>
      <c r="I854">
        <v>1</v>
      </c>
      <c r="J854" t="s">
        <v>597</v>
      </c>
      <c r="K854">
        <v>0</v>
      </c>
      <c r="L854" t="s">
        <v>597</v>
      </c>
      <c r="M854" t="s">
        <v>2199</v>
      </c>
      <c r="N854" t="s">
        <v>229</v>
      </c>
      <c r="O854" t="s">
        <v>2475</v>
      </c>
      <c r="P854" t="s">
        <v>2476</v>
      </c>
      <c r="Q854" t="s">
        <v>594</v>
      </c>
      <c r="R854" t="s">
        <v>602</v>
      </c>
      <c r="S854" t="s">
        <v>596</v>
      </c>
      <c r="T854" t="s">
        <v>597</v>
      </c>
      <c r="U854" t="s">
        <v>595</v>
      </c>
      <c r="V854" t="s">
        <v>234</v>
      </c>
      <c r="W854" t="s">
        <v>797</v>
      </c>
      <c r="X854" t="s">
        <v>239</v>
      </c>
      <c r="Y854" t="s">
        <v>3440</v>
      </c>
      <c r="Z854" t="s">
        <v>336</v>
      </c>
      <c r="AA854" t="s">
        <v>3494</v>
      </c>
      <c r="AB854" t="s">
        <v>2480</v>
      </c>
      <c r="AC854" t="s">
        <v>2481</v>
      </c>
      <c r="AD854" t="s">
        <v>2482</v>
      </c>
      <c r="AE854" t="s">
        <v>609</v>
      </c>
      <c r="AF854" t="s">
        <v>610</v>
      </c>
      <c r="AG854" t="s">
        <v>611</v>
      </c>
      <c r="AH854" t="s">
        <v>2483</v>
      </c>
      <c r="AI854" t="s">
        <v>2484</v>
      </c>
      <c r="AJ854" t="s">
        <v>3495</v>
      </c>
      <c r="AK854" t="s">
        <v>3496</v>
      </c>
      <c r="AL854">
        <v>0</v>
      </c>
      <c r="AM854">
        <v>0</v>
      </c>
      <c r="AN854">
        <v>0</v>
      </c>
      <c r="AO854">
        <v>6337054967</v>
      </c>
      <c r="AP854">
        <v>0</v>
      </c>
      <c r="AQ854" s="187">
        <v>6337054967</v>
      </c>
      <c r="AR854" s="187">
        <v>2500000000</v>
      </c>
      <c r="AS854" s="187">
        <v>2500000000</v>
      </c>
      <c r="AT854" s="187">
        <v>2500000000</v>
      </c>
      <c r="AU854" s="187">
        <v>2500000000</v>
      </c>
      <c r="AV854" s="187">
        <v>3837054967</v>
      </c>
      <c r="AW854">
        <f>+COUNTIF('[5]EJECUCIONGASTOS ARMONIZADO'!$R$3:$R$583,#REF!)</f>
        <v>0</v>
      </c>
      <c r="AY854" t="e">
        <f>+#REF!-[5]GASTOS!#REF!</f>
        <v>#REF!</v>
      </c>
    </row>
    <row r="855" spans="1:51" x14ac:dyDescent="0.25">
      <c r="A855">
        <v>40</v>
      </c>
      <c r="B855">
        <v>4</v>
      </c>
      <c r="C855">
        <v>3</v>
      </c>
      <c r="D855">
        <v>11</v>
      </c>
      <c r="E855">
        <v>1</v>
      </c>
      <c r="F855">
        <v>202</v>
      </c>
      <c r="G855">
        <v>38</v>
      </c>
      <c r="H855">
        <v>43</v>
      </c>
      <c r="I855">
        <v>1</v>
      </c>
      <c r="J855" t="s">
        <v>597</v>
      </c>
      <c r="K855">
        <v>0</v>
      </c>
      <c r="L855" t="s">
        <v>597</v>
      </c>
      <c r="M855" t="s">
        <v>2199</v>
      </c>
      <c r="N855" t="s">
        <v>229</v>
      </c>
      <c r="O855" t="s">
        <v>2475</v>
      </c>
      <c r="P855" t="s">
        <v>2476</v>
      </c>
      <c r="Q855" t="s">
        <v>594</v>
      </c>
      <c r="R855" t="s">
        <v>602</v>
      </c>
      <c r="S855" t="s">
        <v>596</v>
      </c>
      <c r="T855" t="s">
        <v>597</v>
      </c>
      <c r="U855" t="s">
        <v>595</v>
      </c>
      <c r="V855" t="s">
        <v>234</v>
      </c>
      <c r="W855" t="s">
        <v>797</v>
      </c>
      <c r="X855" t="s">
        <v>239</v>
      </c>
      <c r="Y855" t="s">
        <v>3440</v>
      </c>
      <c r="Z855" t="s">
        <v>336</v>
      </c>
      <c r="AA855" t="s">
        <v>3441</v>
      </c>
      <c r="AB855" t="s">
        <v>2265</v>
      </c>
      <c r="AC855" t="s">
        <v>2266</v>
      </c>
      <c r="AD855" t="s">
        <v>2267</v>
      </c>
      <c r="AE855" t="s">
        <v>609</v>
      </c>
      <c r="AF855" t="s">
        <v>610</v>
      </c>
      <c r="AG855" t="s">
        <v>611</v>
      </c>
      <c r="AH855" t="s">
        <v>2272</v>
      </c>
      <c r="AI855" t="s">
        <v>2273</v>
      </c>
      <c r="AJ855" t="s">
        <v>4530</v>
      </c>
      <c r="AK855" t="s">
        <v>4531</v>
      </c>
      <c r="AL855">
        <v>0</v>
      </c>
      <c r="AM855">
        <v>0</v>
      </c>
      <c r="AN855">
        <v>0</v>
      </c>
      <c r="AO855">
        <v>79198452</v>
      </c>
      <c r="AP855">
        <v>0</v>
      </c>
      <c r="AQ855" s="187">
        <v>79198452</v>
      </c>
      <c r="AR855" s="187">
        <v>79198452</v>
      </c>
      <c r="AS855" s="187">
        <v>79198452</v>
      </c>
      <c r="AT855" s="187">
        <v>0</v>
      </c>
      <c r="AU855" s="187">
        <v>0</v>
      </c>
      <c r="AV855" s="187">
        <v>0</v>
      </c>
    </row>
    <row r="856" spans="1:51" x14ac:dyDescent="0.25">
      <c r="A856">
        <v>40</v>
      </c>
      <c r="B856">
        <v>4</v>
      </c>
      <c r="C856">
        <v>3</v>
      </c>
      <c r="D856">
        <v>11</v>
      </c>
      <c r="E856">
        <v>1</v>
      </c>
      <c r="F856">
        <v>202</v>
      </c>
      <c r="G856">
        <v>38</v>
      </c>
      <c r="H856">
        <v>44</v>
      </c>
      <c r="I856">
        <v>1</v>
      </c>
      <c r="J856" t="s">
        <v>597</v>
      </c>
      <c r="K856">
        <v>0</v>
      </c>
      <c r="L856" t="s">
        <v>597</v>
      </c>
      <c r="M856" t="s">
        <v>2199</v>
      </c>
      <c r="N856" t="s">
        <v>229</v>
      </c>
      <c r="O856" t="s">
        <v>2475</v>
      </c>
      <c r="P856" t="s">
        <v>2476</v>
      </c>
      <c r="Q856" t="s">
        <v>594</v>
      </c>
      <c r="R856" t="s">
        <v>602</v>
      </c>
      <c r="S856" t="s">
        <v>596</v>
      </c>
      <c r="T856" t="s">
        <v>597</v>
      </c>
      <c r="U856" t="s">
        <v>595</v>
      </c>
      <c r="V856" t="s">
        <v>234</v>
      </c>
      <c r="W856" t="s">
        <v>797</v>
      </c>
      <c r="X856" t="s">
        <v>239</v>
      </c>
      <c r="Y856" t="s">
        <v>3440</v>
      </c>
      <c r="Z856" t="s">
        <v>336</v>
      </c>
      <c r="AA856" t="s">
        <v>3441</v>
      </c>
      <c r="AB856" t="s">
        <v>2265</v>
      </c>
      <c r="AC856" t="s">
        <v>2266</v>
      </c>
      <c r="AD856" t="s">
        <v>2267</v>
      </c>
      <c r="AE856" t="s">
        <v>609</v>
      </c>
      <c r="AF856" t="s">
        <v>610</v>
      </c>
      <c r="AG856" t="s">
        <v>611</v>
      </c>
      <c r="AH856" t="s">
        <v>2277</v>
      </c>
      <c r="AI856" t="s">
        <v>2278</v>
      </c>
      <c r="AJ856" t="s">
        <v>4532</v>
      </c>
      <c r="AK856" t="s">
        <v>4533</v>
      </c>
      <c r="AL856">
        <v>0</v>
      </c>
      <c r="AM856">
        <v>0</v>
      </c>
      <c r="AN856">
        <v>0</v>
      </c>
      <c r="AO856">
        <v>34909092</v>
      </c>
      <c r="AP856">
        <v>0</v>
      </c>
      <c r="AQ856" s="187">
        <v>34909092</v>
      </c>
      <c r="AR856" s="187">
        <v>34909092</v>
      </c>
      <c r="AS856" s="187">
        <v>34909092</v>
      </c>
      <c r="AT856" s="187">
        <v>17454544</v>
      </c>
      <c r="AU856" s="187">
        <v>0</v>
      </c>
      <c r="AV856" s="187">
        <v>0</v>
      </c>
    </row>
    <row r="857" spans="1:51" x14ac:dyDescent="0.25">
      <c r="A857">
        <v>40</v>
      </c>
      <c r="B857">
        <v>4</v>
      </c>
      <c r="C857">
        <v>3</v>
      </c>
      <c r="D857">
        <v>11</v>
      </c>
      <c r="E857">
        <v>1</v>
      </c>
      <c r="F857">
        <v>202</v>
      </c>
      <c r="G857">
        <v>46</v>
      </c>
      <c r="H857">
        <v>40</v>
      </c>
      <c r="I857">
        <v>1</v>
      </c>
      <c r="J857" t="s">
        <v>597</v>
      </c>
      <c r="K857">
        <v>0</v>
      </c>
      <c r="L857" t="s">
        <v>597</v>
      </c>
      <c r="M857" t="s">
        <v>2199</v>
      </c>
      <c r="N857" t="s">
        <v>229</v>
      </c>
      <c r="O857" t="s">
        <v>2475</v>
      </c>
      <c r="P857" t="s">
        <v>2476</v>
      </c>
      <c r="Q857" t="s">
        <v>594</v>
      </c>
      <c r="R857" t="s">
        <v>602</v>
      </c>
      <c r="S857" t="s">
        <v>596</v>
      </c>
      <c r="T857" t="s">
        <v>597</v>
      </c>
      <c r="U857" t="s">
        <v>595</v>
      </c>
      <c r="V857" t="s">
        <v>234</v>
      </c>
      <c r="W857" t="s">
        <v>797</v>
      </c>
      <c r="X857" t="s">
        <v>239</v>
      </c>
      <c r="Y857" t="s">
        <v>3440</v>
      </c>
      <c r="Z857" t="s">
        <v>336</v>
      </c>
      <c r="AA857" t="s">
        <v>3497</v>
      </c>
      <c r="AB857" t="s">
        <v>2492</v>
      </c>
      <c r="AC857" t="s">
        <v>2493</v>
      </c>
      <c r="AD857" t="s">
        <v>2494</v>
      </c>
      <c r="AE857" t="s">
        <v>609</v>
      </c>
      <c r="AF857" t="s">
        <v>610</v>
      </c>
      <c r="AG857" t="s">
        <v>611</v>
      </c>
      <c r="AH857" t="s">
        <v>2272</v>
      </c>
      <c r="AI857" t="s">
        <v>2273</v>
      </c>
      <c r="AJ857" t="s">
        <v>3498</v>
      </c>
      <c r="AK857" t="s">
        <v>3499</v>
      </c>
      <c r="AL857">
        <v>0</v>
      </c>
      <c r="AM857">
        <v>0</v>
      </c>
      <c r="AN857">
        <v>0</v>
      </c>
      <c r="AO857">
        <v>100000647</v>
      </c>
      <c r="AP857">
        <v>0</v>
      </c>
      <c r="AQ857" s="187">
        <v>100000647</v>
      </c>
      <c r="AR857" s="187">
        <v>0</v>
      </c>
      <c r="AS857" s="187">
        <v>0</v>
      </c>
      <c r="AT857" s="187">
        <v>0</v>
      </c>
      <c r="AU857" s="187">
        <v>0</v>
      </c>
      <c r="AV857" s="187">
        <v>100000647</v>
      </c>
      <c r="AW857">
        <f>+COUNTIF('[5]EJECUCIONGASTOS ARMONIZADO'!$R$3:$R$583,#REF!)</f>
        <v>0</v>
      </c>
      <c r="AY857" t="e">
        <f>+#REF!-[5]GASTOS!#REF!</f>
        <v>#REF!</v>
      </c>
    </row>
    <row r="858" spans="1:51" x14ac:dyDescent="0.25">
      <c r="A858">
        <v>40</v>
      </c>
      <c r="B858">
        <v>4</v>
      </c>
      <c r="C858">
        <v>3</v>
      </c>
      <c r="D858">
        <v>11</v>
      </c>
      <c r="E858">
        <v>1</v>
      </c>
      <c r="F858">
        <v>203</v>
      </c>
      <c r="G858">
        <v>39</v>
      </c>
      <c r="H858">
        <v>40</v>
      </c>
      <c r="I858">
        <v>1</v>
      </c>
      <c r="J858" t="s">
        <v>597</v>
      </c>
      <c r="K858">
        <v>0</v>
      </c>
      <c r="L858" t="s">
        <v>597</v>
      </c>
      <c r="M858" t="s">
        <v>2199</v>
      </c>
      <c r="N858" t="s">
        <v>229</v>
      </c>
      <c r="O858" t="s">
        <v>2475</v>
      </c>
      <c r="P858" t="s">
        <v>2476</v>
      </c>
      <c r="Q858" t="s">
        <v>594</v>
      </c>
      <c r="R858" t="s">
        <v>602</v>
      </c>
      <c r="S858" t="s">
        <v>596</v>
      </c>
      <c r="T858" t="s">
        <v>597</v>
      </c>
      <c r="U858" t="s">
        <v>595</v>
      </c>
      <c r="V858" t="s">
        <v>234</v>
      </c>
      <c r="W858" t="s">
        <v>797</v>
      </c>
      <c r="X858" t="s">
        <v>239</v>
      </c>
      <c r="Y858" t="s">
        <v>3404</v>
      </c>
      <c r="Z858" t="s">
        <v>339</v>
      </c>
      <c r="AA858" t="s">
        <v>3489</v>
      </c>
      <c r="AB858" t="s">
        <v>2471</v>
      </c>
      <c r="AC858" t="s">
        <v>2472</v>
      </c>
      <c r="AD858" t="s">
        <v>2473</v>
      </c>
      <c r="AE858" t="s">
        <v>609</v>
      </c>
      <c r="AF858" t="s">
        <v>610</v>
      </c>
      <c r="AG858" t="s">
        <v>611</v>
      </c>
      <c r="AH858" t="s">
        <v>2210</v>
      </c>
      <c r="AI858" t="s">
        <v>2211</v>
      </c>
      <c r="AJ858" t="s">
        <v>3500</v>
      </c>
      <c r="AK858" t="s">
        <v>3491</v>
      </c>
      <c r="AL858">
        <v>0</v>
      </c>
      <c r="AM858">
        <v>0</v>
      </c>
      <c r="AN858">
        <v>0</v>
      </c>
      <c r="AO858">
        <v>20000000</v>
      </c>
      <c r="AP858">
        <v>0</v>
      </c>
      <c r="AQ858" s="187">
        <v>20000000</v>
      </c>
      <c r="AR858" s="187">
        <v>0</v>
      </c>
      <c r="AS858" s="187">
        <v>0</v>
      </c>
      <c r="AT858" s="187">
        <v>0</v>
      </c>
      <c r="AU858" s="187">
        <v>0</v>
      </c>
      <c r="AV858" s="187">
        <v>20000000</v>
      </c>
      <c r="AW858">
        <f>+COUNTIF('[5]EJECUCIONGASTOS ARMONIZADO'!$R$3:$R$583,#REF!)</f>
        <v>0</v>
      </c>
      <c r="AY858" t="e">
        <f>+#REF!-[5]GASTOS!#REF!</f>
        <v>#REF!</v>
      </c>
    </row>
    <row r="859" spans="1:51" x14ac:dyDescent="0.25">
      <c r="A859">
        <v>40</v>
      </c>
      <c r="B859">
        <v>4</v>
      </c>
      <c r="C859">
        <v>3</v>
      </c>
      <c r="D859">
        <v>11</v>
      </c>
      <c r="E859">
        <v>1</v>
      </c>
      <c r="F859">
        <v>203</v>
      </c>
      <c r="G859">
        <v>41</v>
      </c>
      <c r="H859">
        <v>40</v>
      </c>
      <c r="I859">
        <v>1</v>
      </c>
      <c r="J859" t="s">
        <v>597</v>
      </c>
      <c r="K859">
        <v>0</v>
      </c>
      <c r="L859" t="s">
        <v>597</v>
      </c>
      <c r="M859" t="s">
        <v>2199</v>
      </c>
      <c r="N859" t="s">
        <v>229</v>
      </c>
      <c r="O859" t="s">
        <v>2475</v>
      </c>
      <c r="P859" t="s">
        <v>2476</v>
      </c>
      <c r="Q859" t="s">
        <v>594</v>
      </c>
      <c r="R859" t="s">
        <v>602</v>
      </c>
      <c r="S859" t="s">
        <v>596</v>
      </c>
      <c r="T859" t="s">
        <v>597</v>
      </c>
      <c r="U859" t="s">
        <v>595</v>
      </c>
      <c r="V859" t="s">
        <v>234</v>
      </c>
      <c r="W859" t="s">
        <v>797</v>
      </c>
      <c r="X859" t="s">
        <v>239</v>
      </c>
      <c r="Y859" t="s">
        <v>3404</v>
      </c>
      <c r="Z859" t="s">
        <v>339</v>
      </c>
      <c r="AA859" t="s">
        <v>3501</v>
      </c>
      <c r="AB859" t="s">
        <v>2355</v>
      </c>
      <c r="AC859" t="s">
        <v>2356</v>
      </c>
      <c r="AD859" t="s">
        <v>2357</v>
      </c>
      <c r="AE859" t="s">
        <v>609</v>
      </c>
      <c r="AF859" t="s">
        <v>610</v>
      </c>
      <c r="AG859" t="s">
        <v>611</v>
      </c>
      <c r="AH859" t="s">
        <v>2358</v>
      </c>
      <c r="AI859" t="s">
        <v>2359</v>
      </c>
      <c r="AJ859" t="s">
        <v>3502</v>
      </c>
      <c r="AK859" t="s">
        <v>3503</v>
      </c>
      <c r="AL859">
        <v>0</v>
      </c>
      <c r="AM859">
        <v>0</v>
      </c>
      <c r="AN859">
        <v>0</v>
      </c>
      <c r="AO859">
        <v>95316649</v>
      </c>
      <c r="AP859">
        <v>0</v>
      </c>
      <c r="AQ859" s="187">
        <v>95316649</v>
      </c>
      <c r="AR859" s="187">
        <v>8631572</v>
      </c>
      <c r="AS859" s="187">
        <v>8631572</v>
      </c>
      <c r="AT859" s="187">
        <v>0</v>
      </c>
      <c r="AU859" s="187">
        <v>0</v>
      </c>
      <c r="AV859" s="187">
        <v>86685077</v>
      </c>
      <c r="AW859">
        <f>+COUNTIF('[5]EJECUCIONGASTOS ARMONIZADO'!$R$3:$R$583,#REF!)</f>
        <v>0</v>
      </c>
      <c r="AY859" t="e">
        <f>+#REF!-[5]GASTOS!#REF!</f>
        <v>#REF!</v>
      </c>
    </row>
    <row r="860" spans="1:51" x14ac:dyDescent="0.25">
      <c r="A860">
        <v>40</v>
      </c>
      <c r="B860">
        <v>4</v>
      </c>
      <c r="C860">
        <v>3</v>
      </c>
      <c r="D860">
        <v>11</v>
      </c>
      <c r="E860">
        <v>1</v>
      </c>
      <c r="F860">
        <v>203</v>
      </c>
      <c r="G860">
        <v>51</v>
      </c>
      <c r="H860">
        <v>40</v>
      </c>
      <c r="I860">
        <v>1</v>
      </c>
      <c r="J860" t="s">
        <v>597</v>
      </c>
      <c r="K860">
        <v>0</v>
      </c>
      <c r="L860" t="s">
        <v>597</v>
      </c>
      <c r="M860" t="s">
        <v>2199</v>
      </c>
      <c r="N860" t="s">
        <v>229</v>
      </c>
      <c r="O860" t="s">
        <v>2475</v>
      </c>
      <c r="P860" t="s">
        <v>2476</v>
      </c>
      <c r="Q860" t="s">
        <v>594</v>
      </c>
      <c r="R860" t="s">
        <v>602</v>
      </c>
      <c r="S860" t="s">
        <v>596</v>
      </c>
      <c r="T860" t="s">
        <v>597</v>
      </c>
      <c r="U860" t="s">
        <v>595</v>
      </c>
      <c r="V860" t="s">
        <v>234</v>
      </c>
      <c r="W860" t="s">
        <v>797</v>
      </c>
      <c r="X860" t="s">
        <v>239</v>
      </c>
      <c r="Y860" t="s">
        <v>3404</v>
      </c>
      <c r="Z860" t="s">
        <v>339</v>
      </c>
      <c r="AA860" t="s">
        <v>3405</v>
      </c>
      <c r="AB860" t="s">
        <v>2207</v>
      </c>
      <c r="AC860" t="s">
        <v>2208</v>
      </c>
      <c r="AD860" t="s">
        <v>2209</v>
      </c>
      <c r="AE860" t="s">
        <v>609</v>
      </c>
      <c r="AF860" t="s">
        <v>610</v>
      </c>
      <c r="AG860" t="s">
        <v>611</v>
      </c>
      <c r="AH860" t="s">
        <v>2210</v>
      </c>
      <c r="AI860" t="s">
        <v>2211</v>
      </c>
      <c r="AJ860" t="s">
        <v>3504</v>
      </c>
      <c r="AK860" t="s">
        <v>3505</v>
      </c>
      <c r="AL860">
        <v>0</v>
      </c>
      <c r="AM860">
        <v>0</v>
      </c>
      <c r="AN860">
        <v>0</v>
      </c>
      <c r="AO860">
        <v>19898686</v>
      </c>
      <c r="AP860">
        <v>0</v>
      </c>
      <c r="AQ860" s="187">
        <v>19898686</v>
      </c>
      <c r="AR860" s="187">
        <v>12589365</v>
      </c>
      <c r="AS860" s="187">
        <v>0</v>
      </c>
      <c r="AT860" s="187">
        <v>0</v>
      </c>
      <c r="AU860" s="187">
        <v>0</v>
      </c>
      <c r="AV860" s="187">
        <v>7309321</v>
      </c>
      <c r="AW860">
        <f>+COUNTIF('[5]EJECUCIONGASTOS ARMONIZADO'!$R$3:$R$583,#REF!)</f>
        <v>0</v>
      </c>
      <c r="AY860" t="e">
        <f>+#REF!-[5]GASTOS!#REF!</f>
        <v>#REF!</v>
      </c>
    </row>
    <row r="861" spans="1:51" x14ac:dyDescent="0.25">
      <c r="A861">
        <v>40</v>
      </c>
      <c r="B861">
        <v>4</v>
      </c>
      <c r="C861">
        <v>3</v>
      </c>
      <c r="D861">
        <v>11</v>
      </c>
      <c r="E861">
        <v>1</v>
      </c>
      <c r="F861">
        <v>203</v>
      </c>
      <c r="G861">
        <v>51</v>
      </c>
      <c r="H861">
        <v>41</v>
      </c>
      <c r="I861">
        <v>1</v>
      </c>
      <c r="J861" t="s">
        <v>597</v>
      </c>
      <c r="K861">
        <v>0</v>
      </c>
      <c r="L861" t="s">
        <v>597</v>
      </c>
      <c r="M861" t="s">
        <v>2199</v>
      </c>
      <c r="N861" t="s">
        <v>229</v>
      </c>
      <c r="O861" t="s">
        <v>2475</v>
      </c>
      <c r="P861" t="s">
        <v>2476</v>
      </c>
      <c r="Q861" t="s">
        <v>594</v>
      </c>
      <c r="R861" t="s">
        <v>602</v>
      </c>
      <c r="S861" t="s">
        <v>596</v>
      </c>
      <c r="T861" t="s">
        <v>597</v>
      </c>
      <c r="U861" t="s">
        <v>595</v>
      </c>
      <c r="V861" t="s">
        <v>234</v>
      </c>
      <c r="W861" t="s">
        <v>797</v>
      </c>
      <c r="X861" t="s">
        <v>239</v>
      </c>
      <c r="Y861" t="s">
        <v>3404</v>
      </c>
      <c r="Z861" t="s">
        <v>339</v>
      </c>
      <c r="AA861" t="s">
        <v>3405</v>
      </c>
      <c r="AB861" t="s">
        <v>2207</v>
      </c>
      <c r="AC861" t="s">
        <v>2208</v>
      </c>
      <c r="AD861" t="s">
        <v>2209</v>
      </c>
      <c r="AE861" t="s">
        <v>609</v>
      </c>
      <c r="AF861" t="s">
        <v>610</v>
      </c>
      <c r="AG861" t="s">
        <v>611</v>
      </c>
      <c r="AH861" t="s">
        <v>2210</v>
      </c>
      <c r="AI861" t="s">
        <v>2211</v>
      </c>
      <c r="AJ861" t="s">
        <v>3506</v>
      </c>
      <c r="AK861" t="s">
        <v>3507</v>
      </c>
      <c r="AL861">
        <v>0</v>
      </c>
      <c r="AM861">
        <v>0</v>
      </c>
      <c r="AN861">
        <v>0</v>
      </c>
      <c r="AO861">
        <v>2266592297</v>
      </c>
      <c r="AP861">
        <v>0</v>
      </c>
      <c r="AQ861" s="187">
        <v>2266592297</v>
      </c>
      <c r="AR861" s="187">
        <v>1333348481</v>
      </c>
      <c r="AS861" s="187">
        <v>1333348481</v>
      </c>
      <c r="AT861" s="187">
        <v>1333348481</v>
      </c>
      <c r="AU861" s="187">
        <v>1118048493</v>
      </c>
      <c r="AV861" s="187">
        <v>933243816</v>
      </c>
      <c r="AW861">
        <f>+COUNTIF('[5]EJECUCIONGASTOS ARMONIZADO'!$R$3:$R$583,#REF!)</f>
        <v>0</v>
      </c>
      <c r="AY861" t="e">
        <f>+#REF!-[5]GASTOS!#REF!</f>
        <v>#REF!</v>
      </c>
    </row>
    <row r="862" spans="1:51" x14ac:dyDescent="0.25">
      <c r="A862">
        <v>40</v>
      </c>
      <c r="B862">
        <v>4</v>
      </c>
      <c r="C862">
        <v>3</v>
      </c>
      <c r="D862">
        <v>11</v>
      </c>
      <c r="E862">
        <v>1</v>
      </c>
      <c r="F862">
        <v>203</v>
      </c>
      <c r="G862">
        <v>81</v>
      </c>
      <c r="H862">
        <v>40</v>
      </c>
      <c r="I862">
        <v>1</v>
      </c>
      <c r="J862" t="s">
        <v>597</v>
      </c>
      <c r="K862">
        <v>0</v>
      </c>
      <c r="L862" t="s">
        <v>597</v>
      </c>
      <c r="M862" t="s">
        <v>2199</v>
      </c>
      <c r="N862" t="s">
        <v>229</v>
      </c>
      <c r="O862" t="s">
        <v>2475</v>
      </c>
      <c r="P862" t="s">
        <v>2476</v>
      </c>
      <c r="Q862" t="s">
        <v>594</v>
      </c>
      <c r="R862" t="s">
        <v>602</v>
      </c>
      <c r="S862" t="s">
        <v>596</v>
      </c>
      <c r="T862" t="s">
        <v>597</v>
      </c>
      <c r="U862" t="s">
        <v>595</v>
      </c>
      <c r="V862" t="s">
        <v>234</v>
      </c>
      <c r="W862" t="s">
        <v>797</v>
      </c>
      <c r="X862" t="s">
        <v>239</v>
      </c>
      <c r="Y862" t="s">
        <v>3404</v>
      </c>
      <c r="Z862" t="s">
        <v>339</v>
      </c>
      <c r="AA862" t="s">
        <v>3508</v>
      </c>
      <c r="AB862" t="s">
        <v>2508</v>
      </c>
      <c r="AC862" t="s">
        <v>2509</v>
      </c>
      <c r="AD862" t="s">
        <v>2510</v>
      </c>
      <c r="AE862" t="s">
        <v>609</v>
      </c>
      <c r="AF862" t="s">
        <v>610</v>
      </c>
      <c r="AG862" t="s">
        <v>611</v>
      </c>
      <c r="AH862" t="s">
        <v>2310</v>
      </c>
      <c r="AI862" t="s">
        <v>829</v>
      </c>
      <c r="AJ862" t="s">
        <v>3509</v>
      </c>
      <c r="AK862" t="s">
        <v>3510</v>
      </c>
      <c r="AL862">
        <v>0</v>
      </c>
      <c r="AM862">
        <v>0</v>
      </c>
      <c r="AN862">
        <v>0</v>
      </c>
      <c r="AO862">
        <v>52736561</v>
      </c>
      <c r="AP862">
        <v>0</v>
      </c>
      <c r="AQ862" s="187">
        <v>52736561</v>
      </c>
      <c r="AR862" s="187">
        <v>3164908</v>
      </c>
      <c r="AS862" s="187">
        <v>3164908</v>
      </c>
      <c r="AT862" s="187">
        <v>0</v>
      </c>
      <c r="AU862" s="187">
        <v>0</v>
      </c>
      <c r="AV862" s="187">
        <v>49571653</v>
      </c>
      <c r="AW862">
        <f>+COUNTIF('[5]EJECUCIONGASTOS ARMONIZADO'!$R$3:$R$583,#REF!)</f>
        <v>0</v>
      </c>
      <c r="AY862" t="e">
        <f>+#REF!-[5]GASTOS!#REF!</f>
        <v>#REF!</v>
      </c>
    </row>
    <row r="863" spans="1:51" x14ac:dyDescent="0.25">
      <c r="A863">
        <v>40</v>
      </c>
      <c r="B863">
        <v>4</v>
      </c>
      <c r="C863">
        <v>3</v>
      </c>
      <c r="D863">
        <v>11</v>
      </c>
      <c r="E863">
        <v>1</v>
      </c>
      <c r="F863">
        <v>3</v>
      </c>
      <c r="G863">
        <v>36</v>
      </c>
      <c r="H863">
        <v>0</v>
      </c>
      <c r="I863">
        <v>1</v>
      </c>
      <c r="J863" t="s">
        <v>597</v>
      </c>
      <c r="K863">
        <v>0</v>
      </c>
      <c r="L863" t="s">
        <v>597</v>
      </c>
      <c r="M863" t="s">
        <v>2199</v>
      </c>
      <c r="N863" t="s">
        <v>229</v>
      </c>
      <c r="O863" t="s">
        <v>2475</v>
      </c>
      <c r="P863" t="s">
        <v>2476</v>
      </c>
      <c r="Q863" t="s">
        <v>594</v>
      </c>
      <c r="R863" t="s">
        <v>602</v>
      </c>
      <c r="S863" t="s">
        <v>596</v>
      </c>
      <c r="T863" t="s">
        <v>597</v>
      </c>
      <c r="U863" t="s">
        <v>595</v>
      </c>
      <c r="V863" t="s">
        <v>234</v>
      </c>
      <c r="W863" t="s">
        <v>797</v>
      </c>
      <c r="X863" t="s">
        <v>239</v>
      </c>
      <c r="Y863" t="s">
        <v>2205</v>
      </c>
      <c r="Z863" t="s">
        <v>240</v>
      </c>
      <c r="AA863" t="s">
        <v>2479</v>
      </c>
      <c r="AB863" t="s">
        <v>2480</v>
      </c>
      <c r="AC863" t="s">
        <v>2481</v>
      </c>
      <c r="AD863" t="s">
        <v>2482</v>
      </c>
      <c r="AE863" t="s">
        <v>609</v>
      </c>
      <c r="AF863" t="s">
        <v>610</v>
      </c>
      <c r="AG863" t="s">
        <v>611</v>
      </c>
      <c r="AH863" t="s">
        <v>2483</v>
      </c>
      <c r="AI863" t="s">
        <v>2484</v>
      </c>
      <c r="AJ863" t="s">
        <v>2485</v>
      </c>
      <c r="AK863" t="s">
        <v>201</v>
      </c>
      <c r="AL863">
        <v>6837054967</v>
      </c>
      <c r="AM863">
        <v>0</v>
      </c>
      <c r="AN863">
        <v>0</v>
      </c>
      <c r="AO863">
        <v>0</v>
      </c>
      <c r="AP863">
        <v>6337054967</v>
      </c>
      <c r="AQ863" s="187">
        <v>500000000</v>
      </c>
      <c r="AR863" s="187">
        <v>500000000</v>
      </c>
      <c r="AS863" s="187">
        <v>500000000</v>
      </c>
      <c r="AT863" s="187">
        <v>500000000</v>
      </c>
      <c r="AU863" s="187">
        <v>500000000</v>
      </c>
      <c r="AV863" s="187">
        <v>0</v>
      </c>
      <c r="AW863">
        <f>+COUNTIF('[5]EJECUCIONGASTOS ARMONIZADO'!$R$3:$R$583,#REF!)</f>
        <v>0</v>
      </c>
      <c r="AY863" t="e">
        <f>+#REF!-[5]GASTOS!#REF!</f>
        <v>#REF!</v>
      </c>
    </row>
    <row r="864" spans="1:51" x14ac:dyDescent="0.25">
      <c r="A864">
        <v>40</v>
      </c>
      <c r="B864">
        <v>4</v>
      </c>
      <c r="C864">
        <v>3</v>
      </c>
      <c r="D864">
        <v>11</v>
      </c>
      <c r="E864">
        <v>1</v>
      </c>
      <c r="F864">
        <v>3</v>
      </c>
      <c r="G864">
        <v>39</v>
      </c>
      <c r="H864">
        <v>0</v>
      </c>
      <c r="I864">
        <v>1</v>
      </c>
      <c r="J864" t="s">
        <v>597</v>
      </c>
      <c r="K864">
        <v>0</v>
      </c>
      <c r="L864" t="s">
        <v>597</v>
      </c>
      <c r="M864" t="s">
        <v>2199</v>
      </c>
      <c r="N864" t="s">
        <v>229</v>
      </c>
      <c r="O864" t="s">
        <v>2475</v>
      </c>
      <c r="P864" t="s">
        <v>2476</v>
      </c>
      <c r="Q864" t="s">
        <v>594</v>
      </c>
      <c r="R864" t="s">
        <v>602</v>
      </c>
      <c r="S864" t="s">
        <v>596</v>
      </c>
      <c r="T864" t="s">
        <v>597</v>
      </c>
      <c r="U864" t="s">
        <v>595</v>
      </c>
      <c r="V864" t="s">
        <v>234</v>
      </c>
      <c r="W864" t="s">
        <v>797</v>
      </c>
      <c r="X864" t="s">
        <v>239</v>
      </c>
      <c r="Y864" t="s">
        <v>2205</v>
      </c>
      <c r="Z864" t="s">
        <v>240</v>
      </c>
      <c r="AA864" t="s">
        <v>2470</v>
      </c>
      <c r="AB864" t="s">
        <v>2471</v>
      </c>
      <c r="AC864" t="s">
        <v>2472</v>
      </c>
      <c r="AD864" t="s">
        <v>2473</v>
      </c>
      <c r="AE864" t="s">
        <v>609</v>
      </c>
      <c r="AF864" t="s">
        <v>610</v>
      </c>
      <c r="AG864" t="s">
        <v>611</v>
      </c>
      <c r="AH864" t="s">
        <v>2210</v>
      </c>
      <c r="AI864" t="s">
        <v>2211</v>
      </c>
      <c r="AJ864" t="s">
        <v>2488</v>
      </c>
      <c r="AK864" t="s">
        <v>202</v>
      </c>
      <c r="AL864">
        <v>270326803</v>
      </c>
      <c r="AM864">
        <v>0</v>
      </c>
      <c r="AN864">
        <v>0</v>
      </c>
      <c r="AO864">
        <v>0</v>
      </c>
      <c r="AP864">
        <v>240679370</v>
      </c>
      <c r="AQ864" s="187">
        <v>29647433</v>
      </c>
      <c r="AR864" s="187">
        <v>29647433</v>
      </c>
      <c r="AS864" s="187">
        <v>29647433</v>
      </c>
      <c r="AT864" s="187">
        <v>29647433</v>
      </c>
      <c r="AU864" s="187">
        <v>29647433</v>
      </c>
      <c r="AV864" s="187">
        <v>0</v>
      </c>
      <c r="AW864">
        <f>+COUNTIF('[5]EJECUCIONGASTOS ARMONIZADO'!$R$3:$R$583,#REF!)</f>
        <v>0</v>
      </c>
      <c r="AY864" t="e">
        <f>+#REF!-[5]GASTOS!#REF!</f>
        <v>#REF!</v>
      </c>
    </row>
    <row r="865" spans="1:51" x14ac:dyDescent="0.25">
      <c r="A865">
        <v>40</v>
      </c>
      <c r="B865">
        <v>4</v>
      </c>
      <c r="C865">
        <v>3</v>
      </c>
      <c r="D865">
        <v>11</v>
      </c>
      <c r="E865">
        <v>1</v>
      </c>
      <c r="F865">
        <v>3</v>
      </c>
      <c r="G865">
        <v>39</v>
      </c>
      <c r="H865">
        <v>0</v>
      </c>
      <c r="I865">
        <v>1</v>
      </c>
      <c r="J865" t="s">
        <v>597</v>
      </c>
      <c r="K865">
        <v>0</v>
      </c>
      <c r="L865" t="s">
        <v>597</v>
      </c>
      <c r="M865" t="s">
        <v>2199</v>
      </c>
      <c r="N865" t="s">
        <v>229</v>
      </c>
      <c r="O865" t="s">
        <v>2475</v>
      </c>
      <c r="P865" t="s">
        <v>2476</v>
      </c>
      <c r="Q865" t="s">
        <v>594</v>
      </c>
      <c r="R865" t="s">
        <v>602</v>
      </c>
      <c r="S865" t="s">
        <v>596</v>
      </c>
      <c r="T865" t="s">
        <v>597</v>
      </c>
      <c r="U865" t="s">
        <v>595</v>
      </c>
      <c r="V865" t="s">
        <v>234</v>
      </c>
      <c r="W865" t="s">
        <v>797</v>
      </c>
      <c r="X865" t="s">
        <v>239</v>
      </c>
      <c r="Y865" t="s">
        <v>2205</v>
      </c>
      <c r="Z865" t="s">
        <v>240</v>
      </c>
      <c r="AA865" t="s">
        <v>2470</v>
      </c>
      <c r="AB865" t="s">
        <v>2471</v>
      </c>
      <c r="AC865" t="s">
        <v>2472</v>
      </c>
      <c r="AD865" t="s">
        <v>2473</v>
      </c>
      <c r="AE865" t="s">
        <v>609</v>
      </c>
      <c r="AF865" t="s">
        <v>610</v>
      </c>
      <c r="AG865" t="s">
        <v>611</v>
      </c>
      <c r="AH865" t="s">
        <v>2895</v>
      </c>
      <c r="AI865" t="s">
        <v>2896</v>
      </c>
      <c r="AJ865" t="s">
        <v>2897</v>
      </c>
      <c r="AK865" t="s">
        <v>202</v>
      </c>
      <c r="AL865">
        <v>0</v>
      </c>
      <c r="AM865">
        <v>0</v>
      </c>
      <c r="AN865">
        <v>0</v>
      </c>
      <c r="AO865">
        <v>160679370</v>
      </c>
      <c r="AP865">
        <v>160679370</v>
      </c>
      <c r="AQ865" s="187">
        <v>0</v>
      </c>
      <c r="AR865" s="187">
        <v>0</v>
      </c>
      <c r="AS865" s="187">
        <v>0</v>
      </c>
      <c r="AT865" s="187">
        <v>0</v>
      </c>
      <c r="AU865" s="187">
        <v>0</v>
      </c>
      <c r="AV865" s="187">
        <v>0</v>
      </c>
      <c r="AW865">
        <f>+COUNTIF('[5]EJECUCIONGASTOS ARMONIZADO'!$R$3:$R$583,#REF!)</f>
        <v>0</v>
      </c>
      <c r="AY865" t="e">
        <f>+#REF!-[5]GASTOS!#REF!</f>
        <v>#REF!</v>
      </c>
    </row>
    <row r="866" spans="1:51" x14ac:dyDescent="0.25">
      <c r="A866">
        <v>40</v>
      </c>
      <c r="B866">
        <v>4</v>
      </c>
      <c r="C866">
        <v>3</v>
      </c>
      <c r="D866">
        <v>11</v>
      </c>
      <c r="E866">
        <v>1</v>
      </c>
      <c r="F866">
        <v>3</v>
      </c>
      <c r="G866">
        <v>46</v>
      </c>
      <c r="H866">
        <v>0</v>
      </c>
      <c r="I866">
        <v>1</v>
      </c>
      <c r="J866" t="s">
        <v>597</v>
      </c>
      <c r="K866">
        <v>0</v>
      </c>
      <c r="L866" t="s">
        <v>597</v>
      </c>
      <c r="M866" t="s">
        <v>2199</v>
      </c>
      <c r="N866" t="s">
        <v>229</v>
      </c>
      <c r="O866" t="s">
        <v>2475</v>
      </c>
      <c r="P866" t="s">
        <v>2476</v>
      </c>
      <c r="Q866" t="s">
        <v>594</v>
      </c>
      <c r="R866" t="s">
        <v>602</v>
      </c>
      <c r="S866" t="s">
        <v>596</v>
      </c>
      <c r="T866" t="s">
        <v>597</v>
      </c>
      <c r="U866" t="s">
        <v>595</v>
      </c>
      <c r="V866" t="s">
        <v>234</v>
      </c>
      <c r="W866" t="s">
        <v>797</v>
      </c>
      <c r="X866" t="s">
        <v>239</v>
      </c>
      <c r="Y866" t="s">
        <v>2205</v>
      </c>
      <c r="Z866" t="s">
        <v>240</v>
      </c>
      <c r="AA866" t="s">
        <v>2491</v>
      </c>
      <c r="AB866" t="s">
        <v>2492</v>
      </c>
      <c r="AC866" t="s">
        <v>2493</v>
      </c>
      <c r="AD866" t="s">
        <v>2494</v>
      </c>
      <c r="AE866" t="s">
        <v>609</v>
      </c>
      <c r="AF866" t="s">
        <v>610</v>
      </c>
      <c r="AG866" t="s">
        <v>611</v>
      </c>
      <c r="AH866" t="s">
        <v>2272</v>
      </c>
      <c r="AI866" t="s">
        <v>2273</v>
      </c>
      <c r="AJ866" t="s">
        <v>2495</v>
      </c>
      <c r="AK866" t="s">
        <v>203</v>
      </c>
      <c r="AL866">
        <v>461157953</v>
      </c>
      <c r="AM866">
        <v>0</v>
      </c>
      <c r="AN866">
        <v>0</v>
      </c>
      <c r="AO866">
        <v>0</v>
      </c>
      <c r="AP866">
        <v>200000647</v>
      </c>
      <c r="AQ866" s="187">
        <v>261157306</v>
      </c>
      <c r="AR866" s="187">
        <v>261157306</v>
      </c>
      <c r="AS866" s="187">
        <v>261157306</v>
      </c>
      <c r="AT866" s="187">
        <v>261157305.84</v>
      </c>
      <c r="AU866" s="187">
        <v>261157305.84</v>
      </c>
      <c r="AV866" s="187">
        <v>0</v>
      </c>
      <c r="AW866">
        <f>+COUNTIF('[5]EJECUCIONGASTOS ARMONIZADO'!$R$3:$R$583,#REF!)</f>
        <v>0</v>
      </c>
      <c r="AY866" t="e">
        <f>+#REF!-[5]GASTOS!#REF!</f>
        <v>#REF!</v>
      </c>
    </row>
    <row r="867" spans="1:51" x14ac:dyDescent="0.25">
      <c r="A867">
        <v>40</v>
      </c>
      <c r="B867">
        <v>4</v>
      </c>
      <c r="C867">
        <v>3</v>
      </c>
      <c r="D867">
        <v>11</v>
      </c>
      <c r="E867">
        <v>1</v>
      </c>
      <c r="F867">
        <v>3</v>
      </c>
      <c r="G867">
        <v>46</v>
      </c>
      <c r="H867">
        <v>2</v>
      </c>
      <c r="I867">
        <v>1</v>
      </c>
      <c r="J867" t="s">
        <v>597</v>
      </c>
      <c r="K867">
        <v>0</v>
      </c>
      <c r="L867" t="s">
        <v>597</v>
      </c>
      <c r="M867" t="s">
        <v>2199</v>
      </c>
      <c r="N867" t="s">
        <v>229</v>
      </c>
      <c r="O867" t="s">
        <v>2475</v>
      </c>
      <c r="P867" t="s">
        <v>2476</v>
      </c>
      <c r="Q867" t="s">
        <v>594</v>
      </c>
      <c r="R867" t="s">
        <v>602</v>
      </c>
      <c r="S867" t="s">
        <v>596</v>
      </c>
      <c r="T867" t="s">
        <v>597</v>
      </c>
      <c r="U867" t="s">
        <v>595</v>
      </c>
      <c r="V867" t="s">
        <v>234</v>
      </c>
      <c r="W867" t="s">
        <v>797</v>
      </c>
      <c r="X867" t="s">
        <v>239</v>
      </c>
      <c r="Y867" t="s">
        <v>2205</v>
      </c>
      <c r="Z867" t="s">
        <v>240</v>
      </c>
      <c r="AA867" t="s">
        <v>2491</v>
      </c>
      <c r="AB867" t="s">
        <v>2492</v>
      </c>
      <c r="AC867" t="s">
        <v>2493</v>
      </c>
      <c r="AD867" t="s">
        <v>2494</v>
      </c>
      <c r="AE867" t="s">
        <v>609</v>
      </c>
      <c r="AF867" t="s">
        <v>610</v>
      </c>
      <c r="AG867" t="s">
        <v>611</v>
      </c>
      <c r="AH867" t="s">
        <v>2268</v>
      </c>
      <c r="AI867" t="s">
        <v>1031</v>
      </c>
      <c r="AJ867" t="s">
        <v>2498</v>
      </c>
      <c r="AK867" t="s">
        <v>204</v>
      </c>
      <c r="AL867">
        <v>38842047</v>
      </c>
      <c r="AM867">
        <v>0</v>
      </c>
      <c r="AN867">
        <v>0</v>
      </c>
      <c r="AO867">
        <v>0</v>
      </c>
      <c r="AP867">
        <v>0</v>
      </c>
      <c r="AQ867" s="187">
        <v>38842047</v>
      </c>
      <c r="AR867" s="187">
        <v>0</v>
      </c>
      <c r="AS867" s="187">
        <v>0</v>
      </c>
      <c r="AT867" s="187">
        <v>0</v>
      </c>
      <c r="AU867" s="187">
        <v>0</v>
      </c>
      <c r="AV867" s="187">
        <v>38842047</v>
      </c>
      <c r="AW867">
        <f>+COUNTIF('[5]EJECUCIONGASTOS ARMONIZADO'!$R$3:$R$583,#REF!)</f>
        <v>0</v>
      </c>
      <c r="AY867" t="e">
        <f>+#REF!-[5]GASTOS!#REF!</f>
        <v>#REF!</v>
      </c>
    </row>
    <row r="868" spans="1:51" x14ac:dyDescent="0.25">
      <c r="A868">
        <v>40</v>
      </c>
      <c r="B868">
        <v>4</v>
      </c>
      <c r="C868">
        <v>3</v>
      </c>
      <c r="D868">
        <v>11</v>
      </c>
      <c r="E868">
        <v>1</v>
      </c>
      <c r="F868">
        <v>3</v>
      </c>
      <c r="G868">
        <v>51</v>
      </c>
      <c r="H868">
        <v>0</v>
      </c>
      <c r="I868">
        <v>1</v>
      </c>
      <c r="J868" t="s">
        <v>597</v>
      </c>
      <c r="K868">
        <v>0</v>
      </c>
      <c r="L868" t="s">
        <v>597</v>
      </c>
      <c r="M868" t="s">
        <v>2199</v>
      </c>
      <c r="N868" t="s">
        <v>229</v>
      </c>
      <c r="O868" t="s">
        <v>2475</v>
      </c>
      <c r="P868" t="s">
        <v>2476</v>
      </c>
      <c r="Q868" t="s">
        <v>594</v>
      </c>
      <c r="R868" t="s">
        <v>602</v>
      </c>
      <c r="S868" t="s">
        <v>596</v>
      </c>
      <c r="T868" t="s">
        <v>597</v>
      </c>
      <c r="U868" t="s">
        <v>595</v>
      </c>
      <c r="V868" t="s">
        <v>234</v>
      </c>
      <c r="W868" t="s">
        <v>797</v>
      </c>
      <c r="X868" t="s">
        <v>239</v>
      </c>
      <c r="Y868" t="s">
        <v>2205</v>
      </c>
      <c r="Z868" t="s">
        <v>240</v>
      </c>
      <c r="AA868" t="s">
        <v>2206</v>
      </c>
      <c r="AB868" t="s">
        <v>2207</v>
      </c>
      <c r="AC868" t="s">
        <v>2208</v>
      </c>
      <c r="AD868" t="s">
        <v>2209</v>
      </c>
      <c r="AE868" t="s">
        <v>609</v>
      </c>
      <c r="AF868" t="s">
        <v>610</v>
      </c>
      <c r="AG868" t="s">
        <v>611</v>
      </c>
      <c r="AH868" t="s">
        <v>2210</v>
      </c>
      <c r="AI868" t="s">
        <v>2211</v>
      </c>
      <c r="AJ868" t="s">
        <v>2501</v>
      </c>
      <c r="AK868" t="s">
        <v>205</v>
      </c>
      <c r="AL868">
        <v>412621690</v>
      </c>
      <c r="AM868">
        <v>0</v>
      </c>
      <c r="AN868">
        <v>0</v>
      </c>
      <c r="AO868">
        <v>0</v>
      </c>
      <c r="AP868">
        <v>199898686</v>
      </c>
      <c r="AQ868" s="187">
        <v>212723004</v>
      </c>
      <c r="AR868" s="187">
        <v>212723004</v>
      </c>
      <c r="AS868" s="187">
        <v>212723004</v>
      </c>
      <c r="AT868" s="187">
        <v>156979252</v>
      </c>
      <c r="AU868" s="187">
        <v>154694112</v>
      </c>
      <c r="AV868" s="187">
        <v>0</v>
      </c>
      <c r="AW868">
        <f>+COUNTIF('[5]EJECUCIONGASTOS ARMONIZADO'!$R$3:$R$583,#REF!)</f>
        <v>0</v>
      </c>
      <c r="AY868" t="e">
        <f>+#REF!-[5]GASTOS!#REF!</f>
        <v>#REF!</v>
      </c>
    </row>
    <row r="869" spans="1:51" x14ac:dyDescent="0.25">
      <c r="A869">
        <v>40</v>
      </c>
      <c r="B869">
        <v>4</v>
      </c>
      <c r="C869">
        <v>3</v>
      </c>
      <c r="D869">
        <v>11</v>
      </c>
      <c r="E869">
        <v>1</v>
      </c>
      <c r="F869">
        <v>3</v>
      </c>
      <c r="G869">
        <v>51</v>
      </c>
      <c r="H869">
        <v>1</v>
      </c>
      <c r="I869">
        <v>1</v>
      </c>
      <c r="J869" t="s">
        <v>597</v>
      </c>
      <c r="K869">
        <v>0</v>
      </c>
      <c r="L869" t="s">
        <v>597</v>
      </c>
      <c r="M869" t="s">
        <v>2199</v>
      </c>
      <c r="N869" t="s">
        <v>229</v>
      </c>
      <c r="O869" t="s">
        <v>2475</v>
      </c>
      <c r="P869" t="s">
        <v>2476</v>
      </c>
      <c r="Q869" t="s">
        <v>594</v>
      </c>
      <c r="R869" t="s">
        <v>602</v>
      </c>
      <c r="S869" t="s">
        <v>596</v>
      </c>
      <c r="T869" t="s">
        <v>597</v>
      </c>
      <c r="U869" t="s">
        <v>595</v>
      </c>
      <c r="V869" t="s">
        <v>234</v>
      </c>
      <c r="W869" t="s">
        <v>797</v>
      </c>
      <c r="X869" t="s">
        <v>239</v>
      </c>
      <c r="Y869" t="s">
        <v>2205</v>
      </c>
      <c r="Z869" t="s">
        <v>240</v>
      </c>
      <c r="AA869" t="s">
        <v>2206</v>
      </c>
      <c r="AB869" t="s">
        <v>2207</v>
      </c>
      <c r="AC869" t="s">
        <v>2208</v>
      </c>
      <c r="AD869" t="s">
        <v>2209</v>
      </c>
      <c r="AE869" t="s">
        <v>609</v>
      </c>
      <c r="AF869" t="s">
        <v>610</v>
      </c>
      <c r="AG869" t="s">
        <v>611</v>
      </c>
      <c r="AH869" t="s">
        <v>2210</v>
      </c>
      <c r="AI869" t="s">
        <v>2211</v>
      </c>
      <c r="AJ869" t="s">
        <v>2504</v>
      </c>
      <c r="AK869" t="s">
        <v>206</v>
      </c>
      <c r="AL869">
        <v>3392169246</v>
      </c>
      <c r="AM869">
        <v>0</v>
      </c>
      <c r="AN869">
        <v>0</v>
      </c>
      <c r="AO869">
        <v>0</v>
      </c>
      <c r="AP869">
        <v>2266592297</v>
      </c>
      <c r="AQ869" s="187">
        <v>1125576949</v>
      </c>
      <c r="AR869" s="187">
        <v>1125576949</v>
      </c>
      <c r="AS869" s="187">
        <v>1125576949</v>
      </c>
      <c r="AT869" s="187">
        <v>1125576949</v>
      </c>
      <c r="AU869" s="187">
        <v>1125576949</v>
      </c>
      <c r="AV869" s="187">
        <v>0</v>
      </c>
      <c r="AW869">
        <f>+COUNTIF('[5]EJECUCIONGASTOS ARMONIZADO'!$R$3:$R$583,#REF!)</f>
        <v>0</v>
      </c>
      <c r="AY869" t="e">
        <f>+#REF!-[5]GASTOS!#REF!</f>
        <v>#REF!</v>
      </c>
    </row>
    <row r="870" spans="1:51" x14ac:dyDescent="0.25">
      <c r="A870">
        <v>40</v>
      </c>
      <c r="B870">
        <v>4</v>
      </c>
      <c r="C870">
        <v>3</v>
      </c>
      <c r="D870">
        <v>11</v>
      </c>
      <c r="E870">
        <v>1</v>
      </c>
      <c r="F870">
        <v>3</v>
      </c>
      <c r="G870">
        <v>81</v>
      </c>
      <c r="H870">
        <v>0</v>
      </c>
      <c r="I870">
        <v>1</v>
      </c>
      <c r="J870" t="s">
        <v>597</v>
      </c>
      <c r="K870">
        <v>0</v>
      </c>
      <c r="L870" t="s">
        <v>597</v>
      </c>
      <c r="M870" t="s">
        <v>2199</v>
      </c>
      <c r="N870" t="s">
        <v>229</v>
      </c>
      <c r="O870" t="s">
        <v>2475</v>
      </c>
      <c r="P870" t="s">
        <v>2476</v>
      </c>
      <c r="Q870" t="s">
        <v>594</v>
      </c>
      <c r="R870" t="s">
        <v>602</v>
      </c>
      <c r="S870" t="s">
        <v>596</v>
      </c>
      <c r="T870" t="s">
        <v>597</v>
      </c>
      <c r="U870" t="s">
        <v>595</v>
      </c>
      <c r="V870" t="s">
        <v>234</v>
      </c>
      <c r="W870" t="s">
        <v>797</v>
      </c>
      <c r="X870" t="s">
        <v>239</v>
      </c>
      <c r="Y870" t="s">
        <v>2205</v>
      </c>
      <c r="Z870" t="s">
        <v>240</v>
      </c>
      <c r="AA870" t="s">
        <v>2507</v>
      </c>
      <c r="AB870" t="s">
        <v>2508</v>
      </c>
      <c r="AC870" t="s">
        <v>2509</v>
      </c>
      <c r="AD870" t="s">
        <v>2510</v>
      </c>
      <c r="AE870" t="s">
        <v>609</v>
      </c>
      <c r="AF870" t="s">
        <v>610</v>
      </c>
      <c r="AG870" t="s">
        <v>611</v>
      </c>
      <c r="AH870" t="s">
        <v>2310</v>
      </c>
      <c r="AI870" t="s">
        <v>829</v>
      </c>
      <c r="AJ870" t="s">
        <v>2511</v>
      </c>
      <c r="AK870" t="s">
        <v>207</v>
      </c>
      <c r="AL870">
        <v>226578608</v>
      </c>
      <c r="AM870">
        <v>0</v>
      </c>
      <c r="AN870">
        <v>0</v>
      </c>
      <c r="AO870">
        <v>0</v>
      </c>
      <c r="AP870">
        <v>187736561</v>
      </c>
      <c r="AQ870" s="187">
        <v>38842047</v>
      </c>
      <c r="AR870" s="187">
        <v>38842047</v>
      </c>
      <c r="AS870" s="187">
        <v>38842047</v>
      </c>
      <c r="AT870" s="187">
        <v>34526264</v>
      </c>
      <c r="AU870" s="187">
        <v>30210481</v>
      </c>
      <c r="AV870" s="187">
        <v>0</v>
      </c>
      <c r="AW870">
        <f>+COUNTIF('[5]EJECUCIONGASTOS ARMONIZADO'!$R$3:$R$583,#REF!)</f>
        <v>0</v>
      </c>
      <c r="AY870" t="e">
        <f>+#REF!-[5]GASTOS!#REF!</f>
        <v>#REF!</v>
      </c>
    </row>
    <row r="871" spans="1:51" x14ac:dyDescent="0.25">
      <c r="A871">
        <v>40</v>
      </c>
      <c r="B871">
        <v>4</v>
      </c>
      <c r="C871">
        <v>3</v>
      </c>
      <c r="D871">
        <v>11</v>
      </c>
      <c r="E871">
        <v>1</v>
      </c>
      <c r="F871">
        <v>3</v>
      </c>
      <c r="G871">
        <v>86</v>
      </c>
      <c r="H871">
        <v>0</v>
      </c>
      <c r="I871">
        <v>1</v>
      </c>
      <c r="J871" t="s">
        <v>597</v>
      </c>
      <c r="K871">
        <v>0</v>
      </c>
      <c r="L871" t="s">
        <v>597</v>
      </c>
      <c r="M871" t="s">
        <v>2199</v>
      </c>
      <c r="N871" t="s">
        <v>229</v>
      </c>
      <c r="O871" t="s">
        <v>2475</v>
      </c>
      <c r="P871" t="s">
        <v>2476</v>
      </c>
      <c r="Q871" t="s">
        <v>594</v>
      </c>
      <c r="R871" t="s">
        <v>602</v>
      </c>
      <c r="S871" t="s">
        <v>596</v>
      </c>
      <c r="T871" t="s">
        <v>597</v>
      </c>
      <c r="U871" t="s">
        <v>595</v>
      </c>
      <c r="V871" t="s">
        <v>234</v>
      </c>
      <c r="W871" t="s">
        <v>797</v>
      </c>
      <c r="X871" t="s">
        <v>239</v>
      </c>
      <c r="Y871" t="s">
        <v>2205</v>
      </c>
      <c r="Z871" t="s">
        <v>240</v>
      </c>
      <c r="AA871" t="s">
        <v>2627</v>
      </c>
      <c r="AB871" t="s">
        <v>2628</v>
      </c>
      <c r="AC871">
        <v>0</v>
      </c>
      <c r="AE871" t="s">
        <v>609</v>
      </c>
      <c r="AF871" t="s">
        <v>610</v>
      </c>
      <c r="AG871" t="s">
        <v>611</v>
      </c>
      <c r="AH871" t="s">
        <v>2629</v>
      </c>
      <c r="AI871" t="s">
        <v>2630</v>
      </c>
      <c r="AJ871" t="s">
        <v>2634</v>
      </c>
      <c r="AK871" t="s">
        <v>265</v>
      </c>
      <c r="AL871">
        <v>0</v>
      </c>
      <c r="AM871">
        <v>0</v>
      </c>
      <c r="AN871">
        <v>0</v>
      </c>
      <c r="AO871">
        <v>90565103</v>
      </c>
      <c r="AP871">
        <v>0</v>
      </c>
      <c r="AQ871" s="187">
        <v>90565103</v>
      </c>
      <c r="AR871" s="187">
        <v>66972045</v>
      </c>
      <c r="AS871" s="187">
        <v>66972045</v>
      </c>
      <c r="AT871" s="187">
        <v>0</v>
      </c>
      <c r="AU871" s="187">
        <v>0</v>
      </c>
      <c r="AV871" s="187">
        <v>23593058</v>
      </c>
      <c r="AW871">
        <f>+COUNTIF('[5]EJECUCIONGASTOS ARMONIZADO'!$R$3:$R$583,#REF!)</f>
        <v>0</v>
      </c>
      <c r="AY871" t="e">
        <f>+#REF!-[5]GASTOS!#REF!</f>
        <v>#REF!</v>
      </c>
    </row>
    <row r="872" spans="1:51" x14ac:dyDescent="0.25">
      <c r="A872">
        <v>40</v>
      </c>
      <c r="B872">
        <v>4</v>
      </c>
      <c r="C872">
        <v>3</v>
      </c>
      <c r="D872">
        <v>22</v>
      </c>
      <c r="E872">
        <v>1</v>
      </c>
      <c r="F872">
        <v>202</v>
      </c>
      <c r="G872">
        <v>36</v>
      </c>
      <c r="H872">
        <v>40</v>
      </c>
      <c r="I872">
        <v>2</v>
      </c>
      <c r="J872" t="s">
        <v>235</v>
      </c>
      <c r="K872" t="s">
        <v>2199</v>
      </c>
      <c r="L872" t="s">
        <v>229</v>
      </c>
      <c r="M872" t="s">
        <v>2199</v>
      </c>
      <c r="N872" t="s">
        <v>229</v>
      </c>
      <c r="O872" t="s">
        <v>2475</v>
      </c>
      <c r="P872" t="s">
        <v>2476</v>
      </c>
      <c r="Q872" t="s">
        <v>594</v>
      </c>
      <c r="R872" t="s">
        <v>602</v>
      </c>
      <c r="S872" t="s">
        <v>696</v>
      </c>
      <c r="T872" t="s">
        <v>235</v>
      </c>
      <c r="U872" t="s">
        <v>695</v>
      </c>
      <c r="V872" t="s">
        <v>235</v>
      </c>
      <c r="W872" t="s">
        <v>797</v>
      </c>
      <c r="X872" t="s">
        <v>239</v>
      </c>
      <c r="Y872" t="s">
        <v>3440</v>
      </c>
      <c r="Z872" t="s">
        <v>336</v>
      </c>
      <c r="AA872" t="s">
        <v>3494</v>
      </c>
      <c r="AB872" t="s">
        <v>2480</v>
      </c>
      <c r="AC872" t="s">
        <v>2481</v>
      </c>
      <c r="AD872" t="s">
        <v>2482</v>
      </c>
      <c r="AE872" t="s">
        <v>609</v>
      </c>
      <c r="AF872" t="s">
        <v>610</v>
      </c>
      <c r="AG872" t="s">
        <v>611</v>
      </c>
      <c r="AH872" t="s">
        <v>2483</v>
      </c>
      <c r="AI872" t="s">
        <v>2484</v>
      </c>
      <c r="AJ872" t="s">
        <v>3511</v>
      </c>
      <c r="AK872" t="s">
        <v>3512</v>
      </c>
      <c r="AL872">
        <v>0</v>
      </c>
      <c r="AM872">
        <v>0</v>
      </c>
      <c r="AN872">
        <v>0</v>
      </c>
      <c r="AO872">
        <v>500000000</v>
      </c>
      <c r="AP872">
        <v>0</v>
      </c>
      <c r="AQ872" s="187">
        <v>500000000</v>
      </c>
      <c r="AR872" s="187">
        <v>0</v>
      </c>
      <c r="AS872" s="187">
        <v>0</v>
      </c>
      <c r="AT872" s="187">
        <v>0</v>
      </c>
      <c r="AU872" s="187">
        <v>0</v>
      </c>
      <c r="AV872" s="187">
        <v>500000000</v>
      </c>
      <c r="AW872">
        <f>+COUNTIF('[5]EJECUCIONGASTOS ARMONIZADO'!$R$3:$R$583,#REF!)</f>
        <v>0</v>
      </c>
      <c r="AY872" t="e">
        <f>+#REF!-[5]GASTOS!#REF!</f>
        <v>#REF!</v>
      </c>
    </row>
    <row r="873" spans="1:51" x14ac:dyDescent="0.25">
      <c r="A873">
        <v>40</v>
      </c>
      <c r="B873">
        <v>4</v>
      </c>
      <c r="C873">
        <v>3</v>
      </c>
      <c r="D873">
        <v>22</v>
      </c>
      <c r="E873">
        <v>1</v>
      </c>
      <c r="F873">
        <v>202</v>
      </c>
      <c r="G873">
        <v>46</v>
      </c>
      <c r="H873">
        <v>40</v>
      </c>
      <c r="I873">
        <v>2</v>
      </c>
      <c r="J873" t="s">
        <v>235</v>
      </c>
      <c r="K873" t="s">
        <v>2199</v>
      </c>
      <c r="L873" t="s">
        <v>229</v>
      </c>
      <c r="M873" t="s">
        <v>2199</v>
      </c>
      <c r="N873" t="s">
        <v>229</v>
      </c>
      <c r="O873" t="s">
        <v>2475</v>
      </c>
      <c r="P873" t="s">
        <v>2476</v>
      </c>
      <c r="Q873" t="s">
        <v>594</v>
      </c>
      <c r="R873" t="s">
        <v>602</v>
      </c>
      <c r="S873" t="s">
        <v>696</v>
      </c>
      <c r="T873" t="s">
        <v>235</v>
      </c>
      <c r="U873" t="s">
        <v>695</v>
      </c>
      <c r="V873" t="s">
        <v>235</v>
      </c>
      <c r="W873" t="s">
        <v>797</v>
      </c>
      <c r="X873" t="s">
        <v>239</v>
      </c>
      <c r="Y873" t="s">
        <v>3440</v>
      </c>
      <c r="Z873" t="s">
        <v>336</v>
      </c>
      <c r="AA873" t="s">
        <v>3497</v>
      </c>
      <c r="AB873" t="s">
        <v>2492</v>
      </c>
      <c r="AC873" t="s">
        <v>2493</v>
      </c>
      <c r="AD873" t="s">
        <v>2494</v>
      </c>
      <c r="AE873" t="s">
        <v>609</v>
      </c>
      <c r="AF873" t="s">
        <v>610</v>
      </c>
      <c r="AG873" t="s">
        <v>611</v>
      </c>
      <c r="AH873" t="s">
        <v>2272</v>
      </c>
      <c r="AI873" t="s">
        <v>2273</v>
      </c>
      <c r="AJ873" t="s">
        <v>3513</v>
      </c>
      <c r="AK873" t="s">
        <v>3514</v>
      </c>
      <c r="AL873">
        <v>0</v>
      </c>
      <c r="AM873">
        <v>0</v>
      </c>
      <c r="AN873">
        <v>0</v>
      </c>
      <c r="AO873">
        <v>10000000</v>
      </c>
      <c r="AP873">
        <v>0</v>
      </c>
      <c r="AQ873" s="187">
        <v>10000000</v>
      </c>
      <c r="AR873" s="187">
        <v>0</v>
      </c>
      <c r="AS873" s="187">
        <v>0</v>
      </c>
      <c r="AT873" s="187">
        <v>0</v>
      </c>
      <c r="AU873" s="187">
        <v>0</v>
      </c>
      <c r="AV873" s="187">
        <v>10000000</v>
      </c>
      <c r="AW873">
        <f>+COUNTIF('[5]EJECUCIONGASTOS ARMONIZADO'!$R$3:$R$583,#REF!)</f>
        <v>0</v>
      </c>
      <c r="AY873" t="e">
        <f>+#REF!-[5]GASTOS!#REF!</f>
        <v>#REF!</v>
      </c>
    </row>
    <row r="874" spans="1:51" x14ac:dyDescent="0.25">
      <c r="A874">
        <v>40</v>
      </c>
      <c r="B874">
        <v>4</v>
      </c>
      <c r="C874">
        <v>3</v>
      </c>
      <c r="D874">
        <v>22</v>
      </c>
      <c r="E874">
        <v>1</v>
      </c>
      <c r="F874">
        <v>202</v>
      </c>
      <c r="G874">
        <v>46</v>
      </c>
      <c r="H874">
        <v>41</v>
      </c>
      <c r="I874">
        <v>2</v>
      </c>
      <c r="J874" t="s">
        <v>235</v>
      </c>
      <c r="K874" t="s">
        <v>2199</v>
      </c>
      <c r="L874" t="s">
        <v>229</v>
      </c>
      <c r="M874" t="s">
        <v>2199</v>
      </c>
      <c r="N874" t="s">
        <v>229</v>
      </c>
      <c r="O874" t="s">
        <v>2475</v>
      </c>
      <c r="P874" t="s">
        <v>2476</v>
      </c>
      <c r="Q874" t="s">
        <v>594</v>
      </c>
      <c r="R874" t="s">
        <v>602</v>
      </c>
      <c r="S874" t="s">
        <v>696</v>
      </c>
      <c r="T874" t="s">
        <v>235</v>
      </c>
      <c r="U874" t="s">
        <v>695</v>
      </c>
      <c r="V874" t="s">
        <v>235</v>
      </c>
      <c r="W874" t="s">
        <v>797</v>
      </c>
      <c r="X874" t="s">
        <v>239</v>
      </c>
      <c r="Y874" t="s">
        <v>3440</v>
      </c>
      <c r="Z874" t="s">
        <v>336</v>
      </c>
      <c r="AA874" t="s">
        <v>3497</v>
      </c>
      <c r="AB874" t="s">
        <v>2492</v>
      </c>
      <c r="AC874" t="s">
        <v>2493</v>
      </c>
      <c r="AD874" t="s">
        <v>2494</v>
      </c>
      <c r="AE874" t="s">
        <v>609</v>
      </c>
      <c r="AF874" t="s">
        <v>610</v>
      </c>
      <c r="AG874" t="s">
        <v>611</v>
      </c>
      <c r="AH874" t="s">
        <v>2272</v>
      </c>
      <c r="AI874" t="s">
        <v>2273</v>
      </c>
      <c r="AJ874" t="s">
        <v>3515</v>
      </c>
      <c r="AK874" t="s">
        <v>3516</v>
      </c>
      <c r="AL874">
        <v>0</v>
      </c>
      <c r="AM874">
        <v>0</v>
      </c>
      <c r="AN874">
        <v>0</v>
      </c>
      <c r="AO874">
        <v>65880000</v>
      </c>
      <c r="AP874">
        <v>0</v>
      </c>
      <c r="AQ874" s="187">
        <v>65880000</v>
      </c>
      <c r="AR874" s="187">
        <v>65880000</v>
      </c>
      <c r="AS874" s="187">
        <v>49647165</v>
      </c>
      <c r="AT874" s="187">
        <v>9647165</v>
      </c>
      <c r="AU874" s="187">
        <v>9647165</v>
      </c>
      <c r="AV874" s="187">
        <v>0</v>
      </c>
      <c r="AW874">
        <f>+COUNTIF('[5]EJECUCIONGASTOS ARMONIZADO'!$R$3:$R$583,#REF!)</f>
        <v>0</v>
      </c>
      <c r="AY874" t="e">
        <f>+#REF!-[5]GASTOS!#REF!</f>
        <v>#REF!</v>
      </c>
    </row>
    <row r="875" spans="1:51" x14ac:dyDescent="0.25">
      <c r="A875">
        <v>40</v>
      </c>
      <c r="B875">
        <v>4</v>
      </c>
      <c r="C875">
        <v>3</v>
      </c>
      <c r="D875">
        <v>22</v>
      </c>
      <c r="E875">
        <v>1</v>
      </c>
      <c r="F875">
        <v>3</v>
      </c>
      <c r="G875">
        <v>36</v>
      </c>
      <c r="H875">
        <v>0</v>
      </c>
      <c r="I875">
        <v>2</v>
      </c>
      <c r="J875" t="s">
        <v>235</v>
      </c>
      <c r="K875" t="s">
        <v>2199</v>
      </c>
      <c r="L875" t="s">
        <v>229</v>
      </c>
      <c r="M875" t="s">
        <v>2199</v>
      </c>
      <c r="N875" t="s">
        <v>229</v>
      </c>
      <c r="O875" t="s">
        <v>2475</v>
      </c>
      <c r="P875" t="s">
        <v>2476</v>
      </c>
      <c r="Q875" t="s">
        <v>594</v>
      </c>
      <c r="R875" t="s">
        <v>602</v>
      </c>
      <c r="S875" t="s">
        <v>696</v>
      </c>
      <c r="T875" t="s">
        <v>235</v>
      </c>
      <c r="U875" t="s">
        <v>695</v>
      </c>
      <c r="V875" t="s">
        <v>235</v>
      </c>
      <c r="W875" t="s">
        <v>797</v>
      </c>
      <c r="X875" t="s">
        <v>239</v>
      </c>
      <c r="Y875" t="s">
        <v>2205</v>
      </c>
      <c r="Z875" t="s">
        <v>240</v>
      </c>
      <c r="AA875" t="s">
        <v>2479</v>
      </c>
      <c r="AB875" t="s">
        <v>2480</v>
      </c>
      <c r="AC875" t="s">
        <v>2481</v>
      </c>
      <c r="AD875" t="s">
        <v>2482</v>
      </c>
      <c r="AE875" t="s">
        <v>609</v>
      </c>
      <c r="AF875" t="s">
        <v>610</v>
      </c>
      <c r="AG875" t="s">
        <v>611</v>
      </c>
      <c r="AH875" t="s">
        <v>2483</v>
      </c>
      <c r="AI875" t="s">
        <v>2484</v>
      </c>
      <c r="AJ875" t="s">
        <v>2515</v>
      </c>
      <c r="AK875" t="s">
        <v>208</v>
      </c>
      <c r="AL875">
        <v>500000000</v>
      </c>
      <c r="AM875">
        <v>0</v>
      </c>
      <c r="AN875">
        <v>0</v>
      </c>
      <c r="AO875">
        <v>0</v>
      </c>
      <c r="AP875">
        <v>500000000</v>
      </c>
      <c r="AQ875" s="187">
        <v>0</v>
      </c>
      <c r="AR875" s="187">
        <v>0</v>
      </c>
      <c r="AS875" s="187">
        <v>0</v>
      </c>
      <c r="AT875" s="187">
        <v>0</v>
      </c>
      <c r="AU875" s="187">
        <v>0</v>
      </c>
      <c r="AV875" s="187">
        <v>0</v>
      </c>
      <c r="AW875">
        <f>+COUNTIF('[5]EJECUCIONGASTOS ARMONIZADO'!$R$3:$R$583,#REF!)</f>
        <v>0</v>
      </c>
      <c r="AY875" t="e">
        <f>+#REF!-[5]GASTOS!#REF!</f>
        <v>#REF!</v>
      </c>
    </row>
    <row r="876" spans="1:51" x14ac:dyDescent="0.25">
      <c r="A876">
        <v>40</v>
      </c>
      <c r="B876">
        <v>4</v>
      </c>
      <c r="C876">
        <v>3</v>
      </c>
      <c r="D876">
        <v>22</v>
      </c>
      <c r="E876">
        <v>1</v>
      </c>
      <c r="F876">
        <v>3</v>
      </c>
      <c r="G876">
        <v>46</v>
      </c>
      <c r="H876">
        <v>0</v>
      </c>
      <c r="I876">
        <v>2</v>
      </c>
      <c r="J876" t="s">
        <v>235</v>
      </c>
      <c r="K876" t="s">
        <v>2199</v>
      </c>
      <c r="L876" t="s">
        <v>229</v>
      </c>
      <c r="M876" t="s">
        <v>2199</v>
      </c>
      <c r="N876" t="s">
        <v>229</v>
      </c>
      <c r="O876" t="s">
        <v>2475</v>
      </c>
      <c r="P876" t="s">
        <v>2476</v>
      </c>
      <c r="Q876" t="s">
        <v>594</v>
      </c>
      <c r="R876" t="s">
        <v>602</v>
      </c>
      <c r="S876" t="s">
        <v>696</v>
      </c>
      <c r="T876" t="s">
        <v>235</v>
      </c>
      <c r="U876" t="s">
        <v>695</v>
      </c>
      <c r="V876" t="s">
        <v>235</v>
      </c>
      <c r="W876" t="s">
        <v>797</v>
      </c>
      <c r="X876" t="s">
        <v>239</v>
      </c>
      <c r="Y876" t="s">
        <v>2205</v>
      </c>
      <c r="Z876" t="s">
        <v>240</v>
      </c>
      <c r="AA876" t="s">
        <v>2491</v>
      </c>
      <c r="AB876" t="s">
        <v>2492</v>
      </c>
      <c r="AC876" t="s">
        <v>2493</v>
      </c>
      <c r="AD876" t="s">
        <v>2494</v>
      </c>
      <c r="AE876" t="s">
        <v>609</v>
      </c>
      <c r="AF876" t="s">
        <v>610</v>
      </c>
      <c r="AG876" t="s">
        <v>611</v>
      </c>
      <c r="AH876" t="s">
        <v>2272</v>
      </c>
      <c r="AI876" t="s">
        <v>2273</v>
      </c>
      <c r="AJ876" t="s">
        <v>2519</v>
      </c>
      <c r="AK876" t="s">
        <v>209</v>
      </c>
      <c r="AL876">
        <v>10000000</v>
      </c>
      <c r="AM876">
        <v>0</v>
      </c>
      <c r="AN876">
        <v>0</v>
      </c>
      <c r="AO876">
        <v>0</v>
      </c>
      <c r="AP876">
        <v>10000000</v>
      </c>
      <c r="AQ876" s="187">
        <v>0</v>
      </c>
      <c r="AR876" s="187">
        <v>0</v>
      </c>
      <c r="AS876" s="187">
        <v>0</v>
      </c>
      <c r="AT876" s="187">
        <v>0</v>
      </c>
      <c r="AU876" s="187">
        <v>0</v>
      </c>
      <c r="AV876" s="187">
        <v>0</v>
      </c>
      <c r="AW876">
        <f>+COUNTIF('[5]EJECUCIONGASTOS ARMONIZADO'!$R$3:$R$583,#REF!)</f>
        <v>0</v>
      </c>
      <c r="AY876" t="e">
        <f>+#REF!-[5]GASTOS!#REF!</f>
        <v>#REF!</v>
      </c>
    </row>
    <row r="877" spans="1:51" x14ac:dyDescent="0.25">
      <c r="A877">
        <v>40</v>
      </c>
      <c r="B877">
        <v>4</v>
      </c>
      <c r="C877">
        <v>3</v>
      </c>
      <c r="D877">
        <v>22</v>
      </c>
      <c r="E877">
        <v>1</v>
      </c>
      <c r="F877">
        <v>3</v>
      </c>
      <c r="G877">
        <v>46</v>
      </c>
      <c r="H877">
        <v>1</v>
      </c>
      <c r="I877">
        <v>2</v>
      </c>
      <c r="J877" t="s">
        <v>235</v>
      </c>
      <c r="K877" t="s">
        <v>2199</v>
      </c>
      <c r="L877" t="s">
        <v>229</v>
      </c>
      <c r="M877" t="s">
        <v>2199</v>
      </c>
      <c r="N877" t="s">
        <v>229</v>
      </c>
      <c r="O877" t="s">
        <v>2475</v>
      </c>
      <c r="P877" t="s">
        <v>2476</v>
      </c>
      <c r="Q877" t="s">
        <v>594</v>
      </c>
      <c r="R877" t="s">
        <v>602</v>
      </c>
      <c r="S877" t="s">
        <v>696</v>
      </c>
      <c r="T877" t="s">
        <v>235</v>
      </c>
      <c r="U877" t="s">
        <v>695</v>
      </c>
      <c r="V877" t="s">
        <v>235</v>
      </c>
      <c r="W877" t="s">
        <v>797</v>
      </c>
      <c r="X877" t="s">
        <v>239</v>
      </c>
      <c r="Y877" t="s">
        <v>2205</v>
      </c>
      <c r="Z877" t="s">
        <v>240</v>
      </c>
      <c r="AA877" t="s">
        <v>2491</v>
      </c>
      <c r="AB877" t="s">
        <v>2492</v>
      </c>
      <c r="AC877" t="s">
        <v>2493</v>
      </c>
      <c r="AD877" t="s">
        <v>2494</v>
      </c>
      <c r="AE877" t="s">
        <v>609</v>
      </c>
      <c r="AF877" t="s">
        <v>610</v>
      </c>
      <c r="AG877" t="s">
        <v>611</v>
      </c>
      <c r="AH877" t="s">
        <v>2272</v>
      </c>
      <c r="AI877" t="s">
        <v>2273</v>
      </c>
      <c r="AJ877" t="s">
        <v>2522</v>
      </c>
      <c r="AK877" t="s">
        <v>210</v>
      </c>
      <c r="AL877">
        <v>65880000</v>
      </c>
      <c r="AM877">
        <v>0</v>
      </c>
      <c r="AN877">
        <v>0</v>
      </c>
      <c r="AO877">
        <v>0</v>
      </c>
      <c r="AP877">
        <v>65880000</v>
      </c>
      <c r="AQ877" s="187">
        <v>0</v>
      </c>
      <c r="AR877" s="187">
        <v>0</v>
      </c>
      <c r="AS877" s="187">
        <v>0</v>
      </c>
      <c r="AT877" s="187">
        <v>0</v>
      </c>
      <c r="AU877" s="187">
        <v>0</v>
      </c>
      <c r="AV877" s="187">
        <v>0</v>
      </c>
      <c r="AW877">
        <f>+COUNTIF('[5]EJECUCIONGASTOS ARMONIZADO'!$R$3:$R$583,#REF!)</f>
        <v>0</v>
      </c>
      <c r="AY877" t="e">
        <f>+#REF!-[5]GASTOS!#REF!</f>
        <v>#REF!</v>
      </c>
    </row>
    <row r="878" spans="1:51" x14ac:dyDescent="0.25">
      <c r="A878">
        <v>40</v>
      </c>
      <c r="B878">
        <v>4</v>
      </c>
      <c r="C878">
        <v>3</v>
      </c>
      <c r="D878">
        <v>22</v>
      </c>
      <c r="E878">
        <v>1</v>
      </c>
      <c r="F878">
        <v>3</v>
      </c>
      <c r="G878">
        <v>86</v>
      </c>
      <c r="H878">
        <v>0</v>
      </c>
      <c r="I878">
        <v>2</v>
      </c>
      <c r="J878" t="s">
        <v>235</v>
      </c>
      <c r="K878" t="s">
        <v>2199</v>
      </c>
      <c r="L878" t="s">
        <v>229</v>
      </c>
      <c r="M878" t="s">
        <v>2199</v>
      </c>
      <c r="N878" t="s">
        <v>229</v>
      </c>
      <c r="O878" t="s">
        <v>2475</v>
      </c>
      <c r="P878" t="s">
        <v>2476</v>
      </c>
      <c r="Q878" t="s">
        <v>594</v>
      </c>
      <c r="R878" t="s">
        <v>602</v>
      </c>
      <c r="S878" t="s">
        <v>696</v>
      </c>
      <c r="T878" t="s">
        <v>235</v>
      </c>
      <c r="U878" t="s">
        <v>695</v>
      </c>
      <c r="V878" t="s">
        <v>235</v>
      </c>
      <c r="W878" t="s">
        <v>797</v>
      </c>
      <c r="X878" t="s">
        <v>239</v>
      </c>
      <c r="Y878" t="s">
        <v>2205</v>
      </c>
      <c r="Z878" t="s">
        <v>240</v>
      </c>
      <c r="AA878" t="s">
        <v>2627</v>
      </c>
      <c r="AB878" t="s">
        <v>2628</v>
      </c>
      <c r="AC878">
        <v>0</v>
      </c>
      <c r="AE878" t="s">
        <v>609</v>
      </c>
      <c r="AF878" t="s">
        <v>610</v>
      </c>
      <c r="AG878" t="s">
        <v>611</v>
      </c>
      <c r="AH878" t="s">
        <v>2629</v>
      </c>
      <c r="AI878" t="s">
        <v>2630</v>
      </c>
      <c r="AJ878" t="s">
        <v>2631</v>
      </c>
      <c r="AK878" t="s">
        <v>266</v>
      </c>
      <c r="AL878">
        <v>0</v>
      </c>
      <c r="AM878">
        <v>695870100</v>
      </c>
      <c r="AN878">
        <v>0</v>
      </c>
      <c r="AO878">
        <v>0</v>
      </c>
      <c r="AP878">
        <v>0</v>
      </c>
      <c r="AQ878" s="187">
        <v>695870100</v>
      </c>
      <c r="AR878" s="187">
        <v>695870100</v>
      </c>
      <c r="AS878" s="187">
        <v>695870100</v>
      </c>
      <c r="AT878" s="187">
        <v>0</v>
      </c>
      <c r="AU878" s="187">
        <v>0</v>
      </c>
      <c r="AV878" s="187">
        <v>0</v>
      </c>
      <c r="AW878">
        <f>+COUNTIF('[5]EJECUCIONGASTOS ARMONIZADO'!$R$3:$R$583,#REF!)</f>
        <v>0</v>
      </c>
      <c r="AY878" t="e">
        <f>+#REF!-[5]GASTOS!#REF!</f>
        <v>#REF!</v>
      </c>
    </row>
    <row r="879" spans="1:51" x14ac:dyDescent="0.25">
      <c r="A879">
        <v>40</v>
      </c>
      <c r="B879">
        <v>4</v>
      </c>
      <c r="C879">
        <v>3</v>
      </c>
      <c r="D879">
        <v>33</v>
      </c>
      <c r="E879">
        <v>1</v>
      </c>
      <c r="F879">
        <v>3</v>
      </c>
      <c r="G879">
        <v>46</v>
      </c>
      <c r="H879">
        <v>0</v>
      </c>
      <c r="I879">
        <v>3</v>
      </c>
      <c r="J879" t="s">
        <v>236</v>
      </c>
      <c r="K879" t="s">
        <v>2199</v>
      </c>
      <c r="L879" t="s">
        <v>229</v>
      </c>
      <c r="M879" t="s">
        <v>2199</v>
      </c>
      <c r="N879" t="s">
        <v>229</v>
      </c>
      <c r="O879" t="s">
        <v>2475</v>
      </c>
      <c r="P879" t="s">
        <v>2476</v>
      </c>
      <c r="Q879" t="s">
        <v>594</v>
      </c>
      <c r="R879" t="s">
        <v>602</v>
      </c>
      <c r="S879" t="s">
        <v>594</v>
      </c>
      <c r="T879" t="s">
        <v>236</v>
      </c>
      <c r="U879" t="s">
        <v>1180</v>
      </c>
      <c r="V879" t="s">
        <v>1181</v>
      </c>
      <c r="W879" t="s">
        <v>797</v>
      </c>
      <c r="X879" t="s">
        <v>239</v>
      </c>
      <c r="Y879" t="s">
        <v>2205</v>
      </c>
      <c r="Z879" t="s">
        <v>240</v>
      </c>
      <c r="AA879" t="s">
        <v>2491</v>
      </c>
      <c r="AB879" t="s">
        <v>2492</v>
      </c>
      <c r="AC879" t="s">
        <v>2493</v>
      </c>
      <c r="AD879" t="s">
        <v>2494</v>
      </c>
      <c r="AE879" t="s">
        <v>609</v>
      </c>
      <c r="AF879" t="s">
        <v>610</v>
      </c>
      <c r="AG879" t="s">
        <v>611</v>
      </c>
      <c r="AH879" t="s">
        <v>2272</v>
      </c>
      <c r="AI879" t="s">
        <v>2273</v>
      </c>
      <c r="AJ879" t="s">
        <v>2525</v>
      </c>
      <c r="AK879" t="s">
        <v>211</v>
      </c>
      <c r="AL879">
        <v>55000000</v>
      </c>
      <c r="AM879">
        <v>0</v>
      </c>
      <c r="AN879">
        <v>0</v>
      </c>
      <c r="AO879">
        <v>0</v>
      </c>
      <c r="AP879">
        <v>0</v>
      </c>
      <c r="AQ879" s="187">
        <v>55000000</v>
      </c>
      <c r="AR879" s="187">
        <v>55000000</v>
      </c>
      <c r="AS879" s="187">
        <v>55000000</v>
      </c>
      <c r="AT879" s="187">
        <v>0</v>
      </c>
      <c r="AU879" s="187">
        <v>0</v>
      </c>
      <c r="AV879" s="187">
        <v>0</v>
      </c>
      <c r="AW879">
        <f>+COUNTIF('[5]EJECUCIONGASTOS ARMONIZADO'!$R$3:$R$583,#REF!)</f>
        <v>0</v>
      </c>
      <c r="AY879" t="e">
        <f>+#REF!-[5]GASTOS!#REF!</f>
        <v>#REF!</v>
      </c>
    </row>
    <row r="880" spans="1:51" x14ac:dyDescent="0.25">
      <c r="A880">
        <v>40</v>
      </c>
      <c r="B880">
        <v>4</v>
      </c>
      <c r="C880">
        <v>3</v>
      </c>
      <c r="D880">
        <v>33</v>
      </c>
      <c r="E880">
        <v>1</v>
      </c>
      <c r="F880">
        <v>3</v>
      </c>
      <c r="G880">
        <v>46</v>
      </c>
      <c r="H880">
        <v>1</v>
      </c>
      <c r="I880">
        <v>3</v>
      </c>
      <c r="J880" t="s">
        <v>236</v>
      </c>
      <c r="K880" t="s">
        <v>2199</v>
      </c>
      <c r="L880" t="s">
        <v>229</v>
      </c>
      <c r="M880" t="s">
        <v>2199</v>
      </c>
      <c r="N880" t="s">
        <v>229</v>
      </c>
      <c r="O880" t="s">
        <v>2475</v>
      </c>
      <c r="P880" t="s">
        <v>2476</v>
      </c>
      <c r="Q880" t="s">
        <v>594</v>
      </c>
      <c r="R880" t="s">
        <v>602</v>
      </c>
      <c r="S880" t="s">
        <v>594</v>
      </c>
      <c r="T880" t="s">
        <v>236</v>
      </c>
      <c r="U880" t="s">
        <v>1180</v>
      </c>
      <c r="V880" t="s">
        <v>1181</v>
      </c>
      <c r="W880" t="s">
        <v>797</v>
      </c>
      <c r="X880" t="s">
        <v>239</v>
      </c>
      <c r="Y880" t="s">
        <v>2205</v>
      </c>
      <c r="Z880" t="s">
        <v>240</v>
      </c>
      <c r="AA880" t="s">
        <v>2491</v>
      </c>
      <c r="AB880" t="s">
        <v>2492</v>
      </c>
      <c r="AC880" t="s">
        <v>2493</v>
      </c>
      <c r="AD880" t="s">
        <v>2494</v>
      </c>
      <c r="AE880" t="s">
        <v>609</v>
      </c>
      <c r="AF880" t="s">
        <v>610</v>
      </c>
      <c r="AG880" t="s">
        <v>611</v>
      </c>
      <c r="AH880" t="s">
        <v>2349</v>
      </c>
      <c r="AI880" t="s">
        <v>2350</v>
      </c>
      <c r="AJ880" t="s">
        <v>2528</v>
      </c>
      <c r="AK880" t="s">
        <v>203</v>
      </c>
      <c r="AL880">
        <v>33000000</v>
      </c>
      <c r="AM880">
        <v>0</v>
      </c>
      <c r="AN880">
        <v>0</v>
      </c>
      <c r="AO880">
        <v>0</v>
      </c>
      <c r="AP880">
        <v>0</v>
      </c>
      <c r="AQ880" s="187">
        <v>33000000</v>
      </c>
      <c r="AR880" s="187">
        <v>33000000</v>
      </c>
      <c r="AS880" s="187">
        <v>33000000</v>
      </c>
      <c r="AT880" s="187">
        <v>0</v>
      </c>
      <c r="AU880" s="187">
        <v>0</v>
      </c>
      <c r="AV880" s="187">
        <v>0</v>
      </c>
      <c r="AW880">
        <f>+COUNTIF('[5]EJECUCIONGASTOS ARMONIZADO'!$R$3:$R$583,#REF!)</f>
        <v>0</v>
      </c>
      <c r="AY880" t="e">
        <f>+#REF!-[5]GASTOS!#REF!</f>
        <v>#REF!</v>
      </c>
    </row>
    <row r="881" spans="1:51" x14ac:dyDescent="0.25">
      <c r="A881">
        <v>40</v>
      </c>
      <c r="B881">
        <v>4</v>
      </c>
      <c r="C881">
        <v>3</v>
      </c>
      <c r="D881">
        <v>82</v>
      </c>
      <c r="E881">
        <v>1</v>
      </c>
      <c r="F881">
        <v>202</v>
      </c>
      <c r="G881">
        <v>46</v>
      </c>
      <c r="H881">
        <v>40</v>
      </c>
      <c r="I881">
        <v>2</v>
      </c>
      <c r="J881" t="s">
        <v>235</v>
      </c>
      <c r="K881" t="s">
        <v>2199</v>
      </c>
      <c r="L881" t="s">
        <v>229</v>
      </c>
      <c r="M881" t="s">
        <v>2199</v>
      </c>
      <c r="N881" t="s">
        <v>229</v>
      </c>
      <c r="O881" t="s">
        <v>2475</v>
      </c>
      <c r="P881" t="s">
        <v>2476</v>
      </c>
      <c r="Q881" t="s">
        <v>594</v>
      </c>
      <c r="R881" t="s">
        <v>602</v>
      </c>
      <c r="S881" t="s">
        <v>696</v>
      </c>
      <c r="T881" t="s">
        <v>235</v>
      </c>
      <c r="U881" t="s">
        <v>725</v>
      </c>
      <c r="V881" t="s">
        <v>729</v>
      </c>
      <c r="W881" t="s">
        <v>797</v>
      </c>
      <c r="X881" t="s">
        <v>239</v>
      </c>
      <c r="Y881" t="s">
        <v>3440</v>
      </c>
      <c r="Z881" t="s">
        <v>336</v>
      </c>
      <c r="AA881" t="s">
        <v>3497</v>
      </c>
      <c r="AB881" t="s">
        <v>2492</v>
      </c>
      <c r="AC881" t="s">
        <v>2493</v>
      </c>
      <c r="AD881" t="s">
        <v>2494</v>
      </c>
      <c r="AE881" t="s">
        <v>609</v>
      </c>
      <c r="AF881" t="s">
        <v>610</v>
      </c>
      <c r="AG881" t="s">
        <v>611</v>
      </c>
      <c r="AH881" t="s">
        <v>2272</v>
      </c>
      <c r="AI881" t="s">
        <v>2273</v>
      </c>
      <c r="AJ881" t="s">
        <v>3517</v>
      </c>
      <c r="AK881" t="s">
        <v>3518</v>
      </c>
      <c r="AL881">
        <v>0</v>
      </c>
      <c r="AM881">
        <v>0</v>
      </c>
      <c r="AN881">
        <v>0</v>
      </c>
      <c r="AO881">
        <v>120931488</v>
      </c>
      <c r="AP881">
        <v>0</v>
      </c>
      <c r="AQ881" s="187">
        <v>120931488</v>
      </c>
      <c r="AR881" s="187">
        <v>120931488</v>
      </c>
      <c r="AS881" s="187">
        <v>120931488</v>
      </c>
      <c r="AT881" s="187">
        <v>52876151.140000001</v>
      </c>
      <c r="AU881" s="187">
        <v>52876151.140000001</v>
      </c>
      <c r="AV881" s="187">
        <v>0</v>
      </c>
      <c r="AW881">
        <f>+COUNTIF('[5]EJECUCIONGASTOS ARMONIZADO'!$R$3:$R$583,#REF!)</f>
        <v>0</v>
      </c>
      <c r="AY881" t="e">
        <f>+#REF!-[5]GASTOS!#REF!</f>
        <v>#REF!</v>
      </c>
    </row>
    <row r="882" spans="1:51" x14ac:dyDescent="0.25">
      <c r="A882">
        <v>40</v>
      </c>
      <c r="B882">
        <v>4</v>
      </c>
      <c r="C882">
        <v>3</v>
      </c>
      <c r="D882">
        <v>82</v>
      </c>
      <c r="E882">
        <v>1</v>
      </c>
      <c r="F882">
        <v>203</v>
      </c>
      <c r="G882">
        <v>51</v>
      </c>
      <c r="H882">
        <v>42</v>
      </c>
      <c r="I882">
        <v>2</v>
      </c>
      <c r="J882" t="s">
        <v>235</v>
      </c>
      <c r="K882" t="s">
        <v>2199</v>
      </c>
      <c r="L882" t="s">
        <v>229</v>
      </c>
      <c r="M882" t="s">
        <v>2199</v>
      </c>
      <c r="N882" t="s">
        <v>229</v>
      </c>
      <c r="O882" t="s">
        <v>2475</v>
      </c>
      <c r="P882" t="s">
        <v>2476</v>
      </c>
      <c r="Q882" t="s">
        <v>594</v>
      </c>
      <c r="R882" t="s">
        <v>602</v>
      </c>
      <c r="S882" t="s">
        <v>696</v>
      </c>
      <c r="T882" t="s">
        <v>235</v>
      </c>
      <c r="U882" t="s">
        <v>725</v>
      </c>
      <c r="V882" t="s">
        <v>729</v>
      </c>
      <c r="W882" t="s">
        <v>797</v>
      </c>
      <c r="X882" t="s">
        <v>239</v>
      </c>
      <c r="Y882" t="s">
        <v>3404</v>
      </c>
      <c r="Z882" t="s">
        <v>339</v>
      </c>
      <c r="AA882" t="s">
        <v>3405</v>
      </c>
      <c r="AB882" t="s">
        <v>2207</v>
      </c>
      <c r="AC882" t="s">
        <v>2208</v>
      </c>
      <c r="AD882" t="s">
        <v>2209</v>
      </c>
      <c r="AE882" t="s">
        <v>609</v>
      </c>
      <c r="AF882" t="s">
        <v>610</v>
      </c>
      <c r="AG882" t="s">
        <v>611</v>
      </c>
      <c r="AH882" t="s">
        <v>2210</v>
      </c>
      <c r="AI882" t="s">
        <v>2211</v>
      </c>
      <c r="AJ882" t="s">
        <v>3519</v>
      </c>
      <c r="AK882" t="s">
        <v>3520</v>
      </c>
      <c r="AL882">
        <v>0</v>
      </c>
      <c r="AM882">
        <v>0</v>
      </c>
      <c r="AN882">
        <v>0</v>
      </c>
      <c r="AO882">
        <v>146299326</v>
      </c>
      <c r="AP882">
        <v>0</v>
      </c>
      <c r="AQ882" s="187">
        <v>146299326</v>
      </c>
      <c r="AR882" s="187">
        <v>78978829</v>
      </c>
      <c r="AS882" s="187">
        <v>78978829</v>
      </c>
      <c r="AT882" s="187">
        <v>26901713</v>
      </c>
      <c r="AU882" s="187">
        <v>26901713</v>
      </c>
      <c r="AV882" s="187">
        <v>67320497</v>
      </c>
      <c r="AW882">
        <f>+COUNTIF('[5]EJECUCIONGASTOS ARMONIZADO'!$R$3:$R$583,#REF!)</f>
        <v>0</v>
      </c>
      <c r="AY882" t="e">
        <f>+#REF!-[5]GASTOS!#REF!</f>
        <v>#REF!</v>
      </c>
    </row>
    <row r="883" spans="1:51" x14ac:dyDescent="0.25">
      <c r="A883">
        <v>40</v>
      </c>
      <c r="B883">
        <v>4</v>
      </c>
      <c r="C883">
        <v>3</v>
      </c>
      <c r="D883">
        <v>82</v>
      </c>
      <c r="E883">
        <v>1</v>
      </c>
      <c r="F883">
        <v>203</v>
      </c>
      <c r="G883">
        <v>81</v>
      </c>
      <c r="H883">
        <v>40</v>
      </c>
      <c r="I883">
        <v>2</v>
      </c>
      <c r="J883" t="s">
        <v>235</v>
      </c>
      <c r="K883" t="s">
        <v>2199</v>
      </c>
      <c r="L883" t="s">
        <v>229</v>
      </c>
      <c r="M883" t="s">
        <v>2199</v>
      </c>
      <c r="N883" t="s">
        <v>229</v>
      </c>
      <c r="O883" t="s">
        <v>2475</v>
      </c>
      <c r="P883" t="s">
        <v>2476</v>
      </c>
      <c r="Q883" t="s">
        <v>594</v>
      </c>
      <c r="R883" t="s">
        <v>602</v>
      </c>
      <c r="S883" t="s">
        <v>696</v>
      </c>
      <c r="T883" t="s">
        <v>235</v>
      </c>
      <c r="U883" t="s">
        <v>725</v>
      </c>
      <c r="V883" t="s">
        <v>729</v>
      </c>
      <c r="W883" t="s">
        <v>797</v>
      </c>
      <c r="X883" t="s">
        <v>239</v>
      </c>
      <c r="Y883" t="s">
        <v>3404</v>
      </c>
      <c r="Z883" t="s">
        <v>339</v>
      </c>
      <c r="AA883" t="s">
        <v>3508</v>
      </c>
      <c r="AB883" t="s">
        <v>2508</v>
      </c>
      <c r="AC883" t="s">
        <v>2509</v>
      </c>
      <c r="AD883" t="s">
        <v>2510</v>
      </c>
      <c r="AE883" t="s">
        <v>609</v>
      </c>
      <c r="AF883" t="s">
        <v>610</v>
      </c>
      <c r="AG883" t="s">
        <v>611</v>
      </c>
      <c r="AH883" t="s">
        <v>2833</v>
      </c>
      <c r="AI883" t="s">
        <v>2834</v>
      </c>
      <c r="AJ883" t="s">
        <v>3521</v>
      </c>
      <c r="AK883" t="s">
        <v>3522</v>
      </c>
      <c r="AL883">
        <v>0</v>
      </c>
      <c r="AM883">
        <v>0</v>
      </c>
      <c r="AN883">
        <v>0</v>
      </c>
      <c r="AO883">
        <v>140562098</v>
      </c>
      <c r="AP883">
        <v>0</v>
      </c>
      <c r="AQ883" s="187">
        <v>140562098</v>
      </c>
      <c r="AR883" s="187">
        <v>32412231</v>
      </c>
      <c r="AS883" s="187">
        <v>32412231</v>
      </c>
      <c r="AT883" s="187">
        <v>3596485</v>
      </c>
      <c r="AU883" s="187">
        <v>3596485</v>
      </c>
      <c r="AV883" s="187">
        <v>108149867</v>
      </c>
      <c r="AW883">
        <f>+COUNTIF('[5]EJECUCIONGASTOS ARMONIZADO'!$R$3:$R$583,#REF!)</f>
        <v>0</v>
      </c>
      <c r="AY883" t="e">
        <f>+#REF!-[5]GASTOS!#REF!</f>
        <v>#REF!</v>
      </c>
    </row>
    <row r="884" spans="1:51" x14ac:dyDescent="0.25">
      <c r="A884">
        <v>40</v>
      </c>
      <c r="B884">
        <v>4</v>
      </c>
      <c r="C884">
        <v>3</v>
      </c>
      <c r="D884">
        <v>82</v>
      </c>
      <c r="E884">
        <v>1</v>
      </c>
      <c r="F884">
        <v>3</v>
      </c>
      <c r="G884">
        <v>46</v>
      </c>
      <c r="H884">
        <v>0</v>
      </c>
      <c r="I884">
        <v>2</v>
      </c>
      <c r="J884" t="s">
        <v>235</v>
      </c>
      <c r="K884" t="s">
        <v>2199</v>
      </c>
      <c r="L884" t="s">
        <v>229</v>
      </c>
      <c r="M884" t="s">
        <v>2199</v>
      </c>
      <c r="N884" t="s">
        <v>229</v>
      </c>
      <c r="O884" t="s">
        <v>2475</v>
      </c>
      <c r="P884" t="s">
        <v>2476</v>
      </c>
      <c r="Q884" t="s">
        <v>594</v>
      </c>
      <c r="R884" t="s">
        <v>602</v>
      </c>
      <c r="S884" t="s">
        <v>696</v>
      </c>
      <c r="T884" t="s">
        <v>235</v>
      </c>
      <c r="U884" t="s">
        <v>725</v>
      </c>
      <c r="V884" t="s">
        <v>729</v>
      </c>
      <c r="W884" t="s">
        <v>797</v>
      </c>
      <c r="X884" t="s">
        <v>239</v>
      </c>
      <c r="Y884" t="s">
        <v>2205</v>
      </c>
      <c r="Z884" t="s">
        <v>240</v>
      </c>
      <c r="AA884" t="s">
        <v>2491</v>
      </c>
      <c r="AB884" t="s">
        <v>2492</v>
      </c>
      <c r="AC884" t="s">
        <v>2493</v>
      </c>
      <c r="AD884" t="s">
        <v>2494</v>
      </c>
      <c r="AE884" t="s">
        <v>609</v>
      </c>
      <c r="AF884" t="s">
        <v>610</v>
      </c>
      <c r="AG884" t="s">
        <v>611</v>
      </c>
      <c r="AH884" t="s">
        <v>2272</v>
      </c>
      <c r="AI884" t="s">
        <v>2273</v>
      </c>
      <c r="AJ884" t="s">
        <v>2532</v>
      </c>
      <c r="AK884" t="s">
        <v>212</v>
      </c>
      <c r="AL884">
        <v>154452624</v>
      </c>
      <c r="AM884">
        <v>0</v>
      </c>
      <c r="AN884">
        <v>0</v>
      </c>
      <c r="AO884">
        <v>120931488</v>
      </c>
      <c r="AP884">
        <v>120931488</v>
      </c>
      <c r="AQ884" s="187">
        <v>154452624</v>
      </c>
      <c r="AR884" s="187">
        <v>154452624</v>
      </c>
      <c r="AS884" s="187">
        <v>154452624</v>
      </c>
      <c r="AT884" s="187">
        <v>146400624</v>
      </c>
      <c r="AU884" s="187">
        <v>146400624</v>
      </c>
      <c r="AV884" s="187">
        <v>0</v>
      </c>
      <c r="AW884">
        <f>+COUNTIF('[5]EJECUCIONGASTOS ARMONIZADO'!$R$3:$R$583,#REF!)</f>
        <v>0</v>
      </c>
      <c r="AY884" t="e">
        <f>+#REF!-[5]GASTOS!#REF!</f>
        <v>#REF!</v>
      </c>
    </row>
    <row r="885" spans="1:51" x14ac:dyDescent="0.25">
      <c r="A885">
        <v>40</v>
      </c>
      <c r="B885">
        <v>4</v>
      </c>
      <c r="C885">
        <v>3</v>
      </c>
      <c r="D885">
        <v>82</v>
      </c>
      <c r="E885">
        <v>1</v>
      </c>
      <c r="F885">
        <v>3</v>
      </c>
      <c r="G885">
        <v>51</v>
      </c>
      <c r="H885">
        <v>2</v>
      </c>
      <c r="I885">
        <v>2</v>
      </c>
      <c r="J885" t="s">
        <v>235</v>
      </c>
      <c r="K885" t="s">
        <v>2199</v>
      </c>
      <c r="L885" t="s">
        <v>229</v>
      </c>
      <c r="M885" t="s">
        <v>2199</v>
      </c>
      <c r="N885" t="s">
        <v>229</v>
      </c>
      <c r="O885" t="s">
        <v>2475</v>
      </c>
      <c r="P885" t="s">
        <v>2476</v>
      </c>
      <c r="Q885" t="s">
        <v>594</v>
      </c>
      <c r="R885" t="s">
        <v>602</v>
      </c>
      <c r="S885" t="s">
        <v>696</v>
      </c>
      <c r="T885" t="s">
        <v>235</v>
      </c>
      <c r="U885" t="s">
        <v>725</v>
      </c>
      <c r="V885" t="s">
        <v>729</v>
      </c>
      <c r="W885" t="s">
        <v>797</v>
      </c>
      <c r="X885" t="s">
        <v>239</v>
      </c>
      <c r="Y885" t="s">
        <v>2205</v>
      </c>
      <c r="Z885" t="s">
        <v>240</v>
      </c>
      <c r="AA885" t="s">
        <v>2206</v>
      </c>
      <c r="AB885" t="s">
        <v>2207</v>
      </c>
      <c r="AC885" t="s">
        <v>2208</v>
      </c>
      <c r="AD885" t="s">
        <v>2209</v>
      </c>
      <c r="AE885" t="s">
        <v>609</v>
      </c>
      <c r="AF885" t="s">
        <v>610</v>
      </c>
      <c r="AG885" t="s">
        <v>611</v>
      </c>
      <c r="AH885" t="s">
        <v>2210</v>
      </c>
      <c r="AI885" t="s">
        <v>2211</v>
      </c>
      <c r="AJ885" t="s">
        <v>2830</v>
      </c>
      <c r="AK885" t="s">
        <v>306</v>
      </c>
      <c r="AL885">
        <v>0</v>
      </c>
      <c r="AM885">
        <v>11687059</v>
      </c>
      <c r="AN885">
        <v>0</v>
      </c>
      <c r="AO885">
        <v>134612267</v>
      </c>
      <c r="AP885">
        <v>146299326</v>
      </c>
      <c r="AQ885" s="187">
        <v>0</v>
      </c>
      <c r="AR885" s="187">
        <v>0</v>
      </c>
      <c r="AS885" s="187">
        <v>0</v>
      </c>
      <c r="AT885" s="187">
        <v>0</v>
      </c>
      <c r="AU885" s="187">
        <v>0</v>
      </c>
      <c r="AV885" s="187">
        <v>0</v>
      </c>
      <c r="AW885">
        <f>+COUNTIF('[5]EJECUCIONGASTOS ARMONIZADO'!$R$3:$R$583,#REF!)</f>
        <v>0</v>
      </c>
      <c r="AY885" t="e">
        <f>+#REF!-[5]GASTOS!#REF!</f>
        <v>#REF!</v>
      </c>
    </row>
    <row r="886" spans="1:51" x14ac:dyDescent="0.25">
      <c r="A886">
        <v>40</v>
      </c>
      <c r="B886">
        <v>4</v>
      </c>
      <c r="C886">
        <v>3</v>
      </c>
      <c r="D886">
        <v>82</v>
      </c>
      <c r="E886">
        <v>1</v>
      </c>
      <c r="F886">
        <v>3</v>
      </c>
      <c r="G886">
        <v>81</v>
      </c>
      <c r="H886">
        <v>0</v>
      </c>
      <c r="I886">
        <v>2</v>
      </c>
      <c r="J886" t="s">
        <v>235</v>
      </c>
      <c r="K886" t="s">
        <v>2199</v>
      </c>
      <c r="L886" t="s">
        <v>229</v>
      </c>
      <c r="M886" t="s">
        <v>2199</v>
      </c>
      <c r="N886" t="s">
        <v>229</v>
      </c>
      <c r="O886" t="s">
        <v>2475</v>
      </c>
      <c r="P886" t="s">
        <v>2476</v>
      </c>
      <c r="Q886" t="s">
        <v>594</v>
      </c>
      <c r="R886" t="s">
        <v>602</v>
      </c>
      <c r="S886" t="s">
        <v>696</v>
      </c>
      <c r="T886" t="s">
        <v>235</v>
      </c>
      <c r="U886" t="s">
        <v>725</v>
      </c>
      <c r="V886" t="s">
        <v>729</v>
      </c>
      <c r="W886" t="s">
        <v>797</v>
      </c>
      <c r="X886" t="s">
        <v>239</v>
      </c>
      <c r="Y886" t="s">
        <v>2205</v>
      </c>
      <c r="Z886" t="s">
        <v>240</v>
      </c>
      <c r="AA886" t="s">
        <v>2507</v>
      </c>
      <c r="AB886" t="s">
        <v>2508</v>
      </c>
      <c r="AC886" t="s">
        <v>2509</v>
      </c>
      <c r="AD886" t="s">
        <v>2510</v>
      </c>
      <c r="AE886" t="s">
        <v>609</v>
      </c>
      <c r="AF886" t="s">
        <v>610</v>
      </c>
      <c r="AG886" t="s">
        <v>611</v>
      </c>
      <c r="AH886" t="s">
        <v>2833</v>
      </c>
      <c r="AI886" t="s">
        <v>2834</v>
      </c>
      <c r="AJ886" t="s">
        <v>2835</v>
      </c>
      <c r="AK886" t="s">
        <v>307</v>
      </c>
      <c r="AL886">
        <v>0</v>
      </c>
      <c r="AM886">
        <v>11228743</v>
      </c>
      <c r="AN886">
        <v>0</v>
      </c>
      <c r="AO886">
        <v>129333355</v>
      </c>
      <c r="AP886">
        <v>140562098</v>
      </c>
      <c r="AQ886" s="187">
        <v>0</v>
      </c>
      <c r="AR886" s="187">
        <v>0</v>
      </c>
      <c r="AS886" s="187">
        <v>0</v>
      </c>
      <c r="AT886" s="187">
        <v>0</v>
      </c>
      <c r="AU886" s="187">
        <v>0</v>
      </c>
      <c r="AV886" s="187">
        <v>0</v>
      </c>
      <c r="AW886">
        <f>+COUNTIF('[5]EJECUCIONGASTOS ARMONIZADO'!$R$3:$R$583,#REF!)</f>
        <v>0</v>
      </c>
      <c r="AY886" t="e">
        <f>+#REF!-[5]GASTOS!#REF!</f>
        <v>#REF!</v>
      </c>
    </row>
    <row r="887" spans="1:51" x14ac:dyDescent="0.25">
      <c r="A887">
        <v>25</v>
      </c>
      <c r="B887">
        <v>1</v>
      </c>
      <c r="C887">
        <v>2</v>
      </c>
      <c r="D887">
        <v>11</v>
      </c>
      <c r="E887">
        <v>1</v>
      </c>
      <c r="F887">
        <v>1</v>
      </c>
      <c r="G887">
        <v>1</v>
      </c>
      <c r="H887">
        <v>0</v>
      </c>
      <c r="I887">
        <v>1</v>
      </c>
      <c r="J887" t="s">
        <v>597</v>
      </c>
      <c r="K887">
        <v>0</v>
      </c>
      <c r="L887" t="s">
        <v>597</v>
      </c>
      <c r="M887" t="s">
        <v>1177</v>
      </c>
      <c r="N887" t="s">
        <v>220</v>
      </c>
      <c r="O887" t="s">
        <v>1178</v>
      </c>
      <c r="P887" t="s">
        <v>1179</v>
      </c>
      <c r="Q887" t="s">
        <v>696</v>
      </c>
      <c r="R887" t="s">
        <v>4115</v>
      </c>
      <c r="S887" t="s">
        <v>596</v>
      </c>
      <c r="T887" t="s">
        <v>597</v>
      </c>
      <c r="U887" t="s">
        <v>595</v>
      </c>
      <c r="V887" t="s">
        <v>234</v>
      </c>
      <c r="W887" t="s">
        <v>3615</v>
      </c>
      <c r="X887" t="s">
        <v>4116</v>
      </c>
      <c r="Y887" t="s">
        <v>4117</v>
      </c>
      <c r="Z887" t="s">
        <v>4118</v>
      </c>
      <c r="AA887" t="s">
        <v>4119</v>
      </c>
      <c r="AC887">
        <v>0</v>
      </c>
      <c r="AE887" t="s">
        <v>4120</v>
      </c>
      <c r="AF887" t="s">
        <v>4121</v>
      </c>
      <c r="AG887" t="s">
        <v>611</v>
      </c>
      <c r="AH887" t="s">
        <v>615</v>
      </c>
      <c r="AI887" t="s">
        <v>3624</v>
      </c>
      <c r="AJ887" t="s">
        <v>4122</v>
      </c>
      <c r="AK887" t="s">
        <v>4123</v>
      </c>
      <c r="AL887">
        <v>9430050056</v>
      </c>
      <c r="AM887">
        <v>0</v>
      </c>
      <c r="AN887">
        <v>0</v>
      </c>
      <c r="AO887">
        <v>0</v>
      </c>
      <c r="AP887">
        <v>0</v>
      </c>
      <c r="AQ887" s="187">
        <v>9430050056</v>
      </c>
      <c r="AR887" s="187">
        <v>9430050056</v>
      </c>
      <c r="AS887" s="187">
        <v>9430050056</v>
      </c>
      <c r="AT887" s="187">
        <v>9430050056</v>
      </c>
      <c r="AU887" s="187">
        <v>9430050056</v>
      </c>
      <c r="AV887" s="187">
        <v>0</v>
      </c>
      <c r="AY887" t="e">
        <f>+#REF!-[5]GASTOS!#REF!</f>
        <v>#REF!</v>
      </c>
    </row>
    <row r="888" spans="1:51" x14ac:dyDescent="0.25">
      <c r="A888">
        <v>25</v>
      </c>
      <c r="B888">
        <v>1</v>
      </c>
      <c r="C888">
        <v>2</v>
      </c>
      <c r="D888">
        <v>11</v>
      </c>
      <c r="E888">
        <v>1</v>
      </c>
      <c r="F888">
        <v>1</v>
      </c>
      <c r="G888">
        <v>2</v>
      </c>
      <c r="H888">
        <v>0</v>
      </c>
      <c r="I888">
        <v>1</v>
      </c>
      <c r="J888" t="s">
        <v>597</v>
      </c>
      <c r="K888">
        <v>0</v>
      </c>
      <c r="L888" t="s">
        <v>597</v>
      </c>
      <c r="M888" t="s">
        <v>1177</v>
      </c>
      <c r="N888" t="s">
        <v>220</v>
      </c>
      <c r="O888" t="s">
        <v>1178</v>
      </c>
      <c r="P888" t="s">
        <v>1179</v>
      </c>
      <c r="Q888" t="s">
        <v>696</v>
      </c>
      <c r="R888" t="s">
        <v>4115</v>
      </c>
      <c r="S888" t="s">
        <v>596</v>
      </c>
      <c r="T888" t="s">
        <v>597</v>
      </c>
      <c r="U888" t="s">
        <v>595</v>
      </c>
      <c r="V888" t="s">
        <v>234</v>
      </c>
      <c r="W888" t="s">
        <v>3615</v>
      </c>
      <c r="X888" t="s">
        <v>4116</v>
      </c>
      <c r="Y888" t="s">
        <v>4117</v>
      </c>
      <c r="Z888" t="s">
        <v>4118</v>
      </c>
      <c r="AA888" t="s">
        <v>4124</v>
      </c>
      <c r="AC888">
        <v>0</v>
      </c>
      <c r="AE888" t="s">
        <v>4125</v>
      </c>
      <c r="AF888" t="s">
        <v>4121</v>
      </c>
      <c r="AG888" t="s">
        <v>611</v>
      </c>
      <c r="AH888" t="s">
        <v>615</v>
      </c>
      <c r="AI888" t="s">
        <v>3624</v>
      </c>
      <c r="AJ888" t="s">
        <v>4126</v>
      </c>
      <c r="AK888" t="s">
        <v>4127</v>
      </c>
      <c r="AL888">
        <v>13739011137</v>
      </c>
      <c r="AM888">
        <v>0</v>
      </c>
      <c r="AN888">
        <v>0</v>
      </c>
      <c r="AO888">
        <v>0</v>
      </c>
      <c r="AP888">
        <v>0</v>
      </c>
      <c r="AQ888" s="187">
        <v>13739011137</v>
      </c>
      <c r="AR888" s="187">
        <v>11622060809.780001</v>
      </c>
      <c r="AS888" s="187">
        <v>11622060809.780001</v>
      </c>
      <c r="AT888" s="187">
        <v>11622060809.66</v>
      </c>
      <c r="AU888" s="187">
        <v>11622060809.66</v>
      </c>
      <c r="AV888" s="187">
        <v>2116950327.22</v>
      </c>
      <c r="AY888" t="e">
        <f>+#REF!-[5]GASTOS!#REF!</f>
        <v>#REF!</v>
      </c>
    </row>
    <row r="889" spans="1:51" x14ac:dyDescent="0.25">
      <c r="A889">
        <v>25</v>
      </c>
      <c r="B889">
        <v>1</v>
      </c>
      <c r="C889">
        <v>2</v>
      </c>
      <c r="D889">
        <v>11</v>
      </c>
      <c r="E889">
        <v>1</v>
      </c>
      <c r="F889">
        <v>2</v>
      </c>
      <c r="G889">
        <v>1</v>
      </c>
      <c r="H889">
        <v>0</v>
      </c>
      <c r="I889">
        <v>1</v>
      </c>
      <c r="J889" t="s">
        <v>597</v>
      </c>
      <c r="K889">
        <v>0</v>
      </c>
      <c r="L889" t="s">
        <v>597</v>
      </c>
      <c r="M889" t="s">
        <v>1177</v>
      </c>
      <c r="N889" t="s">
        <v>220</v>
      </c>
      <c r="O889" t="s">
        <v>1178</v>
      </c>
      <c r="P889" t="s">
        <v>1179</v>
      </c>
      <c r="Q889" t="s">
        <v>696</v>
      </c>
      <c r="R889" t="s">
        <v>4115</v>
      </c>
      <c r="S889" t="s">
        <v>596</v>
      </c>
      <c r="T889" t="s">
        <v>597</v>
      </c>
      <c r="U889" t="s">
        <v>595</v>
      </c>
      <c r="V889" t="s">
        <v>234</v>
      </c>
      <c r="W889" t="s">
        <v>3615</v>
      </c>
      <c r="X889" t="s">
        <v>4116</v>
      </c>
      <c r="Y889" t="s">
        <v>4128</v>
      </c>
      <c r="Z889" t="s">
        <v>4129</v>
      </c>
      <c r="AA889" t="s">
        <v>4130</v>
      </c>
      <c r="AC889">
        <v>0</v>
      </c>
      <c r="AE889" t="s">
        <v>4131</v>
      </c>
      <c r="AF889" t="s">
        <v>4132</v>
      </c>
      <c r="AG889" t="s">
        <v>611</v>
      </c>
      <c r="AH889" t="s">
        <v>615</v>
      </c>
      <c r="AI889" t="s">
        <v>3624</v>
      </c>
      <c r="AJ889" t="s">
        <v>4133</v>
      </c>
      <c r="AK889" t="s">
        <v>4134</v>
      </c>
      <c r="AL889">
        <v>553388258</v>
      </c>
      <c r="AM889">
        <v>0</v>
      </c>
      <c r="AN889">
        <v>0</v>
      </c>
      <c r="AO889">
        <v>0</v>
      </c>
      <c r="AP889">
        <v>0</v>
      </c>
      <c r="AQ889" s="187">
        <v>553388258</v>
      </c>
      <c r="AR889" s="187">
        <v>553388258</v>
      </c>
      <c r="AS889" s="187">
        <v>553388258</v>
      </c>
      <c r="AT889" s="187">
        <v>553388258</v>
      </c>
      <c r="AU889" s="187">
        <v>553388258</v>
      </c>
      <c r="AV889" s="187">
        <v>0</v>
      </c>
      <c r="AY889" t="e">
        <f>+#REF!-[5]GASTOS!#REF!</f>
        <v>#REF!</v>
      </c>
    </row>
    <row r="890" spans="1:51" x14ac:dyDescent="0.25">
      <c r="A890">
        <v>25</v>
      </c>
      <c r="B890">
        <v>1</v>
      </c>
      <c r="C890">
        <v>2</v>
      </c>
      <c r="D890">
        <v>11</v>
      </c>
      <c r="E890">
        <v>1</v>
      </c>
      <c r="F890">
        <v>2</v>
      </c>
      <c r="G890">
        <v>2</v>
      </c>
      <c r="H890">
        <v>0</v>
      </c>
      <c r="I890">
        <v>1</v>
      </c>
      <c r="J890" t="s">
        <v>597</v>
      </c>
      <c r="K890">
        <v>0</v>
      </c>
      <c r="L890" t="s">
        <v>597</v>
      </c>
      <c r="M890" t="s">
        <v>1177</v>
      </c>
      <c r="N890" t="s">
        <v>220</v>
      </c>
      <c r="O890" t="s">
        <v>1178</v>
      </c>
      <c r="P890" t="s">
        <v>1179</v>
      </c>
      <c r="Q890" t="s">
        <v>696</v>
      </c>
      <c r="R890" t="s">
        <v>4115</v>
      </c>
      <c r="S890" t="s">
        <v>596</v>
      </c>
      <c r="T890" t="s">
        <v>597</v>
      </c>
      <c r="U890" t="s">
        <v>595</v>
      </c>
      <c r="V890" t="s">
        <v>234</v>
      </c>
      <c r="W890" t="s">
        <v>3615</v>
      </c>
      <c r="X890" t="s">
        <v>4116</v>
      </c>
      <c r="Y890" t="s">
        <v>4128</v>
      </c>
      <c r="Z890" t="s">
        <v>4129</v>
      </c>
      <c r="AA890" t="s">
        <v>4135</v>
      </c>
      <c r="AC890">
        <v>0</v>
      </c>
      <c r="AE890" t="s">
        <v>4136</v>
      </c>
      <c r="AF890" t="s">
        <v>4132</v>
      </c>
      <c r="AG890" t="s">
        <v>611</v>
      </c>
      <c r="AH890" t="s">
        <v>615</v>
      </c>
      <c r="AI890" t="s">
        <v>3624</v>
      </c>
      <c r="AJ890" t="s">
        <v>4137</v>
      </c>
      <c r="AK890" t="s">
        <v>4138</v>
      </c>
      <c r="AL890">
        <v>405595318</v>
      </c>
      <c r="AM890">
        <v>0</v>
      </c>
      <c r="AN890">
        <v>0</v>
      </c>
      <c r="AO890">
        <v>0</v>
      </c>
      <c r="AP890">
        <v>0</v>
      </c>
      <c r="AQ890" s="187">
        <v>405595318</v>
      </c>
      <c r="AR890" s="187">
        <v>285967551</v>
      </c>
      <c r="AS890" s="187">
        <v>285967551</v>
      </c>
      <c r="AT890" s="187">
        <v>285967551</v>
      </c>
      <c r="AU890" s="187">
        <v>285967551</v>
      </c>
      <c r="AV890" s="187">
        <v>119627767</v>
      </c>
      <c r="AY890" t="e">
        <f>+#REF!-[5]GASTOS!#REF!</f>
        <v>#REF!</v>
      </c>
    </row>
    <row r="891" spans="1:51" x14ac:dyDescent="0.25">
      <c r="A891">
        <v>25</v>
      </c>
      <c r="B891">
        <v>1</v>
      </c>
      <c r="C891">
        <v>2</v>
      </c>
      <c r="D891">
        <v>11</v>
      </c>
      <c r="E891">
        <v>1</v>
      </c>
      <c r="F891">
        <v>3</v>
      </c>
      <c r="G891">
        <v>1</v>
      </c>
      <c r="H891">
        <v>1</v>
      </c>
      <c r="I891">
        <v>1</v>
      </c>
      <c r="J891" t="s">
        <v>597</v>
      </c>
      <c r="K891">
        <v>0</v>
      </c>
      <c r="L891" t="s">
        <v>597</v>
      </c>
      <c r="M891" t="s">
        <v>1177</v>
      </c>
      <c r="N891" t="s">
        <v>220</v>
      </c>
      <c r="O891" t="s">
        <v>1178</v>
      </c>
      <c r="P891" t="s">
        <v>1179</v>
      </c>
      <c r="Q891" t="s">
        <v>696</v>
      </c>
      <c r="R891" t="s">
        <v>4115</v>
      </c>
      <c r="S891" t="s">
        <v>596</v>
      </c>
      <c r="T891" t="s">
        <v>597</v>
      </c>
      <c r="U891" t="s">
        <v>595</v>
      </c>
      <c r="V891" t="s">
        <v>234</v>
      </c>
      <c r="W891" t="s">
        <v>3615</v>
      </c>
      <c r="X891" t="s">
        <v>4116</v>
      </c>
      <c r="Y891" t="s">
        <v>4139</v>
      </c>
      <c r="Z891" t="s">
        <v>4140</v>
      </c>
      <c r="AA891" t="s">
        <v>4141</v>
      </c>
      <c r="AC891">
        <v>0</v>
      </c>
      <c r="AE891" t="s">
        <v>4142</v>
      </c>
      <c r="AF891" t="s">
        <v>4143</v>
      </c>
      <c r="AG891" t="s">
        <v>611</v>
      </c>
      <c r="AH891" t="s">
        <v>615</v>
      </c>
      <c r="AI891" t="s">
        <v>3624</v>
      </c>
      <c r="AJ891" t="s">
        <v>4144</v>
      </c>
      <c r="AK891" t="s">
        <v>4145</v>
      </c>
      <c r="AL891">
        <v>1200000000</v>
      </c>
      <c r="AM891">
        <v>0</v>
      </c>
      <c r="AN891">
        <v>0</v>
      </c>
      <c r="AO891">
        <v>0</v>
      </c>
      <c r="AP891">
        <v>1000000000</v>
      </c>
      <c r="AQ891" s="187">
        <v>200000000</v>
      </c>
      <c r="AR891" s="187">
        <v>0</v>
      </c>
      <c r="AS891" s="187">
        <v>0</v>
      </c>
      <c r="AT891" s="187">
        <v>0</v>
      </c>
      <c r="AU891" s="187">
        <v>0</v>
      </c>
      <c r="AV891" s="187">
        <v>200000000</v>
      </c>
      <c r="AY891" t="e">
        <f>+#REF!-[5]GASTOS!#REF!</f>
        <v>#REF!</v>
      </c>
    </row>
    <row r="892" spans="1:51" x14ac:dyDescent="0.25">
      <c r="A892">
        <v>25</v>
      </c>
      <c r="B892">
        <v>1</v>
      </c>
      <c r="C892">
        <v>2</v>
      </c>
      <c r="D892">
        <v>22</v>
      </c>
      <c r="E892">
        <v>1</v>
      </c>
      <c r="F892">
        <v>3</v>
      </c>
      <c r="G892">
        <v>1</v>
      </c>
      <c r="H892">
        <v>1</v>
      </c>
      <c r="I892">
        <v>2</v>
      </c>
      <c r="J892" t="s">
        <v>235</v>
      </c>
      <c r="K892" t="s">
        <v>1177</v>
      </c>
      <c r="L892" t="s">
        <v>220</v>
      </c>
      <c r="M892" t="s">
        <v>1177</v>
      </c>
      <c r="N892" t="s">
        <v>220</v>
      </c>
      <c r="O892" t="s">
        <v>1178</v>
      </c>
      <c r="P892" t="s">
        <v>1179</v>
      </c>
      <c r="Q892" t="s">
        <v>696</v>
      </c>
      <c r="R892" t="s">
        <v>4115</v>
      </c>
      <c r="S892" t="s">
        <v>696</v>
      </c>
      <c r="T892" t="s">
        <v>235</v>
      </c>
      <c r="U892" t="s">
        <v>695</v>
      </c>
      <c r="V892" t="s">
        <v>235</v>
      </c>
      <c r="W892" t="s">
        <v>3615</v>
      </c>
      <c r="X892" t="s">
        <v>4116</v>
      </c>
      <c r="Y892" t="s">
        <v>4139</v>
      </c>
      <c r="Z892" t="s">
        <v>4140</v>
      </c>
      <c r="AA892" t="s">
        <v>4141</v>
      </c>
      <c r="AC892">
        <v>0</v>
      </c>
      <c r="AE892" t="s">
        <v>4142</v>
      </c>
      <c r="AF892" t="s">
        <v>4143</v>
      </c>
      <c r="AG892" t="s">
        <v>611</v>
      </c>
      <c r="AH892" t="s">
        <v>615</v>
      </c>
      <c r="AI892" t="s">
        <v>3624</v>
      </c>
      <c r="AJ892" t="s">
        <v>4153</v>
      </c>
      <c r="AK892" t="s">
        <v>4145</v>
      </c>
      <c r="AL892">
        <v>0</v>
      </c>
      <c r="AM892">
        <v>1000000000</v>
      </c>
      <c r="AN892">
        <v>0</v>
      </c>
      <c r="AO892">
        <v>0</v>
      </c>
      <c r="AP892">
        <v>500000000</v>
      </c>
      <c r="AQ892" s="187">
        <v>500000000</v>
      </c>
      <c r="AR892" s="187">
        <v>113480000</v>
      </c>
      <c r="AS892" s="187">
        <v>113480000</v>
      </c>
      <c r="AT892" s="187">
        <v>113480000</v>
      </c>
      <c r="AU892" s="187">
        <v>113480000</v>
      </c>
      <c r="AV892" s="187">
        <v>386520000</v>
      </c>
      <c r="AY892" t="e">
        <f>+#REF!-[5]GASTOS!#REF!</f>
        <v>#REF!</v>
      </c>
    </row>
    <row r="893" spans="1:51" x14ac:dyDescent="0.25">
      <c r="A893">
        <v>25</v>
      </c>
      <c r="B893">
        <v>1</v>
      </c>
      <c r="C893">
        <v>2</v>
      </c>
      <c r="D893">
        <v>22</v>
      </c>
      <c r="E893">
        <v>1</v>
      </c>
      <c r="F893">
        <v>3</v>
      </c>
      <c r="G893">
        <v>1</v>
      </c>
      <c r="H893">
        <v>2</v>
      </c>
      <c r="I893">
        <v>2</v>
      </c>
      <c r="J893" t="s">
        <v>235</v>
      </c>
      <c r="K893" t="s">
        <v>1177</v>
      </c>
      <c r="L893" t="s">
        <v>220</v>
      </c>
      <c r="M893" t="s">
        <v>1177</v>
      </c>
      <c r="N893" t="s">
        <v>220</v>
      </c>
      <c r="O893" t="s">
        <v>1178</v>
      </c>
      <c r="P893" t="s">
        <v>1179</v>
      </c>
      <c r="Q893" t="s">
        <v>696</v>
      </c>
      <c r="R893" t="s">
        <v>4115</v>
      </c>
      <c r="S893" t="s">
        <v>696</v>
      </c>
      <c r="T893" t="s">
        <v>235</v>
      </c>
      <c r="U893" t="s">
        <v>695</v>
      </c>
      <c r="V893" t="s">
        <v>235</v>
      </c>
      <c r="W893" t="s">
        <v>3615</v>
      </c>
      <c r="X893" t="s">
        <v>4116</v>
      </c>
      <c r="Y893" t="s">
        <v>4139</v>
      </c>
      <c r="Z893" t="s">
        <v>4140</v>
      </c>
      <c r="AA893" t="s">
        <v>4141</v>
      </c>
      <c r="AC893">
        <v>0</v>
      </c>
      <c r="AE893" t="s">
        <v>4154</v>
      </c>
      <c r="AF893" t="s">
        <v>4155</v>
      </c>
      <c r="AG893" t="s">
        <v>611</v>
      </c>
      <c r="AH893" t="s">
        <v>615</v>
      </c>
      <c r="AI893" t="s">
        <v>3624</v>
      </c>
      <c r="AJ893" t="s">
        <v>4156</v>
      </c>
      <c r="AK893" t="s">
        <v>4157</v>
      </c>
      <c r="AL893">
        <v>0</v>
      </c>
      <c r="AM893">
        <v>0</v>
      </c>
      <c r="AN893">
        <v>0</v>
      </c>
      <c r="AO893">
        <v>500000000</v>
      </c>
      <c r="AP893">
        <v>0</v>
      </c>
      <c r="AQ893" s="187">
        <v>500000000</v>
      </c>
      <c r="AR893" s="187">
        <v>0</v>
      </c>
      <c r="AS893" s="187">
        <v>0</v>
      </c>
      <c r="AT893" s="187">
        <v>0</v>
      </c>
      <c r="AU893" s="187">
        <v>0</v>
      </c>
      <c r="AV893" s="187">
        <v>500000000</v>
      </c>
      <c r="AY893" t="e">
        <f>+#REF!-[5]GASTOS!#REF!</f>
        <v>#REF!</v>
      </c>
    </row>
    <row r="894" spans="1:51" x14ac:dyDescent="0.25">
      <c r="A894">
        <v>25</v>
      </c>
      <c r="B894">
        <v>1</v>
      </c>
      <c r="C894">
        <v>2</v>
      </c>
      <c r="D894">
        <v>33</v>
      </c>
      <c r="E894">
        <v>1</v>
      </c>
      <c r="F894">
        <v>1</v>
      </c>
      <c r="G894">
        <v>1</v>
      </c>
      <c r="H894">
        <v>0</v>
      </c>
      <c r="I894">
        <v>3</v>
      </c>
      <c r="J894" t="s">
        <v>236</v>
      </c>
      <c r="K894" t="s">
        <v>1177</v>
      </c>
      <c r="L894" t="s">
        <v>220</v>
      </c>
      <c r="M894" t="s">
        <v>1177</v>
      </c>
      <c r="N894" t="s">
        <v>220</v>
      </c>
      <c r="O894" t="s">
        <v>1178</v>
      </c>
      <c r="P894" t="s">
        <v>1179</v>
      </c>
      <c r="Q894" t="s">
        <v>696</v>
      </c>
      <c r="R894" t="s">
        <v>4115</v>
      </c>
      <c r="S894" t="s">
        <v>594</v>
      </c>
      <c r="T894" t="s">
        <v>236</v>
      </c>
      <c r="U894" t="s">
        <v>1180</v>
      </c>
      <c r="V894" t="s">
        <v>1181</v>
      </c>
      <c r="W894" t="s">
        <v>3615</v>
      </c>
      <c r="X894" t="s">
        <v>4116</v>
      </c>
      <c r="Y894" t="s">
        <v>4117</v>
      </c>
      <c r="Z894" t="s">
        <v>4118</v>
      </c>
      <c r="AA894" t="s">
        <v>4119</v>
      </c>
      <c r="AC894">
        <v>0</v>
      </c>
      <c r="AE894" t="s">
        <v>4120</v>
      </c>
      <c r="AF894" t="s">
        <v>4121</v>
      </c>
      <c r="AG894" t="s">
        <v>611</v>
      </c>
      <c r="AH894" t="s">
        <v>615</v>
      </c>
      <c r="AI894" t="s">
        <v>3624</v>
      </c>
      <c r="AJ894" t="s">
        <v>4146</v>
      </c>
      <c r="AK894" t="s">
        <v>4147</v>
      </c>
      <c r="AL894">
        <v>6348537770</v>
      </c>
      <c r="AM894">
        <v>0</v>
      </c>
      <c r="AN894">
        <v>0</v>
      </c>
      <c r="AO894">
        <v>0</v>
      </c>
      <c r="AP894">
        <v>0</v>
      </c>
      <c r="AQ894" s="187">
        <v>6348537770</v>
      </c>
      <c r="AR894" s="187">
        <v>2827877181.4400001</v>
      </c>
      <c r="AS894" s="187">
        <v>2827877181.4400001</v>
      </c>
      <c r="AT894" s="187">
        <v>2827877181.4400001</v>
      </c>
      <c r="AU894" s="187">
        <v>2827877181.4400001</v>
      </c>
      <c r="AV894" s="187">
        <v>3520660588.5599999</v>
      </c>
      <c r="AY894" t="e">
        <f>+#REF!-[5]GASTOS!#REF!</f>
        <v>#REF!</v>
      </c>
    </row>
    <row r="895" spans="1:51" x14ac:dyDescent="0.25">
      <c r="A895">
        <v>25</v>
      </c>
      <c r="B895">
        <v>1</v>
      </c>
      <c r="C895">
        <v>2</v>
      </c>
      <c r="D895">
        <v>33</v>
      </c>
      <c r="E895">
        <v>1</v>
      </c>
      <c r="F895">
        <v>1</v>
      </c>
      <c r="G895">
        <v>2</v>
      </c>
      <c r="H895">
        <v>0</v>
      </c>
      <c r="I895">
        <v>3</v>
      </c>
      <c r="J895" t="s">
        <v>236</v>
      </c>
      <c r="K895" t="s">
        <v>1177</v>
      </c>
      <c r="L895" t="s">
        <v>220</v>
      </c>
      <c r="M895" t="s">
        <v>1177</v>
      </c>
      <c r="N895" t="s">
        <v>220</v>
      </c>
      <c r="O895" t="s">
        <v>1178</v>
      </c>
      <c r="P895" t="s">
        <v>1179</v>
      </c>
      <c r="Q895" t="s">
        <v>696</v>
      </c>
      <c r="R895" t="s">
        <v>4115</v>
      </c>
      <c r="S895" t="s">
        <v>594</v>
      </c>
      <c r="T895" t="s">
        <v>236</v>
      </c>
      <c r="U895" t="s">
        <v>1180</v>
      </c>
      <c r="V895" t="s">
        <v>1181</v>
      </c>
      <c r="W895" t="s">
        <v>3615</v>
      </c>
      <c r="X895" t="s">
        <v>4116</v>
      </c>
      <c r="Y895" t="s">
        <v>4117</v>
      </c>
      <c r="Z895" t="s">
        <v>4118</v>
      </c>
      <c r="AA895" t="s">
        <v>4124</v>
      </c>
      <c r="AC895">
        <v>0</v>
      </c>
      <c r="AE895" t="s">
        <v>4125</v>
      </c>
      <c r="AF895" t="s">
        <v>4121</v>
      </c>
      <c r="AG895" t="s">
        <v>611</v>
      </c>
      <c r="AH895" t="s">
        <v>615</v>
      </c>
      <c r="AI895" t="s">
        <v>3624</v>
      </c>
      <c r="AJ895" t="s">
        <v>4148</v>
      </c>
      <c r="AK895" t="s">
        <v>4127</v>
      </c>
      <c r="AL895">
        <v>8474548528</v>
      </c>
      <c r="AM895">
        <v>0</v>
      </c>
      <c r="AN895">
        <v>0</v>
      </c>
      <c r="AO895">
        <v>0</v>
      </c>
      <c r="AP895">
        <v>0</v>
      </c>
      <c r="AQ895" s="187">
        <v>8474548528</v>
      </c>
      <c r="AR895" s="187">
        <v>3335507184.7800002</v>
      </c>
      <c r="AS895" s="187">
        <v>3335507184.7800002</v>
      </c>
      <c r="AT895" s="187">
        <v>3335507184.7800002</v>
      </c>
      <c r="AU895" s="187">
        <v>3335507184.7800002</v>
      </c>
      <c r="AV895" s="187">
        <v>5139041343.2200003</v>
      </c>
      <c r="AY895" t="e">
        <f>+#REF!-[5]GASTOS!#REF!</f>
        <v>#REF!</v>
      </c>
    </row>
    <row r="896" spans="1:51" x14ac:dyDescent="0.25">
      <c r="A896">
        <v>25</v>
      </c>
      <c r="B896">
        <v>1</v>
      </c>
      <c r="C896">
        <v>2</v>
      </c>
      <c r="D896">
        <v>33</v>
      </c>
      <c r="E896">
        <v>1</v>
      </c>
      <c r="F896">
        <v>2</v>
      </c>
      <c r="G896">
        <v>1</v>
      </c>
      <c r="H896">
        <v>0</v>
      </c>
      <c r="I896">
        <v>3</v>
      </c>
      <c r="J896" t="s">
        <v>236</v>
      </c>
      <c r="K896" t="s">
        <v>1177</v>
      </c>
      <c r="L896" t="s">
        <v>220</v>
      </c>
      <c r="M896" t="s">
        <v>1177</v>
      </c>
      <c r="N896" t="s">
        <v>220</v>
      </c>
      <c r="O896" t="s">
        <v>1178</v>
      </c>
      <c r="P896" t="s">
        <v>1179</v>
      </c>
      <c r="Q896" t="s">
        <v>696</v>
      </c>
      <c r="R896" t="s">
        <v>4115</v>
      </c>
      <c r="S896" t="s">
        <v>594</v>
      </c>
      <c r="T896" t="s">
        <v>236</v>
      </c>
      <c r="U896" t="s">
        <v>1180</v>
      </c>
      <c r="V896" t="s">
        <v>1181</v>
      </c>
      <c r="W896" t="s">
        <v>3615</v>
      </c>
      <c r="X896" t="s">
        <v>4116</v>
      </c>
      <c r="Y896" t="s">
        <v>4128</v>
      </c>
      <c r="Z896" t="s">
        <v>4129</v>
      </c>
      <c r="AA896" t="s">
        <v>4130</v>
      </c>
      <c r="AC896">
        <v>0</v>
      </c>
      <c r="AE896" t="s">
        <v>4131</v>
      </c>
      <c r="AF896" t="s">
        <v>4132</v>
      </c>
      <c r="AG896" t="s">
        <v>611</v>
      </c>
      <c r="AH896" t="s">
        <v>615</v>
      </c>
      <c r="AI896" t="s">
        <v>3624</v>
      </c>
      <c r="AJ896" t="s">
        <v>4149</v>
      </c>
      <c r="AK896" t="s">
        <v>4134</v>
      </c>
      <c r="AL896">
        <v>1660164776</v>
      </c>
      <c r="AM896">
        <v>0</v>
      </c>
      <c r="AN896">
        <v>0</v>
      </c>
      <c r="AO896">
        <v>0</v>
      </c>
      <c r="AP896">
        <v>0</v>
      </c>
      <c r="AQ896" s="187">
        <v>1660164776</v>
      </c>
      <c r="AR896" s="187">
        <v>1383469224</v>
      </c>
      <c r="AS896" s="187">
        <v>1383469224</v>
      </c>
      <c r="AT896" s="187">
        <v>1383469224</v>
      </c>
      <c r="AU896" s="187">
        <v>1383469224</v>
      </c>
      <c r="AV896" s="187">
        <v>276695552</v>
      </c>
      <c r="AY896" t="e">
        <f>+#REF!-[5]GASTOS!#REF!</f>
        <v>#REF!</v>
      </c>
    </row>
    <row r="897" spans="1:51" x14ac:dyDescent="0.25">
      <c r="A897">
        <v>25</v>
      </c>
      <c r="B897">
        <v>1</v>
      </c>
      <c r="C897">
        <v>2</v>
      </c>
      <c r="D897">
        <v>33</v>
      </c>
      <c r="E897">
        <v>1</v>
      </c>
      <c r="F897">
        <v>2</v>
      </c>
      <c r="G897">
        <v>2</v>
      </c>
      <c r="H897">
        <v>0</v>
      </c>
      <c r="I897">
        <v>3</v>
      </c>
      <c r="J897" t="s">
        <v>236</v>
      </c>
      <c r="K897" t="s">
        <v>1177</v>
      </c>
      <c r="L897" t="s">
        <v>220</v>
      </c>
      <c r="M897" t="s">
        <v>1177</v>
      </c>
      <c r="N897" t="s">
        <v>220</v>
      </c>
      <c r="O897" t="s">
        <v>1178</v>
      </c>
      <c r="P897" t="s">
        <v>1179</v>
      </c>
      <c r="Q897" t="s">
        <v>696</v>
      </c>
      <c r="R897" t="s">
        <v>4115</v>
      </c>
      <c r="S897" t="s">
        <v>594</v>
      </c>
      <c r="T897" t="s">
        <v>236</v>
      </c>
      <c r="U897" t="s">
        <v>1180</v>
      </c>
      <c r="V897" t="s">
        <v>1181</v>
      </c>
      <c r="W897" t="s">
        <v>3615</v>
      </c>
      <c r="X897" t="s">
        <v>4116</v>
      </c>
      <c r="Y897" t="s">
        <v>4128</v>
      </c>
      <c r="Z897" t="s">
        <v>4129</v>
      </c>
      <c r="AA897" t="s">
        <v>4135</v>
      </c>
      <c r="AC897">
        <v>0</v>
      </c>
      <c r="AE897" t="s">
        <v>4136</v>
      </c>
      <c r="AF897" t="s">
        <v>4132</v>
      </c>
      <c r="AG897" t="s">
        <v>611</v>
      </c>
      <c r="AH897" t="s">
        <v>615</v>
      </c>
      <c r="AI897" t="s">
        <v>3624</v>
      </c>
      <c r="AJ897" t="s">
        <v>4150</v>
      </c>
      <c r="AK897" t="s">
        <v>4138</v>
      </c>
      <c r="AL897">
        <v>670434886</v>
      </c>
      <c r="AM897">
        <v>0</v>
      </c>
      <c r="AN897">
        <v>0</v>
      </c>
      <c r="AO897">
        <v>0</v>
      </c>
      <c r="AP897">
        <v>0</v>
      </c>
      <c r="AQ897" s="187">
        <v>670434886</v>
      </c>
      <c r="AR897" s="187">
        <v>495407160</v>
      </c>
      <c r="AS897" s="187">
        <v>495407160</v>
      </c>
      <c r="AT897" s="187">
        <v>495407160</v>
      </c>
      <c r="AU897" s="187">
        <v>495407160</v>
      </c>
      <c r="AV897" s="187">
        <v>175027726</v>
      </c>
      <c r="AY897" t="e">
        <f>+#REF!-[5]GASTOS!#REF!</f>
        <v>#REF!</v>
      </c>
    </row>
    <row r="898" spans="1:51" x14ac:dyDescent="0.25">
      <c r="A898">
        <v>25</v>
      </c>
      <c r="B898">
        <v>1</v>
      </c>
      <c r="C898">
        <v>2</v>
      </c>
      <c r="D898">
        <v>33</v>
      </c>
      <c r="E898">
        <v>1</v>
      </c>
      <c r="F898">
        <v>2</v>
      </c>
      <c r="G898">
        <v>2</v>
      </c>
      <c r="H898">
        <v>1</v>
      </c>
      <c r="I898">
        <v>3</v>
      </c>
      <c r="J898" t="s">
        <v>236</v>
      </c>
      <c r="K898" t="s">
        <v>1177</v>
      </c>
      <c r="L898" t="s">
        <v>220</v>
      </c>
      <c r="M898" t="s">
        <v>1177</v>
      </c>
      <c r="N898" t="s">
        <v>220</v>
      </c>
      <c r="O898" t="s">
        <v>1178</v>
      </c>
      <c r="P898" t="s">
        <v>1179</v>
      </c>
      <c r="Q898" t="s">
        <v>696</v>
      </c>
      <c r="R898" t="s">
        <v>4115</v>
      </c>
      <c r="S898" t="s">
        <v>594</v>
      </c>
      <c r="T898" t="s">
        <v>236</v>
      </c>
      <c r="U898" t="s">
        <v>1180</v>
      </c>
      <c r="V898" t="s">
        <v>1181</v>
      </c>
      <c r="W898" t="s">
        <v>3615</v>
      </c>
      <c r="X898" t="s">
        <v>4116</v>
      </c>
      <c r="Y898" t="s">
        <v>4128</v>
      </c>
      <c r="Z898" t="s">
        <v>4129</v>
      </c>
      <c r="AA898" t="s">
        <v>4135</v>
      </c>
      <c r="AC898">
        <v>0</v>
      </c>
      <c r="AE898" t="s">
        <v>4136</v>
      </c>
      <c r="AF898" t="s">
        <v>4132</v>
      </c>
      <c r="AG898" t="s">
        <v>611</v>
      </c>
      <c r="AH898" t="s">
        <v>615</v>
      </c>
      <c r="AI898" t="s">
        <v>3624</v>
      </c>
      <c r="AJ898" t="s">
        <v>4151</v>
      </c>
      <c r="AK898" t="s">
        <v>4152</v>
      </c>
      <c r="AL898">
        <v>110200000</v>
      </c>
      <c r="AM898">
        <v>0</v>
      </c>
      <c r="AN898">
        <v>0</v>
      </c>
      <c r="AO898">
        <v>0</v>
      </c>
      <c r="AP898">
        <v>0</v>
      </c>
      <c r="AQ898" s="187">
        <v>110200000</v>
      </c>
      <c r="AR898" s="187">
        <v>0</v>
      </c>
      <c r="AS898" s="187">
        <v>0</v>
      </c>
      <c r="AT898" s="187">
        <v>0</v>
      </c>
      <c r="AU898" s="187">
        <v>0</v>
      </c>
      <c r="AV898" s="187">
        <v>110200000</v>
      </c>
      <c r="AY898" t="e">
        <f>+#REF!-[5]GASTOS!#REF!</f>
        <v>#REF!</v>
      </c>
    </row>
    <row r="899" spans="1:51" x14ac:dyDescent="0.25">
      <c r="A899">
        <v>14</v>
      </c>
      <c r="B899">
        <v>11</v>
      </c>
      <c r="C899">
        <v>1</v>
      </c>
      <c r="D899">
        <v>11</v>
      </c>
      <c r="E899">
        <v>2</v>
      </c>
      <c r="F899">
        <v>2</v>
      </c>
      <c r="G899">
        <v>3</v>
      </c>
      <c r="H899">
        <v>0</v>
      </c>
      <c r="I899">
        <v>1</v>
      </c>
      <c r="J899" t="s">
        <v>597</v>
      </c>
      <c r="K899">
        <v>0</v>
      </c>
      <c r="L899" t="s">
        <v>597</v>
      </c>
      <c r="M899" t="s">
        <v>593</v>
      </c>
      <c r="N899" t="s">
        <v>215</v>
      </c>
      <c r="O899" t="s">
        <v>3616</v>
      </c>
      <c r="P899" t="s">
        <v>3617</v>
      </c>
      <c r="Q899" t="s">
        <v>596</v>
      </c>
      <c r="R899" t="s">
        <v>3617</v>
      </c>
      <c r="S899" t="s">
        <v>596</v>
      </c>
      <c r="T899" t="s">
        <v>597</v>
      </c>
      <c r="U899" t="s">
        <v>595</v>
      </c>
      <c r="V899" t="s">
        <v>234</v>
      </c>
      <c r="W899" t="s">
        <v>3612</v>
      </c>
      <c r="X899" t="s">
        <v>3618</v>
      </c>
      <c r="Y899" t="s">
        <v>3619</v>
      </c>
      <c r="Z899" t="s">
        <v>3620</v>
      </c>
      <c r="AA899" t="s">
        <v>3621</v>
      </c>
      <c r="AC899">
        <v>0</v>
      </c>
      <c r="AE899" t="s">
        <v>3622</v>
      </c>
      <c r="AF899" t="s">
        <v>3623</v>
      </c>
      <c r="AG899" t="s">
        <v>611</v>
      </c>
      <c r="AH899" t="s">
        <v>615</v>
      </c>
      <c r="AI899" t="s">
        <v>3624</v>
      </c>
      <c r="AJ899" t="s">
        <v>3625</v>
      </c>
      <c r="AK899" t="s">
        <v>3626</v>
      </c>
      <c r="AL899">
        <v>2737211</v>
      </c>
      <c r="AM899">
        <v>0</v>
      </c>
      <c r="AN899">
        <v>0</v>
      </c>
      <c r="AO899">
        <v>0</v>
      </c>
      <c r="AP899">
        <v>2737211</v>
      </c>
      <c r="AQ899" s="187">
        <v>0</v>
      </c>
      <c r="AR899" s="187">
        <v>0</v>
      </c>
      <c r="AS899" s="187">
        <v>0</v>
      </c>
      <c r="AT899" s="187">
        <v>0</v>
      </c>
      <c r="AU899" s="187">
        <v>0</v>
      </c>
      <c r="AV899" s="187">
        <v>0</v>
      </c>
      <c r="AY899" t="e">
        <f>+#REF!-[5]GASTOS!#REF!</f>
        <v>#REF!</v>
      </c>
    </row>
    <row r="900" spans="1:51" x14ac:dyDescent="0.25">
      <c r="A900">
        <v>20</v>
      </c>
      <c r="B900">
        <v>11</v>
      </c>
      <c r="C900">
        <v>1</v>
      </c>
      <c r="D900">
        <v>11</v>
      </c>
      <c r="E900">
        <v>1</v>
      </c>
      <c r="F900">
        <v>2</v>
      </c>
      <c r="G900">
        <v>2</v>
      </c>
      <c r="H900">
        <v>0</v>
      </c>
      <c r="I900">
        <v>1</v>
      </c>
      <c r="J900" t="s">
        <v>597</v>
      </c>
      <c r="K900">
        <v>0</v>
      </c>
      <c r="L900" t="s">
        <v>597</v>
      </c>
      <c r="M900" t="s">
        <v>731</v>
      </c>
      <c r="N900" t="s">
        <v>216</v>
      </c>
      <c r="O900" t="s">
        <v>3627</v>
      </c>
      <c r="P900" t="s">
        <v>3617</v>
      </c>
      <c r="Q900" t="s">
        <v>596</v>
      </c>
      <c r="R900" t="s">
        <v>3617</v>
      </c>
      <c r="S900" t="s">
        <v>596</v>
      </c>
      <c r="T900" t="s">
        <v>597</v>
      </c>
      <c r="U900" t="s">
        <v>595</v>
      </c>
      <c r="V900" t="s">
        <v>234</v>
      </c>
      <c r="W900" t="s">
        <v>3613</v>
      </c>
      <c r="X900" t="s">
        <v>3628</v>
      </c>
      <c r="Y900" t="s">
        <v>3629</v>
      </c>
      <c r="Z900" t="s">
        <v>3630</v>
      </c>
      <c r="AA900" t="s">
        <v>3631</v>
      </c>
      <c r="AC900">
        <v>0</v>
      </c>
      <c r="AE900" t="s">
        <v>3632</v>
      </c>
      <c r="AF900" t="s">
        <v>3633</v>
      </c>
      <c r="AG900" t="s">
        <v>611</v>
      </c>
      <c r="AH900" t="s">
        <v>615</v>
      </c>
      <c r="AI900" t="s">
        <v>3624</v>
      </c>
      <c r="AJ900" t="s">
        <v>3634</v>
      </c>
      <c r="AK900" t="s">
        <v>3635</v>
      </c>
      <c r="AL900">
        <v>86121081</v>
      </c>
      <c r="AM900">
        <v>0</v>
      </c>
      <c r="AN900">
        <v>0</v>
      </c>
      <c r="AO900">
        <v>0</v>
      </c>
      <c r="AP900">
        <v>0</v>
      </c>
      <c r="AQ900" s="187">
        <v>86121081</v>
      </c>
      <c r="AR900" s="187">
        <v>86000000</v>
      </c>
      <c r="AS900" s="187">
        <v>86000000</v>
      </c>
      <c r="AT900" s="187">
        <v>68000000</v>
      </c>
      <c r="AU900" s="187">
        <v>63000000</v>
      </c>
      <c r="AV900" s="187">
        <v>121081</v>
      </c>
      <c r="AY900" t="e">
        <f>+#REF!-[5]GASTOS!#REF!</f>
        <v>#REF!</v>
      </c>
    </row>
    <row r="901" spans="1:51" x14ac:dyDescent="0.25">
      <c r="A901">
        <v>20</v>
      </c>
      <c r="B901">
        <v>11</v>
      </c>
      <c r="C901">
        <v>1</v>
      </c>
      <c r="D901">
        <v>11</v>
      </c>
      <c r="E901">
        <v>2</v>
      </c>
      <c r="F901">
        <v>1</v>
      </c>
      <c r="G901">
        <v>29</v>
      </c>
      <c r="H901">
        <v>0</v>
      </c>
      <c r="I901">
        <v>1</v>
      </c>
      <c r="J901" t="s">
        <v>597</v>
      </c>
      <c r="K901">
        <v>0</v>
      </c>
      <c r="L901" t="s">
        <v>597</v>
      </c>
      <c r="M901" t="s">
        <v>731</v>
      </c>
      <c r="N901" t="s">
        <v>216</v>
      </c>
      <c r="O901" t="s">
        <v>3627</v>
      </c>
      <c r="P901" t="s">
        <v>3617</v>
      </c>
      <c r="Q901" t="s">
        <v>596</v>
      </c>
      <c r="R901" t="s">
        <v>3617</v>
      </c>
      <c r="S901" t="s">
        <v>596</v>
      </c>
      <c r="T901" t="s">
        <v>597</v>
      </c>
      <c r="U901" t="s">
        <v>595</v>
      </c>
      <c r="V901" t="s">
        <v>234</v>
      </c>
      <c r="W901" t="s">
        <v>3612</v>
      </c>
      <c r="X901" t="s">
        <v>3618</v>
      </c>
      <c r="Y901" t="s">
        <v>3636</v>
      </c>
      <c r="Z901" t="s">
        <v>3637</v>
      </c>
      <c r="AA901" t="s">
        <v>3638</v>
      </c>
      <c r="AC901">
        <v>0</v>
      </c>
      <c r="AE901" t="s">
        <v>3639</v>
      </c>
      <c r="AF901" t="s">
        <v>3640</v>
      </c>
      <c r="AG901" t="s">
        <v>611</v>
      </c>
      <c r="AH901" t="s">
        <v>615</v>
      </c>
      <c r="AI901" t="s">
        <v>3624</v>
      </c>
      <c r="AJ901" t="s">
        <v>3641</v>
      </c>
      <c r="AK901" t="s">
        <v>3642</v>
      </c>
      <c r="AL901">
        <v>397966713</v>
      </c>
      <c r="AM901">
        <v>0</v>
      </c>
      <c r="AN901">
        <v>0</v>
      </c>
      <c r="AO901">
        <v>0</v>
      </c>
      <c r="AP901">
        <v>0</v>
      </c>
      <c r="AQ901" s="187">
        <v>397966713</v>
      </c>
      <c r="AR901" s="187">
        <v>81110855</v>
      </c>
      <c r="AS901" s="187">
        <v>75754078</v>
      </c>
      <c r="AT901" s="187">
        <v>74349710</v>
      </c>
      <c r="AU901" s="187">
        <v>69143107</v>
      </c>
      <c r="AV901" s="187">
        <v>316855858</v>
      </c>
      <c r="AY901" t="e">
        <f>+#REF!-[5]GASTOS!#REF!</f>
        <v>#REF!</v>
      </c>
    </row>
    <row r="902" spans="1:51" x14ac:dyDescent="0.25">
      <c r="A902">
        <v>20</v>
      </c>
      <c r="B902">
        <v>11</v>
      </c>
      <c r="C902">
        <v>1</v>
      </c>
      <c r="D902">
        <v>11</v>
      </c>
      <c r="E902">
        <v>2</v>
      </c>
      <c r="F902">
        <v>2</v>
      </c>
      <c r="G902">
        <v>3</v>
      </c>
      <c r="H902">
        <v>0</v>
      </c>
      <c r="I902">
        <v>1</v>
      </c>
      <c r="J902" t="s">
        <v>597</v>
      </c>
      <c r="K902">
        <v>0</v>
      </c>
      <c r="L902" t="s">
        <v>597</v>
      </c>
      <c r="M902" t="s">
        <v>731</v>
      </c>
      <c r="N902" t="s">
        <v>216</v>
      </c>
      <c r="O902" t="s">
        <v>3627</v>
      </c>
      <c r="P902" t="s">
        <v>3617</v>
      </c>
      <c r="Q902" t="s">
        <v>596</v>
      </c>
      <c r="R902" t="s">
        <v>3617</v>
      </c>
      <c r="S902" t="s">
        <v>596</v>
      </c>
      <c r="T902" t="s">
        <v>597</v>
      </c>
      <c r="U902" t="s">
        <v>595</v>
      </c>
      <c r="V902" t="s">
        <v>234</v>
      </c>
      <c r="W902" t="s">
        <v>3612</v>
      </c>
      <c r="X902" t="s">
        <v>3618</v>
      </c>
      <c r="Y902" t="s">
        <v>3619</v>
      </c>
      <c r="Z902" t="s">
        <v>3620</v>
      </c>
      <c r="AA902" t="s">
        <v>3621</v>
      </c>
      <c r="AC902">
        <v>0</v>
      </c>
      <c r="AE902" t="s">
        <v>3622</v>
      </c>
      <c r="AF902" t="s">
        <v>3623</v>
      </c>
      <c r="AG902" t="s">
        <v>611</v>
      </c>
      <c r="AH902" t="s">
        <v>615</v>
      </c>
      <c r="AI902" t="s">
        <v>3624</v>
      </c>
      <c r="AJ902" t="s">
        <v>3643</v>
      </c>
      <c r="AK902" t="s">
        <v>3626</v>
      </c>
      <c r="AL902">
        <v>294803273</v>
      </c>
      <c r="AM902">
        <v>0</v>
      </c>
      <c r="AN902">
        <v>0</v>
      </c>
      <c r="AO902">
        <v>28576353</v>
      </c>
      <c r="AP902">
        <v>0</v>
      </c>
      <c r="AQ902" s="187">
        <v>323379626</v>
      </c>
      <c r="AR902" s="187">
        <v>309000000</v>
      </c>
      <c r="AS902" s="187">
        <v>309000000</v>
      </c>
      <c r="AT902" s="187">
        <v>154147246.55000001</v>
      </c>
      <c r="AU902" s="187">
        <v>154147246.55000001</v>
      </c>
      <c r="AV902" s="187">
        <v>14379626</v>
      </c>
      <c r="AY902" t="e">
        <f>+#REF!-[5]GASTOS!#REF!</f>
        <v>#REF!</v>
      </c>
    </row>
    <row r="903" spans="1:51" x14ac:dyDescent="0.25">
      <c r="A903">
        <v>21</v>
      </c>
      <c r="B903">
        <v>11</v>
      </c>
      <c r="C903">
        <v>1</v>
      </c>
      <c r="D903">
        <v>11</v>
      </c>
      <c r="E903">
        <v>1</v>
      </c>
      <c r="F903">
        <v>1</v>
      </c>
      <c r="G903">
        <v>1</v>
      </c>
      <c r="H903">
        <v>0</v>
      </c>
      <c r="I903">
        <v>1</v>
      </c>
      <c r="J903" t="s">
        <v>597</v>
      </c>
      <c r="K903">
        <v>0</v>
      </c>
      <c r="L903" t="s">
        <v>597</v>
      </c>
      <c r="M903" t="s">
        <v>749</v>
      </c>
      <c r="N903" t="s">
        <v>217</v>
      </c>
      <c r="O903" t="s">
        <v>3644</v>
      </c>
      <c r="P903" t="s">
        <v>3617</v>
      </c>
      <c r="Q903" t="s">
        <v>596</v>
      </c>
      <c r="R903" t="s">
        <v>3617</v>
      </c>
      <c r="S903" t="s">
        <v>596</v>
      </c>
      <c r="T903" t="s">
        <v>597</v>
      </c>
      <c r="U903" t="s">
        <v>595</v>
      </c>
      <c r="V903" t="s">
        <v>234</v>
      </c>
      <c r="W903" t="s">
        <v>3613</v>
      </c>
      <c r="X903" t="s">
        <v>3628</v>
      </c>
      <c r="Y903" t="s">
        <v>3645</v>
      </c>
      <c r="Z903" t="s">
        <v>3646</v>
      </c>
      <c r="AA903" t="s">
        <v>3647</v>
      </c>
      <c r="AC903">
        <v>0</v>
      </c>
      <c r="AE903" t="s">
        <v>3648</v>
      </c>
      <c r="AF903" t="s">
        <v>3633</v>
      </c>
      <c r="AG903" t="s">
        <v>611</v>
      </c>
      <c r="AH903" t="s">
        <v>615</v>
      </c>
      <c r="AI903" t="s">
        <v>3624</v>
      </c>
      <c r="AJ903" t="s">
        <v>3649</v>
      </c>
      <c r="AK903" t="s">
        <v>3650</v>
      </c>
      <c r="AL903">
        <v>35809049052</v>
      </c>
      <c r="AM903">
        <v>0</v>
      </c>
      <c r="AN903">
        <v>0</v>
      </c>
      <c r="AO903">
        <v>0</v>
      </c>
      <c r="AP903">
        <v>480000000</v>
      </c>
      <c r="AQ903" s="187">
        <v>35329049052</v>
      </c>
      <c r="AR903" s="187">
        <v>26704389470</v>
      </c>
      <c r="AS903" s="187">
        <v>26704389470</v>
      </c>
      <c r="AT903" s="187">
        <v>26704389470</v>
      </c>
      <c r="AU903" s="187">
        <v>26704389470</v>
      </c>
      <c r="AV903" s="187">
        <v>8624659582</v>
      </c>
      <c r="AY903" t="e">
        <f>+#REF!-[5]GASTOS!#REF!</f>
        <v>#REF!</v>
      </c>
    </row>
    <row r="904" spans="1:51" x14ac:dyDescent="0.25">
      <c r="A904">
        <v>21</v>
      </c>
      <c r="B904">
        <v>11</v>
      </c>
      <c r="C904">
        <v>1</v>
      </c>
      <c r="D904">
        <v>11</v>
      </c>
      <c r="E904">
        <v>1</v>
      </c>
      <c r="F904">
        <v>1</v>
      </c>
      <c r="G904">
        <v>10</v>
      </c>
      <c r="H904">
        <v>0</v>
      </c>
      <c r="I904">
        <v>1</v>
      </c>
      <c r="J904" t="s">
        <v>597</v>
      </c>
      <c r="K904">
        <v>0</v>
      </c>
      <c r="L904" t="s">
        <v>597</v>
      </c>
      <c r="M904" t="s">
        <v>749</v>
      </c>
      <c r="N904" t="s">
        <v>217</v>
      </c>
      <c r="O904" t="s">
        <v>3644</v>
      </c>
      <c r="P904" t="s">
        <v>3617</v>
      </c>
      <c r="Q904" t="s">
        <v>596</v>
      </c>
      <c r="R904" t="s">
        <v>3617</v>
      </c>
      <c r="S904" t="s">
        <v>596</v>
      </c>
      <c r="T904" t="s">
        <v>597</v>
      </c>
      <c r="U904" t="s">
        <v>595</v>
      </c>
      <c r="V904" t="s">
        <v>234</v>
      </c>
      <c r="W904" t="s">
        <v>3613</v>
      </c>
      <c r="X904" t="s">
        <v>3628</v>
      </c>
      <c r="Y904" t="s">
        <v>3645</v>
      </c>
      <c r="Z904" t="s">
        <v>3646</v>
      </c>
      <c r="AA904" t="s">
        <v>3689</v>
      </c>
      <c r="AC904">
        <v>0</v>
      </c>
      <c r="AE904" t="s">
        <v>3690</v>
      </c>
      <c r="AF904" t="s">
        <v>3691</v>
      </c>
      <c r="AG904" t="s">
        <v>611</v>
      </c>
      <c r="AH904" t="s">
        <v>615</v>
      </c>
      <c r="AI904" t="s">
        <v>3624</v>
      </c>
      <c r="AJ904" t="s">
        <v>3692</v>
      </c>
      <c r="AK904" t="s">
        <v>3693</v>
      </c>
      <c r="AL904">
        <v>313870482</v>
      </c>
      <c r="AM904">
        <v>0</v>
      </c>
      <c r="AN904">
        <v>0</v>
      </c>
      <c r="AO904">
        <v>352000000</v>
      </c>
      <c r="AP904">
        <v>0</v>
      </c>
      <c r="AQ904" s="187">
        <v>665870482</v>
      </c>
      <c r="AR904" s="187">
        <v>570250340</v>
      </c>
      <c r="AS904" s="187">
        <v>570250340</v>
      </c>
      <c r="AT904" s="187">
        <v>570250340</v>
      </c>
      <c r="AU904" s="187">
        <v>570250340</v>
      </c>
      <c r="AV904" s="187">
        <v>95620142</v>
      </c>
      <c r="AY904" t="e">
        <f>+#REF!-[5]GASTOS!#REF!</f>
        <v>#REF!</v>
      </c>
    </row>
    <row r="905" spans="1:51" x14ac:dyDescent="0.25">
      <c r="A905">
        <v>21</v>
      </c>
      <c r="B905">
        <v>11</v>
      </c>
      <c r="C905">
        <v>1</v>
      </c>
      <c r="D905">
        <v>11</v>
      </c>
      <c r="E905">
        <v>1</v>
      </c>
      <c r="F905">
        <v>1</v>
      </c>
      <c r="G905">
        <v>11</v>
      </c>
      <c r="H905">
        <v>0</v>
      </c>
      <c r="I905">
        <v>1</v>
      </c>
      <c r="J905" t="s">
        <v>597</v>
      </c>
      <c r="K905">
        <v>0</v>
      </c>
      <c r="L905" t="s">
        <v>597</v>
      </c>
      <c r="M905" t="s">
        <v>749</v>
      </c>
      <c r="N905" t="s">
        <v>217</v>
      </c>
      <c r="O905" t="s">
        <v>3644</v>
      </c>
      <c r="P905" t="s">
        <v>3617</v>
      </c>
      <c r="Q905" t="s">
        <v>596</v>
      </c>
      <c r="R905" t="s">
        <v>3617</v>
      </c>
      <c r="S905" t="s">
        <v>596</v>
      </c>
      <c r="T905" t="s">
        <v>597</v>
      </c>
      <c r="U905" t="s">
        <v>595</v>
      </c>
      <c r="V905" t="s">
        <v>234</v>
      </c>
      <c r="W905" t="s">
        <v>3613</v>
      </c>
      <c r="X905" t="s">
        <v>3628</v>
      </c>
      <c r="Y905" t="s">
        <v>3645</v>
      </c>
      <c r="Z905" t="s">
        <v>3646</v>
      </c>
      <c r="AA905" t="s">
        <v>3694</v>
      </c>
      <c r="AC905">
        <v>0</v>
      </c>
      <c r="AE905" t="s">
        <v>3695</v>
      </c>
      <c r="AF905" t="s">
        <v>3696</v>
      </c>
      <c r="AG905" t="s">
        <v>611</v>
      </c>
      <c r="AH905" t="s">
        <v>615</v>
      </c>
      <c r="AI905" t="s">
        <v>3624</v>
      </c>
      <c r="AJ905" t="s">
        <v>3697</v>
      </c>
      <c r="AK905" t="s">
        <v>3698</v>
      </c>
      <c r="AL905">
        <v>20227582</v>
      </c>
      <c r="AM905">
        <v>0</v>
      </c>
      <c r="AN905">
        <v>0</v>
      </c>
      <c r="AO905">
        <v>0</v>
      </c>
      <c r="AP905">
        <v>0</v>
      </c>
      <c r="AQ905" s="187">
        <v>20227582</v>
      </c>
      <c r="AR905" s="187">
        <v>10098309</v>
      </c>
      <c r="AS905" s="187">
        <v>10098309</v>
      </c>
      <c r="AT905" s="187">
        <v>10098309</v>
      </c>
      <c r="AU905" s="187">
        <v>10098309</v>
      </c>
      <c r="AV905" s="187">
        <v>10129273</v>
      </c>
      <c r="AY905" t="e">
        <f>+#REF!-[5]GASTOS!#REF!</f>
        <v>#REF!</v>
      </c>
    </row>
    <row r="906" spans="1:51" x14ac:dyDescent="0.25">
      <c r="A906">
        <v>21</v>
      </c>
      <c r="B906">
        <v>11</v>
      </c>
      <c r="C906">
        <v>1</v>
      </c>
      <c r="D906">
        <v>11</v>
      </c>
      <c r="E906">
        <v>1</v>
      </c>
      <c r="F906">
        <v>1</v>
      </c>
      <c r="G906">
        <v>12</v>
      </c>
      <c r="H906">
        <v>0</v>
      </c>
      <c r="I906">
        <v>1</v>
      </c>
      <c r="J906" t="s">
        <v>597</v>
      </c>
      <c r="K906">
        <v>0</v>
      </c>
      <c r="L906" t="s">
        <v>597</v>
      </c>
      <c r="M906" t="s">
        <v>749</v>
      </c>
      <c r="N906" t="s">
        <v>217</v>
      </c>
      <c r="O906" t="s">
        <v>3644</v>
      </c>
      <c r="P906" t="s">
        <v>3617</v>
      </c>
      <c r="Q906" t="s">
        <v>596</v>
      </c>
      <c r="R906" t="s">
        <v>3617</v>
      </c>
      <c r="S906" t="s">
        <v>596</v>
      </c>
      <c r="T906" t="s">
        <v>597</v>
      </c>
      <c r="U906" t="s">
        <v>595</v>
      </c>
      <c r="V906" t="s">
        <v>234</v>
      </c>
      <c r="W906" t="s">
        <v>3613</v>
      </c>
      <c r="X906" t="s">
        <v>3628</v>
      </c>
      <c r="Y906" t="s">
        <v>3645</v>
      </c>
      <c r="Z906" t="s">
        <v>3646</v>
      </c>
      <c r="AA906" t="s">
        <v>3699</v>
      </c>
      <c r="AC906">
        <v>0</v>
      </c>
      <c r="AE906" t="s">
        <v>3700</v>
      </c>
      <c r="AF906" t="s">
        <v>3701</v>
      </c>
      <c r="AG906" t="s">
        <v>611</v>
      </c>
      <c r="AH906" t="s">
        <v>615</v>
      </c>
      <c r="AI906" t="s">
        <v>3624</v>
      </c>
      <c r="AJ906" t="s">
        <v>3702</v>
      </c>
      <c r="AK906" t="s">
        <v>3701</v>
      </c>
      <c r="AL906">
        <v>1027758556</v>
      </c>
      <c r="AM906">
        <v>0</v>
      </c>
      <c r="AN906">
        <v>0</v>
      </c>
      <c r="AO906">
        <v>0</v>
      </c>
      <c r="AP906">
        <v>0</v>
      </c>
      <c r="AQ906" s="187">
        <v>1027758556</v>
      </c>
      <c r="AR906" s="187">
        <v>858705669</v>
      </c>
      <c r="AS906" s="187">
        <v>858705669</v>
      </c>
      <c r="AT906" s="187">
        <v>858705669</v>
      </c>
      <c r="AU906" s="187">
        <v>858705669</v>
      </c>
      <c r="AV906" s="187">
        <v>169052887</v>
      </c>
      <c r="AY906" t="e">
        <f>+#REF!-[5]GASTOS!#REF!</f>
        <v>#REF!</v>
      </c>
    </row>
    <row r="907" spans="1:51" x14ac:dyDescent="0.25">
      <c r="A907">
        <v>21</v>
      </c>
      <c r="B907">
        <v>11</v>
      </c>
      <c r="C907">
        <v>1</v>
      </c>
      <c r="D907">
        <v>11</v>
      </c>
      <c r="E907">
        <v>1</v>
      </c>
      <c r="F907">
        <v>1</v>
      </c>
      <c r="G907">
        <v>13</v>
      </c>
      <c r="H907">
        <v>0</v>
      </c>
      <c r="I907">
        <v>1</v>
      </c>
      <c r="J907" t="s">
        <v>597</v>
      </c>
      <c r="K907">
        <v>0</v>
      </c>
      <c r="L907" t="s">
        <v>597</v>
      </c>
      <c r="M907" t="s">
        <v>749</v>
      </c>
      <c r="N907" t="s">
        <v>217</v>
      </c>
      <c r="O907" t="s">
        <v>3644</v>
      </c>
      <c r="P907" t="s">
        <v>3617</v>
      </c>
      <c r="Q907" t="s">
        <v>596</v>
      </c>
      <c r="R907" t="s">
        <v>3617</v>
      </c>
      <c r="S907" t="s">
        <v>596</v>
      </c>
      <c r="T907" t="s">
        <v>597</v>
      </c>
      <c r="U907" t="s">
        <v>595</v>
      </c>
      <c r="V907" t="s">
        <v>234</v>
      </c>
      <c r="W907" t="s">
        <v>3613</v>
      </c>
      <c r="X907" t="s">
        <v>3628</v>
      </c>
      <c r="Y907" t="s">
        <v>3645</v>
      </c>
      <c r="Z907" t="s">
        <v>3646</v>
      </c>
      <c r="AA907" t="s">
        <v>3703</v>
      </c>
      <c r="AC907">
        <v>0</v>
      </c>
      <c r="AE907" t="s">
        <v>3704</v>
      </c>
      <c r="AF907" t="s">
        <v>3705</v>
      </c>
      <c r="AG907" t="s">
        <v>611</v>
      </c>
      <c r="AH907" t="s">
        <v>615</v>
      </c>
      <c r="AI907" t="s">
        <v>3624</v>
      </c>
      <c r="AJ907" t="s">
        <v>3706</v>
      </c>
      <c r="AK907" t="s">
        <v>3707</v>
      </c>
      <c r="AL907">
        <v>466425000</v>
      </c>
      <c r="AM907">
        <v>0</v>
      </c>
      <c r="AN907">
        <v>0</v>
      </c>
      <c r="AO907">
        <v>0</v>
      </c>
      <c r="AP907">
        <v>92000000</v>
      </c>
      <c r="AQ907" s="187">
        <v>374425000</v>
      </c>
      <c r="AR907" s="187">
        <v>374381853</v>
      </c>
      <c r="AS907" s="187">
        <v>374381853</v>
      </c>
      <c r="AT907" s="187">
        <v>98957184.390000001</v>
      </c>
      <c r="AU907" s="187">
        <v>98957184.390000001</v>
      </c>
      <c r="AV907" s="187">
        <v>43147</v>
      </c>
      <c r="AY907" t="e">
        <f>+#REF!-[5]GASTOS!#REF!</f>
        <v>#REF!</v>
      </c>
    </row>
    <row r="908" spans="1:51" x14ac:dyDescent="0.25">
      <c r="A908">
        <v>21</v>
      </c>
      <c r="B908">
        <v>11</v>
      </c>
      <c r="C908">
        <v>1</v>
      </c>
      <c r="D908">
        <v>11</v>
      </c>
      <c r="E908">
        <v>1</v>
      </c>
      <c r="F908">
        <v>1</v>
      </c>
      <c r="G908">
        <v>14</v>
      </c>
      <c r="H908">
        <v>0</v>
      </c>
      <c r="I908">
        <v>1</v>
      </c>
      <c r="J908" t="s">
        <v>597</v>
      </c>
      <c r="K908">
        <v>0</v>
      </c>
      <c r="L908" t="s">
        <v>597</v>
      </c>
      <c r="M908" t="s">
        <v>749</v>
      </c>
      <c r="N908" t="s">
        <v>217</v>
      </c>
      <c r="O908" t="s">
        <v>3644</v>
      </c>
      <c r="P908" t="s">
        <v>3617</v>
      </c>
      <c r="Q908" t="s">
        <v>596</v>
      </c>
      <c r="R908" t="s">
        <v>3617</v>
      </c>
      <c r="S908" t="s">
        <v>596</v>
      </c>
      <c r="T908" t="s">
        <v>597</v>
      </c>
      <c r="U908" t="s">
        <v>595</v>
      </c>
      <c r="V908" t="s">
        <v>234</v>
      </c>
      <c r="W908" t="s">
        <v>3613</v>
      </c>
      <c r="X908" t="s">
        <v>3628</v>
      </c>
      <c r="Y908" t="s">
        <v>3645</v>
      </c>
      <c r="Z908" t="s">
        <v>3646</v>
      </c>
      <c r="AA908" t="s">
        <v>3708</v>
      </c>
      <c r="AC908">
        <v>0</v>
      </c>
      <c r="AE908" t="s">
        <v>3671</v>
      </c>
      <c r="AF908" t="s">
        <v>3672</v>
      </c>
      <c r="AG908" t="s">
        <v>611</v>
      </c>
      <c r="AH908" t="s">
        <v>615</v>
      </c>
      <c r="AI908" t="s">
        <v>3624</v>
      </c>
      <c r="AJ908" t="s">
        <v>3709</v>
      </c>
      <c r="AK908" t="s">
        <v>3710</v>
      </c>
      <c r="AL908">
        <v>64668395</v>
      </c>
      <c r="AM908">
        <v>0</v>
      </c>
      <c r="AN908">
        <v>0</v>
      </c>
      <c r="AO908">
        <v>0</v>
      </c>
      <c r="AP908">
        <v>0</v>
      </c>
      <c r="AQ908" s="187">
        <v>64668395</v>
      </c>
      <c r="AR908" s="187">
        <v>30420000</v>
      </c>
      <c r="AS908" s="187">
        <v>30420000</v>
      </c>
      <c r="AT908" s="187">
        <v>30420000</v>
      </c>
      <c r="AU908" s="187">
        <v>29120000</v>
      </c>
      <c r="AV908" s="187">
        <v>34248395</v>
      </c>
      <c r="AY908" t="e">
        <f>+#REF!-[5]GASTOS!#REF!</f>
        <v>#REF!</v>
      </c>
    </row>
    <row r="909" spans="1:51" x14ac:dyDescent="0.25">
      <c r="A909">
        <v>21</v>
      </c>
      <c r="B909">
        <v>11</v>
      </c>
      <c r="C909">
        <v>1</v>
      </c>
      <c r="D909">
        <v>11</v>
      </c>
      <c r="E909">
        <v>1</v>
      </c>
      <c r="F909">
        <v>1</v>
      </c>
      <c r="G909">
        <v>15</v>
      </c>
      <c r="H909">
        <v>0</v>
      </c>
      <c r="I909">
        <v>1</v>
      </c>
      <c r="J909" t="s">
        <v>597</v>
      </c>
      <c r="K909">
        <v>0</v>
      </c>
      <c r="L909" t="s">
        <v>597</v>
      </c>
      <c r="M909" t="s">
        <v>749</v>
      </c>
      <c r="N909" t="s">
        <v>217</v>
      </c>
      <c r="O909" t="s">
        <v>3644</v>
      </c>
      <c r="P909" t="s">
        <v>3617</v>
      </c>
      <c r="Q909" t="s">
        <v>596</v>
      </c>
      <c r="R909" t="s">
        <v>3617</v>
      </c>
      <c r="S909" t="s">
        <v>596</v>
      </c>
      <c r="T909" t="s">
        <v>597</v>
      </c>
      <c r="U909" t="s">
        <v>595</v>
      </c>
      <c r="V909" t="s">
        <v>234</v>
      </c>
      <c r="W909" t="s">
        <v>3613</v>
      </c>
      <c r="X909" t="s">
        <v>3628</v>
      </c>
      <c r="Y909" t="s">
        <v>3645</v>
      </c>
      <c r="Z909" t="s">
        <v>3646</v>
      </c>
      <c r="AA909" t="s">
        <v>3711</v>
      </c>
      <c r="AC909">
        <v>0</v>
      </c>
      <c r="AE909" t="s">
        <v>3712</v>
      </c>
      <c r="AF909" t="s">
        <v>3713</v>
      </c>
      <c r="AG909" t="s">
        <v>611</v>
      </c>
      <c r="AH909" t="s">
        <v>615</v>
      </c>
      <c r="AI909" t="s">
        <v>3624</v>
      </c>
      <c r="AJ909" t="s">
        <v>3714</v>
      </c>
      <c r="AK909" t="s">
        <v>3713</v>
      </c>
      <c r="AL909">
        <v>298885140</v>
      </c>
      <c r="AM909">
        <v>0</v>
      </c>
      <c r="AN909">
        <v>0</v>
      </c>
      <c r="AO909">
        <v>0</v>
      </c>
      <c r="AP909">
        <v>0</v>
      </c>
      <c r="AQ909" s="187">
        <v>298885140</v>
      </c>
      <c r="AR909" s="187">
        <v>215493222</v>
      </c>
      <c r="AS909" s="187">
        <v>215493222</v>
      </c>
      <c r="AT909" s="187">
        <v>215493222</v>
      </c>
      <c r="AU909" s="187">
        <v>215493222</v>
      </c>
      <c r="AV909" s="187">
        <v>83391918</v>
      </c>
      <c r="AY909" t="e">
        <f>+#REF!-[5]GASTOS!#REF!</f>
        <v>#REF!</v>
      </c>
    </row>
    <row r="910" spans="1:51" x14ac:dyDescent="0.25">
      <c r="A910">
        <v>21</v>
      </c>
      <c r="B910">
        <v>11</v>
      </c>
      <c r="C910">
        <v>1</v>
      </c>
      <c r="D910">
        <v>11</v>
      </c>
      <c r="E910">
        <v>1</v>
      </c>
      <c r="F910">
        <v>1</v>
      </c>
      <c r="G910">
        <v>16</v>
      </c>
      <c r="H910">
        <v>0</v>
      </c>
      <c r="I910">
        <v>1</v>
      </c>
      <c r="J910" t="s">
        <v>597</v>
      </c>
      <c r="K910">
        <v>0</v>
      </c>
      <c r="L910" t="s">
        <v>597</v>
      </c>
      <c r="M910" t="s">
        <v>749</v>
      </c>
      <c r="N910" t="s">
        <v>217</v>
      </c>
      <c r="O910" t="s">
        <v>3644</v>
      </c>
      <c r="P910" t="s">
        <v>3617</v>
      </c>
      <c r="Q910" t="s">
        <v>596</v>
      </c>
      <c r="R910" t="s">
        <v>3617</v>
      </c>
      <c r="S910" t="s">
        <v>596</v>
      </c>
      <c r="T910" t="s">
        <v>597</v>
      </c>
      <c r="U910" t="s">
        <v>595</v>
      </c>
      <c r="V910" t="s">
        <v>234</v>
      </c>
      <c r="W910" t="s">
        <v>3613</v>
      </c>
      <c r="X910" t="s">
        <v>3628</v>
      </c>
      <c r="Y910" t="s">
        <v>3645</v>
      </c>
      <c r="Z910" t="s">
        <v>3646</v>
      </c>
      <c r="AA910" t="s">
        <v>3715</v>
      </c>
      <c r="AC910">
        <v>0</v>
      </c>
      <c r="AE910" t="s">
        <v>3622</v>
      </c>
      <c r="AF910" t="s">
        <v>3623</v>
      </c>
      <c r="AG910" t="s">
        <v>611</v>
      </c>
      <c r="AH910" t="s">
        <v>615</v>
      </c>
      <c r="AI910" t="s">
        <v>3624</v>
      </c>
      <c r="AJ910" t="s">
        <v>3716</v>
      </c>
      <c r="AK910" t="s">
        <v>3717</v>
      </c>
      <c r="AL910">
        <v>333150000</v>
      </c>
      <c r="AM910">
        <v>0</v>
      </c>
      <c r="AN910">
        <v>0</v>
      </c>
      <c r="AO910">
        <v>0</v>
      </c>
      <c r="AP910">
        <v>0</v>
      </c>
      <c r="AQ910" s="187">
        <v>333150000</v>
      </c>
      <c r="AR910" s="187">
        <v>301840000</v>
      </c>
      <c r="AS910" s="187">
        <v>28720000</v>
      </c>
      <c r="AT910" s="187">
        <v>0</v>
      </c>
      <c r="AU910" s="187">
        <v>0</v>
      </c>
      <c r="AV910" s="187">
        <v>31310000</v>
      </c>
      <c r="AY910" t="e">
        <f>+#REF!-[5]GASTOS!#REF!</f>
        <v>#REF!</v>
      </c>
    </row>
    <row r="911" spans="1:51" x14ac:dyDescent="0.25">
      <c r="A911">
        <v>21</v>
      </c>
      <c r="B911">
        <v>11</v>
      </c>
      <c r="C911">
        <v>1</v>
      </c>
      <c r="D911">
        <v>11</v>
      </c>
      <c r="E911">
        <v>1</v>
      </c>
      <c r="F911">
        <v>1</v>
      </c>
      <c r="G911">
        <v>17</v>
      </c>
      <c r="H911">
        <v>0</v>
      </c>
      <c r="I911">
        <v>1</v>
      </c>
      <c r="J911" t="s">
        <v>597</v>
      </c>
      <c r="K911">
        <v>0</v>
      </c>
      <c r="L911" t="s">
        <v>597</v>
      </c>
      <c r="M911" t="s">
        <v>749</v>
      </c>
      <c r="N911" t="s">
        <v>217</v>
      </c>
      <c r="O911" t="s">
        <v>3644</v>
      </c>
      <c r="P911" t="s">
        <v>3617</v>
      </c>
      <c r="Q911" t="s">
        <v>596</v>
      </c>
      <c r="R911" t="s">
        <v>3617</v>
      </c>
      <c r="S911" t="s">
        <v>596</v>
      </c>
      <c r="T911" t="s">
        <v>597</v>
      </c>
      <c r="U911" t="s">
        <v>595</v>
      </c>
      <c r="V911" t="s">
        <v>234</v>
      </c>
      <c r="W911" t="s">
        <v>3613</v>
      </c>
      <c r="X911" t="s">
        <v>3628</v>
      </c>
      <c r="Y911" t="s">
        <v>3645</v>
      </c>
      <c r="Z911" t="s">
        <v>3646</v>
      </c>
      <c r="AA911" t="s">
        <v>3718</v>
      </c>
      <c r="AC911">
        <v>0</v>
      </c>
      <c r="AE911" t="s">
        <v>3719</v>
      </c>
      <c r="AF911" t="s">
        <v>3720</v>
      </c>
      <c r="AG911" t="s">
        <v>611</v>
      </c>
      <c r="AH911" t="s">
        <v>615</v>
      </c>
      <c r="AI911" t="s">
        <v>3624</v>
      </c>
      <c r="AJ911" t="s">
        <v>3721</v>
      </c>
      <c r="AK911" t="s">
        <v>3722</v>
      </c>
      <c r="AL911">
        <v>300000000</v>
      </c>
      <c r="AM911">
        <v>0</v>
      </c>
      <c r="AN911">
        <v>0</v>
      </c>
      <c r="AO911">
        <v>0</v>
      </c>
      <c r="AP911">
        <v>270000000</v>
      </c>
      <c r="AQ911" s="187">
        <v>30000000</v>
      </c>
      <c r="AR911" s="187">
        <v>6532400</v>
      </c>
      <c r="AS911" s="187">
        <v>6532400</v>
      </c>
      <c r="AT911" s="187">
        <v>6532400</v>
      </c>
      <c r="AU911" s="187">
        <v>6532400</v>
      </c>
      <c r="AV911" s="187">
        <v>23467600</v>
      </c>
      <c r="AY911" t="e">
        <f>+#REF!-[5]GASTOS!#REF!</f>
        <v>#REF!</v>
      </c>
    </row>
    <row r="912" spans="1:51" x14ac:dyDescent="0.25">
      <c r="A912">
        <v>21</v>
      </c>
      <c r="B912">
        <v>11</v>
      </c>
      <c r="C912">
        <v>1</v>
      </c>
      <c r="D912">
        <v>11</v>
      </c>
      <c r="E912">
        <v>1</v>
      </c>
      <c r="F912">
        <v>1</v>
      </c>
      <c r="G912">
        <v>2</v>
      </c>
      <c r="H912">
        <v>0</v>
      </c>
      <c r="I912">
        <v>1</v>
      </c>
      <c r="J912" t="s">
        <v>597</v>
      </c>
      <c r="K912">
        <v>0</v>
      </c>
      <c r="L912" t="s">
        <v>597</v>
      </c>
      <c r="M912" t="s">
        <v>749</v>
      </c>
      <c r="N912" t="s">
        <v>217</v>
      </c>
      <c r="O912" t="s">
        <v>3644</v>
      </c>
      <c r="P912" t="s">
        <v>3617</v>
      </c>
      <c r="Q912" t="s">
        <v>596</v>
      </c>
      <c r="R912" t="s">
        <v>3617</v>
      </c>
      <c r="S912" t="s">
        <v>596</v>
      </c>
      <c r="T912" t="s">
        <v>597</v>
      </c>
      <c r="U912" t="s">
        <v>595</v>
      </c>
      <c r="V912" t="s">
        <v>234</v>
      </c>
      <c r="W912" t="s">
        <v>3613</v>
      </c>
      <c r="X912" t="s">
        <v>3628</v>
      </c>
      <c r="Y912" t="s">
        <v>3645</v>
      </c>
      <c r="Z912" t="s">
        <v>3646</v>
      </c>
      <c r="AA912" t="s">
        <v>3651</v>
      </c>
      <c r="AC912">
        <v>0</v>
      </c>
      <c r="AE912" t="s">
        <v>3652</v>
      </c>
      <c r="AF912" t="s">
        <v>3653</v>
      </c>
      <c r="AG912" t="s">
        <v>611</v>
      </c>
      <c r="AH912" t="s">
        <v>615</v>
      </c>
      <c r="AI912" t="s">
        <v>3624</v>
      </c>
      <c r="AJ912" t="s">
        <v>3654</v>
      </c>
      <c r="AK912" t="s">
        <v>3655</v>
      </c>
      <c r="AL912">
        <v>195763535</v>
      </c>
      <c r="AM912">
        <v>0</v>
      </c>
      <c r="AN912">
        <v>0</v>
      </c>
      <c r="AO912">
        <v>0</v>
      </c>
      <c r="AP912">
        <v>0</v>
      </c>
      <c r="AQ912" s="187">
        <v>195763535</v>
      </c>
      <c r="AR912" s="187">
        <v>145610281</v>
      </c>
      <c r="AS912" s="187">
        <v>145610281</v>
      </c>
      <c r="AT912" s="187">
        <v>145610281</v>
      </c>
      <c r="AU912" s="187">
        <v>145610281</v>
      </c>
      <c r="AV912" s="187">
        <v>50153254</v>
      </c>
      <c r="AY912" t="e">
        <f>+#REF!-[5]GASTOS!#REF!</f>
        <v>#REF!</v>
      </c>
    </row>
    <row r="913" spans="1:51" x14ac:dyDescent="0.25">
      <c r="A913">
        <v>21</v>
      </c>
      <c r="B913">
        <v>11</v>
      </c>
      <c r="C913">
        <v>1</v>
      </c>
      <c r="D913">
        <v>11</v>
      </c>
      <c r="E913">
        <v>1</v>
      </c>
      <c r="F913">
        <v>1</v>
      </c>
      <c r="G913">
        <v>3</v>
      </c>
      <c r="H913">
        <v>0</v>
      </c>
      <c r="I913">
        <v>1</v>
      </c>
      <c r="J913" t="s">
        <v>597</v>
      </c>
      <c r="K913">
        <v>0</v>
      </c>
      <c r="L913" t="s">
        <v>597</v>
      </c>
      <c r="M913" t="s">
        <v>749</v>
      </c>
      <c r="N913" t="s">
        <v>217</v>
      </c>
      <c r="O913" t="s">
        <v>3644</v>
      </c>
      <c r="P913" t="s">
        <v>3617</v>
      </c>
      <c r="Q913" t="s">
        <v>596</v>
      </c>
      <c r="R913" t="s">
        <v>3617</v>
      </c>
      <c r="S913" t="s">
        <v>596</v>
      </c>
      <c r="T913" t="s">
        <v>597</v>
      </c>
      <c r="U913" t="s">
        <v>595</v>
      </c>
      <c r="V913" t="s">
        <v>234</v>
      </c>
      <c r="W913" t="s">
        <v>3613</v>
      </c>
      <c r="X913" t="s">
        <v>3628</v>
      </c>
      <c r="Y913" t="s">
        <v>3645</v>
      </c>
      <c r="Z913" t="s">
        <v>3646</v>
      </c>
      <c r="AA913" t="s">
        <v>3656</v>
      </c>
      <c r="AC913">
        <v>0</v>
      </c>
      <c r="AE913" t="s">
        <v>3657</v>
      </c>
      <c r="AF913" t="s">
        <v>3658</v>
      </c>
      <c r="AG913" t="s">
        <v>611</v>
      </c>
      <c r="AH913" t="s">
        <v>615</v>
      </c>
      <c r="AI913" t="s">
        <v>3624</v>
      </c>
      <c r="AJ913" t="s">
        <v>3659</v>
      </c>
      <c r="AK913" t="s">
        <v>3660</v>
      </c>
      <c r="AL913">
        <v>2570267803</v>
      </c>
      <c r="AM913">
        <v>0</v>
      </c>
      <c r="AN913">
        <v>0</v>
      </c>
      <c r="AO913">
        <v>0</v>
      </c>
      <c r="AP913">
        <v>0</v>
      </c>
      <c r="AQ913" s="187">
        <v>2570267803</v>
      </c>
      <c r="AR913" s="187">
        <v>2109107010</v>
      </c>
      <c r="AS913" s="187">
        <v>2109107010</v>
      </c>
      <c r="AT913" s="187">
        <v>2109107010</v>
      </c>
      <c r="AU913" s="187">
        <v>2109107010</v>
      </c>
      <c r="AV913" s="187">
        <v>461160793</v>
      </c>
      <c r="AY913" t="e">
        <f>+#REF!-[5]GASTOS!#REF!</f>
        <v>#REF!</v>
      </c>
    </row>
    <row r="914" spans="1:51" x14ac:dyDescent="0.25">
      <c r="A914">
        <v>21</v>
      </c>
      <c r="B914">
        <v>11</v>
      </c>
      <c r="C914">
        <v>1</v>
      </c>
      <c r="D914">
        <v>11</v>
      </c>
      <c r="E914">
        <v>1</v>
      </c>
      <c r="F914">
        <v>1</v>
      </c>
      <c r="G914">
        <v>4</v>
      </c>
      <c r="H914">
        <v>0</v>
      </c>
      <c r="I914">
        <v>1</v>
      </c>
      <c r="J914" t="s">
        <v>597</v>
      </c>
      <c r="K914">
        <v>0</v>
      </c>
      <c r="L914" t="s">
        <v>597</v>
      </c>
      <c r="M914" t="s">
        <v>749</v>
      </c>
      <c r="N914" t="s">
        <v>217</v>
      </c>
      <c r="O914" t="s">
        <v>3644</v>
      </c>
      <c r="P914" t="s">
        <v>3617</v>
      </c>
      <c r="Q914" t="s">
        <v>596</v>
      </c>
      <c r="R914" t="s">
        <v>3617</v>
      </c>
      <c r="S914" t="s">
        <v>596</v>
      </c>
      <c r="T914" t="s">
        <v>597</v>
      </c>
      <c r="U914" t="s">
        <v>595</v>
      </c>
      <c r="V914" t="s">
        <v>234</v>
      </c>
      <c r="W914" t="s">
        <v>3613</v>
      </c>
      <c r="X914" t="s">
        <v>3628</v>
      </c>
      <c r="Y914" t="s">
        <v>3645</v>
      </c>
      <c r="Z914" t="s">
        <v>3646</v>
      </c>
      <c r="AA914" t="s">
        <v>3661</v>
      </c>
      <c r="AC914">
        <v>0</v>
      </c>
      <c r="AE914" t="s">
        <v>3662</v>
      </c>
      <c r="AF914" t="s">
        <v>3663</v>
      </c>
      <c r="AG914" t="s">
        <v>611</v>
      </c>
      <c r="AH914" t="s">
        <v>615</v>
      </c>
      <c r="AI914" t="s">
        <v>3624</v>
      </c>
      <c r="AJ914" t="s">
        <v>3664</v>
      </c>
      <c r="AK914" t="s">
        <v>3663</v>
      </c>
      <c r="AL914">
        <v>3628424704</v>
      </c>
      <c r="AM914">
        <v>0</v>
      </c>
      <c r="AN914">
        <v>0</v>
      </c>
      <c r="AO914">
        <v>0</v>
      </c>
      <c r="AP914">
        <v>0</v>
      </c>
      <c r="AQ914" s="187">
        <v>3628424704</v>
      </c>
      <c r="AR914" s="187">
        <v>126614735</v>
      </c>
      <c r="AS914" s="187">
        <v>126614735</v>
      </c>
      <c r="AT914" s="187">
        <v>126614735</v>
      </c>
      <c r="AU914" s="187">
        <v>126614735</v>
      </c>
      <c r="AV914" s="187">
        <v>3501809969</v>
      </c>
      <c r="AY914" t="e">
        <f>+#REF!-[5]GASTOS!#REF!</f>
        <v>#REF!</v>
      </c>
    </row>
    <row r="915" spans="1:51" x14ac:dyDescent="0.25">
      <c r="A915">
        <v>21</v>
      </c>
      <c r="B915">
        <v>11</v>
      </c>
      <c r="C915">
        <v>1</v>
      </c>
      <c r="D915">
        <v>11</v>
      </c>
      <c r="E915">
        <v>1</v>
      </c>
      <c r="F915">
        <v>1</v>
      </c>
      <c r="G915">
        <v>5</v>
      </c>
      <c r="H915">
        <v>0</v>
      </c>
      <c r="I915">
        <v>1</v>
      </c>
      <c r="J915" t="s">
        <v>597</v>
      </c>
      <c r="K915">
        <v>0</v>
      </c>
      <c r="L915" t="s">
        <v>597</v>
      </c>
      <c r="M915" t="s">
        <v>749</v>
      </c>
      <c r="N915" t="s">
        <v>217</v>
      </c>
      <c r="O915" t="s">
        <v>3644</v>
      </c>
      <c r="P915" t="s">
        <v>3617</v>
      </c>
      <c r="Q915" t="s">
        <v>596</v>
      </c>
      <c r="R915" t="s">
        <v>3617</v>
      </c>
      <c r="S915" t="s">
        <v>596</v>
      </c>
      <c r="T915" t="s">
        <v>597</v>
      </c>
      <c r="U915" t="s">
        <v>595</v>
      </c>
      <c r="V915" t="s">
        <v>234</v>
      </c>
      <c r="W915" t="s">
        <v>3613</v>
      </c>
      <c r="X915" t="s">
        <v>3628</v>
      </c>
      <c r="Y915" t="s">
        <v>3645</v>
      </c>
      <c r="Z915" t="s">
        <v>3646</v>
      </c>
      <c r="AA915" t="s">
        <v>3665</v>
      </c>
      <c r="AC915">
        <v>0</v>
      </c>
      <c r="AE915" t="s">
        <v>3666</v>
      </c>
      <c r="AF915" t="s">
        <v>3667</v>
      </c>
      <c r="AG915" t="s">
        <v>611</v>
      </c>
      <c r="AH915" t="s">
        <v>615</v>
      </c>
      <c r="AI915" t="s">
        <v>3624</v>
      </c>
      <c r="AJ915" t="s">
        <v>3668</v>
      </c>
      <c r="AK915" t="s">
        <v>3669</v>
      </c>
      <c r="AL915">
        <v>4447502800</v>
      </c>
      <c r="AM915">
        <v>0</v>
      </c>
      <c r="AN915">
        <v>0</v>
      </c>
      <c r="AO915">
        <v>0</v>
      </c>
      <c r="AP915">
        <v>300000000</v>
      </c>
      <c r="AQ915" s="187">
        <v>4147502800</v>
      </c>
      <c r="AR915" s="187">
        <v>1430615171</v>
      </c>
      <c r="AS915" s="187">
        <v>1430111815</v>
      </c>
      <c r="AT915" s="187">
        <v>1430111815</v>
      </c>
      <c r="AU915" s="187">
        <v>1430111815</v>
      </c>
      <c r="AV915" s="187">
        <v>2716887629</v>
      </c>
      <c r="AY915" t="e">
        <f>+#REF!-[5]GASTOS!#REF!</f>
        <v>#REF!</v>
      </c>
    </row>
    <row r="916" spans="1:51" x14ac:dyDescent="0.25">
      <c r="A916">
        <v>21</v>
      </c>
      <c r="B916">
        <v>11</v>
      </c>
      <c r="C916">
        <v>1</v>
      </c>
      <c r="D916">
        <v>11</v>
      </c>
      <c r="E916">
        <v>1</v>
      </c>
      <c r="F916">
        <v>1</v>
      </c>
      <c r="G916">
        <v>6</v>
      </c>
      <c r="H916">
        <v>0</v>
      </c>
      <c r="I916">
        <v>1</v>
      </c>
      <c r="J916" t="s">
        <v>597</v>
      </c>
      <c r="K916">
        <v>0</v>
      </c>
      <c r="L916" t="s">
        <v>597</v>
      </c>
      <c r="M916" t="s">
        <v>749</v>
      </c>
      <c r="N916" t="s">
        <v>217</v>
      </c>
      <c r="O916" t="s">
        <v>3644</v>
      </c>
      <c r="P916" t="s">
        <v>3617</v>
      </c>
      <c r="Q916" t="s">
        <v>596</v>
      </c>
      <c r="R916" t="s">
        <v>3617</v>
      </c>
      <c r="S916" t="s">
        <v>596</v>
      </c>
      <c r="T916" t="s">
        <v>597</v>
      </c>
      <c r="U916" t="s">
        <v>595</v>
      </c>
      <c r="V916" t="s">
        <v>234</v>
      </c>
      <c r="W916" t="s">
        <v>3613</v>
      </c>
      <c r="X916" t="s">
        <v>3628</v>
      </c>
      <c r="Y916" t="s">
        <v>3645</v>
      </c>
      <c r="Z916" t="s">
        <v>3646</v>
      </c>
      <c r="AA916" t="s">
        <v>3670</v>
      </c>
      <c r="AC916">
        <v>0</v>
      </c>
      <c r="AE916" t="s">
        <v>3671</v>
      </c>
      <c r="AF916" t="s">
        <v>3672</v>
      </c>
      <c r="AG916" t="s">
        <v>611</v>
      </c>
      <c r="AH916" t="s">
        <v>615</v>
      </c>
      <c r="AI916" t="s">
        <v>3624</v>
      </c>
      <c r="AJ916" t="s">
        <v>3673</v>
      </c>
      <c r="AK916" t="s">
        <v>3674</v>
      </c>
      <c r="AL916">
        <v>1937423</v>
      </c>
      <c r="AM916">
        <v>0</v>
      </c>
      <c r="AN916">
        <v>0</v>
      </c>
      <c r="AO916">
        <v>0</v>
      </c>
      <c r="AP916">
        <v>0</v>
      </c>
      <c r="AQ916" s="187">
        <v>1937423</v>
      </c>
      <c r="AR916" s="187">
        <v>243000</v>
      </c>
      <c r="AS916" s="187">
        <v>243000</v>
      </c>
      <c r="AT916" s="187">
        <v>243000</v>
      </c>
      <c r="AU916" s="187">
        <v>243000</v>
      </c>
      <c r="AV916" s="187">
        <v>1694423</v>
      </c>
      <c r="AY916" t="e">
        <f>+#REF!-[5]GASTOS!#REF!</f>
        <v>#REF!</v>
      </c>
    </row>
    <row r="917" spans="1:51" x14ac:dyDescent="0.25">
      <c r="A917">
        <v>21</v>
      </c>
      <c r="B917">
        <v>11</v>
      </c>
      <c r="C917">
        <v>1</v>
      </c>
      <c r="D917">
        <v>11</v>
      </c>
      <c r="E917">
        <v>1</v>
      </c>
      <c r="F917">
        <v>1</v>
      </c>
      <c r="G917">
        <v>7</v>
      </c>
      <c r="H917">
        <v>0</v>
      </c>
      <c r="I917">
        <v>1</v>
      </c>
      <c r="J917" t="s">
        <v>597</v>
      </c>
      <c r="K917">
        <v>0</v>
      </c>
      <c r="L917" t="s">
        <v>597</v>
      </c>
      <c r="M917" t="s">
        <v>749</v>
      </c>
      <c r="N917" t="s">
        <v>217</v>
      </c>
      <c r="O917" t="s">
        <v>3644</v>
      </c>
      <c r="P917" t="s">
        <v>3617</v>
      </c>
      <c r="Q917" t="s">
        <v>596</v>
      </c>
      <c r="R917" t="s">
        <v>3617</v>
      </c>
      <c r="S917" t="s">
        <v>596</v>
      </c>
      <c r="T917" t="s">
        <v>597</v>
      </c>
      <c r="U917" t="s">
        <v>595</v>
      </c>
      <c r="V917" t="s">
        <v>234</v>
      </c>
      <c r="W917" t="s">
        <v>3613</v>
      </c>
      <c r="X917" t="s">
        <v>3628</v>
      </c>
      <c r="Y917" t="s">
        <v>3645</v>
      </c>
      <c r="Z917" t="s">
        <v>3646</v>
      </c>
      <c r="AA917" t="s">
        <v>3675</v>
      </c>
      <c r="AC917">
        <v>0</v>
      </c>
      <c r="AE917" t="s">
        <v>3676</v>
      </c>
      <c r="AF917" t="s">
        <v>3677</v>
      </c>
      <c r="AG917" t="s">
        <v>611</v>
      </c>
      <c r="AH917" t="s">
        <v>615</v>
      </c>
      <c r="AI917" t="s">
        <v>3624</v>
      </c>
      <c r="AJ917" t="s">
        <v>3678</v>
      </c>
      <c r="AK917" t="s">
        <v>3677</v>
      </c>
      <c r="AL917">
        <v>2153398880</v>
      </c>
      <c r="AM917">
        <v>0</v>
      </c>
      <c r="AN917">
        <v>0</v>
      </c>
      <c r="AO917">
        <v>0</v>
      </c>
      <c r="AP917">
        <v>0</v>
      </c>
      <c r="AQ917" s="187">
        <v>2153398880</v>
      </c>
      <c r="AR917" s="187">
        <v>1606687866</v>
      </c>
      <c r="AS917" s="187">
        <v>1606687866</v>
      </c>
      <c r="AT917" s="187">
        <v>1606687866</v>
      </c>
      <c r="AU917" s="187">
        <v>1606687866</v>
      </c>
      <c r="AV917" s="187">
        <v>546711014</v>
      </c>
      <c r="AY917" t="e">
        <f>+#REF!-[5]GASTOS!#REF!</f>
        <v>#REF!</v>
      </c>
    </row>
    <row r="918" spans="1:51" x14ac:dyDescent="0.25">
      <c r="A918">
        <v>21</v>
      </c>
      <c r="B918">
        <v>11</v>
      </c>
      <c r="C918">
        <v>1</v>
      </c>
      <c r="D918">
        <v>11</v>
      </c>
      <c r="E918">
        <v>1</v>
      </c>
      <c r="F918">
        <v>1</v>
      </c>
      <c r="G918">
        <v>8</v>
      </c>
      <c r="H918">
        <v>0</v>
      </c>
      <c r="I918">
        <v>1</v>
      </c>
      <c r="J918" t="s">
        <v>597</v>
      </c>
      <c r="K918">
        <v>0</v>
      </c>
      <c r="L918" t="s">
        <v>597</v>
      </c>
      <c r="M918" t="s">
        <v>749</v>
      </c>
      <c r="N918" t="s">
        <v>217</v>
      </c>
      <c r="O918" t="s">
        <v>3644</v>
      </c>
      <c r="P918" t="s">
        <v>3617</v>
      </c>
      <c r="Q918" t="s">
        <v>596</v>
      </c>
      <c r="R918" t="s">
        <v>3617</v>
      </c>
      <c r="S918" t="s">
        <v>596</v>
      </c>
      <c r="T918" t="s">
        <v>597</v>
      </c>
      <c r="U918" t="s">
        <v>595</v>
      </c>
      <c r="V918" t="s">
        <v>234</v>
      </c>
      <c r="W918" t="s">
        <v>3613</v>
      </c>
      <c r="X918" t="s">
        <v>3628</v>
      </c>
      <c r="Y918" t="s">
        <v>3645</v>
      </c>
      <c r="Z918" t="s">
        <v>3646</v>
      </c>
      <c r="AA918" t="s">
        <v>3679</v>
      </c>
      <c r="AC918">
        <v>0</v>
      </c>
      <c r="AE918" t="s">
        <v>3680</v>
      </c>
      <c r="AF918" t="s">
        <v>3681</v>
      </c>
      <c r="AG918" t="s">
        <v>611</v>
      </c>
      <c r="AH918" t="s">
        <v>615</v>
      </c>
      <c r="AI918" t="s">
        <v>3624</v>
      </c>
      <c r="AJ918" t="s">
        <v>3682</v>
      </c>
      <c r="AK918" t="s">
        <v>3683</v>
      </c>
      <c r="AL918">
        <v>80910328</v>
      </c>
      <c r="AM918">
        <v>0</v>
      </c>
      <c r="AN918">
        <v>0</v>
      </c>
      <c r="AO918">
        <v>0</v>
      </c>
      <c r="AP918">
        <v>0</v>
      </c>
      <c r="AQ918" s="187">
        <v>80910328</v>
      </c>
      <c r="AR918" s="187">
        <v>53857646</v>
      </c>
      <c r="AS918" s="187">
        <v>53857646</v>
      </c>
      <c r="AT918" s="187">
        <v>53857646</v>
      </c>
      <c r="AU918" s="187">
        <v>53857646</v>
      </c>
      <c r="AV918" s="187">
        <v>27052682</v>
      </c>
      <c r="AY918" t="e">
        <f>+#REF!-[5]GASTOS!#REF!</f>
        <v>#REF!</v>
      </c>
    </row>
    <row r="919" spans="1:51" x14ac:dyDescent="0.25">
      <c r="A919">
        <v>21</v>
      </c>
      <c r="B919">
        <v>11</v>
      </c>
      <c r="C919">
        <v>1</v>
      </c>
      <c r="D919">
        <v>11</v>
      </c>
      <c r="E919">
        <v>1</v>
      </c>
      <c r="F919">
        <v>1</v>
      </c>
      <c r="G919">
        <v>9</v>
      </c>
      <c r="H919">
        <v>0</v>
      </c>
      <c r="I919">
        <v>1</v>
      </c>
      <c r="J919" t="s">
        <v>597</v>
      </c>
      <c r="K919">
        <v>0</v>
      </c>
      <c r="L919" t="s">
        <v>597</v>
      </c>
      <c r="M919" t="s">
        <v>749</v>
      </c>
      <c r="N919" t="s">
        <v>217</v>
      </c>
      <c r="O919" t="s">
        <v>3644</v>
      </c>
      <c r="P919" t="s">
        <v>3617</v>
      </c>
      <c r="Q919" t="s">
        <v>596</v>
      </c>
      <c r="R919" t="s">
        <v>3617</v>
      </c>
      <c r="S919" t="s">
        <v>596</v>
      </c>
      <c r="T919" t="s">
        <v>597</v>
      </c>
      <c r="U919" t="s">
        <v>595</v>
      </c>
      <c r="V919" t="s">
        <v>234</v>
      </c>
      <c r="W919" t="s">
        <v>3613</v>
      </c>
      <c r="X919" t="s">
        <v>3628</v>
      </c>
      <c r="Y919" t="s">
        <v>3645</v>
      </c>
      <c r="Z919" t="s">
        <v>3646</v>
      </c>
      <c r="AA919" t="s">
        <v>3684</v>
      </c>
      <c r="AC919">
        <v>0</v>
      </c>
      <c r="AE919" t="s">
        <v>3685</v>
      </c>
      <c r="AF919" t="s">
        <v>3686</v>
      </c>
      <c r="AG919" t="s">
        <v>611</v>
      </c>
      <c r="AH919" t="s">
        <v>615</v>
      </c>
      <c r="AI919" t="s">
        <v>3624</v>
      </c>
      <c r="AJ919" t="s">
        <v>3687</v>
      </c>
      <c r="AK919" t="s">
        <v>3688</v>
      </c>
      <c r="AL919">
        <v>492480000</v>
      </c>
      <c r="AM919">
        <v>0</v>
      </c>
      <c r="AN919">
        <v>0</v>
      </c>
      <c r="AO919">
        <v>0</v>
      </c>
      <c r="AP919">
        <v>0</v>
      </c>
      <c r="AQ919" s="187">
        <v>492480000</v>
      </c>
      <c r="AR919" s="187">
        <v>398460060</v>
      </c>
      <c r="AS919" s="187">
        <v>398460060</v>
      </c>
      <c r="AT919" s="187">
        <v>398460060</v>
      </c>
      <c r="AU919" s="187">
        <v>398460060</v>
      </c>
      <c r="AV919" s="187">
        <v>94019940</v>
      </c>
      <c r="AY919" t="e">
        <f>+#REF!-[5]GASTOS!#REF!</f>
        <v>#REF!</v>
      </c>
    </row>
    <row r="920" spans="1:51" x14ac:dyDescent="0.25">
      <c r="A920">
        <v>21</v>
      </c>
      <c r="B920">
        <v>11</v>
      </c>
      <c r="C920">
        <v>1</v>
      </c>
      <c r="D920">
        <v>11</v>
      </c>
      <c r="E920">
        <v>1</v>
      </c>
      <c r="F920">
        <v>2</v>
      </c>
      <c r="G920">
        <v>1</v>
      </c>
      <c r="H920">
        <v>0</v>
      </c>
      <c r="I920">
        <v>1</v>
      </c>
      <c r="J920" t="s">
        <v>597</v>
      </c>
      <c r="K920">
        <v>0</v>
      </c>
      <c r="L920" t="s">
        <v>597</v>
      </c>
      <c r="M920" t="s">
        <v>749</v>
      </c>
      <c r="N920" t="s">
        <v>217</v>
      </c>
      <c r="O920" t="s">
        <v>3644</v>
      </c>
      <c r="P920" t="s">
        <v>3617</v>
      </c>
      <c r="Q920" t="s">
        <v>596</v>
      </c>
      <c r="R920" t="s">
        <v>3617</v>
      </c>
      <c r="S920" t="s">
        <v>596</v>
      </c>
      <c r="T920" t="s">
        <v>597</v>
      </c>
      <c r="U920" t="s">
        <v>595</v>
      </c>
      <c r="V920" t="s">
        <v>234</v>
      </c>
      <c r="W920" t="s">
        <v>3613</v>
      </c>
      <c r="X920" t="s">
        <v>3628</v>
      </c>
      <c r="Y920" t="s">
        <v>3629</v>
      </c>
      <c r="Z920" t="s">
        <v>3630</v>
      </c>
      <c r="AA920" t="s">
        <v>3723</v>
      </c>
      <c r="AC920">
        <v>0</v>
      </c>
      <c r="AE920" t="s">
        <v>3632</v>
      </c>
      <c r="AF920" t="s">
        <v>3633</v>
      </c>
      <c r="AG920" t="s">
        <v>611</v>
      </c>
      <c r="AH920" t="s">
        <v>615</v>
      </c>
      <c r="AI920" t="s">
        <v>3624</v>
      </c>
      <c r="AJ920" t="s">
        <v>3724</v>
      </c>
      <c r="AK920" t="s">
        <v>3725</v>
      </c>
      <c r="AL920">
        <v>777375000</v>
      </c>
      <c r="AM920">
        <v>0</v>
      </c>
      <c r="AN920">
        <v>0</v>
      </c>
      <c r="AO920">
        <v>0</v>
      </c>
      <c r="AP920">
        <v>0</v>
      </c>
      <c r="AQ920" s="187">
        <v>777375000</v>
      </c>
      <c r="AR920" s="187">
        <v>768843516</v>
      </c>
      <c r="AS920" s="187">
        <v>767510182</v>
      </c>
      <c r="AT920" s="187">
        <v>396959529</v>
      </c>
      <c r="AU920" s="187">
        <v>388392129</v>
      </c>
      <c r="AV920" s="187">
        <v>8531484</v>
      </c>
      <c r="AY920" t="e">
        <f>+#REF!-[5]GASTOS!#REF!</f>
        <v>#REF!</v>
      </c>
    </row>
    <row r="921" spans="1:51" x14ac:dyDescent="0.25">
      <c r="A921">
        <v>21</v>
      </c>
      <c r="B921">
        <v>11</v>
      </c>
      <c r="C921">
        <v>1</v>
      </c>
      <c r="D921">
        <v>11</v>
      </c>
      <c r="E921">
        <v>1</v>
      </c>
      <c r="F921">
        <v>2</v>
      </c>
      <c r="G921">
        <v>1</v>
      </c>
      <c r="H921">
        <v>1</v>
      </c>
      <c r="I921">
        <v>1</v>
      </c>
      <c r="J921" t="s">
        <v>597</v>
      </c>
      <c r="K921">
        <v>0</v>
      </c>
      <c r="L921" t="s">
        <v>597</v>
      </c>
      <c r="M921" t="s">
        <v>749</v>
      </c>
      <c r="N921" t="s">
        <v>217</v>
      </c>
      <c r="O921" t="s">
        <v>3644</v>
      </c>
      <c r="P921" t="s">
        <v>3617</v>
      </c>
      <c r="Q921" t="s">
        <v>596</v>
      </c>
      <c r="R921" t="s">
        <v>3617</v>
      </c>
      <c r="S921" t="s">
        <v>596</v>
      </c>
      <c r="T921" t="s">
        <v>597</v>
      </c>
      <c r="U921" t="s">
        <v>595</v>
      </c>
      <c r="V921" t="s">
        <v>234</v>
      </c>
      <c r="W921" t="s">
        <v>3613</v>
      </c>
      <c r="X921" t="s">
        <v>3628</v>
      </c>
      <c r="Y921" t="s">
        <v>3629</v>
      </c>
      <c r="Z921" t="s">
        <v>3630</v>
      </c>
      <c r="AA921" t="s">
        <v>3723</v>
      </c>
      <c r="AC921">
        <v>0</v>
      </c>
      <c r="AE921" t="s">
        <v>3632</v>
      </c>
      <c r="AF921" t="s">
        <v>3633</v>
      </c>
      <c r="AG921" t="s">
        <v>611</v>
      </c>
      <c r="AH921" t="s">
        <v>615</v>
      </c>
      <c r="AI921" t="s">
        <v>3624</v>
      </c>
      <c r="AJ921" t="s">
        <v>3726</v>
      </c>
      <c r="AK921" t="s">
        <v>3727</v>
      </c>
      <c r="AL921">
        <v>362775000</v>
      </c>
      <c r="AM921">
        <v>0</v>
      </c>
      <c r="AN921">
        <v>0</v>
      </c>
      <c r="AO921">
        <v>90000000</v>
      </c>
      <c r="AP921">
        <v>0</v>
      </c>
      <c r="AQ921" s="187">
        <v>452775000</v>
      </c>
      <c r="AR921" s="187">
        <v>452775000</v>
      </c>
      <c r="AS921" s="187">
        <v>422233333</v>
      </c>
      <c r="AT921" s="187">
        <v>324552380</v>
      </c>
      <c r="AU921" s="187">
        <v>313552380</v>
      </c>
      <c r="AV921" s="187">
        <v>0</v>
      </c>
      <c r="AY921" t="e">
        <f>+#REF!-[5]GASTOS!#REF!</f>
        <v>#REF!</v>
      </c>
    </row>
    <row r="922" spans="1:51" x14ac:dyDescent="0.25">
      <c r="A922">
        <v>21</v>
      </c>
      <c r="B922">
        <v>11</v>
      </c>
      <c r="C922">
        <v>1</v>
      </c>
      <c r="D922">
        <v>11</v>
      </c>
      <c r="E922">
        <v>1</v>
      </c>
      <c r="F922">
        <v>3</v>
      </c>
      <c r="G922">
        <v>10</v>
      </c>
      <c r="H922">
        <v>0</v>
      </c>
      <c r="I922">
        <v>1</v>
      </c>
      <c r="J922" t="s">
        <v>597</v>
      </c>
      <c r="K922">
        <v>0</v>
      </c>
      <c r="L922" t="s">
        <v>597</v>
      </c>
      <c r="M922" t="s">
        <v>749</v>
      </c>
      <c r="N922" t="s">
        <v>217</v>
      </c>
      <c r="O922" t="s">
        <v>3644</v>
      </c>
      <c r="P922" t="s">
        <v>3617</v>
      </c>
      <c r="Q922" t="s">
        <v>596</v>
      </c>
      <c r="R922" t="s">
        <v>3617</v>
      </c>
      <c r="S922" t="s">
        <v>596</v>
      </c>
      <c r="T922" t="s">
        <v>597</v>
      </c>
      <c r="U922" t="s">
        <v>595</v>
      </c>
      <c r="V922" t="s">
        <v>234</v>
      </c>
      <c r="W922" t="s">
        <v>3613</v>
      </c>
      <c r="X922" t="s">
        <v>3628</v>
      </c>
      <c r="Y922" t="s">
        <v>3728</v>
      </c>
      <c r="Z922" t="s">
        <v>3729</v>
      </c>
      <c r="AA922" t="s">
        <v>3766</v>
      </c>
      <c r="AC922">
        <v>0</v>
      </c>
      <c r="AE922" t="s">
        <v>3767</v>
      </c>
      <c r="AF922" t="s">
        <v>3768</v>
      </c>
      <c r="AG922" t="s">
        <v>611</v>
      </c>
      <c r="AH922" t="s">
        <v>615</v>
      </c>
      <c r="AI922" t="s">
        <v>3624</v>
      </c>
      <c r="AJ922" t="s">
        <v>3769</v>
      </c>
      <c r="AK922" t="s">
        <v>3770</v>
      </c>
      <c r="AL922">
        <v>552683954</v>
      </c>
      <c r="AM922">
        <v>0</v>
      </c>
      <c r="AN922">
        <v>0</v>
      </c>
      <c r="AO922">
        <v>0</v>
      </c>
      <c r="AP922">
        <v>0</v>
      </c>
      <c r="AQ922" s="187">
        <v>552683954</v>
      </c>
      <c r="AR922" s="187">
        <v>464963310</v>
      </c>
      <c r="AS922" s="187">
        <v>464963310</v>
      </c>
      <c r="AT922" s="187">
        <v>462869410</v>
      </c>
      <c r="AU922" s="187">
        <v>419934310</v>
      </c>
      <c r="AV922" s="187">
        <v>87720644</v>
      </c>
      <c r="AY922" t="e">
        <f>+#REF!-[5]GASTOS!#REF!</f>
        <v>#REF!</v>
      </c>
    </row>
    <row r="923" spans="1:51" x14ac:dyDescent="0.25">
      <c r="A923">
        <v>21</v>
      </c>
      <c r="B923">
        <v>11</v>
      </c>
      <c r="C923">
        <v>1</v>
      </c>
      <c r="D923">
        <v>11</v>
      </c>
      <c r="E923">
        <v>1</v>
      </c>
      <c r="F923">
        <v>3</v>
      </c>
      <c r="G923">
        <v>11</v>
      </c>
      <c r="H923">
        <v>0</v>
      </c>
      <c r="I923">
        <v>1</v>
      </c>
      <c r="J923" t="s">
        <v>597</v>
      </c>
      <c r="K923">
        <v>0</v>
      </c>
      <c r="L923" t="s">
        <v>597</v>
      </c>
      <c r="M923" t="s">
        <v>749</v>
      </c>
      <c r="N923" t="s">
        <v>217</v>
      </c>
      <c r="O923" t="s">
        <v>3644</v>
      </c>
      <c r="P923" t="s">
        <v>3617</v>
      </c>
      <c r="Q923" t="s">
        <v>596</v>
      </c>
      <c r="R923" t="s">
        <v>3617</v>
      </c>
      <c r="S923" t="s">
        <v>596</v>
      </c>
      <c r="T923" t="s">
        <v>597</v>
      </c>
      <c r="U923" t="s">
        <v>595</v>
      </c>
      <c r="V923" t="s">
        <v>234</v>
      </c>
      <c r="W923" t="s">
        <v>3613</v>
      </c>
      <c r="X923" t="s">
        <v>3628</v>
      </c>
      <c r="Y923" t="s">
        <v>3728</v>
      </c>
      <c r="Z923" t="s">
        <v>3729</v>
      </c>
      <c r="AA923" t="s">
        <v>3771</v>
      </c>
      <c r="AC923">
        <v>0</v>
      </c>
      <c r="AE923" t="s">
        <v>3772</v>
      </c>
      <c r="AF923" t="s">
        <v>3773</v>
      </c>
      <c r="AG923" t="s">
        <v>611</v>
      </c>
      <c r="AH923" t="s">
        <v>615</v>
      </c>
      <c r="AI923" t="s">
        <v>3624</v>
      </c>
      <c r="AJ923" t="s">
        <v>3774</v>
      </c>
      <c r="AK923" t="s">
        <v>3775</v>
      </c>
      <c r="AL923">
        <v>4133403004</v>
      </c>
      <c r="AM923">
        <v>0</v>
      </c>
      <c r="AN923">
        <v>0</v>
      </c>
      <c r="AO923">
        <v>1746008361</v>
      </c>
      <c r="AP923">
        <v>0</v>
      </c>
      <c r="AQ923" s="187">
        <v>5879411365</v>
      </c>
      <c r="AR923" s="187">
        <v>5532295759</v>
      </c>
      <c r="AS923" s="187">
        <v>5531845759</v>
      </c>
      <c r="AT923" s="187">
        <v>5531845759</v>
      </c>
      <c r="AU923" s="187">
        <v>5531845759</v>
      </c>
      <c r="AV923" s="187">
        <v>347115606</v>
      </c>
      <c r="AY923" t="e">
        <f>+#REF!-[5]GASTOS!#REF!</f>
        <v>#REF!</v>
      </c>
    </row>
    <row r="924" spans="1:51" x14ac:dyDescent="0.25">
      <c r="A924">
        <v>21</v>
      </c>
      <c r="B924">
        <v>11</v>
      </c>
      <c r="C924">
        <v>1</v>
      </c>
      <c r="D924">
        <v>11</v>
      </c>
      <c r="E924">
        <v>1</v>
      </c>
      <c r="F924">
        <v>3</v>
      </c>
      <c r="G924">
        <v>12</v>
      </c>
      <c r="H924">
        <v>0</v>
      </c>
      <c r="I924">
        <v>1</v>
      </c>
      <c r="J924" t="s">
        <v>597</v>
      </c>
      <c r="K924">
        <v>0</v>
      </c>
      <c r="L924" t="s">
        <v>597</v>
      </c>
      <c r="M924" t="s">
        <v>749</v>
      </c>
      <c r="N924" t="s">
        <v>217</v>
      </c>
      <c r="O924" t="s">
        <v>3644</v>
      </c>
      <c r="P924" t="s">
        <v>3617</v>
      </c>
      <c r="Q924" t="s">
        <v>596</v>
      </c>
      <c r="R924" t="s">
        <v>3617</v>
      </c>
      <c r="S924" t="s">
        <v>596</v>
      </c>
      <c r="T924" t="s">
        <v>597</v>
      </c>
      <c r="U924" t="s">
        <v>595</v>
      </c>
      <c r="V924" t="s">
        <v>234</v>
      </c>
      <c r="W924" t="s">
        <v>3613</v>
      </c>
      <c r="X924" t="s">
        <v>3628</v>
      </c>
      <c r="Y924" t="s">
        <v>3728</v>
      </c>
      <c r="Z924" t="s">
        <v>3729</v>
      </c>
      <c r="AA924" t="s">
        <v>3776</v>
      </c>
      <c r="AC924">
        <v>0</v>
      </c>
      <c r="AE924" t="s">
        <v>3777</v>
      </c>
      <c r="AF924" t="s">
        <v>3778</v>
      </c>
      <c r="AG924" t="s">
        <v>611</v>
      </c>
      <c r="AH924" t="s">
        <v>615</v>
      </c>
      <c r="AI924" t="s">
        <v>3624</v>
      </c>
      <c r="AJ924" t="s">
        <v>3779</v>
      </c>
      <c r="AK924" t="s">
        <v>3780</v>
      </c>
      <c r="AL924">
        <v>1842061768</v>
      </c>
      <c r="AM924">
        <v>0</v>
      </c>
      <c r="AN924">
        <v>0</v>
      </c>
      <c r="AO924">
        <v>0</v>
      </c>
      <c r="AP924">
        <v>0</v>
      </c>
      <c r="AQ924" s="187">
        <v>1842061768</v>
      </c>
      <c r="AR924" s="187">
        <v>1581512000</v>
      </c>
      <c r="AS924" s="187">
        <v>1581512000</v>
      </c>
      <c r="AT924" s="187">
        <v>1581512000</v>
      </c>
      <c r="AU924" s="187">
        <v>1445988700</v>
      </c>
      <c r="AV924" s="187">
        <v>260549768</v>
      </c>
      <c r="AY924" t="e">
        <f>+#REF!-[5]GASTOS!#REF!</f>
        <v>#REF!</v>
      </c>
    </row>
    <row r="925" spans="1:51" x14ac:dyDescent="0.25">
      <c r="A925">
        <v>21</v>
      </c>
      <c r="B925">
        <v>11</v>
      </c>
      <c r="C925">
        <v>1</v>
      </c>
      <c r="D925">
        <v>11</v>
      </c>
      <c r="E925">
        <v>1</v>
      </c>
      <c r="F925">
        <v>3</v>
      </c>
      <c r="G925">
        <v>13</v>
      </c>
      <c r="H925">
        <v>0</v>
      </c>
      <c r="I925">
        <v>1</v>
      </c>
      <c r="J925" t="s">
        <v>597</v>
      </c>
      <c r="K925">
        <v>0</v>
      </c>
      <c r="L925" t="s">
        <v>597</v>
      </c>
      <c r="M925" t="s">
        <v>749</v>
      </c>
      <c r="N925" t="s">
        <v>217</v>
      </c>
      <c r="O925" t="s">
        <v>3644</v>
      </c>
      <c r="P925" t="s">
        <v>3617</v>
      </c>
      <c r="Q925" t="s">
        <v>596</v>
      </c>
      <c r="R925" t="s">
        <v>3617</v>
      </c>
      <c r="S925" t="s">
        <v>596</v>
      </c>
      <c r="T925" t="s">
        <v>597</v>
      </c>
      <c r="U925" t="s">
        <v>595</v>
      </c>
      <c r="V925" t="s">
        <v>234</v>
      </c>
      <c r="W925" t="s">
        <v>3613</v>
      </c>
      <c r="X925" t="s">
        <v>3628</v>
      </c>
      <c r="Y925" t="s">
        <v>3728</v>
      </c>
      <c r="Z925" t="s">
        <v>3729</v>
      </c>
      <c r="AA925" t="s">
        <v>3781</v>
      </c>
      <c r="AC925">
        <v>0</v>
      </c>
      <c r="AE925" t="s">
        <v>3772</v>
      </c>
      <c r="AF925" t="s">
        <v>3773</v>
      </c>
      <c r="AG925" t="s">
        <v>611</v>
      </c>
      <c r="AH925" t="s">
        <v>615</v>
      </c>
      <c r="AI925" t="s">
        <v>3624</v>
      </c>
      <c r="AJ925" t="s">
        <v>3782</v>
      </c>
      <c r="AK925" t="s">
        <v>3783</v>
      </c>
      <c r="AL925">
        <v>496008361</v>
      </c>
      <c r="AM925">
        <v>0</v>
      </c>
      <c r="AN925">
        <v>0</v>
      </c>
      <c r="AO925">
        <v>0</v>
      </c>
      <c r="AP925">
        <v>496008361</v>
      </c>
      <c r="AQ925" s="187">
        <v>0</v>
      </c>
      <c r="AR925" s="187">
        <v>0</v>
      </c>
      <c r="AS925" s="187">
        <v>0</v>
      </c>
      <c r="AT925" s="187">
        <v>0</v>
      </c>
      <c r="AU925" s="187">
        <v>0</v>
      </c>
      <c r="AV925" s="187">
        <v>0</v>
      </c>
      <c r="AY925" t="e">
        <f>+#REF!-[5]GASTOS!#REF!</f>
        <v>#REF!</v>
      </c>
    </row>
    <row r="926" spans="1:51" x14ac:dyDescent="0.25">
      <c r="A926">
        <v>21</v>
      </c>
      <c r="B926">
        <v>11</v>
      </c>
      <c r="C926">
        <v>1</v>
      </c>
      <c r="D926">
        <v>11</v>
      </c>
      <c r="E926">
        <v>1</v>
      </c>
      <c r="F926">
        <v>3</v>
      </c>
      <c r="G926">
        <v>2</v>
      </c>
      <c r="H926">
        <v>0</v>
      </c>
      <c r="I926">
        <v>1</v>
      </c>
      <c r="J926" t="s">
        <v>597</v>
      </c>
      <c r="K926">
        <v>0</v>
      </c>
      <c r="L926" t="s">
        <v>597</v>
      </c>
      <c r="M926" t="s">
        <v>749</v>
      </c>
      <c r="N926" t="s">
        <v>217</v>
      </c>
      <c r="O926" t="s">
        <v>3644</v>
      </c>
      <c r="P926" t="s">
        <v>3617</v>
      </c>
      <c r="Q926" t="s">
        <v>596</v>
      </c>
      <c r="R926" t="s">
        <v>3617</v>
      </c>
      <c r="S926" t="s">
        <v>596</v>
      </c>
      <c r="T926" t="s">
        <v>597</v>
      </c>
      <c r="U926" t="s">
        <v>595</v>
      </c>
      <c r="V926" t="s">
        <v>234</v>
      </c>
      <c r="W926" t="s">
        <v>3613</v>
      </c>
      <c r="X926" t="s">
        <v>3628</v>
      </c>
      <c r="Y926" t="s">
        <v>3728</v>
      </c>
      <c r="Z926" t="s">
        <v>3729</v>
      </c>
      <c r="AA926" t="s">
        <v>3730</v>
      </c>
      <c r="AC926">
        <v>0</v>
      </c>
      <c r="AE926" t="s">
        <v>3731</v>
      </c>
      <c r="AF926" t="s">
        <v>3732</v>
      </c>
      <c r="AG926" t="s">
        <v>611</v>
      </c>
      <c r="AH926" t="s">
        <v>615</v>
      </c>
      <c r="AI926" t="s">
        <v>3624</v>
      </c>
      <c r="AJ926" t="s">
        <v>3733</v>
      </c>
      <c r="AK926" t="s">
        <v>3734</v>
      </c>
      <c r="AL926">
        <v>3694246030</v>
      </c>
      <c r="AM926">
        <v>0</v>
      </c>
      <c r="AN926">
        <v>0</v>
      </c>
      <c r="AO926">
        <v>0</v>
      </c>
      <c r="AP926">
        <v>0</v>
      </c>
      <c r="AQ926" s="187">
        <v>3694246030</v>
      </c>
      <c r="AR926" s="187">
        <v>3321028737</v>
      </c>
      <c r="AS926" s="187">
        <v>3321028737</v>
      </c>
      <c r="AT926" s="187">
        <v>3321028737</v>
      </c>
      <c r="AU926" s="187">
        <v>3009022115</v>
      </c>
      <c r="AV926" s="187">
        <v>373217293</v>
      </c>
      <c r="AY926" t="e">
        <f>+#REF!-[5]GASTOS!#REF!</f>
        <v>#REF!</v>
      </c>
    </row>
    <row r="927" spans="1:51" x14ac:dyDescent="0.25">
      <c r="A927">
        <v>21</v>
      </c>
      <c r="B927">
        <v>11</v>
      </c>
      <c r="C927">
        <v>1</v>
      </c>
      <c r="D927">
        <v>11</v>
      </c>
      <c r="E927">
        <v>1</v>
      </c>
      <c r="F927">
        <v>3</v>
      </c>
      <c r="G927">
        <v>3</v>
      </c>
      <c r="H927">
        <v>0</v>
      </c>
      <c r="I927">
        <v>1</v>
      </c>
      <c r="J927" t="s">
        <v>597</v>
      </c>
      <c r="K927">
        <v>0</v>
      </c>
      <c r="L927" t="s">
        <v>597</v>
      </c>
      <c r="M927" t="s">
        <v>749</v>
      </c>
      <c r="N927" t="s">
        <v>217</v>
      </c>
      <c r="O927" t="s">
        <v>3644</v>
      </c>
      <c r="P927" t="s">
        <v>3617</v>
      </c>
      <c r="Q927" t="s">
        <v>596</v>
      </c>
      <c r="R927" t="s">
        <v>3617</v>
      </c>
      <c r="S927" t="s">
        <v>596</v>
      </c>
      <c r="T927" t="s">
        <v>597</v>
      </c>
      <c r="U927" t="s">
        <v>595</v>
      </c>
      <c r="V927" t="s">
        <v>234</v>
      </c>
      <c r="W927" t="s">
        <v>3613</v>
      </c>
      <c r="X927" t="s">
        <v>3628</v>
      </c>
      <c r="Y927" t="s">
        <v>3728</v>
      </c>
      <c r="Z927" t="s">
        <v>3729</v>
      </c>
      <c r="AA927" t="s">
        <v>3735</v>
      </c>
      <c r="AC927">
        <v>0</v>
      </c>
      <c r="AE927" t="s">
        <v>3671</v>
      </c>
      <c r="AF927" t="s">
        <v>3672</v>
      </c>
      <c r="AG927" t="s">
        <v>611</v>
      </c>
      <c r="AH927" t="s">
        <v>615</v>
      </c>
      <c r="AI927" t="s">
        <v>3624</v>
      </c>
      <c r="AJ927" t="s">
        <v>3736</v>
      </c>
      <c r="AK927" t="s">
        <v>3737</v>
      </c>
      <c r="AL927">
        <v>30508216</v>
      </c>
      <c r="AM927">
        <v>0</v>
      </c>
      <c r="AN927">
        <v>0</v>
      </c>
      <c r="AO927">
        <v>0</v>
      </c>
      <c r="AP927">
        <v>0</v>
      </c>
      <c r="AQ927" s="187">
        <v>30508216</v>
      </c>
      <c r="AR927" s="187">
        <v>29724897</v>
      </c>
      <c r="AS927" s="187">
        <v>29724897</v>
      </c>
      <c r="AT927" s="187">
        <v>29724897</v>
      </c>
      <c r="AU927" s="187">
        <v>29724897</v>
      </c>
      <c r="AV927" s="187">
        <v>783319</v>
      </c>
      <c r="AY927" t="e">
        <f>+#REF!-[5]GASTOS!#REF!</f>
        <v>#REF!</v>
      </c>
    </row>
    <row r="928" spans="1:51" x14ac:dyDescent="0.25">
      <c r="A928">
        <v>21</v>
      </c>
      <c r="B928">
        <v>11</v>
      </c>
      <c r="C928">
        <v>1</v>
      </c>
      <c r="D928">
        <v>11</v>
      </c>
      <c r="E928">
        <v>1</v>
      </c>
      <c r="F928">
        <v>3</v>
      </c>
      <c r="G928">
        <v>4</v>
      </c>
      <c r="H928">
        <v>0</v>
      </c>
      <c r="I928">
        <v>1</v>
      </c>
      <c r="J928" t="s">
        <v>597</v>
      </c>
      <c r="K928">
        <v>0</v>
      </c>
      <c r="L928" t="s">
        <v>597</v>
      </c>
      <c r="M928" t="s">
        <v>749</v>
      </c>
      <c r="N928" t="s">
        <v>217</v>
      </c>
      <c r="O928" t="s">
        <v>3644</v>
      </c>
      <c r="P928" t="s">
        <v>3617</v>
      </c>
      <c r="Q928" t="s">
        <v>596</v>
      </c>
      <c r="R928" t="s">
        <v>3617</v>
      </c>
      <c r="S928" t="s">
        <v>596</v>
      </c>
      <c r="T928" t="s">
        <v>597</v>
      </c>
      <c r="U928" t="s">
        <v>595</v>
      </c>
      <c r="V928" t="s">
        <v>234</v>
      </c>
      <c r="W928" t="s">
        <v>3613</v>
      </c>
      <c r="X928" t="s">
        <v>3628</v>
      </c>
      <c r="Y928" t="s">
        <v>3728</v>
      </c>
      <c r="Z928" t="s">
        <v>3729</v>
      </c>
      <c r="AA928" t="s">
        <v>3738</v>
      </c>
      <c r="AC928">
        <v>0</v>
      </c>
      <c r="AE928" t="s">
        <v>3739</v>
      </c>
      <c r="AF928" t="s">
        <v>3740</v>
      </c>
      <c r="AG928" t="s">
        <v>611</v>
      </c>
      <c r="AH928" t="s">
        <v>615</v>
      </c>
      <c r="AI928" t="s">
        <v>3624</v>
      </c>
      <c r="AJ928" t="s">
        <v>3741</v>
      </c>
      <c r="AK928" t="s">
        <v>3742</v>
      </c>
      <c r="AL928">
        <v>230257721</v>
      </c>
      <c r="AM928">
        <v>0</v>
      </c>
      <c r="AN928">
        <v>0</v>
      </c>
      <c r="AO928">
        <v>0</v>
      </c>
      <c r="AP928">
        <v>0</v>
      </c>
      <c r="AQ928" s="187">
        <v>230257721</v>
      </c>
      <c r="AR928" s="187">
        <v>197985596</v>
      </c>
      <c r="AS928" s="187">
        <v>197985596</v>
      </c>
      <c r="AT928" s="187">
        <v>197985596</v>
      </c>
      <c r="AU928" s="187">
        <v>181009496</v>
      </c>
      <c r="AV928" s="187">
        <v>32272125</v>
      </c>
      <c r="AY928" t="e">
        <f>+#REF!-[5]GASTOS!#REF!</f>
        <v>#REF!</v>
      </c>
    </row>
    <row r="929" spans="1:51" x14ac:dyDescent="0.25">
      <c r="A929">
        <v>21</v>
      </c>
      <c r="B929">
        <v>11</v>
      </c>
      <c r="C929">
        <v>1</v>
      </c>
      <c r="D929">
        <v>11</v>
      </c>
      <c r="E929">
        <v>1</v>
      </c>
      <c r="F929">
        <v>3</v>
      </c>
      <c r="G929">
        <v>5</v>
      </c>
      <c r="H929">
        <v>0</v>
      </c>
      <c r="I929">
        <v>1</v>
      </c>
      <c r="J929" t="s">
        <v>597</v>
      </c>
      <c r="K929">
        <v>0</v>
      </c>
      <c r="L929" t="s">
        <v>597</v>
      </c>
      <c r="M929" t="s">
        <v>749</v>
      </c>
      <c r="N929" t="s">
        <v>217</v>
      </c>
      <c r="O929" t="s">
        <v>3644</v>
      </c>
      <c r="P929" t="s">
        <v>3617</v>
      </c>
      <c r="Q929" t="s">
        <v>596</v>
      </c>
      <c r="R929" t="s">
        <v>3617</v>
      </c>
      <c r="S929" t="s">
        <v>596</v>
      </c>
      <c r="T929" t="s">
        <v>597</v>
      </c>
      <c r="U929" t="s">
        <v>595</v>
      </c>
      <c r="V929" t="s">
        <v>234</v>
      </c>
      <c r="W929" t="s">
        <v>3613</v>
      </c>
      <c r="X929" t="s">
        <v>3628</v>
      </c>
      <c r="Y929" t="s">
        <v>3728</v>
      </c>
      <c r="Z929" t="s">
        <v>3729</v>
      </c>
      <c r="AA929" t="s">
        <v>3743</v>
      </c>
      <c r="AC929">
        <v>0</v>
      </c>
      <c r="AE929" t="s">
        <v>3744</v>
      </c>
      <c r="AF929" t="s">
        <v>3745</v>
      </c>
      <c r="AG929" t="s">
        <v>611</v>
      </c>
      <c r="AH929" t="s">
        <v>615</v>
      </c>
      <c r="AI929" t="s">
        <v>3624</v>
      </c>
      <c r="AJ929" t="s">
        <v>3746</v>
      </c>
      <c r="AK929" t="s">
        <v>3747</v>
      </c>
      <c r="AL929">
        <v>1381546326</v>
      </c>
      <c r="AM929">
        <v>0</v>
      </c>
      <c r="AN929">
        <v>0</v>
      </c>
      <c r="AO929">
        <v>0</v>
      </c>
      <c r="AP929">
        <v>0</v>
      </c>
      <c r="AQ929" s="187">
        <v>1381546326</v>
      </c>
      <c r="AR929" s="187">
        <v>1185762390</v>
      </c>
      <c r="AS929" s="187">
        <v>1185762390</v>
      </c>
      <c r="AT929" s="187">
        <v>1185762390</v>
      </c>
      <c r="AU929" s="187">
        <v>1084111490</v>
      </c>
      <c r="AV929" s="187">
        <v>195783936</v>
      </c>
      <c r="AY929" t="e">
        <f>+#REF!-[5]GASTOS!#REF!</f>
        <v>#REF!</v>
      </c>
    </row>
    <row r="930" spans="1:51" x14ac:dyDescent="0.25">
      <c r="A930">
        <v>21</v>
      </c>
      <c r="B930">
        <v>11</v>
      </c>
      <c r="C930">
        <v>1</v>
      </c>
      <c r="D930">
        <v>11</v>
      </c>
      <c r="E930">
        <v>1</v>
      </c>
      <c r="F930">
        <v>3</v>
      </c>
      <c r="G930">
        <v>6</v>
      </c>
      <c r="H930">
        <v>0</v>
      </c>
      <c r="I930">
        <v>1</v>
      </c>
      <c r="J930" t="s">
        <v>597</v>
      </c>
      <c r="K930">
        <v>0</v>
      </c>
      <c r="L930" t="s">
        <v>597</v>
      </c>
      <c r="M930" t="s">
        <v>749</v>
      </c>
      <c r="N930" t="s">
        <v>217</v>
      </c>
      <c r="O930" t="s">
        <v>3644</v>
      </c>
      <c r="P930" t="s">
        <v>3617</v>
      </c>
      <c r="Q930" t="s">
        <v>596</v>
      </c>
      <c r="R930" t="s">
        <v>3617</v>
      </c>
      <c r="S930" t="s">
        <v>596</v>
      </c>
      <c r="T930" t="s">
        <v>597</v>
      </c>
      <c r="U930" t="s">
        <v>595</v>
      </c>
      <c r="V930" t="s">
        <v>234</v>
      </c>
      <c r="W930" t="s">
        <v>3613</v>
      </c>
      <c r="X930" t="s">
        <v>3628</v>
      </c>
      <c r="Y930" t="s">
        <v>3728</v>
      </c>
      <c r="Z930" t="s">
        <v>3729</v>
      </c>
      <c r="AA930" t="s">
        <v>3748</v>
      </c>
      <c r="AC930">
        <v>0</v>
      </c>
      <c r="AE930" t="s">
        <v>3749</v>
      </c>
      <c r="AF930" t="s">
        <v>3750</v>
      </c>
      <c r="AG930" t="s">
        <v>611</v>
      </c>
      <c r="AH930" t="s">
        <v>615</v>
      </c>
      <c r="AI930" t="s">
        <v>3624</v>
      </c>
      <c r="AJ930" t="s">
        <v>3751</v>
      </c>
      <c r="AK930" t="s">
        <v>3752</v>
      </c>
      <c r="AL930">
        <v>230257721</v>
      </c>
      <c r="AM930">
        <v>0</v>
      </c>
      <c r="AN930">
        <v>0</v>
      </c>
      <c r="AO930">
        <v>0</v>
      </c>
      <c r="AP930">
        <v>0</v>
      </c>
      <c r="AQ930" s="187">
        <v>230257721</v>
      </c>
      <c r="AR930" s="187">
        <v>197974484</v>
      </c>
      <c r="AS930" s="187">
        <v>197974484</v>
      </c>
      <c r="AT930" s="187">
        <v>197974484</v>
      </c>
      <c r="AU930" s="187">
        <v>180998384</v>
      </c>
      <c r="AV930" s="187">
        <v>32283237</v>
      </c>
      <c r="AY930" t="e">
        <f>+#REF!-[5]GASTOS!#REF!</f>
        <v>#REF!</v>
      </c>
    </row>
    <row r="931" spans="1:51" x14ac:dyDescent="0.25">
      <c r="A931">
        <v>21</v>
      </c>
      <c r="B931">
        <v>11</v>
      </c>
      <c r="C931">
        <v>1</v>
      </c>
      <c r="D931">
        <v>11</v>
      </c>
      <c r="E931">
        <v>1</v>
      </c>
      <c r="F931">
        <v>3</v>
      </c>
      <c r="G931">
        <v>7</v>
      </c>
      <c r="H931">
        <v>0</v>
      </c>
      <c r="I931">
        <v>1</v>
      </c>
      <c r="J931" t="s">
        <v>597</v>
      </c>
      <c r="K931">
        <v>0</v>
      </c>
      <c r="L931" t="s">
        <v>597</v>
      </c>
      <c r="M931" t="s">
        <v>749</v>
      </c>
      <c r="N931" t="s">
        <v>217</v>
      </c>
      <c r="O931" t="s">
        <v>3644</v>
      </c>
      <c r="P931" t="s">
        <v>3617</v>
      </c>
      <c r="Q931" t="s">
        <v>596</v>
      </c>
      <c r="R931" t="s">
        <v>3617</v>
      </c>
      <c r="S931" t="s">
        <v>596</v>
      </c>
      <c r="T931" t="s">
        <v>597</v>
      </c>
      <c r="U931" t="s">
        <v>595</v>
      </c>
      <c r="V931" t="s">
        <v>234</v>
      </c>
      <c r="W931" t="s">
        <v>3613</v>
      </c>
      <c r="X931" t="s">
        <v>3628</v>
      </c>
      <c r="Y931" t="s">
        <v>3728</v>
      </c>
      <c r="Z931" t="s">
        <v>3729</v>
      </c>
      <c r="AA931" t="s">
        <v>3753</v>
      </c>
      <c r="AC931">
        <v>0</v>
      </c>
      <c r="AE931" t="s">
        <v>3754</v>
      </c>
      <c r="AF931" t="s">
        <v>3755</v>
      </c>
      <c r="AG931" t="s">
        <v>611</v>
      </c>
      <c r="AH931" t="s">
        <v>615</v>
      </c>
      <c r="AI931" t="s">
        <v>3624</v>
      </c>
      <c r="AJ931" t="s">
        <v>3756</v>
      </c>
      <c r="AK931" t="s">
        <v>3757</v>
      </c>
      <c r="AL931">
        <v>460515442</v>
      </c>
      <c r="AM931">
        <v>0</v>
      </c>
      <c r="AN931">
        <v>0</v>
      </c>
      <c r="AO931">
        <v>0</v>
      </c>
      <c r="AP931">
        <v>0</v>
      </c>
      <c r="AQ931" s="187">
        <v>460515442</v>
      </c>
      <c r="AR931" s="187">
        <v>395560948</v>
      </c>
      <c r="AS931" s="187">
        <v>395560948</v>
      </c>
      <c r="AT931" s="187">
        <v>395560948</v>
      </c>
      <c r="AU931" s="187">
        <v>361657348</v>
      </c>
      <c r="AV931" s="187">
        <v>64954494</v>
      </c>
      <c r="AY931" t="e">
        <f>+#REF!-[5]GASTOS!#REF!</f>
        <v>#REF!</v>
      </c>
    </row>
    <row r="932" spans="1:51" x14ac:dyDescent="0.25">
      <c r="A932">
        <v>21</v>
      </c>
      <c r="B932">
        <v>11</v>
      </c>
      <c r="C932">
        <v>1</v>
      </c>
      <c r="D932">
        <v>11</v>
      </c>
      <c r="E932">
        <v>1</v>
      </c>
      <c r="F932">
        <v>3</v>
      </c>
      <c r="G932">
        <v>8</v>
      </c>
      <c r="H932">
        <v>0</v>
      </c>
      <c r="I932">
        <v>1</v>
      </c>
      <c r="J932" t="s">
        <v>597</v>
      </c>
      <c r="K932">
        <v>0</v>
      </c>
      <c r="L932" t="s">
        <v>597</v>
      </c>
      <c r="M932" t="s">
        <v>749</v>
      </c>
      <c r="N932" t="s">
        <v>217</v>
      </c>
      <c r="O932" t="s">
        <v>3644</v>
      </c>
      <c r="P932" t="s">
        <v>3617</v>
      </c>
      <c r="Q932" t="s">
        <v>596</v>
      </c>
      <c r="R932" t="s">
        <v>3617</v>
      </c>
      <c r="S932" t="s">
        <v>596</v>
      </c>
      <c r="T932" t="s">
        <v>597</v>
      </c>
      <c r="U932" t="s">
        <v>595</v>
      </c>
      <c r="V932" t="s">
        <v>234</v>
      </c>
      <c r="W932" t="s">
        <v>3613</v>
      </c>
      <c r="X932" t="s">
        <v>3628</v>
      </c>
      <c r="Y932" t="s">
        <v>3728</v>
      </c>
      <c r="Z932" t="s">
        <v>3729</v>
      </c>
      <c r="AA932" t="s">
        <v>3758</v>
      </c>
      <c r="AC932">
        <v>0</v>
      </c>
      <c r="AE932" t="s">
        <v>3759</v>
      </c>
      <c r="AF932" t="s">
        <v>3760</v>
      </c>
      <c r="AG932" t="s">
        <v>611</v>
      </c>
      <c r="AH932" t="s">
        <v>615</v>
      </c>
      <c r="AI932" t="s">
        <v>3624</v>
      </c>
      <c r="AJ932" t="s">
        <v>3761</v>
      </c>
      <c r="AK932" t="s">
        <v>3762</v>
      </c>
      <c r="AL932">
        <v>3337790413</v>
      </c>
      <c r="AM932">
        <v>0</v>
      </c>
      <c r="AN932">
        <v>0</v>
      </c>
      <c r="AO932">
        <v>0</v>
      </c>
      <c r="AP932">
        <v>0</v>
      </c>
      <c r="AQ932" s="187">
        <v>3337790413</v>
      </c>
      <c r="AR932" s="187">
        <v>2974546882</v>
      </c>
      <c r="AS932" s="187">
        <v>2974546882</v>
      </c>
      <c r="AT932" s="187">
        <v>2974546882</v>
      </c>
      <c r="AU932" s="187">
        <v>2691587170</v>
      </c>
      <c r="AV932" s="187">
        <v>363243531</v>
      </c>
      <c r="AY932" t="e">
        <f>+#REF!-[5]GASTOS!#REF!</f>
        <v>#REF!</v>
      </c>
    </row>
    <row r="933" spans="1:51" x14ac:dyDescent="0.25">
      <c r="A933">
        <v>21</v>
      </c>
      <c r="B933">
        <v>11</v>
      </c>
      <c r="C933">
        <v>1</v>
      </c>
      <c r="D933">
        <v>11</v>
      </c>
      <c r="E933">
        <v>1</v>
      </c>
      <c r="F933">
        <v>3</v>
      </c>
      <c r="G933">
        <v>9</v>
      </c>
      <c r="H933">
        <v>0</v>
      </c>
      <c r="I933">
        <v>1</v>
      </c>
      <c r="J933" t="s">
        <v>597</v>
      </c>
      <c r="K933">
        <v>0</v>
      </c>
      <c r="L933" t="s">
        <v>597</v>
      </c>
      <c r="M933" t="s">
        <v>749</v>
      </c>
      <c r="N933" t="s">
        <v>217</v>
      </c>
      <c r="O933" t="s">
        <v>3644</v>
      </c>
      <c r="P933" t="s">
        <v>3617</v>
      </c>
      <c r="Q933" t="s">
        <v>596</v>
      </c>
      <c r="R933" t="s">
        <v>3617</v>
      </c>
      <c r="S933" t="s">
        <v>596</v>
      </c>
      <c r="T933" t="s">
        <v>597</v>
      </c>
      <c r="U933" t="s">
        <v>595</v>
      </c>
      <c r="V933" t="s">
        <v>234</v>
      </c>
      <c r="W933" t="s">
        <v>3613</v>
      </c>
      <c r="X933" t="s">
        <v>3628</v>
      </c>
      <c r="Y933" t="s">
        <v>3728</v>
      </c>
      <c r="Z933" t="s">
        <v>3729</v>
      </c>
      <c r="AA933" t="s">
        <v>3763</v>
      </c>
      <c r="AC933">
        <v>0</v>
      </c>
      <c r="AE933" t="s">
        <v>3731</v>
      </c>
      <c r="AF933" t="s">
        <v>3732</v>
      </c>
      <c r="AG933" t="s">
        <v>611</v>
      </c>
      <c r="AH933" t="s">
        <v>615</v>
      </c>
      <c r="AI933" t="s">
        <v>3624</v>
      </c>
      <c r="AJ933" t="s">
        <v>3764</v>
      </c>
      <c r="AK933" t="s">
        <v>3765</v>
      </c>
      <c r="AL933">
        <v>1502487478</v>
      </c>
      <c r="AM933">
        <v>0</v>
      </c>
      <c r="AN933">
        <v>0</v>
      </c>
      <c r="AO933">
        <v>0</v>
      </c>
      <c r="AP933">
        <v>0</v>
      </c>
      <c r="AQ933" s="187">
        <v>1502487478</v>
      </c>
      <c r="AR933" s="187">
        <v>1230995789</v>
      </c>
      <c r="AS933" s="187">
        <v>1230995789</v>
      </c>
      <c r="AT933" s="187">
        <v>1230995789</v>
      </c>
      <c r="AU933" s="187">
        <v>1110590969</v>
      </c>
      <c r="AV933" s="187">
        <v>271491689</v>
      </c>
      <c r="AY933" t="e">
        <f>+#REF!-[5]GASTOS!#REF!</f>
        <v>#REF!</v>
      </c>
    </row>
    <row r="934" spans="1:51" x14ac:dyDescent="0.25">
      <c r="A934">
        <v>21</v>
      </c>
      <c r="B934">
        <v>11</v>
      </c>
      <c r="C934">
        <v>1</v>
      </c>
      <c r="D934">
        <v>11</v>
      </c>
      <c r="E934">
        <v>2</v>
      </c>
      <c r="F934">
        <v>1</v>
      </c>
      <c r="G934">
        <v>1</v>
      </c>
      <c r="H934">
        <v>0</v>
      </c>
      <c r="I934">
        <v>1</v>
      </c>
      <c r="J934" t="s">
        <v>597</v>
      </c>
      <c r="K934">
        <v>0</v>
      </c>
      <c r="L934" t="s">
        <v>597</v>
      </c>
      <c r="M934" t="s">
        <v>749</v>
      </c>
      <c r="N934" t="s">
        <v>217</v>
      </c>
      <c r="O934" t="s">
        <v>3644</v>
      </c>
      <c r="P934" t="s">
        <v>3617</v>
      </c>
      <c r="Q934" t="s">
        <v>596</v>
      </c>
      <c r="R934" t="s">
        <v>3617</v>
      </c>
      <c r="S934" t="s">
        <v>596</v>
      </c>
      <c r="T934" t="s">
        <v>597</v>
      </c>
      <c r="U934" t="s">
        <v>595</v>
      </c>
      <c r="V934" t="s">
        <v>234</v>
      </c>
      <c r="W934" t="s">
        <v>3612</v>
      </c>
      <c r="X934" t="s">
        <v>3618</v>
      </c>
      <c r="Y934" t="s">
        <v>3636</v>
      </c>
      <c r="Z934" t="s">
        <v>3637</v>
      </c>
      <c r="AA934" t="s">
        <v>3784</v>
      </c>
      <c r="AC934">
        <v>0</v>
      </c>
      <c r="AE934" t="s">
        <v>3785</v>
      </c>
      <c r="AF934" t="s">
        <v>3786</v>
      </c>
      <c r="AG934" t="s">
        <v>611</v>
      </c>
      <c r="AH934" t="s">
        <v>615</v>
      </c>
      <c r="AI934" t="s">
        <v>3624</v>
      </c>
      <c r="AJ934" t="s">
        <v>3787</v>
      </c>
      <c r="AK934" t="s">
        <v>3788</v>
      </c>
      <c r="AL934">
        <v>476749860</v>
      </c>
      <c r="AM934">
        <v>0</v>
      </c>
      <c r="AN934">
        <v>0</v>
      </c>
      <c r="AO934">
        <v>0</v>
      </c>
      <c r="AP934">
        <v>270000000</v>
      </c>
      <c r="AQ934" s="187">
        <v>206749860</v>
      </c>
      <c r="AR934" s="187">
        <v>187131700</v>
      </c>
      <c r="AS934" s="187">
        <v>187131700</v>
      </c>
      <c r="AT934" s="187">
        <v>59444781.579999998</v>
      </c>
      <c r="AU934" s="187">
        <v>59444781.579999998</v>
      </c>
      <c r="AV934" s="187">
        <v>19618160</v>
      </c>
      <c r="AY934" t="e">
        <f>+#REF!-[5]GASTOS!#REF!</f>
        <v>#REF!</v>
      </c>
    </row>
    <row r="935" spans="1:51" x14ac:dyDescent="0.25">
      <c r="A935">
        <v>21</v>
      </c>
      <c r="B935">
        <v>11</v>
      </c>
      <c r="C935">
        <v>1</v>
      </c>
      <c r="D935">
        <v>11</v>
      </c>
      <c r="E935">
        <v>2</v>
      </c>
      <c r="F935">
        <v>1</v>
      </c>
      <c r="G935">
        <v>11</v>
      </c>
      <c r="H935">
        <v>0</v>
      </c>
      <c r="I935">
        <v>1</v>
      </c>
      <c r="J935" t="s">
        <v>597</v>
      </c>
      <c r="K935">
        <v>0</v>
      </c>
      <c r="L935" t="s">
        <v>597</v>
      </c>
      <c r="M935" t="s">
        <v>749</v>
      </c>
      <c r="N935" t="s">
        <v>217</v>
      </c>
      <c r="O935" t="s">
        <v>3644</v>
      </c>
      <c r="P935" t="s">
        <v>3617</v>
      </c>
      <c r="Q935" t="s">
        <v>596</v>
      </c>
      <c r="R935" t="s">
        <v>3617</v>
      </c>
      <c r="S935" t="s">
        <v>596</v>
      </c>
      <c r="T935" t="s">
        <v>597</v>
      </c>
      <c r="U935" t="s">
        <v>595</v>
      </c>
      <c r="V935" t="s">
        <v>234</v>
      </c>
      <c r="W935" t="s">
        <v>3612</v>
      </c>
      <c r="X935" t="s">
        <v>3618</v>
      </c>
      <c r="Y935" t="s">
        <v>3636</v>
      </c>
      <c r="Z935" t="s">
        <v>3637</v>
      </c>
      <c r="AA935" t="s">
        <v>3811</v>
      </c>
      <c r="AC935">
        <v>0</v>
      </c>
      <c r="AE935" t="s">
        <v>3812</v>
      </c>
      <c r="AF935" t="s">
        <v>3813</v>
      </c>
      <c r="AG935" t="s">
        <v>611</v>
      </c>
      <c r="AH935" t="s">
        <v>615</v>
      </c>
      <c r="AI935" t="s">
        <v>3624</v>
      </c>
      <c r="AJ935" t="s">
        <v>3814</v>
      </c>
      <c r="AK935" t="s">
        <v>3815</v>
      </c>
      <c r="AL935">
        <v>228933000</v>
      </c>
      <c r="AM935">
        <v>0</v>
      </c>
      <c r="AN935">
        <v>0</v>
      </c>
      <c r="AO935">
        <v>21000000</v>
      </c>
      <c r="AP935">
        <v>132000000</v>
      </c>
      <c r="AQ935" s="187">
        <v>117933000</v>
      </c>
      <c r="AR935" s="187">
        <v>60000000</v>
      </c>
      <c r="AS935" s="187">
        <v>58805040</v>
      </c>
      <c r="AT935" s="187">
        <v>58805040</v>
      </c>
      <c r="AU935" s="187">
        <v>58805040</v>
      </c>
      <c r="AV935" s="187">
        <v>57933000</v>
      </c>
      <c r="AY935" t="e">
        <f>+#REF!-[5]GASTOS!#REF!</f>
        <v>#REF!</v>
      </c>
    </row>
    <row r="936" spans="1:51" x14ac:dyDescent="0.25">
      <c r="A936">
        <v>21</v>
      </c>
      <c r="B936">
        <v>11</v>
      </c>
      <c r="C936">
        <v>1</v>
      </c>
      <c r="D936">
        <v>11</v>
      </c>
      <c r="E936">
        <v>2</v>
      </c>
      <c r="F936">
        <v>1</v>
      </c>
      <c r="G936">
        <v>12</v>
      </c>
      <c r="H936">
        <v>0</v>
      </c>
      <c r="I936">
        <v>1</v>
      </c>
      <c r="J936" t="s">
        <v>597</v>
      </c>
      <c r="K936">
        <v>0</v>
      </c>
      <c r="L936" t="s">
        <v>597</v>
      </c>
      <c r="M936" t="s">
        <v>749</v>
      </c>
      <c r="N936" t="s">
        <v>217</v>
      </c>
      <c r="O936" t="s">
        <v>3644</v>
      </c>
      <c r="P936" t="s">
        <v>3617</v>
      </c>
      <c r="Q936" t="s">
        <v>596</v>
      </c>
      <c r="R936" t="s">
        <v>3617</v>
      </c>
      <c r="S936" t="s">
        <v>596</v>
      </c>
      <c r="T936" t="s">
        <v>597</v>
      </c>
      <c r="U936" t="s">
        <v>595</v>
      </c>
      <c r="V936" t="s">
        <v>234</v>
      </c>
      <c r="W936" t="s">
        <v>3612</v>
      </c>
      <c r="X936" t="s">
        <v>3618</v>
      </c>
      <c r="Y936" t="s">
        <v>3636</v>
      </c>
      <c r="Z936" t="s">
        <v>3637</v>
      </c>
      <c r="AA936" t="s">
        <v>3816</v>
      </c>
      <c r="AC936">
        <v>0</v>
      </c>
      <c r="AE936" t="s">
        <v>3785</v>
      </c>
      <c r="AF936" t="s">
        <v>3786</v>
      </c>
      <c r="AG936" t="s">
        <v>611</v>
      </c>
      <c r="AH936" t="s">
        <v>615</v>
      </c>
      <c r="AI936" t="s">
        <v>3624</v>
      </c>
      <c r="AJ936" t="s">
        <v>3817</v>
      </c>
      <c r="AK936" t="s">
        <v>3818</v>
      </c>
      <c r="AL936">
        <v>117621342</v>
      </c>
      <c r="AM936">
        <v>0</v>
      </c>
      <c r="AN936">
        <v>0</v>
      </c>
      <c r="AO936">
        <v>0</v>
      </c>
      <c r="AP936">
        <v>62000000</v>
      </c>
      <c r="AQ936" s="187">
        <v>55621342</v>
      </c>
      <c r="AR936" s="187">
        <v>55413533.409999996</v>
      </c>
      <c r="AS936" s="187">
        <v>53982133.409999996</v>
      </c>
      <c r="AT936" s="187">
        <v>33384752</v>
      </c>
      <c r="AU936" s="187">
        <v>30587876</v>
      </c>
      <c r="AV936" s="187">
        <v>207808.59</v>
      </c>
      <c r="AY936" t="e">
        <f>+#REF!-[5]GASTOS!#REF!</f>
        <v>#REF!</v>
      </c>
    </row>
    <row r="937" spans="1:51" x14ac:dyDescent="0.25">
      <c r="A937">
        <v>21</v>
      </c>
      <c r="B937">
        <v>11</v>
      </c>
      <c r="C937">
        <v>1</v>
      </c>
      <c r="D937">
        <v>11</v>
      </c>
      <c r="E937">
        <v>2</v>
      </c>
      <c r="F937">
        <v>1</v>
      </c>
      <c r="G937">
        <v>13</v>
      </c>
      <c r="H937">
        <v>0</v>
      </c>
      <c r="I937">
        <v>1</v>
      </c>
      <c r="J937" t="s">
        <v>597</v>
      </c>
      <c r="K937">
        <v>0</v>
      </c>
      <c r="L937" t="s">
        <v>597</v>
      </c>
      <c r="M937" t="s">
        <v>749</v>
      </c>
      <c r="N937" t="s">
        <v>217</v>
      </c>
      <c r="O937" t="s">
        <v>3644</v>
      </c>
      <c r="P937" t="s">
        <v>3617</v>
      </c>
      <c r="Q937" t="s">
        <v>596</v>
      </c>
      <c r="R937" t="s">
        <v>3617</v>
      </c>
      <c r="S937" t="s">
        <v>596</v>
      </c>
      <c r="T937" t="s">
        <v>597</v>
      </c>
      <c r="U937" t="s">
        <v>595</v>
      </c>
      <c r="V937" t="s">
        <v>234</v>
      </c>
      <c r="W937" t="s">
        <v>3612</v>
      </c>
      <c r="X937" t="s">
        <v>3618</v>
      </c>
      <c r="Y937" t="s">
        <v>3636</v>
      </c>
      <c r="Z937" t="s">
        <v>3637</v>
      </c>
      <c r="AA937" t="s">
        <v>3819</v>
      </c>
      <c r="AC937">
        <v>0</v>
      </c>
      <c r="AE937" t="s">
        <v>3785</v>
      </c>
      <c r="AF937" t="s">
        <v>3786</v>
      </c>
      <c r="AG937" t="s">
        <v>611</v>
      </c>
      <c r="AH937" t="s">
        <v>615</v>
      </c>
      <c r="AI937" t="s">
        <v>3624</v>
      </c>
      <c r="AJ937" t="s">
        <v>3820</v>
      </c>
      <c r="AK937" t="s">
        <v>3821</v>
      </c>
      <c r="AL937">
        <v>11589083</v>
      </c>
      <c r="AM937">
        <v>0</v>
      </c>
      <c r="AN937">
        <v>0</v>
      </c>
      <c r="AO937">
        <v>0</v>
      </c>
      <c r="AP937">
        <v>0</v>
      </c>
      <c r="AQ937" s="187">
        <v>11589083</v>
      </c>
      <c r="AR937" s="187">
        <v>0</v>
      </c>
      <c r="AS937" s="187">
        <v>0</v>
      </c>
      <c r="AT937" s="187">
        <v>0</v>
      </c>
      <c r="AU937" s="187">
        <v>0</v>
      </c>
      <c r="AV937" s="187">
        <v>11589083</v>
      </c>
      <c r="AY937" t="e">
        <f>+#REF!-[5]GASTOS!#REF!</f>
        <v>#REF!</v>
      </c>
    </row>
    <row r="938" spans="1:51" x14ac:dyDescent="0.25">
      <c r="A938">
        <v>21</v>
      </c>
      <c r="B938">
        <v>11</v>
      </c>
      <c r="C938">
        <v>1</v>
      </c>
      <c r="D938">
        <v>11</v>
      </c>
      <c r="E938">
        <v>2</v>
      </c>
      <c r="F938">
        <v>1</v>
      </c>
      <c r="G938">
        <v>17</v>
      </c>
      <c r="H938">
        <v>0</v>
      </c>
      <c r="I938">
        <v>1</v>
      </c>
      <c r="J938" t="s">
        <v>597</v>
      </c>
      <c r="K938">
        <v>0</v>
      </c>
      <c r="L938" t="s">
        <v>597</v>
      </c>
      <c r="M938" t="s">
        <v>749</v>
      </c>
      <c r="N938" t="s">
        <v>217</v>
      </c>
      <c r="O938" t="s">
        <v>3644</v>
      </c>
      <c r="P938" t="s">
        <v>3617</v>
      </c>
      <c r="Q938" t="s">
        <v>596</v>
      </c>
      <c r="R938" t="s">
        <v>3617</v>
      </c>
      <c r="S938" t="s">
        <v>596</v>
      </c>
      <c r="T938" t="s">
        <v>597</v>
      </c>
      <c r="U938" t="s">
        <v>595</v>
      </c>
      <c r="V938" t="s">
        <v>234</v>
      </c>
      <c r="W938" t="s">
        <v>3612</v>
      </c>
      <c r="X938" t="s">
        <v>3618</v>
      </c>
      <c r="Y938" t="s">
        <v>3636</v>
      </c>
      <c r="Z938" t="s">
        <v>3637</v>
      </c>
      <c r="AA938" t="s">
        <v>3822</v>
      </c>
      <c r="AC938">
        <v>0</v>
      </c>
      <c r="AE938" t="s">
        <v>3785</v>
      </c>
      <c r="AF938" t="s">
        <v>3786</v>
      </c>
      <c r="AG938" t="s">
        <v>611</v>
      </c>
      <c r="AH938" t="s">
        <v>615</v>
      </c>
      <c r="AI938" t="s">
        <v>3624</v>
      </c>
      <c r="AJ938" t="s">
        <v>3823</v>
      </c>
      <c r="AK938" t="s">
        <v>3824</v>
      </c>
      <c r="AL938">
        <v>355211468</v>
      </c>
      <c r="AM938">
        <v>0</v>
      </c>
      <c r="AN938">
        <v>0</v>
      </c>
      <c r="AO938">
        <v>0</v>
      </c>
      <c r="AP938">
        <v>0</v>
      </c>
      <c r="AQ938" s="187">
        <v>355211468</v>
      </c>
      <c r="AR938" s="187">
        <v>202149000</v>
      </c>
      <c r="AS938" s="187">
        <v>200000000</v>
      </c>
      <c r="AT938" s="187">
        <v>116748192.31</v>
      </c>
      <c r="AU938" s="187">
        <v>109343928.31</v>
      </c>
      <c r="AV938" s="187">
        <v>153062468</v>
      </c>
      <c r="AY938" t="e">
        <f>+#REF!-[5]GASTOS!#REF!</f>
        <v>#REF!</v>
      </c>
    </row>
    <row r="939" spans="1:51" x14ac:dyDescent="0.25">
      <c r="A939">
        <v>21</v>
      </c>
      <c r="B939">
        <v>11</v>
      </c>
      <c r="C939">
        <v>1</v>
      </c>
      <c r="D939">
        <v>11</v>
      </c>
      <c r="E939">
        <v>2</v>
      </c>
      <c r="F939">
        <v>1</v>
      </c>
      <c r="G939">
        <v>18</v>
      </c>
      <c r="H939">
        <v>0</v>
      </c>
      <c r="I939">
        <v>1</v>
      </c>
      <c r="J939" t="s">
        <v>597</v>
      </c>
      <c r="K939">
        <v>0</v>
      </c>
      <c r="L939" t="s">
        <v>597</v>
      </c>
      <c r="M939" t="s">
        <v>749</v>
      </c>
      <c r="N939" t="s">
        <v>217</v>
      </c>
      <c r="O939" t="s">
        <v>3644</v>
      </c>
      <c r="P939" t="s">
        <v>3617</v>
      </c>
      <c r="Q939" t="s">
        <v>596</v>
      </c>
      <c r="R939" t="s">
        <v>3617</v>
      </c>
      <c r="S939" t="s">
        <v>596</v>
      </c>
      <c r="T939" t="s">
        <v>597</v>
      </c>
      <c r="U939" t="s">
        <v>595</v>
      </c>
      <c r="V939" t="s">
        <v>234</v>
      </c>
      <c r="W939" t="s">
        <v>3612</v>
      </c>
      <c r="X939" t="s">
        <v>3618</v>
      </c>
      <c r="Y939" t="s">
        <v>3636</v>
      </c>
      <c r="Z939" t="s">
        <v>3637</v>
      </c>
      <c r="AA939" t="s">
        <v>3825</v>
      </c>
      <c r="AC939">
        <v>0</v>
      </c>
      <c r="AE939" t="s">
        <v>3826</v>
      </c>
      <c r="AF939" t="s">
        <v>3827</v>
      </c>
      <c r="AG939" t="s">
        <v>611</v>
      </c>
      <c r="AH939" t="s">
        <v>615</v>
      </c>
      <c r="AI939" t="s">
        <v>3624</v>
      </c>
      <c r="AJ939" t="s">
        <v>3828</v>
      </c>
      <c r="AK939" t="s">
        <v>3829</v>
      </c>
      <c r="AL939">
        <v>120353491</v>
      </c>
      <c r="AM939">
        <v>0</v>
      </c>
      <c r="AN939">
        <v>0</v>
      </c>
      <c r="AO939">
        <v>0</v>
      </c>
      <c r="AP939">
        <v>0</v>
      </c>
      <c r="AQ939" s="187">
        <v>120353491</v>
      </c>
      <c r="AR939" s="187">
        <v>120000000</v>
      </c>
      <c r="AS939" s="187">
        <v>120000000</v>
      </c>
      <c r="AT939" s="187">
        <v>88565927</v>
      </c>
      <c r="AU939" s="187">
        <v>85936534</v>
      </c>
      <c r="AV939" s="187">
        <v>353491</v>
      </c>
      <c r="AY939" t="e">
        <f>+#REF!-[5]GASTOS!#REF!</f>
        <v>#REF!</v>
      </c>
    </row>
    <row r="940" spans="1:51" x14ac:dyDescent="0.25">
      <c r="A940">
        <v>21</v>
      </c>
      <c r="B940">
        <v>11</v>
      </c>
      <c r="C940">
        <v>1</v>
      </c>
      <c r="D940">
        <v>11</v>
      </c>
      <c r="E940">
        <v>2</v>
      </c>
      <c r="F940">
        <v>1</v>
      </c>
      <c r="G940">
        <v>19</v>
      </c>
      <c r="H940">
        <v>0</v>
      </c>
      <c r="I940">
        <v>1</v>
      </c>
      <c r="J940" t="s">
        <v>597</v>
      </c>
      <c r="K940">
        <v>0</v>
      </c>
      <c r="L940" t="s">
        <v>597</v>
      </c>
      <c r="M940" t="s">
        <v>749</v>
      </c>
      <c r="N940" t="s">
        <v>217</v>
      </c>
      <c r="O940" t="s">
        <v>3644</v>
      </c>
      <c r="P940" t="s">
        <v>3617</v>
      </c>
      <c r="Q940" t="s">
        <v>596</v>
      </c>
      <c r="R940" t="s">
        <v>3617</v>
      </c>
      <c r="S940" t="s">
        <v>596</v>
      </c>
      <c r="T940" t="s">
        <v>597</v>
      </c>
      <c r="U940" t="s">
        <v>595</v>
      </c>
      <c r="V940" t="s">
        <v>234</v>
      </c>
      <c r="W940" t="s">
        <v>3612</v>
      </c>
      <c r="X940" t="s">
        <v>3618</v>
      </c>
      <c r="Y940" t="s">
        <v>3636</v>
      </c>
      <c r="Z940" t="s">
        <v>3637</v>
      </c>
      <c r="AA940" t="s">
        <v>3830</v>
      </c>
      <c r="AC940">
        <v>0</v>
      </c>
      <c r="AE940" t="s">
        <v>3826</v>
      </c>
      <c r="AF940" t="s">
        <v>3827</v>
      </c>
      <c r="AG940" t="s">
        <v>611</v>
      </c>
      <c r="AH940" t="s">
        <v>615</v>
      </c>
      <c r="AI940" t="s">
        <v>3624</v>
      </c>
      <c r="AJ940" t="s">
        <v>3831</v>
      </c>
      <c r="AK940" t="s">
        <v>3832</v>
      </c>
      <c r="AL940">
        <v>488118352</v>
      </c>
      <c r="AM940">
        <v>0</v>
      </c>
      <c r="AN940">
        <v>0</v>
      </c>
      <c r="AO940">
        <v>75000000</v>
      </c>
      <c r="AP940">
        <v>42137566</v>
      </c>
      <c r="AQ940" s="187">
        <v>520980786</v>
      </c>
      <c r="AR940" s="187">
        <v>520980786</v>
      </c>
      <c r="AS940" s="187">
        <v>445980786</v>
      </c>
      <c r="AT940" s="187">
        <v>366946874</v>
      </c>
      <c r="AU940" s="187">
        <v>366946874</v>
      </c>
      <c r="AV940" s="187">
        <v>0</v>
      </c>
      <c r="AY940" t="e">
        <f>+#REF!-[5]GASTOS!#REF!</f>
        <v>#REF!</v>
      </c>
    </row>
    <row r="941" spans="1:51" x14ac:dyDescent="0.25">
      <c r="A941">
        <v>21</v>
      </c>
      <c r="B941">
        <v>11</v>
      </c>
      <c r="C941">
        <v>1</v>
      </c>
      <c r="D941">
        <v>11</v>
      </c>
      <c r="E941">
        <v>2</v>
      </c>
      <c r="F941">
        <v>1</v>
      </c>
      <c r="G941">
        <v>2</v>
      </c>
      <c r="H941">
        <v>0</v>
      </c>
      <c r="I941">
        <v>1</v>
      </c>
      <c r="J941" t="s">
        <v>597</v>
      </c>
      <c r="K941">
        <v>0</v>
      </c>
      <c r="L941" t="s">
        <v>597</v>
      </c>
      <c r="M941" t="s">
        <v>749</v>
      </c>
      <c r="N941" t="s">
        <v>217</v>
      </c>
      <c r="O941" t="s">
        <v>3644</v>
      </c>
      <c r="P941" t="s">
        <v>3617</v>
      </c>
      <c r="Q941" t="s">
        <v>596</v>
      </c>
      <c r="R941" t="s">
        <v>3617</v>
      </c>
      <c r="S941" t="s">
        <v>596</v>
      </c>
      <c r="T941" t="s">
        <v>597</v>
      </c>
      <c r="U941" t="s">
        <v>595</v>
      </c>
      <c r="V941" t="s">
        <v>234</v>
      </c>
      <c r="W941" t="s">
        <v>3612</v>
      </c>
      <c r="X941" t="s">
        <v>3618</v>
      </c>
      <c r="Y941" t="s">
        <v>3636</v>
      </c>
      <c r="Z941" t="s">
        <v>3637</v>
      </c>
      <c r="AA941" t="s">
        <v>3789</v>
      </c>
      <c r="AC941">
        <v>0</v>
      </c>
      <c r="AE941" t="s">
        <v>3790</v>
      </c>
      <c r="AF941" t="s">
        <v>3791</v>
      </c>
      <c r="AG941" t="s">
        <v>611</v>
      </c>
      <c r="AH941" t="s">
        <v>615</v>
      </c>
      <c r="AI941" t="s">
        <v>3624</v>
      </c>
      <c r="AJ941" t="s">
        <v>3792</v>
      </c>
      <c r="AK941" t="s">
        <v>3793</v>
      </c>
      <c r="AL941">
        <v>285480000</v>
      </c>
      <c r="AM941">
        <v>0</v>
      </c>
      <c r="AN941">
        <v>0</v>
      </c>
      <c r="AO941">
        <v>0</v>
      </c>
      <c r="AP941">
        <v>280000000</v>
      </c>
      <c r="AQ941" s="187">
        <v>5480000</v>
      </c>
      <c r="AR941" s="187">
        <v>0</v>
      </c>
      <c r="AS941" s="187">
        <v>0</v>
      </c>
      <c r="AT941" s="187">
        <v>0</v>
      </c>
      <c r="AU941" s="187">
        <v>0</v>
      </c>
      <c r="AV941" s="187">
        <v>5480000</v>
      </c>
      <c r="AY941" t="e">
        <f>+#REF!-[5]GASTOS!#REF!</f>
        <v>#REF!</v>
      </c>
    </row>
    <row r="942" spans="1:51" x14ac:dyDescent="0.25">
      <c r="A942">
        <v>21</v>
      </c>
      <c r="B942">
        <v>11</v>
      </c>
      <c r="C942">
        <v>1</v>
      </c>
      <c r="D942">
        <v>11</v>
      </c>
      <c r="E942">
        <v>2</v>
      </c>
      <c r="F942">
        <v>1</v>
      </c>
      <c r="G942">
        <v>22</v>
      </c>
      <c r="H942">
        <v>0</v>
      </c>
      <c r="I942">
        <v>1</v>
      </c>
      <c r="J942" t="s">
        <v>597</v>
      </c>
      <c r="K942">
        <v>0</v>
      </c>
      <c r="L942" t="s">
        <v>597</v>
      </c>
      <c r="M942" t="s">
        <v>749</v>
      </c>
      <c r="N942" t="s">
        <v>217</v>
      </c>
      <c r="O942" t="s">
        <v>3644</v>
      </c>
      <c r="P942" t="s">
        <v>3617</v>
      </c>
      <c r="Q942" t="s">
        <v>596</v>
      </c>
      <c r="R942" t="s">
        <v>3617</v>
      </c>
      <c r="S942" t="s">
        <v>596</v>
      </c>
      <c r="T942" t="s">
        <v>597</v>
      </c>
      <c r="U942" t="s">
        <v>595</v>
      </c>
      <c r="V942" t="s">
        <v>234</v>
      </c>
      <c r="W942" t="s">
        <v>3612</v>
      </c>
      <c r="X942" t="s">
        <v>3618</v>
      </c>
      <c r="Y942" t="s">
        <v>3636</v>
      </c>
      <c r="Z942" t="s">
        <v>3637</v>
      </c>
      <c r="AA942" t="s">
        <v>3833</v>
      </c>
      <c r="AC942">
        <v>0</v>
      </c>
      <c r="AE942" t="s">
        <v>3785</v>
      </c>
      <c r="AF942" t="s">
        <v>3786</v>
      </c>
      <c r="AG942" t="s">
        <v>611</v>
      </c>
      <c r="AH942" t="s">
        <v>615</v>
      </c>
      <c r="AI942" t="s">
        <v>3624</v>
      </c>
      <c r="AJ942" t="s">
        <v>3834</v>
      </c>
      <c r="AK942" t="s">
        <v>3835</v>
      </c>
      <c r="AL942">
        <v>998513914</v>
      </c>
      <c r="AM942">
        <v>0</v>
      </c>
      <c r="AN942">
        <v>0</v>
      </c>
      <c r="AO942">
        <v>0</v>
      </c>
      <c r="AP942">
        <v>0</v>
      </c>
      <c r="AQ942" s="187">
        <v>998513914</v>
      </c>
      <c r="AR942" s="187">
        <v>913154636</v>
      </c>
      <c r="AS942" s="187">
        <v>883154636</v>
      </c>
      <c r="AT942" s="187">
        <v>655750333</v>
      </c>
      <c r="AU942" s="187">
        <v>573723173</v>
      </c>
      <c r="AV942" s="187">
        <v>85359278</v>
      </c>
      <c r="AY942" t="e">
        <f>+#REF!-[5]GASTOS!#REF!</f>
        <v>#REF!</v>
      </c>
    </row>
    <row r="943" spans="1:51" x14ac:dyDescent="0.25">
      <c r="A943">
        <v>21</v>
      </c>
      <c r="B943">
        <v>11</v>
      </c>
      <c r="C943">
        <v>1</v>
      </c>
      <c r="D943">
        <v>11</v>
      </c>
      <c r="E943">
        <v>2</v>
      </c>
      <c r="F943">
        <v>1</v>
      </c>
      <c r="G943">
        <v>23</v>
      </c>
      <c r="H943">
        <v>0</v>
      </c>
      <c r="I943">
        <v>1</v>
      </c>
      <c r="J943" t="s">
        <v>597</v>
      </c>
      <c r="K943">
        <v>0</v>
      </c>
      <c r="L943" t="s">
        <v>597</v>
      </c>
      <c r="M943" t="s">
        <v>749</v>
      </c>
      <c r="N943" t="s">
        <v>217</v>
      </c>
      <c r="O943" t="s">
        <v>3644</v>
      </c>
      <c r="P943" t="s">
        <v>3617</v>
      </c>
      <c r="Q943" t="s">
        <v>596</v>
      </c>
      <c r="R943" t="s">
        <v>3617</v>
      </c>
      <c r="S943" t="s">
        <v>596</v>
      </c>
      <c r="T943" t="s">
        <v>597</v>
      </c>
      <c r="U943" t="s">
        <v>595</v>
      </c>
      <c r="V943" t="s">
        <v>234</v>
      </c>
      <c r="W943" t="s">
        <v>3612</v>
      </c>
      <c r="X943" t="s">
        <v>3618</v>
      </c>
      <c r="Y943" t="s">
        <v>3636</v>
      </c>
      <c r="Z943" t="s">
        <v>3637</v>
      </c>
      <c r="AA943" t="s">
        <v>3836</v>
      </c>
      <c r="AC943">
        <v>0</v>
      </c>
      <c r="AE943" t="s">
        <v>3826</v>
      </c>
      <c r="AF943" t="s">
        <v>3827</v>
      </c>
      <c r="AG943" t="s">
        <v>611</v>
      </c>
      <c r="AH943" t="s">
        <v>615</v>
      </c>
      <c r="AI943" t="s">
        <v>3624</v>
      </c>
      <c r="AJ943" t="s">
        <v>3837</v>
      </c>
      <c r="AK943" t="s">
        <v>3838</v>
      </c>
      <c r="AL943">
        <v>712262192</v>
      </c>
      <c r="AM943">
        <v>0</v>
      </c>
      <c r="AN943">
        <v>0</v>
      </c>
      <c r="AO943">
        <v>0</v>
      </c>
      <c r="AP943">
        <v>0</v>
      </c>
      <c r="AQ943" s="187">
        <v>712262192</v>
      </c>
      <c r="AR943" s="187">
        <v>712262192</v>
      </c>
      <c r="AS943" s="187">
        <v>712262192</v>
      </c>
      <c r="AT943" s="187">
        <v>470560650</v>
      </c>
      <c r="AU943" s="187">
        <v>470560650</v>
      </c>
      <c r="AV943" s="187">
        <v>0</v>
      </c>
      <c r="AY943" t="e">
        <f>+#REF!-[5]GASTOS!#REF!</f>
        <v>#REF!</v>
      </c>
    </row>
    <row r="944" spans="1:51" x14ac:dyDescent="0.25">
      <c r="A944">
        <v>21</v>
      </c>
      <c r="B944">
        <v>11</v>
      </c>
      <c r="C944">
        <v>1</v>
      </c>
      <c r="D944">
        <v>11</v>
      </c>
      <c r="E944">
        <v>2</v>
      </c>
      <c r="F944">
        <v>1</v>
      </c>
      <c r="G944">
        <v>24</v>
      </c>
      <c r="H944">
        <v>0</v>
      </c>
      <c r="I944">
        <v>1</v>
      </c>
      <c r="J944" t="s">
        <v>597</v>
      </c>
      <c r="K944">
        <v>0</v>
      </c>
      <c r="L944" t="s">
        <v>597</v>
      </c>
      <c r="M944" t="s">
        <v>749</v>
      </c>
      <c r="N944" t="s">
        <v>217</v>
      </c>
      <c r="O944" t="s">
        <v>3644</v>
      </c>
      <c r="P944" t="s">
        <v>3617</v>
      </c>
      <c r="Q944" t="s">
        <v>596</v>
      </c>
      <c r="R944" t="s">
        <v>3617</v>
      </c>
      <c r="S944" t="s">
        <v>596</v>
      </c>
      <c r="T944" t="s">
        <v>597</v>
      </c>
      <c r="U944" t="s">
        <v>595</v>
      </c>
      <c r="V944" t="s">
        <v>234</v>
      </c>
      <c r="W944" t="s">
        <v>3612</v>
      </c>
      <c r="X944" t="s">
        <v>3618</v>
      </c>
      <c r="Y944" t="s">
        <v>3636</v>
      </c>
      <c r="Z944" t="s">
        <v>3637</v>
      </c>
      <c r="AA944" t="s">
        <v>3839</v>
      </c>
      <c r="AC944">
        <v>0</v>
      </c>
      <c r="AE944" t="s">
        <v>3785</v>
      </c>
      <c r="AF944" t="s">
        <v>3786</v>
      </c>
      <c r="AG944" t="s">
        <v>611</v>
      </c>
      <c r="AH944" t="s">
        <v>615</v>
      </c>
      <c r="AI944" t="s">
        <v>3624</v>
      </c>
      <c r="AJ944" t="s">
        <v>3840</v>
      </c>
      <c r="AK944" t="s">
        <v>3841</v>
      </c>
      <c r="AL944">
        <v>1613074132</v>
      </c>
      <c r="AM944">
        <v>0</v>
      </c>
      <c r="AN944">
        <v>0</v>
      </c>
      <c r="AO944">
        <v>270000000</v>
      </c>
      <c r="AP944">
        <v>0</v>
      </c>
      <c r="AQ944" s="187">
        <v>1883074132</v>
      </c>
      <c r="AR944" s="187">
        <v>1883074022</v>
      </c>
      <c r="AS944" s="187">
        <v>1880623440</v>
      </c>
      <c r="AT944" s="187">
        <v>1450175892.51</v>
      </c>
      <c r="AU944" s="187">
        <v>1295932151.51</v>
      </c>
      <c r="AV944" s="187">
        <v>110</v>
      </c>
      <c r="AY944" t="e">
        <f>+#REF!-[5]GASTOS!#REF!</f>
        <v>#REF!</v>
      </c>
    </row>
    <row r="945" spans="1:51" x14ac:dyDescent="0.25">
      <c r="A945">
        <v>21</v>
      </c>
      <c r="B945">
        <v>11</v>
      </c>
      <c r="C945">
        <v>1</v>
      </c>
      <c r="D945">
        <v>11</v>
      </c>
      <c r="E945">
        <v>2</v>
      </c>
      <c r="F945">
        <v>1</v>
      </c>
      <c r="G945">
        <v>26</v>
      </c>
      <c r="H945">
        <v>0</v>
      </c>
      <c r="I945">
        <v>1</v>
      </c>
      <c r="J945" t="s">
        <v>597</v>
      </c>
      <c r="K945">
        <v>0</v>
      </c>
      <c r="L945" t="s">
        <v>597</v>
      </c>
      <c r="M945" t="s">
        <v>749</v>
      </c>
      <c r="N945" t="s">
        <v>217</v>
      </c>
      <c r="O945" t="s">
        <v>3644</v>
      </c>
      <c r="P945" t="s">
        <v>3617</v>
      </c>
      <c r="Q945" t="s">
        <v>596</v>
      </c>
      <c r="R945" t="s">
        <v>3617</v>
      </c>
      <c r="S945" t="s">
        <v>596</v>
      </c>
      <c r="T945" t="s">
        <v>597</v>
      </c>
      <c r="U945" t="s">
        <v>595</v>
      </c>
      <c r="V945" t="s">
        <v>234</v>
      </c>
      <c r="W945" t="s">
        <v>3612</v>
      </c>
      <c r="X945" t="s">
        <v>3618</v>
      </c>
      <c r="Y945" t="s">
        <v>3636</v>
      </c>
      <c r="Z945" t="s">
        <v>3637</v>
      </c>
      <c r="AA945" t="s">
        <v>3842</v>
      </c>
      <c r="AC945">
        <v>0</v>
      </c>
      <c r="AE945" t="s">
        <v>3843</v>
      </c>
      <c r="AF945" t="s">
        <v>3844</v>
      </c>
      <c r="AG945" t="s">
        <v>611</v>
      </c>
      <c r="AH945" t="s">
        <v>615</v>
      </c>
      <c r="AI945" t="s">
        <v>3624</v>
      </c>
      <c r="AJ945" t="s">
        <v>3845</v>
      </c>
      <c r="AK945" t="s">
        <v>3846</v>
      </c>
      <c r="AL945">
        <v>355233727</v>
      </c>
      <c r="AM945">
        <v>0</v>
      </c>
      <c r="AN945">
        <v>0</v>
      </c>
      <c r="AO945">
        <v>0</v>
      </c>
      <c r="AP945">
        <v>50000000</v>
      </c>
      <c r="AQ945" s="187">
        <v>305233727</v>
      </c>
      <c r="AR945" s="187">
        <v>0</v>
      </c>
      <c r="AS945" s="187">
        <v>0</v>
      </c>
      <c r="AT945" s="187">
        <v>0</v>
      </c>
      <c r="AU945" s="187">
        <v>0</v>
      </c>
      <c r="AV945" s="187">
        <v>305233727</v>
      </c>
      <c r="AY945" t="e">
        <f>+#REF!-[5]GASTOS!#REF!</f>
        <v>#REF!</v>
      </c>
    </row>
    <row r="946" spans="1:51" x14ac:dyDescent="0.25">
      <c r="A946">
        <v>21</v>
      </c>
      <c r="B946">
        <v>11</v>
      </c>
      <c r="C946">
        <v>1</v>
      </c>
      <c r="D946">
        <v>11</v>
      </c>
      <c r="E946">
        <v>2</v>
      </c>
      <c r="F946">
        <v>1</v>
      </c>
      <c r="G946">
        <v>27</v>
      </c>
      <c r="H946">
        <v>0</v>
      </c>
      <c r="I946">
        <v>1</v>
      </c>
      <c r="J946" t="s">
        <v>597</v>
      </c>
      <c r="K946">
        <v>0</v>
      </c>
      <c r="L946" t="s">
        <v>597</v>
      </c>
      <c r="M946" t="s">
        <v>749</v>
      </c>
      <c r="N946" t="s">
        <v>217</v>
      </c>
      <c r="O946" t="s">
        <v>3644</v>
      </c>
      <c r="P946" t="s">
        <v>3617</v>
      </c>
      <c r="Q946" t="s">
        <v>596</v>
      </c>
      <c r="R946" t="s">
        <v>3617</v>
      </c>
      <c r="S946" t="s">
        <v>596</v>
      </c>
      <c r="T946" t="s">
        <v>597</v>
      </c>
      <c r="U946" t="s">
        <v>595</v>
      </c>
      <c r="V946" t="s">
        <v>234</v>
      </c>
      <c r="W946" t="s">
        <v>3612</v>
      </c>
      <c r="X946" t="s">
        <v>3618</v>
      </c>
      <c r="Y946" t="s">
        <v>3636</v>
      </c>
      <c r="Z946" t="s">
        <v>3637</v>
      </c>
      <c r="AA946" t="s">
        <v>3847</v>
      </c>
      <c r="AC946">
        <v>0</v>
      </c>
      <c r="AE946" t="s">
        <v>3801</v>
      </c>
      <c r="AF946" t="s">
        <v>3802</v>
      </c>
      <c r="AG946" t="s">
        <v>611</v>
      </c>
      <c r="AH946" t="s">
        <v>615</v>
      </c>
      <c r="AI946" t="s">
        <v>3624</v>
      </c>
      <c r="AJ946" t="s">
        <v>3848</v>
      </c>
      <c r="AK946" t="s">
        <v>3849</v>
      </c>
      <c r="AL946">
        <v>1099537368</v>
      </c>
      <c r="AM946">
        <v>0</v>
      </c>
      <c r="AN946">
        <v>0</v>
      </c>
      <c r="AO946">
        <v>134900000</v>
      </c>
      <c r="AP946">
        <v>0</v>
      </c>
      <c r="AQ946" s="187">
        <v>1234437368</v>
      </c>
      <c r="AR946" s="187">
        <v>1234000000</v>
      </c>
      <c r="AS946" s="187">
        <v>1234000000</v>
      </c>
      <c r="AT946" s="187">
        <v>998414062</v>
      </c>
      <c r="AU946" s="187">
        <v>998414062</v>
      </c>
      <c r="AV946" s="187">
        <v>437368</v>
      </c>
      <c r="AY946" t="e">
        <f>+#REF!-[5]GASTOS!#REF!</f>
        <v>#REF!</v>
      </c>
    </row>
    <row r="947" spans="1:51" x14ac:dyDescent="0.25">
      <c r="A947">
        <v>21</v>
      </c>
      <c r="B947">
        <v>11</v>
      </c>
      <c r="C947">
        <v>1</v>
      </c>
      <c r="D947">
        <v>11</v>
      </c>
      <c r="E947">
        <v>2</v>
      </c>
      <c r="F947">
        <v>1</v>
      </c>
      <c r="G947">
        <v>28</v>
      </c>
      <c r="H947">
        <v>0</v>
      </c>
      <c r="I947">
        <v>1</v>
      </c>
      <c r="J947" t="s">
        <v>597</v>
      </c>
      <c r="K947">
        <v>0</v>
      </c>
      <c r="L947" t="s">
        <v>597</v>
      </c>
      <c r="M947" t="s">
        <v>749</v>
      </c>
      <c r="N947" t="s">
        <v>217</v>
      </c>
      <c r="O947" t="s">
        <v>3644</v>
      </c>
      <c r="P947" t="s">
        <v>3617</v>
      </c>
      <c r="Q947" t="s">
        <v>596</v>
      </c>
      <c r="R947" t="s">
        <v>3617</v>
      </c>
      <c r="S947" t="s">
        <v>596</v>
      </c>
      <c r="T947" t="s">
        <v>597</v>
      </c>
      <c r="U947" t="s">
        <v>595</v>
      </c>
      <c r="V947" t="s">
        <v>234</v>
      </c>
      <c r="W947" t="s">
        <v>3612</v>
      </c>
      <c r="X947" t="s">
        <v>3618</v>
      </c>
      <c r="Y947" t="s">
        <v>3636</v>
      </c>
      <c r="Z947" t="s">
        <v>3637</v>
      </c>
      <c r="AA947" t="s">
        <v>3850</v>
      </c>
      <c r="AC947">
        <v>0</v>
      </c>
      <c r="AE947" t="s">
        <v>3801</v>
      </c>
      <c r="AF947" t="s">
        <v>3802</v>
      </c>
      <c r="AG947" t="s">
        <v>611</v>
      </c>
      <c r="AH947" t="s">
        <v>615</v>
      </c>
      <c r="AI947" t="s">
        <v>3624</v>
      </c>
      <c r="AJ947" t="s">
        <v>3851</v>
      </c>
      <c r="AK947" t="s">
        <v>3852</v>
      </c>
      <c r="AL947">
        <v>910824793</v>
      </c>
      <c r="AM947">
        <v>0</v>
      </c>
      <c r="AN947">
        <v>0</v>
      </c>
      <c r="AO947">
        <v>0</v>
      </c>
      <c r="AP947">
        <v>0</v>
      </c>
      <c r="AQ947" s="187">
        <v>910824793</v>
      </c>
      <c r="AR947" s="187">
        <v>879935655</v>
      </c>
      <c r="AS947" s="187">
        <v>871531016</v>
      </c>
      <c r="AT947" s="187">
        <v>431121307</v>
      </c>
      <c r="AU947" s="187">
        <v>431121307</v>
      </c>
      <c r="AV947" s="187">
        <v>30889138</v>
      </c>
      <c r="AY947" t="e">
        <f>+#REF!-[5]GASTOS!#REF!</f>
        <v>#REF!</v>
      </c>
    </row>
    <row r="948" spans="1:51" x14ac:dyDescent="0.25">
      <c r="A948">
        <v>21</v>
      </c>
      <c r="B948">
        <v>11</v>
      </c>
      <c r="C948">
        <v>1</v>
      </c>
      <c r="D948">
        <v>11</v>
      </c>
      <c r="E948">
        <v>2</v>
      </c>
      <c r="F948">
        <v>1</v>
      </c>
      <c r="G948">
        <v>3</v>
      </c>
      <c r="H948">
        <v>0</v>
      </c>
      <c r="I948">
        <v>1</v>
      </c>
      <c r="J948" t="s">
        <v>597</v>
      </c>
      <c r="K948">
        <v>0</v>
      </c>
      <c r="L948" t="s">
        <v>597</v>
      </c>
      <c r="M948" t="s">
        <v>749</v>
      </c>
      <c r="N948" t="s">
        <v>217</v>
      </c>
      <c r="O948" t="s">
        <v>3644</v>
      </c>
      <c r="P948" t="s">
        <v>3617</v>
      </c>
      <c r="Q948" t="s">
        <v>596</v>
      </c>
      <c r="R948" t="s">
        <v>3617</v>
      </c>
      <c r="S948" t="s">
        <v>596</v>
      </c>
      <c r="T948" t="s">
        <v>597</v>
      </c>
      <c r="U948" t="s">
        <v>595</v>
      </c>
      <c r="V948" t="s">
        <v>234</v>
      </c>
      <c r="W948" t="s">
        <v>3612</v>
      </c>
      <c r="X948" t="s">
        <v>3618</v>
      </c>
      <c r="Y948" t="s">
        <v>3636</v>
      </c>
      <c r="Z948" t="s">
        <v>3637</v>
      </c>
      <c r="AA948" t="s">
        <v>3794</v>
      </c>
      <c r="AC948">
        <v>0</v>
      </c>
      <c r="AE948" t="s">
        <v>3785</v>
      </c>
      <c r="AF948" t="s">
        <v>3786</v>
      </c>
      <c r="AG948" t="s">
        <v>611</v>
      </c>
      <c r="AH948" t="s">
        <v>615</v>
      </c>
      <c r="AI948" t="s">
        <v>3624</v>
      </c>
      <c r="AJ948" t="s">
        <v>3795</v>
      </c>
      <c r="AK948" t="s">
        <v>3796</v>
      </c>
      <c r="AL948">
        <v>250000000</v>
      </c>
      <c r="AM948">
        <v>0</v>
      </c>
      <c r="AN948">
        <v>0</v>
      </c>
      <c r="AO948">
        <v>19000000</v>
      </c>
      <c r="AP948">
        <v>230000000</v>
      </c>
      <c r="AQ948" s="187">
        <v>39000000</v>
      </c>
      <c r="AR948" s="187">
        <v>9938050</v>
      </c>
      <c r="AS948" s="187">
        <v>9938050</v>
      </c>
      <c r="AT948" s="187">
        <v>9938050</v>
      </c>
      <c r="AU948" s="187">
        <v>9938050</v>
      </c>
      <c r="AV948" s="187">
        <v>29061950</v>
      </c>
      <c r="AY948" t="e">
        <f>+#REF!-[5]GASTOS!#REF!</f>
        <v>#REF!</v>
      </c>
    </row>
    <row r="949" spans="1:51" x14ac:dyDescent="0.25">
      <c r="A949">
        <v>21</v>
      </c>
      <c r="B949">
        <v>11</v>
      </c>
      <c r="C949">
        <v>1</v>
      </c>
      <c r="D949">
        <v>11</v>
      </c>
      <c r="E949">
        <v>2</v>
      </c>
      <c r="F949">
        <v>1</v>
      </c>
      <c r="G949">
        <v>35</v>
      </c>
      <c r="H949">
        <v>0</v>
      </c>
      <c r="I949">
        <v>1</v>
      </c>
      <c r="J949" t="s">
        <v>597</v>
      </c>
      <c r="K949">
        <v>0</v>
      </c>
      <c r="L949" t="s">
        <v>597</v>
      </c>
      <c r="M949" t="s">
        <v>749</v>
      </c>
      <c r="N949" t="s">
        <v>217</v>
      </c>
      <c r="O949" t="s">
        <v>3644</v>
      </c>
      <c r="P949" t="s">
        <v>3617</v>
      </c>
      <c r="Q949" t="s">
        <v>596</v>
      </c>
      <c r="R949" t="s">
        <v>3617</v>
      </c>
      <c r="S949" t="s">
        <v>596</v>
      </c>
      <c r="T949" t="s">
        <v>597</v>
      </c>
      <c r="U949" t="s">
        <v>595</v>
      </c>
      <c r="V949" t="s">
        <v>234</v>
      </c>
      <c r="W949" t="s">
        <v>3612</v>
      </c>
      <c r="X949" t="s">
        <v>3618</v>
      </c>
      <c r="Y949" t="s">
        <v>3636</v>
      </c>
      <c r="Z949" t="s">
        <v>3637</v>
      </c>
      <c r="AA949" t="s">
        <v>3853</v>
      </c>
      <c r="AC949">
        <v>0</v>
      </c>
      <c r="AE949" t="s">
        <v>3826</v>
      </c>
      <c r="AF949" t="s">
        <v>3827</v>
      </c>
      <c r="AG949" t="s">
        <v>611</v>
      </c>
      <c r="AH949" t="s">
        <v>615</v>
      </c>
      <c r="AI949" t="s">
        <v>3624</v>
      </c>
      <c r="AJ949" t="s">
        <v>3854</v>
      </c>
      <c r="AK949" t="s">
        <v>3855</v>
      </c>
      <c r="AL949">
        <v>519714635</v>
      </c>
      <c r="AM949">
        <v>0</v>
      </c>
      <c r="AN949">
        <v>0</v>
      </c>
      <c r="AO949">
        <v>321240877</v>
      </c>
      <c r="AP949">
        <v>0</v>
      </c>
      <c r="AQ949" s="187">
        <v>840955512</v>
      </c>
      <c r="AR949" s="187">
        <v>840955512</v>
      </c>
      <c r="AS949" s="187">
        <v>840955512</v>
      </c>
      <c r="AT949" s="187">
        <v>668648150</v>
      </c>
      <c r="AU949" s="187">
        <v>617548078</v>
      </c>
      <c r="AV949" s="187">
        <v>0</v>
      </c>
      <c r="AY949" t="e">
        <f>+#REF!-[5]GASTOS!#REF!</f>
        <v>#REF!</v>
      </c>
    </row>
    <row r="950" spans="1:51" x14ac:dyDescent="0.25">
      <c r="A950">
        <v>21</v>
      </c>
      <c r="B950">
        <v>11</v>
      </c>
      <c r="C950">
        <v>1</v>
      </c>
      <c r="D950">
        <v>11</v>
      </c>
      <c r="E950">
        <v>2</v>
      </c>
      <c r="F950">
        <v>1</v>
      </c>
      <c r="G950">
        <v>38</v>
      </c>
      <c r="H950">
        <v>0</v>
      </c>
      <c r="I950">
        <v>1</v>
      </c>
      <c r="J950" t="s">
        <v>597</v>
      </c>
      <c r="K950">
        <v>0</v>
      </c>
      <c r="L950" t="s">
        <v>597</v>
      </c>
      <c r="M950" t="s">
        <v>749</v>
      </c>
      <c r="N950" t="s">
        <v>217</v>
      </c>
      <c r="O950" t="s">
        <v>3644</v>
      </c>
      <c r="P950" t="s">
        <v>3617</v>
      </c>
      <c r="Q950" t="s">
        <v>596</v>
      </c>
      <c r="R950" t="s">
        <v>3617</v>
      </c>
      <c r="S950" t="s">
        <v>596</v>
      </c>
      <c r="T950" t="s">
        <v>597</v>
      </c>
      <c r="U950" t="s">
        <v>595</v>
      </c>
      <c r="V950" t="s">
        <v>234</v>
      </c>
      <c r="W950" t="s">
        <v>3612</v>
      </c>
      <c r="X950" t="s">
        <v>3618</v>
      </c>
      <c r="Y950" t="s">
        <v>3636</v>
      </c>
      <c r="Z950" t="s">
        <v>3637</v>
      </c>
      <c r="AA950" t="s">
        <v>3856</v>
      </c>
      <c r="AC950">
        <v>0</v>
      </c>
      <c r="AE950" t="s">
        <v>3785</v>
      </c>
      <c r="AF950" t="s">
        <v>3786</v>
      </c>
      <c r="AG950" t="s">
        <v>611</v>
      </c>
      <c r="AH950" t="s">
        <v>615</v>
      </c>
      <c r="AI950" t="s">
        <v>3624</v>
      </c>
      <c r="AJ950" t="s">
        <v>3857</v>
      </c>
      <c r="AK950" t="s">
        <v>3858</v>
      </c>
      <c r="AL950">
        <v>10077065</v>
      </c>
      <c r="AM950">
        <v>0</v>
      </c>
      <c r="AN950">
        <v>0</v>
      </c>
      <c r="AO950">
        <v>0</v>
      </c>
      <c r="AP950">
        <v>0</v>
      </c>
      <c r="AQ950" s="187">
        <v>10077065</v>
      </c>
      <c r="AR950" s="187">
        <v>7943772</v>
      </c>
      <c r="AS950" s="187">
        <v>7943772</v>
      </c>
      <c r="AT950" s="187">
        <v>2456965</v>
      </c>
      <c r="AU950" s="187">
        <v>2456965</v>
      </c>
      <c r="AV950" s="187">
        <v>2133293</v>
      </c>
      <c r="AY950" t="e">
        <f>+#REF!-[5]GASTOS!#REF!</f>
        <v>#REF!</v>
      </c>
    </row>
    <row r="951" spans="1:51" x14ac:dyDescent="0.25">
      <c r="A951">
        <v>21</v>
      </c>
      <c r="B951">
        <v>11</v>
      </c>
      <c r="C951">
        <v>1</v>
      </c>
      <c r="D951">
        <v>11</v>
      </c>
      <c r="E951">
        <v>2</v>
      </c>
      <c r="F951">
        <v>1</v>
      </c>
      <c r="G951">
        <v>4</v>
      </c>
      <c r="H951">
        <v>0</v>
      </c>
      <c r="I951">
        <v>1</v>
      </c>
      <c r="J951" t="s">
        <v>597</v>
      </c>
      <c r="K951">
        <v>0</v>
      </c>
      <c r="L951" t="s">
        <v>597</v>
      </c>
      <c r="M951" t="s">
        <v>749</v>
      </c>
      <c r="N951" t="s">
        <v>217</v>
      </c>
      <c r="O951" t="s">
        <v>3644</v>
      </c>
      <c r="P951" t="s">
        <v>3617</v>
      </c>
      <c r="Q951" t="s">
        <v>596</v>
      </c>
      <c r="R951" t="s">
        <v>3617</v>
      </c>
      <c r="S951" t="s">
        <v>596</v>
      </c>
      <c r="T951" t="s">
        <v>597</v>
      </c>
      <c r="U951" t="s">
        <v>595</v>
      </c>
      <c r="V951" t="s">
        <v>234</v>
      </c>
      <c r="W951" t="s">
        <v>3612</v>
      </c>
      <c r="X951" t="s">
        <v>3618</v>
      </c>
      <c r="Y951" t="s">
        <v>3636</v>
      </c>
      <c r="Z951" t="s">
        <v>3637</v>
      </c>
      <c r="AA951" t="s">
        <v>3797</v>
      </c>
      <c r="AC951">
        <v>0</v>
      </c>
      <c r="AE951" t="s">
        <v>3622</v>
      </c>
      <c r="AF951" t="s">
        <v>3623</v>
      </c>
      <c r="AG951" t="s">
        <v>611</v>
      </c>
      <c r="AH951" t="s">
        <v>615</v>
      </c>
      <c r="AI951" t="s">
        <v>3624</v>
      </c>
      <c r="AJ951" t="s">
        <v>3798</v>
      </c>
      <c r="AK951" t="s">
        <v>3799</v>
      </c>
      <c r="AL951">
        <v>54900000</v>
      </c>
      <c r="AM951">
        <v>0</v>
      </c>
      <c r="AN951">
        <v>0</v>
      </c>
      <c r="AO951">
        <v>0</v>
      </c>
      <c r="AP951">
        <v>54900000</v>
      </c>
      <c r="AQ951" s="187">
        <v>0</v>
      </c>
      <c r="AR951" s="187">
        <v>0</v>
      </c>
      <c r="AS951" s="187">
        <v>0</v>
      </c>
      <c r="AT951" s="187">
        <v>0</v>
      </c>
      <c r="AU951" s="187">
        <v>0</v>
      </c>
      <c r="AV951" s="187">
        <v>0</v>
      </c>
      <c r="AY951" t="e">
        <f>+#REF!-[5]GASTOS!#REF!</f>
        <v>#REF!</v>
      </c>
    </row>
    <row r="952" spans="1:51" x14ac:dyDescent="0.25">
      <c r="A952">
        <v>21</v>
      </c>
      <c r="B952">
        <v>11</v>
      </c>
      <c r="C952">
        <v>1</v>
      </c>
      <c r="D952">
        <v>11</v>
      </c>
      <c r="E952">
        <v>2</v>
      </c>
      <c r="F952">
        <v>1</v>
      </c>
      <c r="G952">
        <v>5</v>
      </c>
      <c r="H952">
        <v>0</v>
      </c>
      <c r="I952">
        <v>1</v>
      </c>
      <c r="J952" t="s">
        <v>597</v>
      </c>
      <c r="K952">
        <v>0</v>
      </c>
      <c r="L952" t="s">
        <v>597</v>
      </c>
      <c r="M952" t="s">
        <v>749</v>
      </c>
      <c r="N952" t="s">
        <v>217</v>
      </c>
      <c r="O952" t="s">
        <v>3644</v>
      </c>
      <c r="P952" t="s">
        <v>3617</v>
      </c>
      <c r="Q952" t="s">
        <v>596</v>
      </c>
      <c r="R952" t="s">
        <v>3617</v>
      </c>
      <c r="S952" t="s">
        <v>596</v>
      </c>
      <c r="T952" t="s">
        <v>597</v>
      </c>
      <c r="U952" t="s">
        <v>595</v>
      </c>
      <c r="V952" t="s">
        <v>234</v>
      </c>
      <c r="W952" t="s">
        <v>3612</v>
      </c>
      <c r="X952" t="s">
        <v>3618</v>
      </c>
      <c r="Y952" t="s">
        <v>3636</v>
      </c>
      <c r="Z952" t="s">
        <v>3637</v>
      </c>
      <c r="AA952" t="s">
        <v>3800</v>
      </c>
      <c r="AC952">
        <v>0</v>
      </c>
      <c r="AE952" t="s">
        <v>3801</v>
      </c>
      <c r="AF952" t="s">
        <v>3802</v>
      </c>
      <c r="AG952" t="s">
        <v>611</v>
      </c>
      <c r="AH952" t="s">
        <v>615</v>
      </c>
      <c r="AI952" t="s">
        <v>3624</v>
      </c>
      <c r="AJ952" t="s">
        <v>3803</v>
      </c>
      <c r="AK952" t="s">
        <v>3804</v>
      </c>
      <c r="AL952">
        <v>2006045367</v>
      </c>
      <c r="AM952">
        <v>0</v>
      </c>
      <c r="AN952">
        <v>0</v>
      </c>
      <c r="AO952">
        <v>380000000</v>
      </c>
      <c r="AP952">
        <v>0</v>
      </c>
      <c r="AQ952" s="187">
        <v>2386045367</v>
      </c>
      <c r="AR952" s="187">
        <v>2381706829</v>
      </c>
      <c r="AS952" s="187">
        <v>2285940363</v>
      </c>
      <c r="AT952" s="187">
        <v>2199205477.9000001</v>
      </c>
      <c r="AU952" s="187">
        <v>2199205477.9000001</v>
      </c>
      <c r="AV952" s="187">
        <v>4338538</v>
      </c>
      <c r="AY952" t="e">
        <f>+#REF!-[5]GASTOS!#REF!</f>
        <v>#REF!</v>
      </c>
    </row>
    <row r="953" spans="1:51" x14ac:dyDescent="0.25">
      <c r="A953">
        <v>21</v>
      </c>
      <c r="B953">
        <v>11</v>
      </c>
      <c r="C953">
        <v>1</v>
      </c>
      <c r="D953">
        <v>11</v>
      </c>
      <c r="E953">
        <v>2</v>
      </c>
      <c r="F953">
        <v>1</v>
      </c>
      <c r="G953">
        <v>7</v>
      </c>
      <c r="H953">
        <v>0</v>
      </c>
      <c r="I953">
        <v>1</v>
      </c>
      <c r="J953" t="s">
        <v>597</v>
      </c>
      <c r="K953">
        <v>0</v>
      </c>
      <c r="L953" t="s">
        <v>597</v>
      </c>
      <c r="M953" t="s">
        <v>749</v>
      </c>
      <c r="N953" t="s">
        <v>217</v>
      </c>
      <c r="O953" t="s">
        <v>3644</v>
      </c>
      <c r="P953" t="s">
        <v>3617</v>
      </c>
      <c r="Q953" t="s">
        <v>596</v>
      </c>
      <c r="R953" t="s">
        <v>3617</v>
      </c>
      <c r="S953" t="s">
        <v>596</v>
      </c>
      <c r="T953" t="s">
        <v>597</v>
      </c>
      <c r="U953" t="s">
        <v>595</v>
      </c>
      <c r="V953" t="s">
        <v>234</v>
      </c>
      <c r="W953" t="s">
        <v>3612</v>
      </c>
      <c r="X953" t="s">
        <v>3618</v>
      </c>
      <c r="Y953" t="s">
        <v>3636</v>
      </c>
      <c r="Z953" t="s">
        <v>3637</v>
      </c>
      <c r="AA953" t="s">
        <v>3805</v>
      </c>
      <c r="AC953">
        <v>0</v>
      </c>
      <c r="AE953" t="s">
        <v>3785</v>
      </c>
      <c r="AF953" t="s">
        <v>3786</v>
      </c>
      <c r="AG953" t="s">
        <v>611</v>
      </c>
      <c r="AH953" t="s">
        <v>615</v>
      </c>
      <c r="AI953" t="s">
        <v>3624</v>
      </c>
      <c r="AJ953" t="s">
        <v>3806</v>
      </c>
      <c r="AK953" t="s">
        <v>3807</v>
      </c>
      <c r="AL953">
        <v>412299000</v>
      </c>
      <c r="AM953">
        <v>0</v>
      </c>
      <c r="AN953">
        <v>0</v>
      </c>
      <c r="AO953">
        <v>0</v>
      </c>
      <c r="AP953">
        <v>330000000</v>
      </c>
      <c r="AQ953" s="187">
        <v>82299000</v>
      </c>
      <c r="AR953" s="187">
        <v>73067000</v>
      </c>
      <c r="AS953" s="187">
        <v>11000000</v>
      </c>
      <c r="AT953" s="187">
        <v>0</v>
      </c>
      <c r="AU953" s="187">
        <v>0</v>
      </c>
      <c r="AV953" s="187">
        <v>9232000</v>
      </c>
      <c r="AY953" t="e">
        <f>+#REF!-[5]GASTOS!#REF!</f>
        <v>#REF!</v>
      </c>
    </row>
    <row r="954" spans="1:51" x14ac:dyDescent="0.25">
      <c r="A954">
        <v>21</v>
      </c>
      <c r="B954">
        <v>11</v>
      </c>
      <c r="C954">
        <v>1</v>
      </c>
      <c r="D954">
        <v>11</v>
      </c>
      <c r="E954">
        <v>2</v>
      </c>
      <c r="F954">
        <v>1</v>
      </c>
      <c r="G954">
        <v>8</v>
      </c>
      <c r="H954">
        <v>0</v>
      </c>
      <c r="I954">
        <v>1</v>
      </c>
      <c r="J954" t="s">
        <v>597</v>
      </c>
      <c r="K954">
        <v>0</v>
      </c>
      <c r="L954" t="s">
        <v>597</v>
      </c>
      <c r="M954" t="s">
        <v>749</v>
      </c>
      <c r="N954" t="s">
        <v>217</v>
      </c>
      <c r="O954" t="s">
        <v>3644</v>
      </c>
      <c r="P954" t="s">
        <v>3617</v>
      </c>
      <c r="Q954" t="s">
        <v>596</v>
      </c>
      <c r="R954" t="s">
        <v>3617</v>
      </c>
      <c r="S954" t="s">
        <v>596</v>
      </c>
      <c r="T954" t="s">
        <v>597</v>
      </c>
      <c r="U954" t="s">
        <v>595</v>
      </c>
      <c r="V954" t="s">
        <v>234</v>
      </c>
      <c r="W954" t="s">
        <v>3612</v>
      </c>
      <c r="X954" t="s">
        <v>3618</v>
      </c>
      <c r="Y954" t="s">
        <v>3636</v>
      </c>
      <c r="Z954" t="s">
        <v>3637</v>
      </c>
      <c r="AA954" t="s">
        <v>3808</v>
      </c>
      <c r="AC954">
        <v>0</v>
      </c>
      <c r="AE954" t="s">
        <v>3785</v>
      </c>
      <c r="AF954" t="s">
        <v>3786</v>
      </c>
      <c r="AG954" t="s">
        <v>611</v>
      </c>
      <c r="AH954" t="s">
        <v>615</v>
      </c>
      <c r="AI954" t="s">
        <v>3624</v>
      </c>
      <c r="AJ954" t="s">
        <v>3809</v>
      </c>
      <c r="AK954" t="s">
        <v>3810</v>
      </c>
      <c r="AL954">
        <v>360250000</v>
      </c>
      <c r="AM954">
        <v>0</v>
      </c>
      <c r="AN954">
        <v>0</v>
      </c>
      <c r="AO954">
        <v>0</v>
      </c>
      <c r="AP954">
        <v>0</v>
      </c>
      <c r="AQ954" s="187">
        <v>360250000</v>
      </c>
      <c r="AR954" s="187">
        <v>359750000</v>
      </c>
      <c r="AS954" s="187">
        <v>359750000</v>
      </c>
      <c r="AT954" s="187">
        <v>264950220</v>
      </c>
      <c r="AU954" s="187">
        <v>234791850</v>
      </c>
      <c r="AV954" s="187">
        <v>500000</v>
      </c>
      <c r="AY954" t="e">
        <f>+#REF!-[5]GASTOS!#REF!</f>
        <v>#REF!</v>
      </c>
    </row>
    <row r="955" spans="1:51" x14ac:dyDescent="0.25">
      <c r="A955">
        <v>21</v>
      </c>
      <c r="B955">
        <v>11</v>
      </c>
      <c r="C955">
        <v>1</v>
      </c>
      <c r="D955">
        <v>11</v>
      </c>
      <c r="E955">
        <v>2</v>
      </c>
      <c r="F955">
        <v>2</v>
      </c>
      <c r="G955">
        <v>2</v>
      </c>
      <c r="H955">
        <v>0</v>
      </c>
      <c r="I955">
        <v>1</v>
      </c>
      <c r="J955" t="s">
        <v>597</v>
      </c>
      <c r="K955">
        <v>0</v>
      </c>
      <c r="L955" t="s">
        <v>597</v>
      </c>
      <c r="M955" t="s">
        <v>749</v>
      </c>
      <c r="N955" t="s">
        <v>217</v>
      </c>
      <c r="O955" t="s">
        <v>3644</v>
      </c>
      <c r="P955" t="s">
        <v>3617</v>
      </c>
      <c r="Q955" t="s">
        <v>596</v>
      </c>
      <c r="R955" t="s">
        <v>3617</v>
      </c>
      <c r="S955" t="s">
        <v>596</v>
      </c>
      <c r="T955" t="s">
        <v>597</v>
      </c>
      <c r="U955" t="s">
        <v>595</v>
      </c>
      <c r="V955" t="s">
        <v>234</v>
      </c>
      <c r="W955" t="s">
        <v>3612</v>
      </c>
      <c r="X955" t="s">
        <v>3618</v>
      </c>
      <c r="Y955" t="s">
        <v>3619</v>
      </c>
      <c r="Z955" t="s">
        <v>3620</v>
      </c>
      <c r="AA955" t="s">
        <v>3859</v>
      </c>
      <c r="AC955">
        <v>0</v>
      </c>
      <c r="AE955" t="s">
        <v>3785</v>
      </c>
      <c r="AF955" t="s">
        <v>3786</v>
      </c>
      <c r="AG955" t="s">
        <v>611</v>
      </c>
      <c r="AH955" t="s">
        <v>615</v>
      </c>
      <c r="AI955" t="s">
        <v>3624</v>
      </c>
      <c r="AJ955" t="s">
        <v>3860</v>
      </c>
      <c r="AK955" t="s">
        <v>3861</v>
      </c>
      <c r="AL955">
        <v>614703311</v>
      </c>
      <c r="AM955">
        <v>0</v>
      </c>
      <c r="AN955">
        <v>0</v>
      </c>
      <c r="AO955">
        <v>0</v>
      </c>
      <c r="AP955">
        <v>399103311</v>
      </c>
      <c r="AQ955" s="187">
        <v>215600000</v>
      </c>
      <c r="AR955" s="187">
        <v>215600000</v>
      </c>
      <c r="AS955" s="187">
        <v>215600000</v>
      </c>
      <c r="AT955" s="187">
        <v>144617917</v>
      </c>
      <c r="AU955" s="187">
        <v>138064164</v>
      </c>
      <c r="AV955" s="187">
        <v>0</v>
      </c>
      <c r="AY955" t="e">
        <f>+#REF!-[5]GASTOS!#REF!</f>
        <v>#REF!</v>
      </c>
    </row>
    <row r="956" spans="1:51" x14ac:dyDescent="0.25">
      <c r="A956">
        <v>21</v>
      </c>
      <c r="B956">
        <v>11</v>
      </c>
      <c r="C956">
        <v>1</v>
      </c>
      <c r="D956">
        <v>11</v>
      </c>
      <c r="E956">
        <v>2</v>
      </c>
      <c r="F956">
        <v>2</v>
      </c>
      <c r="G956">
        <v>3</v>
      </c>
      <c r="H956">
        <v>0</v>
      </c>
      <c r="I956">
        <v>1</v>
      </c>
      <c r="J956" t="s">
        <v>597</v>
      </c>
      <c r="K956">
        <v>0</v>
      </c>
      <c r="L956" t="s">
        <v>597</v>
      </c>
      <c r="M956" t="s">
        <v>749</v>
      </c>
      <c r="N956" t="s">
        <v>217</v>
      </c>
      <c r="O956" t="s">
        <v>3644</v>
      </c>
      <c r="P956" t="s">
        <v>3617</v>
      </c>
      <c r="Q956" t="s">
        <v>596</v>
      </c>
      <c r="R956" t="s">
        <v>3617</v>
      </c>
      <c r="S956" t="s">
        <v>596</v>
      </c>
      <c r="T956" t="s">
        <v>597</v>
      </c>
      <c r="U956" t="s">
        <v>595</v>
      </c>
      <c r="V956" t="s">
        <v>234</v>
      </c>
      <c r="W956" t="s">
        <v>3612</v>
      </c>
      <c r="X956" t="s">
        <v>3618</v>
      </c>
      <c r="Y956" t="s">
        <v>3619</v>
      </c>
      <c r="Z956" t="s">
        <v>3620</v>
      </c>
      <c r="AA956" t="s">
        <v>3621</v>
      </c>
      <c r="AC956">
        <v>0</v>
      </c>
      <c r="AE956" t="s">
        <v>3785</v>
      </c>
      <c r="AF956" t="s">
        <v>3786</v>
      </c>
      <c r="AG956" t="s">
        <v>611</v>
      </c>
      <c r="AH956" t="s">
        <v>615</v>
      </c>
      <c r="AI956" t="s">
        <v>3624</v>
      </c>
      <c r="AJ956" t="s">
        <v>3862</v>
      </c>
      <c r="AK956" t="s">
        <v>3626</v>
      </c>
      <c r="AL956">
        <v>5490000</v>
      </c>
      <c r="AM956">
        <v>0</v>
      </c>
      <c r="AN956">
        <v>0</v>
      </c>
      <c r="AO956">
        <v>0</v>
      </c>
      <c r="AP956">
        <v>2076600</v>
      </c>
      <c r="AQ956" s="187">
        <v>3413400</v>
      </c>
      <c r="AR956" s="187">
        <v>3413400</v>
      </c>
      <c r="AS956" s="187">
        <v>0</v>
      </c>
      <c r="AT956" s="187">
        <v>0</v>
      </c>
      <c r="AU956" s="187">
        <v>0</v>
      </c>
      <c r="AV956" s="187">
        <v>0</v>
      </c>
      <c r="AY956" t="e">
        <f>+#REF!-[5]GASTOS!#REF!</f>
        <v>#REF!</v>
      </c>
    </row>
    <row r="957" spans="1:51" x14ac:dyDescent="0.25">
      <c r="A957">
        <v>21</v>
      </c>
      <c r="B957">
        <v>11</v>
      </c>
      <c r="C957">
        <v>1</v>
      </c>
      <c r="D957">
        <v>11</v>
      </c>
      <c r="E957">
        <v>2</v>
      </c>
      <c r="F957">
        <v>2</v>
      </c>
      <c r="G957">
        <v>5</v>
      </c>
      <c r="H957">
        <v>0</v>
      </c>
      <c r="I957">
        <v>1</v>
      </c>
      <c r="J957" t="s">
        <v>597</v>
      </c>
      <c r="K957">
        <v>0</v>
      </c>
      <c r="L957" t="s">
        <v>597</v>
      </c>
      <c r="M957" t="s">
        <v>749</v>
      </c>
      <c r="N957" t="s">
        <v>217</v>
      </c>
      <c r="O957" t="s">
        <v>3644</v>
      </c>
      <c r="P957" t="s">
        <v>3617</v>
      </c>
      <c r="Q957" t="s">
        <v>596</v>
      </c>
      <c r="R957" t="s">
        <v>3617</v>
      </c>
      <c r="S957" t="s">
        <v>596</v>
      </c>
      <c r="T957" t="s">
        <v>597</v>
      </c>
      <c r="U957" t="s">
        <v>595</v>
      </c>
      <c r="V957" t="s">
        <v>234</v>
      </c>
      <c r="W957" t="s">
        <v>3612</v>
      </c>
      <c r="X957" t="s">
        <v>3618</v>
      </c>
      <c r="Y957" t="s">
        <v>3619</v>
      </c>
      <c r="Z957" t="s">
        <v>3620</v>
      </c>
      <c r="AA957" t="s">
        <v>3863</v>
      </c>
      <c r="AC957">
        <v>0</v>
      </c>
      <c r="AE957" t="s">
        <v>3785</v>
      </c>
      <c r="AF957" t="s">
        <v>3786</v>
      </c>
      <c r="AG957" t="s">
        <v>611</v>
      </c>
      <c r="AH957" t="s">
        <v>615</v>
      </c>
      <c r="AI957" t="s">
        <v>3624</v>
      </c>
      <c r="AJ957" t="s">
        <v>3864</v>
      </c>
      <c r="AK957" t="s">
        <v>3865</v>
      </c>
      <c r="AL957">
        <v>23352522</v>
      </c>
      <c r="AM957">
        <v>0</v>
      </c>
      <c r="AN957">
        <v>0</v>
      </c>
      <c r="AO957">
        <v>0</v>
      </c>
      <c r="AP957">
        <v>0</v>
      </c>
      <c r="AQ957" s="187">
        <v>23352522</v>
      </c>
      <c r="AR957" s="187">
        <v>23000000</v>
      </c>
      <c r="AS957" s="187">
        <v>0</v>
      </c>
      <c r="AT957" s="187">
        <v>0</v>
      </c>
      <c r="AU957" s="187">
        <v>0</v>
      </c>
      <c r="AV957" s="187">
        <v>352522</v>
      </c>
      <c r="AY957" t="e">
        <f>+#REF!-[5]GASTOS!#REF!</f>
        <v>#REF!</v>
      </c>
    </row>
    <row r="958" spans="1:51" x14ac:dyDescent="0.25">
      <c r="A958">
        <v>21</v>
      </c>
      <c r="B958">
        <v>11</v>
      </c>
      <c r="C958">
        <v>1</v>
      </c>
      <c r="D958">
        <v>11</v>
      </c>
      <c r="E958">
        <v>2</v>
      </c>
      <c r="F958">
        <v>2</v>
      </c>
      <c r="G958">
        <v>7</v>
      </c>
      <c r="H958">
        <v>0</v>
      </c>
      <c r="I958">
        <v>1</v>
      </c>
      <c r="J958" t="s">
        <v>597</v>
      </c>
      <c r="K958">
        <v>0</v>
      </c>
      <c r="L958" t="s">
        <v>597</v>
      </c>
      <c r="M958" t="s">
        <v>749</v>
      </c>
      <c r="N958" t="s">
        <v>217</v>
      </c>
      <c r="O958" t="s">
        <v>3644</v>
      </c>
      <c r="P958" t="s">
        <v>3617</v>
      </c>
      <c r="Q958" t="s">
        <v>596</v>
      </c>
      <c r="R958" t="s">
        <v>3617</v>
      </c>
      <c r="S958" t="s">
        <v>596</v>
      </c>
      <c r="T958" t="s">
        <v>597</v>
      </c>
      <c r="U958" t="s">
        <v>595</v>
      </c>
      <c r="V958" t="s">
        <v>234</v>
      </c>
      <c r="W958" t="s">
        <v>3612</v>
      </c>
      <c r="X958" t="s">
        <v>3618</v>
      </c>
      <c r="Y958" t="s">
        <v>3619</v>
      </c>
      <c r="Z958" t="s">
        <v>3620</v>
      </c>
      <c r="AA958" t="s">
        <v>3866</v>
      </c>
      <c r="AC958">
        <v>0</v>
      </c>
      <c r="AE958" t="s">
        <v>3785</v>
      </c>
      <c r="AF958" t="s">
        <v>3786</v>
      </c>
      <c r="AG958" t="s">
        <v>611</v>
      </c>
      <c r="AH958" t="s">
        <v>615</v>
      </c>
      <c r="AI958" t="s">
        <v>3624</v>
      </c>
      <c r="AJ958" t="s">
        <v>3867</v>
      </c>
      <c r="AK958" t="s">
        <v>3868</v>
      </c>
      <c r="AL958">
        <v>155841841</v>
      </c>
      <c r="AM958">
        <v>0</v>
      </c>
      <c r="AN958">
        <v>0</v>
      </c>
      <c r="AO958">
        <v>100000000</v>
      </c>
      <c r="AP958">
        <v>0</v>
      </c>
      <c r="AQ958" s="187">
        <v>255841841</v>
      </c>
      <c r="AR958" s="187">
        <v>242000000</v>
      </c>
      <c r="AS958" s="187">
        <v>17000000</v>
      </c>
      <c r="AT958" s="187">
        <v>5430666.1500000004</v>
      </c>
      <c r="AU958" s="187">
        <v>0</v>
      </c>
      <c r="AV958" s="187">
        <v>13841841</v>
      </c>
      <c r="AY958" t="e">
        <f>+#REF!-[5]GASTOS!#REF!</f>
        <v>#REF!</v>
      </c>
    </row>
    <row r="959" spans="1:51" x14ac:dyDescent="0.25">
      <c r="A959">
        <v>21</v>
      </c>
      <c r="B959">
        <v>11</v>
      </c>
      <c r="C959">
        <v>1</v>
      </c>
      <c r="D959">
        <v>11</v>
      </c>
      <c r="E959">
        <v>3</v>
      </c>
      <c r="F959">
        <v>2</v>
      </c>
      <c r="G959">
        <v>10</v>
      </c>
      <c r="H959">
        <v>0</v>
      </c>
      <c r="I959">
        <v>1</v>
      </c>
      <c r="J959" t="s">
        <v>597</v>
      </c>
      <c r="K959">
        <v>0</v>
      </c>
      <c r="L959" t="s">
        <v>597</v>
      </c>
      <c r="M959" t="s">
        <v>749</v>
      </c>
      <c r="N959" t="s">
        <v>217</v>
      </c>
      <c r="O959" t="s">
        <v>3644</v>
      </c>
      <c r="P959" t="s">
        <v>3617</v>
      </c>
      <c r="Q959" t="s">
        <v>596</v>
      </c>
      <c r="R959" t="s">
        <v>3617</v>
      </c>
      <c r="S959" t="s">
        <v>596</v>
      </c>
      <c r="T959" t="s">
        <v>597</v>
      </c>
      <c r="U959" t="s">
        <v>595</v>
      </c>
      <c r="V959" t="s">
        <v>234</v>
      </c>
      <c r="W959" t="s">
        <v>3611</v>
      </c>
      <c r="X959" t="s">
        <v>3869</v>
      </c>
      <c r="Y959" t="s">
        <v>3870</v>
      </c>
      <c r="Z959" t="s">
        <v>3871</v>
      </c>
      <c r="AA959" t="s">
        <v>3886</v>
      </c>
      <c r="AC959">
        <v>0</v>
      </c>
      <c r="AE959" t="s">
        <v>3873</v>
      </c>
      <c r="AF959" t="s">
        <v>3874</v>
      </c>
      <c r="AG959" t="s">
        <v>611</v>
      </c>
      <c r="AH959" t="s">
        <v>615</v>
      </c>
      <c r="AI959" t="s">
        <v>3624</v>
      </c>
      <c r="AJ959" t="s">
        <v>3887</v>
      </c>
      <c r="AK959" t="s">
        <v>3888</v>
      </c>
      <c r="AL959">
        <v>11105000</v>
      </c>
      <c r="AM959">
        <v>0</v>
      </c>
      <c r="AN959">
        <v>0</v>
      </c>
      <c r="AO959">
        <v>0</v>
      </c>
      <c r="AP959">
        <v>0</v>
      </c>
      <c r="AQ959" s="187">
        <v>11105000</v>
      </c>
      <c r="AR959" s="187">
        <v>0</v>
      </c>
      <c r="AS959" s="187">
        <v>0</v>
      </c>
      <c r="AT959" s="187">
        <v>0</v>
      </c>
      <c r="AU959" s="187">
        <v>0</v>
      </c>
      <c r="AV959" s="187">
        <v>11105000</v>
      </c>
      <c r="AY959" t="e">
        <f>+#REF!-[5]GASTOS!#REF!</f>
        <v>#REF!</v>
      </c>
    </row>
    <row r="960" spans="1:51" x14ac:dyDescent="0.25">
      <c r="A960">
        <v>21</v>
      </c>
      <c r="B960">
        <v>11</v>
      </c>
      <c r="C960">
        <v>1</v>
      </c>
      <c r="D960">
        <v>11</v>
      </c>
      <c r="E960">
        <v>3</v>
      </c>
      <c r="F960">
        <v>2</v>
      </c>
      <c r="G960">
        <v>6</v>
      </c>
      <c r="H960">
        <v>0</v>
      </c>
      <c r="I960">
        <v>1</v>
      </c>
      <c r="J960" t="s">
        <v>597</v>
      </c>
      <c r="K960">
        <v>0</v>
      </c>
      <c r="L960" t="s">
        <v>597</v>
      </c>
      <c r="M960" t="s">
        <v>749</v>
      </c>
      <c r="N960" t="s">
        <v>217</v>
      </c>
      <c r="O960" t="s">
        <v>3644</v>
      </c>
      <c r="P960" t="s">
        <v>3617</v>
      </c>
      <c r="Q960" t="s">
        <v>596</v>
      </c>
      <c r="R960" t="s">
        <v>3617</v>
      </c>
      <c r="S960" t="s">
        <v>596</v>
      </c>
      <c r="T960" t="s">
        <v>597</v>
      </c>
      <c r="U960" t="s">
        <v>595</v>
      </c>
      <c r="V960" t="s">
        <v>234</v>
      </c>
      <c r="W960" t="s">
        <v>3611</v>
      </c>
      <c r="X960" t="s">
        <v>3869</v>
      </c>
      <c r="Y960" t="s">
        <v>3870</v>
      </c>
      <c r="Z960" t="s">
        <v>3871</v>
      </c>
      <c r="AA960" t="s">
        <v>3872</v>
      </c>
      <c r="AC960">
        <v>0</v>
      </c>
      <c r="AE960" t="s">
        <v>3873</v>
      </c>
      <c r="AF960" t="s">
        <v>3874</v>
      </c>
      <c r="AG960" t="s">
        <v>611</v>
      </c>
      <c r="AH960" t="s">
        <v>615</v>
      </c>
      <c r="AI960" t="s">
        <v>3624</v>
      </c>
      <c r="AJ960" t="s">
        <v>3875</v>
      </c>
      <c r="AK960" t="s">
        <v>3876</v>
      </c>
      <c r="AL960">
        <v>33315000</v>
      </c>
      <c r="AM960">
        <v>0</v>
      </c>
      <c r="AN960">
        <v>0</v>
      </c>
      <c r="AO960">
        <v>0</v>
      </c>
      <c r="AP960">
        <v>0</v>
      </c>
      <c r="AQ960" s="187">
        <v>33315000</v>
      </c>
      <c r="AR960" s="187">
        <v>0</v>
      </c>
      <c r="AS960" s="187">
        <v>0</v>
      </c>
      <c r="AT960" s="187">
        <v>0</v>
      </c>
      <c r="AU960" s="187">
        <v>0</v>
      </c>
      <c r="AV960" s="187">
        <v>33315000</v>
      </c>
      <c r="AY960" t="e">
        <f>+#REF!-[5]GASTOS!#REF!</f>
        <v>#REF!</v>
      </c>
    </row>
    <row r="961" spans="1:51" x14ac:dyDescent="0.25">
      <c r="A961">
        <v>21</v>
      </c>
      <c r="B961">
        <v>11</v>
      </c>
      <c r="C961">
        <v>1</v>
      </c>
      <c r="D961">
        <v>11</v>
      </c>
      <c r="E961">
        <v>3</v>
      </c>
      <c r="F961">
        <v>2</v>
      </c>
      <c r="G961">
        <v>7</v>
      </c>
      <c r="H961">
        <v>0</v>
      </c>
      <c r="I961">
        <v>1</v>
      </c>
      <c r="J961" t="s">
        <v>597</v>
      </c>
      <c r="K961">
        <v>0</v>
      </c>
      <c r="L961" t="s">
        <v>597</v>
      </c>
      <c r="M961" t="s">
        <v>749</v>
      </c>
      <c r="N961" t="s">
        <v>217</v>
      </c>
      <c r="O961" t="s">
        <v>3644</v>
      </c>
      <c r="P961" t="s">
        <v>3617</v>
      </c>
      <c r="Q961" t="s">
        <v>596</v>
      </c>
      <c r="R961" t="s">
        <v>3617</v>
      </c>
      <c r="S961" t="s">
        <v>596</v>
      </c>
      <c r="T961" t="s">
        <v>597</v>
      </c>
      <c r="U961" t="s">
        <v>595</v>
      </c>
      <c r="V961" t="s">
        <v>234</v>
      </c>
      <c r="W961" t="s">
        <v>3611</v>
      </c>
      <c r="X961" t="s">
        <v>3869</v>
      </c>
      <c r="Y961" t="s">
        <v>3870</v>
      </c>
      <c r="Z961" t="s">
        <v>3871</v>
      </c>
      <c r="AA961" t="s">
        <v>3877</v>
      </c>
      <c r="AC961">
        <v>0</v>
      </c>
      <c r="AE961" t="s">
        <v>3873</v>
      </c>
      <c r="AF961" t="s">
        <v>3874</v>
      </c>
      <c r="AG961" t="s">
        <v>611</v>
      </c>
      <c r="AH961" t="s">
        <v>615</v>
      </c>
      <c r="AI961" t="s">
        <v>3624</v>
      </c>
      <c r="AJ961" t="s">
        <v>3878</v>
      </c>
      <c r="AK961" t="s">
        <v>3879</v>
      </c>
      <c r="AL961">
        <v>77735000</v>
      </c>
      <c r="AM961">
        <v>0</v>
      </c>
      <c r="AN961">
        <v>0</v>
      </c>
      <c r="AO961">
        <v>0</v>
      </c>
      <c r="AP961">
        <v>0</v>
      </c>
      <c r="AQ961" s="187">
        <v>77735000</v>
      </c>
      <c r="AR961" s="187">
        <v>7009512</v>
      </c>
      <c r="AS961" s="187">
        <v>7009512</v>
      </c>
      <c r="AT961" s="187">
        <v>7009512</v>
      </c>
      <c r="AU961" s="187">
        <v>7009512</v>
      </c>
      <c r="AV961" s="187">
        <v>70725488</v>
      </c>
      <c r="AY961" t="e">
        <f>+#REF!-[5]GASTOS!#REF!</f>
        <v>#REF!</v>
      </c>
    </row>
    <row r="962" spans="1:51" x14ac:dyDescent="0.25">
      <c r="A962">
        <v>21</v>
      </c>
      <c r="B962">
        <v>11</v>
      </c>
      <c r="C962">
        <v>1</v>
      </c>
      <c r="D962">
        <v>11</v>
      </c>
      <c r="E962">
        <v>3</v>
      </c>
      <c r="F962">
        <v>2</v>
      </c>
      <c r="G962">
        <v>8</v>
      </c>
      <c r="H962">
        <v>0</v>
      </c>
      <c r="I962">
        <v>1</v>
      </c>
      <c r="J962" t="s">
        <v>597</v>
      </c>
      <c r="K962">
        <v>0</v>
      </c>
      <c r="L962" t="s">
        <v>597</v>
      </c>
      <c r="M962" t="s">
        <v>749</v>
      </c>
      <c r="N962" t="s">
        <v>217</v>
      </c>
      <c r="O962" t="s">
        <v>3644</v>
      </c>
      <c r="P962" t="s">
        <v>3617</v>
      </c>
      <c r="Q962" t="s">
        <v>596</v>
      </c>
      <c r="R962" t="s">
        <v>3617</v>
      </c>
      <c r="S962" t="s">
        <v>596</v>
      </c>
      <c r="T962" t="s">
        <v>597</v>
      </c>
      <c r="U962" t="s">
        <v>595</v>
      </c>
      <c r="V962" t="s">
        <v>234</v>
      </c>
      <c r="W962" t="s">
        <v>3611</v>
      </c>
      <c r="X962" t="s">
        <v>3869</v>
      </c>
      <c r="Y962" t="s">
        <v>3870</v>
      </c>
      <c r="Z962" t="s">
        <v>3871</v>
      </c>
      <c r="AA962" t="s">
        <v>3880</v>
      </c>
      <c r="AC962">
        <v>0</v>
      </c>
      <c r="AE962" t="s">
        <v>3873</v>
      </c>
      <c r="AF962" t="s">
        <v>3874</v>
      </c>
      <c r="AG962" t="s">
        <v>611</v>
      </c>
      <c r="AH962" t="s">
        <v>615</v>
      </c>
      <c r="AI962" t="s">
        <v>3624</v>
      </c>
      <c r="AJ962" t="s">
        <v>3881</v>
      </c>
      <c r="AK962" t="s">
        <v>3882</v>
      </c>
      <c r="AL962">
        <v>7773500</v>
      </c>
      <c r="AM962">
        <v>0</v>
      </c>
      <c r="AN962">
        <v>0</v>
      </c>
      <c r="AO962">
        <v>0</v>
      </c>
      <c r="AP962">
        <v>0</v>
      </c>
      <c r="AQ962" s="187">
        <v>7773500</v>
      </c>
      <c r="AR962" s="187">
        <v>0</v>
      </c>
      <c r="AS962" s="187">
        <v>0</v>
      </c>
      <c r="AT962" s="187">
        <v>0</v>
      </c>
      <c r="AU962" s="187">
        <v>0</v>
      </c>
      <c r="AV962" s="187">
        <v>7773500</v>
      </c>
      <c r="AY962" t="e">
        <f>+#REF!-[5]GASTOS!#REF!</f>
        <v>#REF!</v>
      </c>
    </row>
    <row r="963" spans="1:51" x14ac:dyDescent="0.25">
      <c r="A963">
        <v>21</v>
      </c>
      <c r="B963">
        <v>11</v>
      </c>
      <c r="C963">
        <v>1</v>
      </c>
      <c r="D963">
        <v>11</v>
      </c>
      <c r="E963">
        <v>3</v>
      </c>
      <c r="F963">
        <v>2</v>
      </c>
      <c r="G963">
        <v>9</v>
      </c>
      <c r="H963">
        <v>0</v>
      </c>
      <c r="I963">
        <v>1</v>
      </c>
      <c r="J963" t="s">
        <v>597</v>
      </c>
      <c r="K963">
        <v>0</v>
      </c>
      <c r="L963" t="s">
        <v>597</v>
      </c>
      <c r="M963" t="s">
        <v>749</v>
      </c>
      <c r="N963" t="s">
        <v>217</v>
      </c>
      <c r="O963" t="s">
        <v>3644</v>
      </c>
      <c r="P963" t="s">
        <v>3617</v>
      </c>
      <c r="Q963" t="s">
        <v>596</v>
      </c>
      <c r="R963" t="s">
        <v>3617</v>
      </c>
      <c r="S963" t="s">
        <v>596</v>
      </c>
      <c r="T963" t="s">
        <v>597</v>
      </c>
      <c r="U963" t="s">
        <v>595</v>
      </c>
      <c r="V963" t="s">
        <v>234</v>
      </c>
      <c r="W963" t="s">
        <v>3611</v>
      </c>
      <c r="X963" t="s">
        <v>3869</v>
      </c>
      <c r="Y963" t="s">
        <v>3870</v>
      </c>
      <c r="Z963" t="s">
        <v>3871</v>
      </c>
      <c r="AA963" t="s">
        <v>3883</v>
      </c>
      <c r="AC963">
        <v>0</v>
      </c>
      <c r="AE963" t="s">
        <v>3873</v>
      </c>
      <c r="AF963" t="s">
        <v>3874</v>
      </c>
      <c r="AG963" t="s">
        <v>611</v>
      </c>
      <c r="AH963" t="s">
        <v>615</v>
      </c>
      <c r="AI963" t="s">
        <v>3624</v>
      </c>
      <c r="AJ963" t="s">
        <v>3884</v>
      </c>
      <c r="AK963" t="s">
        <v>3885</v>
      </c>
      <c r="AL963">
        <v>16657500</v>
      </c>
      <c r="AM963">
        <v>0</v>
      </c>
      <c r="AN963">
        <v>0</v>
      </c>
      <c r="AO963">
        <v>0</v>
      </c>
      <c r="AP963">
        <v>0</v>
      </c>
      <c r="AQ963" s="187">
        <v>16657500</v>
      </c>
      <c r="AR963" s="187">
        <v>0</v>
      </c>
      <c r="AS963" s="187">
        <v>0</v>
      </c>
      <c r="AT963" s="187">
        <v>0</v>
      </c>
      <c r="AU963" s="187">
        <v>0</v>
      </c>
      <c r="AV963" s="187">
        <v>16657500</v>
      </c>
      <c r="AY963" t="e">
        <f>+#REF!-[5]GASTOS!#REF!</f>
        <v>#REF!</v>
      </c>
    </row>
    <row r="964" spans="1:51" x14ac:dyDescent="0.25">
      <c r="A964">
        <v>21</v>
      </c>
      <c r="B964">
        <v>11</v>
      </c>
      <c r="C964">
        <v>1</v>
      </c>
      <c r="D964">
        <v>22</v>
      </c>
      <c r="E964">
        <v>1</v>
      </c>
      <c r="F964">
        <v>1</v>
      </c>
      <c r="G964">
        <v>3</v>
      </c>
      <c r="H964">
        <v>0</v>
      </c>
      <c r="I964">
        <v>2</v>
      </c>
      <c r="J964" t="s">
        <v>235</v>
      </c>
      <c r="K964" t="s">
        <v>749</v>
      </c>
      <c r="L964" t="s">
        <v>217</v>
      </c>
      <c r="M964" t="s">
        <v>749</v>
      </c>
      <c r="N964" t="s">
        <v>217</v>
      </c>
      <c r="O964" t="s">
        <v>3644</v>
      </c>
      <c r="P964" t="s">
        <v>3617</v>
      </c>
      <c r="Q964" t="s">
        <v>596</v>
      </c>
      <c r="R964" t="s">
        <v>3617</v>
      </c>
      <c r="S964" t="s">
        <v>696</v>
      </c>
      <c r="T964" t="s">
        <v>235</v>
      </c>
      <c r="U964" t="s">
        <v>695</v>
      </c>
      <c r="V964" t="s">
        <v>235</v>
      </c>
      <c r="W964" t="s">
        <v>3613</v>
      </c>
      <c r="X964" t="s">
        <v>3628</v>
      </c>
      <c r="Y964" t="s">
        <v>3645</v>
      </c>
      <c r="Z964" t="s">
        <v>3646</v>
      </c>
      <c r="AA964" t="s">
        <v>3656</v>
      </c>
      <c r="AC964">
        <v>0</v>
      </c>
      <c r="AE964" t="s">
        <v>3648</v>
      </c>
      <c r="AF964" t="s">
        <v>3633</v>
      </c>
      <c r="AG964" t="s">
        <v>611</v>
      </c>
      <c r="AH964" t="s">
        <v>615</v>
      </c>
      <c r="AI964" t="s">
        <v>3624</v>
      </c>
      <c r="AJ964" t="s">
        <v>4100</v>
      </c>
      <c r="AK964" t="s">
        <v>4101</v>
      </c>
      <c r="AL964">
        <v>0</v>
      </c>
      <c r="AM964">
        <v>1700000000</v>
      </c>
      <c r="AN964">
        <v>0</v>
      </c>
      <c r="AO964">
        <v>0</v>
      </c>
      <c r="AP964">
        <v>0</v>
      </c>
      <c r="AQ964" s="187">
        <v>1700000000</v>
      </c>
      <c r="AR964" s="187">
        <v>400000000</v>
      </c>
      <c r="AS964" s="187">
        <v>400000000</v>
      </c>
      <c r="AT964" s="187">
        <v>400000000</v>
      </c>
      <c r="AU964" s="187">
        <v>400000000</v>
      </c>
      <c r="AV964" s="187">
        <v>1300000000</v>
      </c>
      <c r="AY964" t="e">
        <f>+#REF!-[5]GASTOS!#REF!</f>
        <v>#REF!</v>
      </c>
    </row>
    <row r="965" spans="1:51" x14ac:dyDescent="0.25">
      <c r="A965">
        <v>22</v>
      </c>
      <c r="B965">
        <v>11</v>
      </c>
      <c r="C965">
        <v>1</v>
      </c>
      <c r="D965">
        <v>11</v>
      </c>
      <c r="E965">
        <v>2</v>
      </c>
      <c r="F965">
        <v>2</v>
      </c>
      <c r="G965">
        <v>3</v>
      </c>
      <c r="H965">
        <v>0</v>
      </c>
      <c r="I965">
        <v>1</v>
      </c>
      <c r="J965" t="s">
        <v>597</v>
      </c>
      <c r="K965">
        <v>0</v>
      </c>
      <c r="L965" t="s">
        <v>597</v>
      </c>
      <c r="M965" t="s">
        <v>695</v>
      </c>
      <c r="N965" t="s">
        <v>218</v>
      </c>
      <c r="O965" t="s">
        <v>3889</v>
      </c>
      <c r="P965" t="s">
        <v>3617</v>
      </c>
      <c r="Q965" t="s">
        <v>596</v>
      </c>
      <c r="R965" t="s">
        <v>3617</v>
      </c>
      <c r="S965" t="s">
        <v>596</v>
      </c>
      <c r="T965" t="s">
        <v>597</v>
      </c>
      <c r="U965" t="s">
        <v>595</v>
      </c>
      <c r="V965" t="s">
        <v>234</v>
      </c>
      <c r="W965" t="s">
        <v>3612</v>
      </c>
      <c r="X965" t="s">
        <v>3618</v>
      </c>
      <c r="Y965" t="s">
        <v>3619</v>
      </c>
      <c r="Z965" t="s">
        <v>3620</v>
      </c>
      <c r="AA965" t="s">
        <v>3621</v>
      </c>
      <c r="AC965">
        <v>0</v>
      </c>
      <c r="AE965" t="s">
        <v>3622</v>
      </c>
      <c r="AF965" t="s">
        <v>3623</v>
      </c>
      <c r="AG965" t="s">
        <v>611</v>
      </c>
      <c r="AH965" t="s">
        <v>615</v>
      </c>
      <c r="AI965" t="s">
        <v>3624</v>
      </c>
      <c r="AJ965" t="s">
        <v>3890</v>
      </c>
      <c r="AK965" t="s">
        <v>3626</v>
      </c>
      <c r="AL965">
        <v>2737207</v>
      </c>
      <c r="AM965">
        <v>0</v>
      </c>
      <c r="AN965">
        <v>0</v>
      </c>
      <c r="AO965">
        <v>0</v>
      </c>
      <c r="AP965">
        <v>2737207</v>
      </c>
      <c r="AQ965" s="187">
        <v>0</v>
      </c>
      <c r="AR965" s="187">
        <v>0</v>
      </c>
      <c r="AS965" s="187">
        <v>0</v>
      </c>
      <c r="AT965" s="187">
        <v>0</v>
      </c>
      <c r="AU965" s="187">
        <v>0</v>
      </c>
      <c r="AV965" s="187">
        <v>0</v>
      </c>
      <c r="AY965" t="e">
        <f>+#REF!-[5]GASTOS!#REF!</f>
        <v>#REF!</v>
      </c>
    </row>
    <row r="966" spans="1:51" x14ac:dyDescent="0.25">
      <c r="A966">
        <v>23</v>
      </c>
      <c r="B966">
        <v>11</v>
      </c>
      <c r="C966">
        <v>1</v>
      </c>
      <c r="D966">
        <v>11</v>
      </c>
      <c r="E966">
        <v>2</v>
      </c>
      <c r="F966">
        <v>2</v>
      </c>
      <c r="G966">
        <v>3</v>
      </c>
      <c r="H966">
        <v>0</v>
      </c>
      <c r="I966">
        <v>1</v>
      </c>
      <c r="J966" t="s">
        <v>597</v>
      </c>
      <c r="K966">
        <v>0</v>
      </c>
      <c r="L966" t="s">
        <v>597</v>
      </c>
      <c r="M966" t="s">
        <v>872</v>
      </c>
      <c r="N966" t="s">
        <v>258</v>
      </c>
      <c r="O966" t="s">
        <v>3891</v>
      </c>
      <c r="P966" t="s">
        <v>3617</v>
      </c>
      <c r="Q966" t="s">
        <v>596</v>
      </c>
      <c r="R966" t="s">
        <v>3617</v>
      </c>
      <c r="S966" t="s">
        <v>596</v>
      </c>
      <c r="T966" t="s">
        <v>597</v>
      </c>
      <c r="U966" t="s">
        <v>595</v>
      </c>
      <c r="V966" t="s">
        <v>234</v>
      </c>
      <c r="W966" t="s">
        <v>3612</v>
      </c>
      <c r="X966" t="s">
        <v>3618</v>
      </c>
      <c r="Y966" t="s">
        <v>3619</v>
      </c>
      <c r="Z966" t="s">
        <v>3620</v>
      </c>
      <c r="AA966" t="s">
        <v>3621</v>
      </c>
      <c r="AC966">
        <v>0</v>
      </c>
      <c r="AE966" t="s">
        <v>3622</v>
      </c>
      <c r="AF966" t="s">
        <v>3623</v>
      </c>
      <c r="AG966" t="s">
        <v>611</v>
      </c>
      <c r="AH966" t="s">
        <v>615</v>
      </c>
      <c r="AI966" t="s">
        <v>3624</v>
      </c>
      <c r="AJ966" t="s">
        <v>3892</v>
      </c>
      <c r="AK966" t="s">
        <v>3626</v>
      </c>
      <c r="AL966">
        <v>2737207</v>
      </c>
      <c r="AM966">
        <v>0</v>
      </c>
      <c r="AN966">
        <v>0</v>
      </c>
      <c r="AO966">
        <v>0</v>
      </c>
      <c r="AP966">
        <v>2737207</v>
      </c>
      <c r="AQ966" s="187">
        <v>0</v>
      </c>
      <c r="AR966" s="187">
        <v>0</v>
      </c>
      <c r="AS966" s="187">
        <v>0</v>
      </c>
      <c r="AT966" s="187">
        <v>0</v>
      </c>
      <c r="AU966" s="187">
        <v>0</v>
      </c>
      <c r="AV966" s="187">
        <v>0</v>
      </c>
      <c r="AY966" t="e">
        <f>+#REF!-[5]GASTOS!#REF!</f>
        <v>#REF!</v>
      </c>
    </row>
    <row r="967" spans="1:51" x14ac:dyDescent="0.25">
      <c r="A967">
        <v>24</v>
      </c>
      <c r="B967">
        <v>11</v>
      </c>
      <c r="C967">
        <v>1</v>
      </c>
      <c r="D967">
        <v>11</v>
      </c>
      <c r="E967">
        <v>2</v>
      </c>
      <c r="F967">
        <v>2</v>
      </c>
      <c r="G967">
        <v>3</v>
      </c>
      <c r="H967">
        <v>0</v>
      </c>
      <c r="I967">
        <v>1</v>
      </c>
      <c r="J967" t="s">
        <v>597</v>
      </c>
      <c r="K967">
        <v>0</v>
      </c>
      <c r="L967" t="s">
        <v>597</v>
      </c>
      <c r="M967" t="s">
        <v>993</v>
      </c>
      <c r="N967" t="s">
        <v>219</v>
      </c>
      <c r="O967" t="s">
        <v>3893</v>
      </c>
      <c r="P967" t="s">
        <v>3617</v>
      </c>
      <c r="Q967" t="s">
        <v>596</v>
      </c>
      <c r="R967" t="s">
        <v>3617</v>
      </c>
      <c r="S967" t="s">
        <v>596</v>
      </c>
      <c r="T967" t="s">
        <v>597</v>
      </c>
      <c r="U967" t="s">
        <v>595</v>
      </c>
      <c r="V967" t="s">
        <v>234</v>
      </c>
      <c r="W967" t="s">
        <v>3612</v>
      </c>
      <c r="X967" t="s">
        <v>3618</v>
      </c>
      <c r="Y967" t="s">
        <v>3619</v>
      </c>
      <c r="Z967" t="s">
        <v>3620</v>
      </c>
      <c r="AA967" t="s">
        <v>3621</v>
      </c>
      <c r="AC967">
        <v>0</v>
      </c>
      <c r="AE967" t="s">
        <v>3622</v>
      </c>
      <c r="AF967" t="s">
        <v>3623</v>
      </c>
      <c r="AG967" t="s">
        <v>611</v>
      </c>
      <c r="AH967" t="s">
        <v>615</v>
      </c>
      <c r="AI967" t="s">
        <v>3624</v>
      </c>
      <c r="AJ967" t="s">
        <v>3894</v>
      </c>
      <c r="AK967" t="s">
        <v>3626</v>
      </c>
      <c r="AL967">
        <v>2737207</v>
      </c>
      <c r="AM967">
        <v>0</v>
      </c>
      <c r="AN967">
        <v>0</v>
      </c>
      <c r="AO967">
        <v>0</v>
      </c>
      <c r="AP967">
        <v>0</v>
      </c>
      <c r="AQ967" s="187">
        <v>2737207</v>
      </c>
      <c r="AR967" s="187">
        <v>2737207</v>
      </c>
      <c r="AS967" s="187">
        <v>2737207</v>
      </c>
      <c r="AT967" s="187">
        <v>698699.96</v>
      </c>
      <c r="AU967" s="187">
        <v>698699.96</v>
      </c>
      <c r="AV967" s="187">
        <v>0</v>
      </c>
      <c r="AY967" t="e">
        <f>+#REF!-[5]GASTOS!#REF!</f>
        <v>#REF!</v>
      </c>
    </row>
    <row r="968" spans="1:51" x14ac:dyDescent="0.25">
      <c r="A968">
        <v>24</v>
      </c>
      <c r="B968">
        <v>11</v>
      </c>
      <c r="C968">
        <v>1</v>
      </c>
      <c r="D968">
        <v>22</v>
      </c>
      <c r="E968">
        <v>1</v>
      </c>
      <c r="F968">
        <v>1</v>
      </c>
      <c r="G968">
        <v>0</v>
      </c>
      <c r="H968">
        <v>1</v>
      </c>
      <c r="I968">
        <v>2</v>
      </c>
      <c r="J968" t="s">
        <v>235</v>
      </c>
      <c r="K968" t="s">
        <v>993</v>
      </c>
      <c r="L968" t="s">
        <v>219</v>
      </c>
      <c r="M968" t="s">
        <v>993</v>
      </c>
      <c r="N968" t="s">
        <v>219</v>
      </c>
      <c r="O968" t="s">
        <v>3893</v>
      </c>
      <c r="P968" t="s">
        <v>3617</v>
      </c>
      <c r="Q968" t="s">
        <v>596</v>
      </c>
      <c r="R968" t="s">
        <v>3617</v>
      </c>
      <c r="S968" t="s">
        <v>696</v>
      </c>
      <c r="T968" t="s">
        <v>235</v>
      </c>
      <c r="U968" t="s">
        <v>695</v>
      </c>
      <c r="V968" t="s">
        <v>235</v>
      </c>
      <c r="W968" t="s">
        <v>3613</v>
      </c>
      <c r="X968" t="s">
        <v>3628</v>
      </c>
      <c r="Y968" t="s">
        <v>3645</v>
      </c>
      <c r="Z968" t="s">
        <v>3646</v>
      </c>
      <c r="AA968" t="s">
        <v>4096</v>
      </c>
      <c r="AC968">
        <v>0</v>
      </c>
      <c r="AE968" t="s">
        <v>4097</v>
      </c>
      <c r="AF968" t="s">
        <v>3640</v>
      </c>
      <c r="AG968" t="s">
        <v>611</v>
      </c>
      <c r="AH968" t="s">
        <v>615</v>
      </c>
      <c r="AI968" t="s">
        <v>3624</v>
      </c>
      <c r="AJ968" t="s">
        <v>4098</v>
      </c>
      <c r="AK968" t="s">
        <v>4099</v>
      </c>
      <c r="AL968">
        <v>0</v>
      </c>
      <c r="AM968">
        <v>0</v>
      </c>
      <c r="AN968">
        <v>0</v>
      </c>
      <c r="AO968">
        <v>176000000</v>
      </c>
      <c r="AP968">
        <v>0</v>
      </c>
      <c r="AQ968" s="187">
        <v>176000000</v>
      </c>
      <c r="AR968" s="187">
        <v>0</v>
      </c>
      <c r="AS968" s="187">
        <v>0</v>
      </c>
      <c r="AT968" s="187">
        <v>0</v>
      </c>
      <c r="AU968" s="187">
        <v>0</v>
      </c>
      <c r="AV968" s="187">
        <v>176000000</v>
      </c>
      <c r="AY968" t="e">
        <f>+#REF!-[5]GASTOS!#REF!</f>
        <v>#REF!</v>
      </c>
    </row>
    <row r="969" spans="1:51" x14ac:dyDescent="0.25">
      <c r="A969">
        <v>25</v>
      </c>
      <c r="B969">
        <v>11</v>
      </c>
      <c r="C969">
        <v>1</v>
      </c>
      <c r="D969">
        <v>11</v>
      </c>
      <c r="E969">
        <v>1</v>
      </c>
      <c r="F969">
        <v>2</v>
      </c>
      <c r="G969">
        <v>2</v>
      </c>
      <c r="H969">
        <v>0</v>
      </c>
      <c r="I969">
        <v>1</v>
      </c>
      <c r="J969" t="s">
        <v>597</v>
      </c>
      <c r="K969">
        <v>0</v>
      </c>
      <c r="L969" t="s">
        <v>597</v>
      </c>
      <c r="M969" t="s">
        <v>1177</v>
      </c>
      <c r="N969" t="s">
        <v>220</v>
      </c>
      <c r="O969" t="s">
        <v>3895</v>
      </c>
      <c r="P969" t="s">
        <v>3617</v>
      </c>
      <c r="Q969" t="s">
        <v>596</v>
      </c>
      <c r="R969" t="s">
        <v>3617</v>
      </c>
      <c r="S969" t="s">
        <v>596</v>
      </c>
      <c r="T969" t="s">
        <v>597</v>
      </c>
      <c r="U969" t="s">
        <v>595</v>
      </c>
      <c r="V969" t="s">
        <v>234</v>
      </c>
      <c r="W969" t="s">
        <v>3613</v>
      </c>
      <c r="X969" t="s">
        <v>3628</v>
      </c>
      <c r="Y969" t="s">
        <v>3629</v>
      </c>
      <c r="Z969" t="s">
        <v>3630</v>
      </c>
      <c r="AA969" t="s">
        <v>3631</v>
      </c>
      <c r="AC969">
        <v>0</v>
      </c>
      <c r="AE969" t="s">
        <v>3632</v>
      </c>
      <c r="AF969" t="s">
        <v>3633</v>
      </c>
      <c r="AG969" t="s">
        <v>611</v>
      </c>
      <c r="AH969" t="s">
        <v>615</v>
      </c>
      <c r="AI969" t="s">
        <v>3624</v>
      </c>
      <c r="AJ969" t="s">
        <v>3896</v>
      </c>
      <c r="AK969" t="s">
        <v>3897</v>
      </c>
      <c r="AL969">
        <v>0</v>
      </c>
      <c r="AM969">
        <v>0</v>
      </c>
      <c r="AN969">
        <v>0</v>
      </c>
      <c r="AO969">
        <v>380000000</v>
      </c>
      <c r="AP969">
        <v>0</v>
      </c>
      <c r="AQ969" s="187">
        <v>380000000</v>
      </c>
      <c r="AR969" s="187">
        <v>133200000</v>
      </c>
      <c r="AS969" s="187">
        <v>133200000</v>
      </c>
      <c r="AT969" s="187">
        <v>95200000</v>
      </c>
      <c r="AU969" s="187">
        <v>95200000</v>
      </c>
      <c r="AV969" s="187">
        <v>246800000</v>
      </c>
      <c r="AY969" t="e">
        <f>+#REF!-[5]GASTOS!#REF!</f>
        <v>#REF!</v>
      </c>
    </row>
    <row r="970" spans="1:51" x14ac:dyDescent="0.25">
      <c r="A970">
        <v>25</v>
      </c>
      <c r="B970">
        <v>11</v>
      </c>
      <c r="C970">
        <v>1</v>
      </c>
      <c r="D970">
        <v>11</v>
      </c>
      <c r="E970">
        <v>2</v>
      </c>
      <c r="F970">
        <v>1</v>
      </c>
      <c r="G970">
        <v>22</v>
      </c>
      <c r="H970">
        <v>0</v>
      </c>
      <c r="I970">
        <v>1</v>
      </c>
      <c r="J970" t="s">
        <v>597</v>
      </c>
      <c r="K970">
        <v>0</v>
      </c>
      <c r="L970" t="s">
        <v>597</v>
      </c>
      <c r="M970" t="s">
        <v>1177</v>
      </c>
      <c r="N970" t="s">
        <v>220</v>
      </c>
      <c r="O970" t="s">
        <v>3895</v>
      </c>
      <c r="P970" t="s">
        <v>3617</v>
      </c>
      <c r="Q970" t="s">
        <v>596</v>
      </c>
      <c r="R970" t="s">
        <v>3617</v>
      </c>
      <c r="S970" t="s">
        <v>596</v>
      </c>
      <c r="T970" t="s">
        <v>597</v>
      </c>
      <c r="U970" t="s">
        <v>595</v>
      </c>
      <c r="V970" t="s">
        <v>234</v>
      </c>
      <c r="W970" t="s">
        <v>3612</v>
      </c>
      <c r="X970" t="s">
        <v>3618</v>
      </c>
      <c r="Y970" t="s">
        <v>3636</v>
      </c>
      <c r="Z970" t="s">
        <v>3637</v>
      </c>
      <c r="AA970" t="s">
        <v>3833</v>
      </c>
      <c r="AC970">
        <v>0</v>
      </c>
      <c r="AE970" t="s">
        <v>3785</v>
      </c>
      <c r="AF970" t="s">
        <v>3786</v>
      </c>
      <c r="AG970" t="s">
        <v>611</v>
      </c>
      <c r="AH970" t="s">
        <v>615</v>
      </c>
      <c r="AI970" t="s">
        <v>3624</v>
      </c>
      <c r="AJ970" t="s">
        <v>3898</v>
      </c>
      <c r="AK970" t="s">
        <v>3899</v>
      </c>
      <c r="AL970">
        <v>3427134321</v>
      </c>
      <c r="AM970">
        <v>0</v>
      </c>
      <c r="AN970">
        <v>0</v>
      </c>
      <c r="AO970">
        <v>0</v>
      </c>
      <c r="AP970">
        <v>790000000</v>
      </c>
      <c r="AQ970" s="187">
        <v>2637134321</v>
      </c>
      <c r="AR970" s="187">
        <v>2526281247</v>
      </c>
      <c r="AS970" s="187">
        <v>2526281247</v>
      </c>
      <c r="AT970" s="187">
        <v>1883879650</v>
      </c>
      <c r="AU970" s="187">
        <v>1636324423</v>
      </c>
      <c r="AV970" s="187">
        <v>110853074</v>
      </c>
      <c r="AY970" t="e">
        <f>+#REF!-[5]GASTOS!#REF!</f>
        <v>#REF!</v>
      </c>
    </row>
    <row r="971" spans="1:51" x14ac:dyDescent="0.25">
      <c r="A971">
        <v>25</v>
      </c>
      <c r="B971">
        <v>11</v>
      </c>
      <c r="C971">
        <v>1</v>
      </c>
      <c r="D971">
        <v>11</v>
      </c>
      <c r="E971">
        <v>2</v>
      </c>
      <c r="F971">
        <v>1</v>
      </c>
      <c r="G971">
        <v>24</v>
      </c>
      <c r="H971">
        <v>0</v>
      </c>
      <c r="I971">
        <v>1</v>
      </c>
      <c r="J971" t="s">
        <v>597</v>
      </c>
      <c r="K971">
        <v>0</v>
      </c>
      <c r="L971" t="s">
        <v>597</v>
      </c>
      <c r="M971" t="s">
        <v>1177</v>
      </c>
      <c r="N971" t="s">
        <v>220</v>
      </c>
      <c r="O971" t="s">
        <v>3895</v>
      </c>
      <c r="P971" t="s">
        <v>3617</v>
      </c>
      <c r="Q971" t="s">
        <v>596</v>
      </c>
      <c r="R971" t="s">
        <v>3617</v>
      </c>
      <c r="S971" t="s">
        <v>596</v>
      </c>
      <c r="T971" t="s">
        <v>597</v>
      </c>
      <c r="U971" t="s">
        <v>595</v>
      </c>
      <c r="V971" t="s">
        <v>234</v>
      </c>
      <c r="W971" t="s">
        <v>3612</v>
      </c>
      <c r="X971" t="s">
        <v>3618</v>
      </c>
      <c r="Y971" t="s">
        <v>3636</v>
      </c>
      <c r="Z971" t="s">
        <v>3637</v>
      </c>
      <c r="AA971" t="s">
        <v>3839</v>
      </c>
      <c r="AC971">
        <v>0</v>
      </c>
      <c r="AE971" t="s">
        <v>3900</v>
      </c>
      <c r="AF971" t="s">
        <v>3901</v>
      </c>
      <c r="AG971" t="s">
        <v>611</v>
      </c>
      <c r="AH971" t="s">
        <v>615</v>
      </c>
      <c r="AI971" t="s">
        <v>3624</v>
      </c>
      <c r="AJ971" t="s">
        <v>3902</v>
      </c>
      <c r="AK971" t="s">
        <v>3901</v>
      </c>
      <c r="AL971">
        <v>523901252</v>
      </c>
      <c r="AM971">
        <v>0</v>
      </c>
      <c r="AN971">
        <v>0</v>
      </c>
      <c r="AO971">
        <v>0</v>
      </c>
      <c r="AP971">
        <v>405000000</v>
      </c>
      <c r="AQ971" s="187">
        <v>118901252</v>
      </c>
      <c r="AR971" s="187">
        <v>0</v>
      </c>
      <c r="AS971" s="187">
        <v>0</v>
      </c>
      <c r="AT971" s="187">
        <v>0</v>
      </c>
      <c r="AU971" s="187">
        <v>0</v>
      </c>
      <c r="AV971" s="187">
        <v>118901252</v>
      </c>
      <c r="AY971" t="e">
        <f>+#REF!-[5]GASTOS!#REF!</f>
        <v>#REF!</v>
      </c>
    </row>
    <row r="972" spans="1:51" x14ac:dyDescent="0.25">
      <c r="A972">
        <v>25</v>
      </c>
      <c r="B972">
        <v>11</v>
      </c>
      <c r="C972">
        <v>1</v>
      </c>
      <c r="D972">
        <v>11</v>
      </c>
      <c r="E972">
        <v>2</v>
      </c>
      <c r="F972">
        <v>1</v>
      </c>
      <c r="G972">
        <v>25</v>
      </c>
      <c r="H972">
        <v>0</v>
      </c>
      <c r="I972">
        <v>1</v>
      </c>
      <c r="J972" t="s">
        <v>597</v>
      </c>
      <c r="K972">
        <v>0</v>
      </c>
      <c r="L972" t="s">
        <v>597</v>
      </c>
      <c r="M972" t="s">
        <v>1177</v>
      </c>
      <c r="N972" t="s">
        <v>220</v>
      </c>
      <c r="O972" t="s">
        <v>3895</v>
      </c>
      <c r="P972" t="s">
        <v>3617</v>
      </c>
      <c r="Q972" t="s">
        <v>596</v>
      </c>
      <c r="R972" t="s">
        <v>3617</v>
      </c>
      <c r="S972" t="s">
        <v>596</v>
      </c>
      <c r="T972" t="s">
        <v>597</v>
      </c>
      <c r="U972" t="s">
        <v>595</v>
      </c>
      <c r="V972" t="s">
        <v>234</v>
      </c>
      <c r="W972" t="s">
        <v>3612</v>
      </c>
      <c r="X972" t="s">
        <v>3618</v>
      </c>
      <c r="Y972" t="s">
        <v>3636</v>
      </c>
      <c r="Z972" t="s">
        <v>3637</v>
      </c>
      <c r="AA972" t="s">
        <v>3903</v>
      </c>
      <c r="AC972">
        <v>0</v>
      </c>
      <c r="AE972" t="s">
        <v>3801</v>
      </c>
      <c r="AF972" t="s">
        <v>3802</v>
      </c>
      <c r="AG972" t="s">
        <v>611</v>
      </c>
      <c r="AH972" t="s">
        <v>615</v>
      </c>
      <c r="AI972" t="s">
        <v>3624</v>
      </c>
      <c r="AJ972" t="s">
        <v>3904</v>
      </c>
      <c r="AK972" t="s">
        <v>3905</v>
      </c>
      <c r="AL972">
        <v>77299200</v>
      </c>
      <c r="AM972">
        <v>0</v>
      </c>
      <c r="AN972">
        <v>0</v>
      </c>
      <c r="AO972">
        <v>0</v>
      </c>
      <c r="AP972">
        <v>0</v>
      </c>
      <c r="AQ972" s="187">
        <v>77299200</v>
      </c>
      <c r="AR972" s="187">
        <v>17873144</v>
      </c>
      <c r="AS972" s="187">
        <v>17873144</v>
      </c>
      <c r="AT972" s="187">
        <v>9207222</v>
      </c>
      <c r="AU972" s="187">
        <v>9207222</v>
      </c>
      <c r="AV972" s="187">
        <v>59426056</v>
      </c>
      <c r="AY972" t="e">
        <f>+#REF!-[5]GASTOS!#REF!</f>
        <v>#REF!</v>
      </c>
    </row>
    <row r="973" spans="1:51" x14ac:dyDescent="0.25">
      <c r="A973">
        <v>25</v>
      </c>
      <c r="B973">
        <v>11</v>
      </c>
      <c r="C973">
        <v>1</v>
      </c>
      <c r="D973">
        <v>11</v>
      </c>
      <c r="E973">
        <v>2</v>
      </c>
      <c r="F973">
        <v>1</v>
      </c>
      <c r="G973">
        <v>26</v>
      </c>
      <c r="H973">
        <v>0</v>
      </c>
      <c r="I973">
        <v>1</v>
      </c>
      <c r="J973" t="s">
        <v>597</v>
      </c>
      <c r="K973">
        <v>0</v>
      </c>
      <c r="L973" t="s">
        <v>597</v>
      </c>
      <c r="M973" t="s">
        <v>1177</v>
      </c>
      <c r="N973" t="s">
        <v>220</v>
      </c>
      <c r="O973" t="s">
        <v>3895</v>
      </c>
      <c r="P973" t="s">
        <v>3617</v>
      </c>
      <c r="Q973" t="s">
        <v>596</v>
      </c>
      <c r="R973" t="s">
        <v>3617</v>
      </c>
      <c r="S973" t="s">
        <v>596</v>
      </c>
      <c r="T973" t="s">
        <v>597</v>
      </c>
      <c r="U973" t="s">
        <v>595</v>
      </c>
      <c r="V973" t="s">
        <v>234</v>
      </c>
      <c r="W973" t="s">
        <v>3612</v>
      </c>
      <c r="X973" t="s">
        <v>3618</v>
      </c>
      <c r="Y973" t="s">
        <v>3636</v>
      </c>
      <c r="Z973" t="s">
        <v>3637</v>
      </c>
      <c r="AA973" t="s">
        <v>3842</v>
      </c>
      <c r="AC973">
        <v>0</v>
      </c>
      <c r="AE973" t="s">
        <v>3785</v>
      </c>
      <c r="AF973" t="s">
        <v>3786</v>
      </c>
      <c r="AG973" t="s">
        <v>611</v>
      </c>
      <c r="AH973" t="s">
        <v>615</v>
      </c>
      <c r="AI973" t="s">
        <v>3624</v>
      </c>
      <c r="AJ973" t="s">
        <v>3906</v>
      </c>
      <c r="AK973" t="s">
        <v>3907</v>
      </c>
      <c r="AL973">
        <v>21960000</v>
      </c>
      <c r="AM973">
        <v>0</v>
      </c>
      <c r="AN973">
        <v>0</v>
      </c>
      <c r="AO973">
        <v>0</v>
      </c>
      <c r="AP973">
        <v>0</v>
      </c>
      <c r="AQ973" s="187">
        <v>21960000</v>
      </c>
      <c r="AR973" s="187">
        <v>500000</v>
      </c>
      <c r="AS973" s="187">
        <v>500000</v>
      </c>
      <c r="AT973" s="187">
        <v>500000</v>
      </c>
      <c r="AU973" s="187">
        <v>500000</v>
      </c>
      <c r="AV973" s="187">
        <v>21460000</v>
      </c>
      <c r="AY973" t="e">
        <f>+#REF!-[5]GASTOS!#REF!</f>
        <v>#REF!</v>
      </c>
    </row>
    <row r="974" spans="1:51" x14ac:dyDescent="0.25">
      <c r="A974">
        <v>25</v>
      </c>
      <c r="B974">
        <v>11</v>
      </c>
      <c r="C974">
        <v>1</v>
      </c>
      <c r="D974">
        <v>11</v>
      </c>
      <c r="E974">
        <v>2</v>
      </c>
      <c r="F974">
        <v>1</v>
      </c>
      <c r="G974">
        <v>39</v>
      </c>
      <c r="H974">
        <v>0</v>
      </c>
      <c r="I974">
        <v>1</v>
      </c>
      <c r="J974" t="s">
        <v>597</v>
      </c>
      <c r="K974">
        <v>0</v>
      </c>
      <c r="L974" t="s">
        <v>597</v>
      </c>
      <c r="M974" t="s">
        <v>1177</v>
      </c>
      <c r="N974" t="s">
        <v>220</v>
      </c>
      <c r="O974" t="s">
        <v>3895</v>
      </c>
      <c r="P974" t="s">
        <v>3617</v>
      </c>
      <c r="Q974" t="s">
        <v>596</v>
      </c>
      <c r="R974" t="s">
        <v>3617</v>
      </c>
      <c r="S974" t="s">
        <v>596</v>
      </c>
      <c r="T974" t="s">
        <v>597</v>
      </c>
      <c r="U974" t="s">
        <v>595</v>
      </c>
      <c r="V974" t="s">
        <v>234</v>
      </c>
      <c r="W974" t="s">
        <v>3612</v>
      </c>
      <c r="X974" t="s">
        <v>3618</v>
      </c>
      <c r="Y974" t="s">
        <v>3636</v>
      </c>
      <c r="Z974" t="s">
        <v>3637</v>
      </c>
      <c r="AA974" t="s">
        <v>3908</v>
      </c>
      <c r="AC974">
        <v>0</v>
      </c>
      <c r="AE974" t="s">
        <v>3909</v>
      </c>
      <c r="AF974" t="s">
        <v>3910</v>
      </c>
      <c r="AG974" t="s">
        <v>611</v>
      </c>
      <c r="AH974" t="s">
        <v>615</v>
      </c>
      <c r="AI974" t="s">
        <v>3624</v>
      </c>
      <c r="AJ974" t="s">
        <v>3911</v>
      </c>
      <c r="AK974" t="s">
        <v>3912</v>
      </c>
      <c r="AL974">
        <v>5490000</v>
      </c>
      <c r="AM974">
        <v>0</v>
      </c>
      <c r="AN974">
        <v>0</v>
      </c>
      <c r="AO974">
        <v>20000000</v>
      </c>
      <c r="AP974">
        <v>0</v>
      </c>
      <c r="AQ974" s="187">
        <v>25490000</v>
      </c>
      <c r="AR974" s="187">
        <v>14014062.119999999</v>
      </c>
      <c r="AS974" s="187">
        <v>14014062.119999999</v>
      </c>
      <c r="AT974" s="187">
        <v>14014062.119999999</v>
      </c>
      <c r="AU974" s="187">
        <v>14014062.119999999</v>
      </c>
      <c r="AV974" s="187">
        <v>11475937.880000001</v>
      </c>
      <c r="AY974" t="e">
        <f>+#REF!-[5]GASTOS!#REF!</f>
        <v>#REF!</v>
      </c>
    </row>
    <row r="975" spans="1:51" x14ac:dyDescent="0.25">
      <c r="A975">
        <v>25</v>
      </c>
      <c r="B975">
        <v>11</v>
      </c>
      <c r="C975">
        <v>1</v>
      </c>
      <c r="D975">
        <v>11</v>
      </c>
      <c r="E975">
        <v>2</v>
      </c>
      <c r="F975">
        <v>2</v>
      </c>
      <c r="G975">
        <v>3</v>
      </c>
      <c r="H975">
        <v>0</v>
      </c>
      <c r="I975">
        <v>1</v>
      </c>
      <c r="J975" t="s">
        <v>597</v>
      </c>
      <c r="K975">
        <v>0</v>
      </c>
      <c r="L975" t="s">
        <v>597</v>
      </c>
      <c r="M975" t="s">
        <v>1177</v>
      </c>
      <c r="N975" t="s">
        <v>220</v>
      </c>
      <c r="O975" t="s">
        <v>3895</v>
      </c>
      <c r="P975" t="s">
        <v>3617</v>
      </c>
      <c r="Q975" t="s">
        <v>596</v>
      </c>
      <c r="R975" t="s">
        <v>3617</v>
      </c>
      <c r="S975" t="s">
        <v>596</v>
      </c>
      <c r="T975" t="s">
        <v>597</v>
      </c>
      <c r="U975" t="s">
        <v>595</v>
      </c>
      <c r="V975" t="s">
        <v>234</v>
      </c>
      <c r="W975" t="s">
        <v>3612</v>
      </c>
      <c r="X975" t="s">
        <v>3618</v>
      </c>
      <c r="Y975" t="s">
        <v>3619</v>
      </c>
      <c r="Z975" t="s">
        <v>3620</v>
      </c>
      <c r="AA975" t="s">
        <v>3621</v>
      </c>
      <c r="AC975">
        <v>0</v>
      </c>
      <c r="AE975" t="s">
        <v>3622</v>
      </c>
      <c r="AF975" t="s">
        <v>3623</v>
      </c>
      <c r="AG975" t="s">
        <v>611</v>
      </c>
      <c r="AH975" t="s">
        <v>615</v>
      </c>
      <c r="AI975" t="s">
        <v>3624</v>
      </c>
      <c r="AJ975" t="s">
        <v>3913</v>
      </c>
      <c r="AK975" t="s">
        <v>3626</v>
      </c>
      <c r="AL975">
        <v>48147300</v>
      </c>
      <c r="AM975">
        <v>0</v>
      </c>
      <c r="AN975">
        <v>0</v>
      </c>
      <c r="AO975">
        <v>0</v>
      </c>
      <c r="AP975">
        <v>43947300</v>
      </c>
      <c r="AQ975" s="187">
        <v>4200000</v>
      </c>
      <c r="AR975" s="187">
        <v>4200000</v>
      </c>
      <c r="AS975" s="187">
        <v>4200000</v>
      </c>
      <c r="AT975" s="187">
        <v>1015820</v>
      </c>
      <c r="AU975" s="187">
        <v>1015820</v>
      </c>
      <c r="AV975" s="187">
        <v>0</v>
      </c>
      <c r="AY975" t="e">
        <f>+#REF!-[5]GASTOS!#REF!</f>
        <v>#REF!</v>
      </c>
    </row>
    <row r="976" spans="1:51" x14ac:dyDescent="0.25">
      <c r="A976">
        <v>25</v>
      </c>
      <c r="B976">
        <v>11</v>
      </c>
      <c r="C976">
        <v>1</v>
      </c>
      <c r="D976">
        <v>11</v>
      </c>
      <c r="E976">
        <v>3</v>
      </c>
      <c r="F976">
        <v>1</v>
      </c>
      <c r="G976">
        <v>1</v>
      </c>
      <c r="H976">
        <v>0</v>
      </c>
      <c r="I976">
        <v>1</v>
      </c>
      <c r="J976" t="s">
        <v>597</v>
      </c>
      <c r="K976">
        <v>0</v>
      </c>
      <c r="L976" t="s">
        <v>597</v>
      </c>
      <c r="M976" t="s">
        <v>1177</v>
      </c>
      <c r="N976" t="s">
        <v>220</v>
      </c>
      <c r="O976" t="s">
        <v>3895</v>
      </c>
      <c r="P976" t="s">
        <v>3617</v>
      </c>
      <c r="Q976" t="s">
        <v>596</v>
      </c>
      <c r="R976" t="s">
        <v>3617</v>
      </c>
      <c r="S976" t="s">
        <v>596</v>
      </c>
      <c r="T976" t="s">
        <v>597</v>
      </c>
      <c r="U976" t="s">
        <v>595</v>
      </c>
      <c r="V976" t="s">
        <v>234</v>
      </c>
      <c r="W976" t="s">
        <v>3611</v>
      </c>
      <c r="X976" t="s">
        <v>3869</v>
      </c>
      <c r="Y976" t="s">
        <v>3914</v>
      </c>
      <c r="Z976" t="s">
        <v>3915</v>
      </c>
      <c r="AA976" t="s">
        <v>3916</v>
      </c>
      <c r="AC976">
        <v>0</v>
      </c>
      <c r="AE976" t="s">
        <v>3917</v>
      </c>
      <c r="AF976" t="s">
        <v>3918</v>
      </c>
      <c r="AG976" t="s">
        <v>611</v>
      </c>
      <c r="AH976" t="s">
        <v>615</v>
      </c>
      <c r="AI976" t="s">
        <v>3624</v>
      </c>
      <c r="AJ976" t="s">
        <v>3919</v>
      </c>
      <c r="AK976" t="s">
        <v>3920</v>
      </c>
      <c r="AL976">
        <v>2063772779</v>
      </c>
      <c r="AM976">
        <v>0</v>
      </c>
      <c r="AN976">
        <v>0</v>
      </c>
      <c r="AO976">
        <v>0</v>
      </c>
      <c r="AP976">
        <v>0</v>
      </c>
      <c r="AQ976" s="187">
        <v>2063772779</v>
      </c>
      <c r="AR976" s="187">
        <v>1724838020</v>
      </c>
      <c r="AS976" s="187">
        <v>1724838020</v>
      </c>
      <c r="AT976" s="187">
        <v>1724838020</v>
      </c>
      <c r="AU976" s="187">
        <v>1724838020</v>
      </c>
      <c r="AV976" s="187">
        <v>338934759</v>
      </c>
      <c r="AY976" t="e">
        <f>+#REF!-[5]GASTOS!#REF!</f>
        <v>#REF!</v>
      </c>
    </row>
    <row r="977" spans="1:51" x14ac:dyDescent="0.25">
      <c r="A977">
        <v>25</v>
      </c>
      <c r="B977">
        <v>11</v>
      </c>
      <c r="C977">
        <v>1</v>
      </c>
      <c r="D977">
        <v>11</v>
      </c>
      <c r="E977">
        <v>3</v>
      </c>
      <c r="F977">
        <v>1</v>
      </c>
      <c r="G977">
        <v>2</v>
      </c>
      <c r="H977">
        <v>0</v>
      </c>
      <c r="I977">
        <v>1</v>
      </c>
      <c r="J977" t="s">
        <v>597</v>
      </c>
      <c r="K977">
        <v>0</v>
      </c>
      <c r="L977" t="s">
        <v>597</v>
      </c>
      <c r="M977" t="s">
        <v>1177</v>
      </c>
      <c r="N977" t="s">
        <v>220</v>
      </c>
      <c r="O977" t="s">
        <v>3895</v>
      </c>
      <c r="P977" t="s">
        <v>3617</v>
      </c>
      <c r="Q977" t="s">
        <v>596</v>
      </c>
      <c r="R977" t="s">
        <v>3617</v>
      </c>
      <c r="S977" t="s">
        <v>596</v>
      </c>
      <c r="T977" t="s">
        <v>597</v>
      </c>
      <c r="U977" t="s">
        <v>595</v>
      </c>
      <c r="V977" t="s">
        <v>234</v>
      </c>
      <c r="W977" t="s">
        <v>3611</v>
      </c>
      <c r="X977" t="s">
        <v>3869</v>
      </c>
      <c r="Y977" t="s">
        <v>3914</v>
      </c>
      <c r="Z977" t="s">
        <v>3915</v>
      </c>
      <c r="AA977" t="s">
        <v>3921</v>
      </c>
      <c r="AC977">
        <v>0</v>
      </c>
      <c r="AE977" t="s">
        <v>3917</v>
      </c>
      <c r="AF977" t="s">
        <v>3918</v>
      </c>
      <c r="AG977" t="s">
        <v>611</v>
      </c>
      <c r="AH977" t="s">
        <v>615</v>
      </c>
      <c r="AI977" t="s">
        <v>3624</v>
      </c>
      <c r="AJ977" t="s">
        <v>3922</v>
      </c>
      <c r="AK977" t="s">
        <v>3923</v>
      </c>
      <c r="AL977">
        <v>4298975748</v>
      </c>
      <c r="AM977">
        <v>0</v>
      </c>
      <c r="AN977">
        <v>0</v>
      </c>
      <c r="AO977">
        <v>0</v>
      </c>
      <c r="AP977">
        <v>0</v>
      </c>
      <c r="AQ977" s="187">
        <v>4298975748</v>
      </c>
      <c r="AR977" s="187">
        <v>3582479790</v>
      </c>
      <c r="AS977" s="187">
        <v>3582479790</v>
      </c>
      <c r="AT977" s="187">
        <v>3582479790</v>
      </c>
      <c r="AU977" s="187">
        <v>3582479790</v>
      </c>
      <c r="AV977" s="187">
        <v>716495958</v>
      </c>
      <c r="AY977" t="e">
        <f>+#REF!-[5]GASTOS!#REF!</f>
        <v>#REF!</v>
      </c>
    </row>
    <row r="978" spans="1:51" x14ac:dyDescent="0.25">
      <c r="A978">
        <v>25</v>
      </c>
      <c r="B978">
        <v>11</v>
      </c>
      <c r="C978">
        <v>1</v>
      </c>
      <c r="D978">
        <v>11</v>
      </c>
      <c r="E978">
        <v>3</v>
      </c>
      <c r="F978">
        <v>1</v>
      </c>
      <c r="G978">
        <v>3</v>
      </c>
      <c r="H978">
        <v>0</v>
      </c>
      <c r="I978">
        <v>1</v>
      </c>
      <c r="J978" t="s">
        <v>597</v>
      </c>
      <c r="K978">
        <v>0</v>
      </c>
      <c r="L978" t="s">
        <v>597</v>
      </c>
      <c r="M978" t="s">
        <v>1177</v>
      </c>
      <c r="N978" t="s">
        <v>220</v>
      </c>
      <c r="O978" t="s">
        <v>3895</v>
      </c>
      <c r="P978" t="s">
        <v>3617</v>
      </c>
      <c r="Q978" t="s">
        <v>596</v>
      </c>
      <c r="R978" t="s">
        <v>3617</v>
      </c>
      <c r="S978" t="s">
        <v>596</v>
      </c>
      <c r="T978" t="s">
        <v>597</v>
      </c>
      <c r="U978" t="s">
        <v>595</v>
      </c>
      <c r="V978" t="s">
        <v>234</v>
      </c>
      <c r="W978" t="s">
        <v>3611</v>
      </c>
      <c r="X978" t="s">
        <v>3869</v>
      </c>
      <c r="Y978" t="s">
        <v>3914</v>
      </c>
      <c r="Z978" t="s">
        <v>3915</v>
      </c>
      <c r="AA978" t="s">
        <v>3924</v>
      </c>
      <c r="AC978">
        <v>0</v>
      </c>
      <c r="AE978" t="s">
        <v>3925</v>
      </c>
      <c r="AF978" t="s">
        <v>3926</v>
      </c>
      <c r="AG978" t="s">
        <v>611</v>
      </c>
      <c r="AH978" t="s">
        <v>615</v>
      </c>
      <c r="AI978" t="s">
        <v>3624</v>
      </c>
      <c r="AJ978" t="s">
        <v>3927</v>
      </c>
      <c r="AK978" t="s">
        <v>3928</v>
      </c>
      <c r="AL978">
        <v>1662906600</v>
      </c>
      <c r="AM978">
        <v>0</v>
      </c>
      <c r="AN978">
        <v>0</v>
      </c>
      <c r="AO978">
        <v>0</v>
      </c>
      <c r="AP978">
        <v>0</v>
      </c>
      <c r="AQ978" s="187">
        <v>1662906600</v>
      </c>
      <c r="AR978" s="187">
        <v>1373386245</v>
      </c>
      <c r="AS978" s="187">
        <v>1373386245</v>
      </c>
      <c r="AT978" s="187">
        <v>1373386245</v>
      </c>
      <c r="AU978" s="187">
        <v>1218916587</v>
      </c>
      <c r="AV978" s="187">
        <v>289520355</v>
      </c>
      <c r="AY978" t="e">
        <f>+#REF!-[5]GASTOS!#REF!</f>
        <v>#REF!</v>
      </c>
    </row>
    <row r="979" spans="1:51" x14ac:dyDescent="0.25">
      <c r="A979">
        <v>25</v>
      </c>
      <c r="B979">
        <v>11</v>
      </c>
      <c r="C979">
        <v>1</v>
      </c>
      <c r="D979">
        <v>11</v>
      </c>
      <c r="E979">
        <v>3</v>
      </c>
      <c r="F979">
        <v>1</v>
      </c>
      <c r="G979">
        <v>4</v>
      </c>
      <c r="H979">
        <v>0</v>
      </c>
      <c r="I979">
        <v>1</v>
      </c>
      <c r="J979" t="s">
        <v>597</v>
      </c>
      <c r="K979">
        <v>0</v>
      </c>
      <c r="L979" t="s">
        <v>597</v>
      </c>
      <c r="M979" t="s">
        <v>1177</v>
      </c>
      <c r="N979" t="s">
        <v>220</v>
      </c>
      <c r="O979" t="s">
        <v>3895</v>
      </c>
      <c r="P979" t="s">
        <v>3617</v>
      </c>
      <c r="Q979" t="s">
        <v>596</v>
      </c>
      <c r="R979" t="s">
        <v>3617</v>
      </c>
      <c r="S979" t="s">
        <v>596</v>
      </c>
      <c r="T979" t="s">
        <v>597</v>
      </c>
      <c r="U979" t="s">
        <v>595</v>
      </c>
      <c r="V979" t="s">
        <v>234</v>
      </c>
      <c r="W979" t="s">
        <v>3611</v>
      </c>
      <c r="X979" t="s">
        <v>3869</v>
      </c>
      <c r="Y979" t="s">
        <v>3914</v>
      </c>
      <c r="Z979" t="s">
        <v>3915</v>
      </c>
      <c r="AA979" t="s">
        <v>3929</v>
      </c>
      <c r="AC979">
        <v>0</v>
      </c>
      <c r="AE979" t="s">
        <v>3925</v>
      </c>
      <c r="AF979" t="s">
        <v>3926</v>
      </c>
      <c r="AG979" t="s">
        <v>611</v>
      </c>
      <c r="AH979" t="s">
        <v>615</v>
      </c>
      <c r="AI979" t="s">
        <v>3624</v>
      </c>
      <c r="AJ979" t="s">
        <v>3930</v>
      </c>
      <c r="AK979" t="s">
        <v>3931</v>
      </c>
      <c r="AL979">
        <v>443441760</v>
      </c>
      <c r="AM979">
        <v>0</v>
      </c>
      <c r="AN979">
        <v>0</v>
      </c>
      <c r="AO979">
        <v>0</v>
      </c>
      <c r="AP979">
        <v>0</v>
      </c>
      <c r="AQ979" s="187">
        <v>443441760</v>
      </c>
      <c r="AR979" s="187">
        <v>328102845</v>
      </c>
      <c r="AS979" s="187">
        <v>328102845</v>
      </c>
      <c r="AT979" s="187">
        <v>328102845</v>
      </c>
      <c r="AU979" s="187">
        <v>328102845</v>
      </c>
      <c r="AV979" s="187">
        <v>115338915</v>
      </c>
      <c r="AY979" t="e">
        <f>+#REF!-[5]GASTOS!#REF!</f>
        <v>#REF!</v>
      </c>
    </row>
    <row r="980" spans="1:51" x14ac:dyDescent="0.25">
      <c r="A980">
        <v>25</v>
      </c>
      <c r="B980">
        <v>11</v>
      </c>
      <c r="C980">
        <v>1</v>
      </c>
      <c r="D980">
        <v>11</v>
      </c>
      <c r="E980">
        <v>3</v>
      </c>
      <c r="F980">
        <v>1</v>
      </c>
      <c r="G980">
        <v>5</v>
      </c>
      <c r="H980">
        <v>0</v>
      </c>
      <c r="I980">
        <v>1</v>
      </c>
      <c r="J980" t="s">
        <v>597</v>
      </c>
      <c r="K980">
        <v>0</v>
      </c>
      <c r="L980" t="s">
        <v>597</v>
      </c>
      <c r="M980" t="s">
        <v>1177</v>
      </c>
      <c r="N980" t="s">
        <v>220</v>
      </c>
      <c r="O980" t="s">
        <v>3895</v>
      </c>
      <c r="P980" t="s">
        <v>3617</v>
      </c>
      <c r="Q980" t="s">
        <v>596</v>
      </c>
      <c r="R980" t="s">
        <v>3617</v>
      </c>
      <c r="S980" t="s">
        <v>596</v>
      </c>
      <c r="T980" t="s">
        <v>597</v>
      </c>
      <c r="U980" t="s">
        <v>595</v>
      </c>
      <c r="V980" t="s">
        <v>234</v>
      </c>
      <c r="W980" t="s">
        <v>3611</v>
      </c>
      <c r="X980" t="s">
        <v>3869</v>
      </c>
      <c r="Y980" t="s">
        <v>3914</v>
      </c>
      <c r="Z980" t="s">
        <v>3915</v>
      </c>
      <c r="AA980" t="s">
        <v>3932</v>
      </c>
      <c r="AC980">
        <v>0</v>
      </c>
      <c r="AE980" t="s">
        <v>3917</v>
      </c>
      <c r="AF980" t="s">
        <v>3918</v>
      </c>
      <c r="AG980" t="s">
        <v>611</v>
      </c>
      <c r="AH980" t="s">
        <v>615</v>
      </c>
      <c r="AI980" t="s">
        <v>3624</v>
      </c>
      <c r="AJ980" t="s">
        <v>3933</v>
      </c>
      <c r="AK980" t="s">
        <v>3934</v>
      </c>
      <c r="AL980">
        <v>4872172515</v>
      </c>
      <c r="AM980">
        <v>0</v>
      </c>
      <c r="AN980">
        <v>0</v>
      </c>
      <c r="AO980">
        <v>0</v>
      </c>
      <c r="AP980">
        <v>180000000</v>
      </c>
      <c r="AQ980" s="187">
        <v>4692172515</v>
      </c>
      <c r="AR980" s="187">
        <v>3654129380</v>
      </c>
      <c r="AS980" s="187">
        <v>3654129380</v>
      </c>
      <c r="AT980" s="187">
        <v>3654129380</v>
      </c>
      <c r="AU980" s="187">
        <v>3654129380</v>
      </c>
      <c r="AV980" s="187">
        <v>1038043135</v>
      </c>
      <c r="AY980" t="e">
        <f>+#REF!-[5]GASTOS!#REF!</f>
        <v>#REF!</v>
      </c>
    </row>
    <row r="981" spans="1:51" x14ac:dyDescent="0.25">
      <c r="A981">
        <v>25</v>
      </c>
      <c r="B981">
        <v>11</v>
      </c>
      <c r="C981">
        <v>1</v>
      </c>
      <c r="D981">
        <v>11</v>
      </c>
      <c r="E981">
        <v>3</v>
      </c>
      <c r="F981">
        <v>2</v>
      </c>
      <c r="G981">
        <v>1</v>
      </c>
      <c r="H981">
        <v>0</v>
      </c>
      <c r="I981">
        <v>1</v>
      </c>
      <c r="J981" t="s">
        <v>597</v>
      </c>
      <c r="K981">
        <v>0</v>
      </c>
      <c r="L981" t="s">
        <v>597</v>
      </c>
      <c r="M981" t="s">
        <v>1177</v>
      </c>
      <c r="N981" t="s">
        <v>220</v>
      </c>
      <c r="O981" t="s">
        <v>3895</v>
      </c>
      <c r="P981" t="s">
        <v>3617</v>
      </c>
      <c r="Q981" t="s">
        <v>596</v>
      </c>
      <c r="R981" t="s">
        <v>3617</v>
      </c>
      <c r="S981" t="s">
        <v>596</v>
      </c>
      <c r="T981" t="s">
        <v>597</v>
      </c>
      <c r="U981" t="s">
        <v>595</v>
      </c>
      <c r="V981" t="s">
        <v>234</v>
      </c>
      <c r="W981" t="s">
        <v>3611</v>
      </c>
      <c r="X981" t="s">
        <v>3869</v>
      </c>
      <c r="Y981" t="s">
        <v>3870</v>
      </c>
      <c r="Z981" t="s">
        <v>3871</v>
      </c>
      <c r="AA981" t="s">
        <v>3935</v>
      </c>
      <c r="AC981">
        <v>0</v>
      </c>
      <c r="AE981" t="s">
        <v>3936</v>
      </c>
      <c r="AF981" t="s">
        <v>3937</v>
      </c>
      <c r="AG981" t="s">
        <v>611</v>
      </c>
      <c r="AH981" t="s">
        <v>615</v>
      </c>
      <c r="AI981" t="s">
        <v>3624</v>
      </c>
      <c r="AJ981" t="s">
        <v>3938</v>
      </c>
      <c r="AK981" t="s">
        <v>3939</v>
      </c>
      <c r="AL981">
        <v>3041650762</v>
      </c>
      <c r="AM981">
        <v>0</v>
      </c>
      <c r="AN981">
        <v>0</v>
      </c>
      <c r="AO981">
        <v>0</v>
      </c>
      <c r="AP981">
        <v>1505080768</v>
      </c>
      <c r="AQ981" s="187">
        <v>1536569994</v>
      </c>
      <c r="AR981" s="187">
        <v>1462536289</v>
      </c>
      <c r="AS981" s="187">
        <v>1462536289</v>
      </c>
      <c r="AT981" s="187">
        <v>1462536289</v>
      </c>
      <c r="AU981" s="187">
        <v>1462536289</v>
      </c>
      <c r="AV981" s="187">
        <v>74033705</v>
      </c>
      <c r="AY981" t="e">
        <f>+#REF!-[5]GASTOS!#REF!</f>
        <v>#REF!</v>
      </c>
    </row>
    <row r="982" spans="1:51" x14ac:dyDescent="0.25">
      <c r="A982">
        <v>25</v>
      </c>
      <c r="B982">
        <v>11</v>
      </c>
      <c r="C982">
        <v>1</v>
      </c>
      <c r="D982">
        <v>11</v>
      </c>
      <c r="E982">
        <v>3</v>
      </c>
      <c r="F982">
        <v>2</v>
      </c>
      <c r="G982">
        <v>3</v>
      </c>
      <c r="H982">
        <v>0</v>
      </c>
      <c r="I982">
        <v>1</v>
      </c>
      <c r="J982" t="s">
        <v>597</v>
      </c>
      <c r="K982">
        <v>0</v>
      </c>
      <c r="L982" t="s">
        <v>597</v>
      </c>
      <c r="M982" t="s">
        <v>1177</v>
      </c>
      <c r="N982" t="s">
        <v>220</v>
      </c>
      <c r="O982" t="s">
        <v>3895</v>
      </c>
      <c r="P982" t="s">
        <v>3617</v>
      </c>
      <c r="Q982" t="s">
        <v>596</v>
      </c>
      <c r="R982" t="s">
        <v>3617</v>
      </c>
      <c r="S982" t="s">
        <v>596</v>
      </c>
      <c r="T982" t="s">
        <v>597</v>
      </c>
      <c r="U982" t="s">
        <v>595</v>
      </c>
      <c r="V982" t="s">
        <v>234</v>
      </c>
      <c r="W982" t="s">
        <v>3611</v>
      </c>
      <c r="X982" t="s">
        <v>3869</v>
      </c>
      <c r="Y982" t="s">
        <v>3870</v>
      </c>
      <c r="Z982" t="s">
        <v>3871</v>
      </c>
      <c r="AA982" t="s">
        <v>3940</v>
      </c>
      <c r="AC982">
        <v>0</v>
      </c>
      <c r="AE982" t="s">
        <v>3941</v>
      </c>
      <c r="AF982" t="s">
        <v>3942</v>
      </c>
      <c r="AG982" t="s">
        <v>611</v>
      </c>
      <c r="AH982" t="s">
        <v>615</v>
      </c>
      <c r="AI982" t="s">
        <v>3624</v>
      </c>
      <c r="AJ982" t="s">
        <v>3943</v>
      </c>
      <c r="AK982" t="s">
        <v>3944</v>
      </c>
      <c r="AL982">
        <v>1402048892</v>
      </c>
      <c r="AM982">
        <v>0</v>
      </c>
      <c r="AN982">
        <v>0</v>
      </c>
      <c r="AO982">
        <v>0</v>
      </c>
      <c r="AP982">
        <v>750000000</v>
      </c>
      <c r="AQ982" s="187">
        <v>652048892</v>
      </c>
      <c r="AR982" s="187">
        <v>0</v>
      </c>
      <c r="AS982" s="187">
        <v>0</v>
      </c>
      <c r="AT982" s="187">
        <v>0</v>
      </c>
      <c r="AU982" s="187">
        <v>0</v>
      </c>
      <c r="AV982" s="187">
        <v>652048892</v>
      </c>
      <c r="AY982" t="e">
        <f>+#REF!-[5]GASTOS!#REF!</f>
        <v>#REF!</v>
      </c>
    </row>
    <row r="983" spans="1:51" x14ac:dyDescent="0.25">
      <c r="A983">
        <v>25</v>
      </c>
      <c r="B983">
        <v>11</v>
      </c>
      <c r="C983">
        <v>1</v>
      </c>
      <c r="D983">
        <v>11</v>
      </c>
      <c r="E983">
        <v>3</v>
      </c>
      <c r="F983">
        <v>2</v>
      </c>
      <c r="G983">
        <v>5</v>
      </c>
      <c r="H983">
        <v>0</v>
      </c>
      <c r="I983">
        <v>1</v>
      </c>
      <c r="J983" t="s">
        <v>597</v>
      </c>
      <c r="K983">
        <v>0</v>
      </c>
      <c r="L983" t="s">
        <v>597</v>
      </c>
      <c r="M983" t="s">
        <v>1177</v>
      </c>
      <c r="N983" t="s">
        <v>220</v>
      </c>
      <c r="O983" t="s">
        <v>3895</v>
      </c>
      <c r="P983" t="s">
        <v>3617</v>
      </c>
      <c r="Q983" t="s">
        <v>596</v>
      </c>
      <c r="R983" t="s">
        <v>3617</v>
      </c>
      <c r="S983" t="s">
        <v>596</v>
      </c>
      <c r="T983" t="s">
        <v>597</v>
      </c>
      <c r="U983" t="s">
        <v>595</v>
      </c>
      <c r="V983" t="s">
        <v>234</v>
      </c>
      <c r="W983" t="s">
        <v>3611</v>
      </c>
      <c r="X983" t="s">
        <v>3869</v>
      </c>
      <c r="Y983" t="s">
        <v>3870</v>
      </c>
      <c r="Z983" t="s">
        <v>3871</v>
      </c>
      <c r="AA983" t="s">
        <v>3945</v>
      </c>
      <c r="AC983">
        <v>0</v>
      </c>
      <c r="AE983" t="s">
        <v>3946</v>
      </c>
      <c r="AF983" t="s">
        <v>3947</v>
      </c>
      <c r="AG983" t="s">
        <v>611</v>
      </c>
      <c r="AH983" t="s">
        <v>615</v>
      </c>
      <c r="AI983" t="s">
        <v>3624</v>
      </c>
      <c r="AJ983" t="s">
        <v>3948</v>
      </c>
      <c r="AK983" t="s">
        <v>3949</v>
      </c>
      <c r="AL983">
        <v>0</v>
      </c>
      <c r="AM983">
        <v>0</v>
      </c>
      <c r="AN983">
        <v>0</v>
      </c>
      <c r="AO983">
        <v>205000000</v>
      </c>
      <c r="AP983">
        <v>0</v>
      </c>
      <c r="AQ983" s="187">
        <v>205000000</v>
      </c>
      <c r="AR983" s="187">
        <v>21850357</v>
      </c>
      <c r="AS983" s="187">
        <v>21850357</v>
      </c>
      <c r="AT983" s="187">
        <v>21850357</v>
      </c>
      <c r="AU983" s="187">
        <v>21850357</v>
      </c>
      <c r="AV983" s="187">
        <v>183149643</v>
      </c>
      <c r="AY983" t="e">
        <f>+#REF!-[5]GASTOS!#REF!</f>
        <v>#REF!</v>
      </c>
    </row>
    <row r="984" spans="1:51" x14ac:dyDescent="0.25">
      <c r="A984">
        <v>25</v>
      </c>
      <c r="B984">
        <v>11</v>
      </c>
      <c r="C984">
        <v>1</v>
      </c>
      <c r="D984">
        <v>11</v>
      </c>
      <c r="E984">
        <v>3</v>
      </c>
      <c r="F984">
        <v>3</v>
      </c>
      <c r="G984">
        <v>1</v>
      </c>
      <c r="H984">
        <v>0</v>
      </c>
      <c r="I984">
        <v>1</v>
      </c>
      <c r="J984" t="s">
        <v>597</v>
      </c>
      <c r="K984">
        <v>0</v>
      </c>
      <c r="L984" t="s">
        <v>597</v>
      </c>
      <c r="M984" t="s">
        <v>1177</v>
      </c>
      <c r="N984" t="s">
        <v>220</v>
      </c>
      <c r="O984" t="s">
        <v>3895</v>
      </c>
      <c r="P984" t="s">
        <v>3617</v>
      </c>
      <c r="Q984" t="s">
        <v>596</v>
      </c>
      <c r="R984" t="s">
        <v>3617</v>
      </c>
      <c r="S984" t="s">
        <v>596</v>
      </c>
      <c r="T984" t="s">
        <v>597</v>
      </c>
      <c r="U984" t="s">
        <v>595</v>
      </c>
      <c r="V984" t="s">
        <v>234</v>
      </c>
      <c r="W984" t="s">
        <v>3611</v>
      </c>
      <c r="X984" t="s">
        <v>3869</v>
      </c>
      <c r="Y984" t="s">
        <v>3950</v>
      </c>
      <c r="Z984" t="s">
        <v>3951</v>
      </c>
      <c r="AA984" t="s">
        <v>3987</v>
      </c>
      <c r="AC984">
        <v>0</v>
      </c>
      <c r="AE984" t="s">
        <v>4470</v>
      </c>
      <c r="AF984" t="s">
        <v>4471</v>
      </c>
      <c r="AG984" t="s">
        <v>611</v>
      </c>
      <c r="AH984" t="s">
        <v>615</v>
      </c>
      <c r="AI984" t="s">
        <v>3624</v>
      </c>
      <c r="AJ984" t="s">
        <v>4472</v>
      </c>
      <c r="AK984" t="s">
        <v>4473</v>
      </c>
      <c r="AL984">
        <v>0</v>
      </c>
      <c r="AM984">
        <v>0</v>
      </c>
      <c r="AN984">
        <v>0</v>
      </c>
      <c r="AO984">
        <v>250000000</v>
      </c>
      <c r="AP984">
        <v>0</v>
      </c>
      <c r="AQ984" s="187">
        <v>250000000</v>
      </c>
      <c r="AR984" s="187">
        <v>0</v>
      </c>
      <c r="AS984" s="187">
        <v>0</v>
      </c>
      <c r="AT984" s="187">
        <v>0</v>
      </c>
      <c r="AU984" s="187">
        <v>0</v>
      </c>
      <c r="AV984" s="187">
        <v>250000000</v>
      </c>
      <c r="AY984" t="e">
        <f>+#REF!-[5]GASTOS!#REF!</f>
        <v>#REF!</v>
      </c>
    </row>
    <row r="985" spans="1:51" x14ac:dyDescent="0.25">
      <c r="A985">
        <v>25</v>
      </c>
      <c r="B985">
        <v>11</v>
      </c>
      <c r="C985">
        <v>1</v>
      </c>
      <c r="D985">
        <v>11</v>
      </c>
      <c r="E985">
        <v>3</v>
      </c>
      <c r="F985">
        <v>3</v>
      </c>
      <c r="G985">
        <v>30</v>
      </c>
      <c r="H985">
        <v>0</v>
      </c>
      <c r="I985">
        <v>1</v>
      </c>
      <c r="J985" t="s">
        <v>597</v>
      </c>
      <c r="K985">
        <v>0</v>
      </c>
      <c r="L985" t="s">
        <v>597</v>
      </c>
      <c r="M985" t="s">
        <v>1177</v>
      </c>
      <c r="N985" t="s">
        <v>220</v>
      </c>
      <c r="O985" t="s">
        <v>3895</v>
      </c>
      <c r="P985" t="s">
        <v>3617</v>
      </c>
      <c r="Q985" t="s">
        <v>596</v>
      </c>
      <c r="R985" t="s">
        <v>3617</v>
      </c>
      <c r="S985" t="s">
        <v>596</v>
      </c>
      <c r="T985" t="s">
        <v>597</v>
      </c>
      <c r="U985" t="s">
        <v>595</v>
      </c>
      <c r="V985" t="s">
        <v>234</v>
      </c>
      <c r="W985" t="s">
        <v>3611</v>
      </c>
      <c r="X985" t="s">
        <v>3869</v>
      </c>
      <c r="Y985" t="s">
        <v>3950</v>
      </c>
      <c r="Z985" t="s">
        <v>3951</v>
      </c>
      <c r="AA985" t="s">
        <v>3952</v>
      </c>
      <c r="AC985">
        <v>0</v>
      </c>
      <c r="AE985" t="s">
        <v>3719</v>
      </c>
      <c r="AF985" t="s">
        <v>3720</v>
      </c>
      <c r="AG985" t="s">
        <v>611</v>
      </c>
      <c r="AH985" t="s">
        <v>615</v>
      </c>
      <c r="AI985" t="s">
        <v>3624</v>
      </c>
      <c r="AJ985" t="s">
        <v>3953</v>
      </c>
      <c r="AK985" t="s">
        <v>3799</v>
      </c>
      <c r="AL985">
        <v>903423420</v>
      </c>
      <c r="AM985">
        <v>0</v>
      </c>
      <c r="AN985">
        <v>0</v>
      </c>
      <c r="AO985">
        <v>500000000</v>
      </c>
      <c r="AP985">
        <v>0</v>
      </c>
      <c r="AQ985" s="187">
        <v>1403423420</v>
      </c>
      <c r="AR985" s="187">
        <v>1357232639.05</v>
      </c>
      <c r="AS985" s="187">
        <v>1309960350.05</v>
      </c>
      <c r="AT985" s="187">
        <v>1309960350.05</v>
      </c>
      <c r="AU985" s="187">
        <v>1224185752.24</v>
      </c>
      <c r="AV985" s="187">
        <v>46190780.950000003</v>
      </c>
      <c r="AY985" t="e">
        <f>+#REF!-[5]GASTOS!#REF!</f>
        <v>#REF!</v>
      </c>
    </row>
    <row r="986" spans="1:51" x14ac:dyDescent="0.25">
      <c r="A986">
        <v>25</v>
      </c>
      <c r="B986">
        <v>11</v>
      </c>
      <c r="C986">
        <v>1</v>
      </c>
      <c r="D986">
        <v>22</v>
      </c>
      <c r="E986">
        <v>3</v>
      </c>
      <c r="F986">
        <v>1</v>
      </c>
      <c r="G986">
        <v>1</v>
      </c>
      <c r="H986">
        <v>0</v>
      </c>
      <c r="I986">
        <v>2</v>
      </c>
      <c r="J986" t="s">
        <v>235</v>
      </c>
      <c r="K986" t="s">
        <v>1177</v>
      </c>
      <c r="L986" t="s">
        <v>220</v>
      </c>
      <c r="M986" t="s">
        <v>1177</v>
      </c>
      <c r="N986" t="s">
        <v>220</v>
      </c>
      <c r="O986" t="s">
        <v>3895</v>
      </c>
      <c r="P986" t="s">
        <v>3617</v>
      </c>
      <c r="Q986" t="s">
        <v>596</v>
      </c>
      <c r="R986" t="s">
        <v>3617</v>
      </c>
      <c r="S986" t="s">
        <v>696</v>
      </c>
      <c r="T986" t="s">
        <v>235</v>
      </c>
      <c r="U986" t="s">
        <v>695</v>
      </c>
      <c r="V986" t="s">
        <v>235</v>
      </c>
      <c r="W986" t="s">
        <v>3611</v>
      </c>
      <c r="X986" t="s">
        <v>3869</v>
      </c>
      <c r="Y986" t="s">
        <v>3914</v>
      </c>
      <c r="Z986" t="s">
        <v>3915</v>
      </c>
      <c r="AA986" t="s">
        <v>3916</v>
      </c>
      <c r="AC986">
        <v>0</v>
      </c>
      <c r="AE986" t="s">
        <v>3917</v>
      </c>
      <c r="AF986" t="s">
        <v>3918</v>
      </c>
      <c r="AG986" t="s">
        <v>611</v>
      </c>
      <c r="AH986" t="s">
        <v>615</v>
      </c>
      <c r="AI986" t="s">
        <v>3624</v>
      </c>
      <c r="AJ986" t="s">
        <v>3954</v>
      </c>
      <c r="AK986" t="s">
        <v>3955</v>
      </c>
      <c r="AL986">
        <v>1903150116</v>
      </c>
      <c r="AM986">
        <v>0</v>
      </c>
      <c r="AN986">
        <v>0</v>
      </c>
      <c r="AO986">
        <v>0</v>
      </c>
      <c r="AP986">
        <v>0</v>
      </c>
      <c r="AQ986" s="187">
        <v>1903150116</v>
      </c>
      <c r="AR986" s="187">
        <v>1391615117</v>
      </c>
      <c r="AS986" s="187">
        <v>1391615117</v>
      </c>
      <c r="AT986" s="187">
        <v>1391615117</v>
      </c>
      <c r="AU986" s="187">
        <v>1391615117</v>
      </c>
      <c r="AV986" s="187">
        <v>511534999</v>
      </c>
      <c r="AY986" t="e">
        <f>+#REF!-[5]GASTOS!#REF!</f>
        <v>#REF!</v>
      </c>
    </row>
    <row r="987" spans="1:51" x14ac:dyDescent="0.25">
      <c r="A987">
        <v>25</v>
      </c>
      <c r="B987">
        <v>11</v>
      </c>
      <c r="C987">
        <v>1</v>
      </c>
      <c r="D987">
        <v>22</v>
      </c>
      <c r="E987">
        <v>3</v>
      </c>
      <c r="F987">
        <v>2</v>
      </c>
      <c r="G987">
        <v>1</v>
      </c>
      <c r="H987">
        <v>0</v>
      </c>
      <c r="I987">
        <v>2</v>
      </c>
      <c r="J987" t="s">
        <v>235</v>
      </c>
      <c r="K987" t="s">
        <v>1177</v>
      </c>
      <c r="L987" t="s">
        <v>220</v>
      </c>
      <c r="M987" t="s">
        <v>1177</v>
      </c>
      <c r="N987" t="s">
        <v>220</v>
      </c>
      <c r="O987" t="s">
        <v>3895</v>
      </c>
      <c r="P987" t="s">
        <v>3617</v>
      </c>
      <c r="Q987" t="s">
        <v>596</v>
      </c>
      <c r="R987" t="s">
        <v>3617</v>
      </c>
      <c r="S987" t="s">
        <v>696</v>
      </c>
      <c r="T987" t="s">
        <v>235</v>
      </c>
      <c r="U987" t="s">
        <v>695</v>
      </c>
      <c r="V987" t="s">
        <v>235</v>
      </c>
      <c r="W987" t="s">
        <v>3611</v>
      </c>
      <c r="X987" t="s">
        <v>3869</v>
      </c>
      <c r="Y987" t="s">
        <v>3870</v>
      </c>
      <c r="Z987" t="s">
        <v>3871</v>
      </c>
      <c r="AA987" t="s">
        <v>3935</v>
      </c>
      <c r="AC987">
        <v>0</v>
      </c>
      <c r="AE987" t="s">
        <v>3956</v>
      </c>
      <c r="AF987" t="s">
        <v>3957</v>
      </c>
      <c r="AG987" t="s">
        <v>611</v>
      </c>
      <c r="AH987" t="s">
        <v>615</v>
      </c>
      <c r="AI987" t="s">
        <v>3624</v>
      </c>
      <c r="AJ987" t="s">
        <v>3958</v>
      </c>
      <c r="AK987" t="s">
        <v>3959</v>
      </c>
      <c r="AL987">
        <v>195697504</v>
      </c>
      <c r="AM987">
        <v>0</v>
      </c>
      <c r="AN987">
        <v>0</v>
      </c>
      <c r="AO987">
        <v>0</v>
      </c>
      <c r="AP987">
        <v>0</v>
      </c>
      <c r="AQ987" s="187">
        <v>195697504</v>
      </c>
      <c r="AR987" s="187">
        <v>155873108</v>
      </c>
      <c r="AS987" s="187">
        <v>155873108</v>
      </c>
      <c r="AT987" s="187">
        <v>155368508</v>
      </c>
      <c r="AU987" s="187">
        <v>155368508</v>
      </c>
      <c r="AV987" s="187">
        <v>39824396</v>
      </c>
      <c r="AY987" t="e">
        <f>+#REF!-[5]GASTOS!#REF!</f>
        <v>#REF!</v>
      </c>
    </row>
    <row r="988" spans="1:51" x14ac:dyDescent="0.25">
      <c r="A988">
        <v>25</v>
      </c>
      <c r="B988">
        <v>11</v>
      </c>
      <c r="C988">
        <v>1</v>
      </c>
      <c r="D988">
        <v>22</v>
      </c>
      <c r="E988">
        <v>3</v>
      </c>
      <c r="F988">
        <v>2</v>
      </c>
      <c r="G988">
        <v>1</v>
      </c>
      <c r="H988">
        <v>1</v>
      </c>
      <c r="I988">
        <v>2</v>
      </c>
      <c r="J988" t="s">
        <v>235</v>
      </c>
      <c r="K988" t="s">
        <v>1177</v>
      </c>
      <c r="L988" t="s">
        <v>220</v>
      </c>
      <c r="M988" t="s">
        <v>1177</v>
      </c>
      <c r="N988" t="s">
        <v>220</v>
      </c>
      <c r="O988" t="s">
        <v>3895</v>
      </c>
      <c r="P988" t="s">
        <v>3617</v>
      </c>
      <c r="Q988" t="s">
        <v>596</v>
      </c>
      <c r="R988" t="s">
        <v>3617</v>
      </c>
      <c r="S988" t="s">
        <v>696</v>
      </c>
      <c r="T988" t="s">
        <v>235</v>
      </c>
      <c r="U988" t="s">
        <v>695</v>
      </c>
      <c r="V988" t="s">
        <v>235</v>
      </c>
      <c r="W988" t="s">
        <v>3611</v>
      </c>
      <c r="X988" t="s">
        <v>3869</v>
      </c>
      <c r="Y988" t="s">
        <v>3870</v>
      </c>
      <c r="Z988" t="s">
        <v>3871</v>
      </c>
      <c r="AA988" t="s">
        <v>3935</v>
      </c>
      <c r="AC988">
        <v>0</v>
      </c>
      <c r="AE988" t="s">
        <v>3956</v>
      </c>
      <c r="AF988" t="s">
        <v>3957</v>
      </c>
      <c r="AG988" t="s">
        <v>611</v>
      </c>
      <c r="AH988" t="s">
        <v>615</v>
      </c>
      <c r="AI988" t="s">
        <v>3624</v>
      </c>
      <c r="AJ988" t="s">
        <v>3960</v>
      </c>
      <c r="AK988" t="s">
        <v>3961</v>
      </c>
      <c r="AL988">
        <v>5152671495</v>
      </c>
      <c r="AM988">
        <v>0</v>
      </c>
      <c r="AN988">
        <v>0</v>
      </c>
      <c r="AO988">
        <v>0</v>
      </c>
      <c r="AP988">
        <v>3269599335</v>
      </c>
      <c r="AQ988" s="187">
        <v>1883072160</v>
      </c>
      <c r="AR988" s="187">
        <v>0</v>
      </c>
      <c r="AS988" s="187">
        <v>0</v>
      </c>
      <c r="AT988" s="187">
        <v>0</v>
      </c>
      <c r="AU988" s="187">
        <v>0</v>
      </c>
      <c r="AV988" s="187">
        <v>1883072160</v>
      </c>
      <c r="AY988" t="e">
        <f>+#REF!-[5]GASTOS!#REF!</f>
        <v>#REF!</v>
      </c>
    </row>
    <row r="989" spans="1:51" x14ac:dyDescent="0.25">
      <c r="A989">
        <v>25</v>
      </c>
      <c r="B989">
        <v>11</v>
      </c>
      <c r="C989">
        <v>1</v>
      </c>
      <c r="D989">
        <v>22</v>
      </c>
      <c r="E989">
        <v>3</v>
      </c>
      <c r="F989">
        <v>2</v>
      </c>
      <c r="G989">
        <v>12</v>
      </c>
      <c r="H989">
        <v>0</v>
      </c>
      <c r="I989">
        <v>2</v>
      </c>
      <c r="J989" t="s">
        <v>235</v>
      </c>
      <c r="K989" t="s">
        <v>1177</v>
      </c>
      <c r="L989" t="s">
        <v>220</v>
      </c>
      <c r="M989" t="s">
        <v>1177</v>
      </c>
      <c r="N989" t="s">
        <v>220</v>
      </c>
      <c r="O989" t="s">
        <v>3895</v>
      </c>
      <c r="P989" t="s">
        <v>3617</v>
      </c>
      <c r="Q989" t="s">
        <v>596</v>
      </c>
      <c r="R989" t="s">
        <v>3617</v>
      </c>
      <c r="S989" t="s">
        <v>696</v>
      </c>
      <c r="T989" t="s">
        <v>235</v>
      </c>
      <c r="U989" t="s">
        <v>695</v>
      </c>
      <c r="V989" t="s">
        <v>235</v>
      </c>
      <c r="W989" t="s">
        <v>3611</v>
      </c>
      <c r="X989" t="s">
        <v>3869</v>
      </c>
      <c r="Y989" t="s">
        <v>3870</v>
      </c>
      <c r="Z989" t="s">
        <v>3871</v>
      </c>
      <c r="AA989" t="s">
        <v>3971</v>
      </c>
      <c r="AC989">
        <v>0</v>
      </c>
      <c r="AE989" t="s">
        <v>3941</v>
      </c>
      <c r="AF989" t="s">
        <v>3942</v>
      </c>
      <c r="AG989" t="s">
        <v>611</v>
      </c>
      <c r="AH989" t="s">
        <v>615</v>
      </c>
      <c r="AI989" t="s">
        <v>3624</v>
      </c>
      <c r="AJ989" t="s">
        <v>3972</v>
      </c>
      <c r="AK989" t="s">
        <v>3973</v>
      </c>
      <c r="AL989">
        <v>3500000</v>
      </c>
      <c r="AM989">
        <v>0</v>
      </c>
      <c r="AN989">
        <v>0</v>
      </c>
      <c r="AO989">
        <v>0</v>
      </c>
      <c r="AP989">
        <v>0</v>
      </c>
      <c r="AQ989" s="187">
        <v>3500000</v>
      </c>
      <c r="AR989" s="187">
        <v>0</v>
      </c>
      <c r="AS989" s="187">
        <v>0</v>
      </c>
      <c r="AT989" s="187">
        <v>0</v>
      </c>
      <c r="AU989" s="187">
        <v>0</v>
      </c>
      <c r="AV989" s="187">
        <v>3500000</v>
      </c>
      <c r="AY989" t="e">
        <f>+#REF!-[5]GASTOS!#REF!</f>
        <v>#REF!</v>
      </c>
    </row>
    <row r="990" spans="1:51" x14ac:dyDescent="0.25">
      <c r="A990">
        <v>25</v>
      </c>
      <c r="B990">
        <v>11</v>
      </c>
      <c r="C990">
        <v>1</v>
      </c>
      <c r="D990">
        <v>22</v>
      </c>
      <c r="E990">
        <v>3</v>
      </c>
      <c r="F990">
        <v>2</v>
      </c>
      <c r="G990">
        <v>12</v>
      </c>
      <c r="H990">
        <v>1</v>
      </c>
      <c r="I990">
        <v>2</v>
      </c>
      <c r="J990" t="s">
        <v>235</v>
      </c>
      <c r="K990" t="s">
        <v>1177</v>
      </c>
      <c r="L990" t="s">
        <v>220</v>
      </c>
      <c r="M990" t="s">
        <v>1177</v>
      </c>
      <c r="N990" t="s">
        <v>220</v>
      </c>
      <c r="O990" t="s">
        <v>3895</v>
      </c>
      <c r="P990" t="s">
        <v>3617</v>
      </c>
      <c r="Q990" t="s">
        <v>596</v>
      </c>
      <c r="R990" t="s">
        <v>3617</v>
      </c>
      <c r="S990" t="s">
        <v>696</v>
      </c>
      <c r="T990" t="s">
        <v>235</v>
      </c>
      <c r="U990" t="s">
        <v>695</v>
      </c>
      <c r="V990" t="s">
        <v>235</v>
      </c>
      <c r="W990" t="s">
        <v>3611</v>
      </c>
      <c r="X990" t="s">
        <v>3869</v>
      </c>
      <c r="Y990" t="s">
        <v>3870</v>
      </c>
      <c r="Z990" t="s">
        <v>3871</v>
      </c>
      <c r="AA990" t="s">
        <v>3971</v>
      </c>
      <c r="AC990">
        <v>0</v>
      </c>
      <c r="AE990" t="s">
        <v>3936</v>
      </c>
      <c r="AF990" t="s">
        <v>3937</v>
      </c>
      <c r="AG990" t="s">
        <v>611</v>
      </c>
      <c r="AH990" t="s">
        <v>615</v>
      </c>
      <c r="AI990" t="s">
        <v>3624</v>
      </c>
      <c r="AJ990" t="s">
        <v>3974</v>
      </c>
      <c r="AK990" t="s">
        <v>3975</v>
      </c>
      <c r="AL990">
        <v>323196136</v>
      </c>
      <c r="AM990">
        <v>1402963356</v>
      </c>
      <c r="AN990">
        <v>0</v>
      </c>
      <c r="AO990">
        <v>0</v>
      </c>
      <c r="AP990">
        <v>0</v>
      </c>
      <c r="AQ990" s="187">
        <v>1726159492</v>
      </c>
      <c r="AR990" s="187">
        <v>0</v>
      </c>
      <c r="AS990" s="187">
        <v>0</v>
      </c>
      <c r="AT990" s="187">
        <v>0</v>
      </c>
      <c r="AU990" s="187">
        <v>0</v>
      </c>
      <c r="AV990" s="187">
        <v>1726159492</v>
      </c>
      <c r="AY990" t="e">
        <f>+#REF!-[5]GASTOS!#REF!</f>
        <v>#REF!</v>
      </c>
    </row>
    <row r="991" spans="1:51" x14ac:dyDescent="0.25">
      <c r="A991">
        <v>25</v>
      </c>
      <c r="B991">
        <v>11</v>
      </c>
      <c r="C991">
        <v>1</v>
      </c>
      <c r="D991">
        <v>22</v>
      </c>
      <c r="E991">
        <v>3</v>
      </c>
      <c r="F991">
        <v>2</v>
      </c>
      <c r="G991">
        <v>13</v>
      </c>
      <c r="H991">
        <v>0</v>
      </c>
      <c r="I991">
        <v>2</v>
      </c>
      <c r="J991" t="s">
        <v>235</v>
      </c>
      <c r="K991" t="s">
        <v>1177</v>
      </c>
      <c r="L991" t="s">
        <v>220</v>
      </c>
      <c r="M991" t="s">
        <v>1177</v>
      </c>
      <c r="N991" t="s">
        <v>220</v>
      </c>
      <c r="O991" t="s">
        <v>3895</v>
      </c>
      <c r="P991" t="s">
        <v>3617</v>
      </c>
      <c r="Q991" t="s">
        <v>596</v>
      </c>
      <c r="R991" t="s">
        <v>3617</v>
      </c>
      <c r="S991" t="s">
        <v>696</v>
      </c>
      <c r="T991" t="s">
        <v>235</v>
      </c>
      <c r="U991" t="s">
        <v>695</v>
      </c>
      <c r="V991" t="s">
        <v>235</v>
      </c>
      <c r="W991" t="s">
        <v>3611</v>
      </c>
      <c r="X991" t="s">
        <v>3869</v>
      </c>
      <c r="Y991" t="s">
        <v>3870</v>
      </c>
      <c r="Z991" t="s">
        <v>3871</v>
      </c>
      <c r="AA991" t="s">
        <v>3976</v>
      </c>
      <c r="AC991">
        <v>0</v>
      </c>
      <c r="AE991" t="s">
        <v>3941</v>
      </c>
      <c r="AF991" t="s">
        <v>3942</v>
      </c>
      <c r="AG991" t="s">
        <v>611</v>
      </c>
      <c r="AH991" t="s">
        <v>615</v>
      </c>
      <c r="AI991" t="s">
        <v>3624</v>
      </c>
      <c r="AJ991" t="s">
        <v>3977</v>
      </c>
      <c r="AK991" t="s">
        <v>3978</v>
      </c>
      <c r="AL991">
        <v>1362700851</v>
      </c>
      <c r="AM991">
        <v>0</v>
      </c>
      <c r="AN991">
        <v>0</v>
      </c>
      <c r="AO991">
        <v>0</v>
      </c>
      <c r="AP991">
        <v>0</v>
      </c>
      <c r="AQ991" s="187">
        <v>1362700851</v>
      </c>
      <c r="AR991" s="187">
        <v>568902683</v>
      </c>
      <c r="AS991" s="187">
        <v>568902683</v>
      </c>
      <c r="AT991" s="187">
        <v>567945549</v>
      </c>
      <c r="AU991" s="187">
        <v>558072973</v>
      </c>
      <c r="AV991" s="187">
        <v>793798168</v>
      </c>
      <c r="AY991" t="e">
        <f>+#REF!-[5]GASTOS!#REF!</f>
        <v>#REF!</v>
      </c>
    </row>
    <row r="992" spans="1:51" x14ac:dyDescent="0.25">
      <c r="A992">
        <v>25</v>
      </c>
      <c r="B992">
        <v>11</v>
      </c>
      <c r="C992">
        <v>1</v>
      </c>
      <c r="D992">
        <v>22</v>
      </c>
      <c r="E992">
        <v>3</v>
      </c>
      <c r="F992">
        <v>2</v>
      </c>
      <c r="G992">
        <v>14</v>
      </c>
      <c r="H992">
        <v>0</v>
      </c>
      <c r="I992">
        <v>2</v>
      </c>
      <c r="J992" t="s">
        <v>235</v>
      </c>
      <c r="K992" t="s">
        <v>1177</v>
      </c>
      <c r="L992" t="s">
        <v>220</v>
      </c>
      <c r="M992" t="s">
        <v>1177</v>
      </c>
      <c r="N992" t="s">
        <v>220</v>
      </c>
      <c r="O992" t="s">
        <v>3895</v>
      </c>
      <c r="P992" t="s">
        <v>3617</v>
      </c>
      <c r="Q992" t="s">
        <v>596</v>
      </c>
      <c r="R992" t="s">
        <v>3617</v>
      </c>
      <c r="S992" t="s">
        <v>696</v>
      </c>
      <c r="T992" t="s">
        <v>235</v>
      </c>
      <c r="U992" t="s">
        <v>695</v>
      </c>
      <c r="V992" t="s">
        <v>235</v>
      </c>
      <c r="W992" t="s">
        <v>3611</v>
      </c>
      <c r="X992" t="s">
        <v>3869</v>
      </c>
      <c r="Y992" t="s">
        <v>3870</v>
      </c>
      <c r="Z992" t="s">
        <v>3871</v>
      </c>
      <c r="AA992" t="s">
        <v>3979</v>
      </c>
      <c r="AC992">
        <v>0</v>
      </c>
      <c r="AE992" t="s">
        <v>3956</v>
      </c>
      <c r="AF992" t="s">
        <v>3957</v>
      </c>
      <c r="AG992" t="s">
        <v>611</v>
      </c>
      <c r="AH992" t="s">
        <v>615</v>
      </c>
      <c r="AI992" t="s">
        <v>3624</v>
      </c>
      <c r="AJ992" t="s">
        <v>3980</v>
      </c>
      <c r="AK992" t="s">
        <v>3981</v>
      </c>
      <c r="AL992">
        <v>1300000000</v>
      </c>
      <c r="AM992">
        <v>0</v>
      </c>
      <c r="AN992">
        <v>0</v>
      </c>
      <c r="AO992">
        <v>0</v>
      </c>
      <c r="AP992">
        <v>0</v>
      </c>
      <c r="AQ992" s="187">
        <v>1300000000</v>
      </c>
      <c r="AR992" s="187">
        <v>213415035</v>
      </c>
      <c r="AS992" s="187">
        <v>213415035</v>
      </c>
      <c r="AT992" s="187">
        <v>213415035</v>
      </c>
      <c r="AU992" s="187">
        <v>213415035</v>
      </c>
      <c r="AV992" s="187">
        <v>1086584965</v>
      </c>
      <c r="AY992" t="e">
        <f>+#REF!-[5]GASTOS!#REF!</f>
        <v>#REF!</v>
      </c>
    </row>
    <row r="993" spans="1:51" x14ac:dyDescent="0.25">
      <c r="A993">
        <v>25</v>
      </c>
      <c r="B993">
        <v>11</v>
      </c>
      <c r="C993">
        <v>1</v>
      </c>
      <c r="D993">
        <v>22</v>
      </c>
      <c r="E993">
        <v>3</v>
      </c>
      <c r="F993">
        <v>2</v>
      </c>
      <c r="G993">
        <v>14</v>
      </c>
      <c r="H993">
        <v>1</v>
      </c>
      <c r="I993">
        <v>2</v>
      </c>
      <c r="J993" t="s">
        <v>235</v>
      </c>
      <c r="K993" t="s">
        <v>1177</v>
      </c>
      <c r="L993" t="s">
        <v>220</v>
      </c>
      <c r="M993" t="s">
        <v>1177</v>
      </c>
      <c r="N993" t="s">
        <v>220</v>
      </c>
      <c r="O993" t="s">
        <v>3895</v>
      </c>
      <c r="P993" t="s">
        <v>3617</v>
      </c>
      <c r="Q993" t="s">
        <v>596</v>
      </c>
      <c r="R993" t="s">
        <v>3617</v>
      </c>
      <c r="S993" t="s">
        <v>696</v>
      </c>
      <c r="T993" t="s">
        <v>235</v>
      </c>
      <c r="U993" t="s">
        <v>695</v>
      </c>
      <c r="V993" t="s">
        <v>235</v>
      </c>
      <c r="W993" t="s">
        <v>3611</v>
      </c>
      <c r="X993" t="s">
        <v>3869</v>
      </c>
      <c r="Y993" t="s">
        <v>3870</v>
      </c>
      <c r="Z993" t="s">
        <v>3871</v>
      </c>
      <c r="AA993" t="s">
        <v>3979</v>
      </c>
      <c r="AC993">
        <v>0</v>
      </c>
      <c r="AE993" t="s">
        <v>3956</v>
      </c>
      <c r="AF993" t="s">
        <v>3957</v>
      </c>
      <c r="AG993" t="s">
        <v>611</v>
      </c>
      <c r="AH993" t="s">
        <v>615</v>
      </c>
      <c r="AI993" t="s">
        <v>3624</v>
      </c>
      <c r="AJ993" t="s">
        <v>3982</v>
      </c>
      <c r="AK993" t="s">
        <v>3983</v>
      </c>
      <c r="AL993">
        <v>7820000</v>
      </c>
      <c r="AM993">
        <v>0</v>
      </c>
      <c r="AN993">
        <v>0</v>
      </c>
      <c r="AO993">
        <v>0</v>
      </c>
      <c r="AP993">
        <v>0</v>
      </c>
      <c r="AQ993" s="187">
        <v>7820000</v>
      </c>
      <c r="AR993" s="187">
        <v>0</v>
      </c>
      <c r="AS993" s="187">
        <v>0</v>
      </c>
      <c r="AT993" s="187">
        <v>0</v>
      </c>
      <c r="AU993" s="187">
        <v>0</v>
      </c>
      <c r="AV993" s="187">
        <v>7820000</v>
      </c>
      <c r="AY993" t="e">
        <f>+#REF!-[5]GASTOS!#REF!</f>
        <v>#REF!</v>
      </c>
    </row>
    <row r="994" spans="1:51" x14ac:dyDescent="0.25">
      <c r="A994">
        <v>25</v>
      </c>
      <c r="B994">
        <v>11</v>
      </c>
      <c r="C994">
        <v>1</v>
      </c>
      <c r="D994">
        <v>22</v>
      </c>
      <c r="E994">
        <v>3</v>
      </c>
      <c r="F994">
        <v>2</v>
      </c>
      <c r="G994">
        <v>15</v>
      </c>
      <c r="H994">
        <v>0</v>
      </c>
      <c r="I994">
        <v>2</v>
      </c>
      <c r="J994" t="s">
        <v>235</v>
      </c>
      <c r="K994" t="s">
        <v>1177</v>
      </c>
      <c r="L994" t="s">
        <v>220</v>
      </c>
      <c r="M994" t="s">
        <v>1177</v>
      </c>
      <c r="N994" t="s">
        <v>220</v>
      </c>
      <c r="O994" t="s">
        <v>3895</v>
      </c>
      <c r="P994" t="s">
        <v>3617</v>
      </c>
      <c r="Q994" t="s">
        <v>596</v>
      </c>
      <c r="R994" t="s">
        <v>3617</v>
      </c>
      <c r="S994" t="s">
        <v>696</v>
      </c>
      <c r="T994" t="s">
        <v>235</v>
      </c>
      <c r="U994" t="s">
        <v>695</v>
      </c>
      <c r="V994" t="s">
        <v>235</v>
      </c>
      <c r="W994" t="s">
        <v>3611</v>
      </c>
      <c r="X994" t="s">
        <v>3869</v>
      </c>
      <c r="Y994" t="s">
        <v>3870</v>
      </c>
      <c r="Z994" t="s">
        <v>3871</v>
      </c>
      <c r="AA994" t="s">
        <v>3984</v>
      </c>
      <c r="AC994">
        <v>0</v>
      </c>
      <c r="AE994" t="s">
        <v>3956</v>
      </c>
      <c r="AF994" t="s">
        <v>3957</v>
      </c>
      <c r="AG994" t="s">
        <v>611</v>
      </c>
      <c r="AH994" t="s">
        <v>615</v>
      </c>
      <c r="AI994" t="s">
        <v>3624</v>
      </c>
      <c r="AJ994" t="s">
        <v>3985</v>
      </c>
      <c r="AK994" t="s">
        <v>3986</v>
      </c>
      <c r="AL994">
        <v>6500000000</v>
      </c>
      <c r="AM994">
        <v>0</v>
      </c>
      <c r="AN994">
        <v>0</v>
      </c>
      <c r="AO994">
        <v>0</v>
      </c>
      <c r="AP994">
        <v>0</v>
      </c>
      <c r="AQ994" s="187">
        <v>6500000000</v>
      </c>
      <c r="AR994" s="187">
        <v>5112289126</v>
      </c>
      <c r="AS994" s="187">
        <v>5112289126</v>
      </c>
      <c r="AT994" s="187">
        <v>5112289126</v>
      </c>
      <c r="AU994" s="187">
        <v>5112289126</v>
      </c>
      <c r="AV994" s="187">
        <v>1387710874</v>
      </c>
      <c r="AY994" t="e">
        <f>+#REF!-[5]GASTOS!#REF!</f>
        <v>#REF!</v>
      </c>
    </row>
    <row r="995" spans="1:51" x14ac:dyDescent="0.25">
      <c r="A995">
        <v>25</v>
      </c>
      <c r="B995">
        <v>11</v>
      </c>
      <c r="C995">
        <v>1</v>
      </c>
      <c r="D995">
        <v>22</v>
      </c>
      <c r="E995">
        <v>3</v>
      </c>
      <c r="F995">
        <v>2</v>
      </c>
      <c r="G995">
        <v>16</v>
      </c>
      <c r="H995">
        <v>1</v>
      </c>
      <c r="I995">
        <v>2</v>
      </c>
      <c r="J995" t="s">
        <v>235</v>
      </c>
      <c r="K995" t="s">
        <v>1177</v>
      </c>
      <c r="L995" t="s">
        <v>220</v>
      </c>
      <c r="M995" t="s">
        <v>1177</v>
      </c>
      <c r="N995" t="s">
        <v>220</v>
      </c>
      <c r="O995" t="s">
        <v>3895</v>
      </c>
      <c r="P995" t="s">
        <v>3617</v>
      </c>
      <c r="Q995" t="s">
        <v>596</v>
      </c>
      <c r="R995" t="s">
        <v>3617</v>
      </c>
      <c r="S995" t="s">
        <v>696</v>
      </c>
      <c r="T995" t="s">
        <v>235</v>
      </c>
      <c r="U995" t="s">
        <v>695</v>
      </c>
      <c r="V995" t="s">
        <v>235</v>
      </c>
      <c r="W995" t="s">
        <v>3611</v>
      </c>
      <c r="X995" t="s">
        <v>3869</v>
      </c>
      <c r="Y995" t="s">
        <v>3870</v>
      </c>
      <c r="Z995" t="s">
        <v>3871</v>
      </c>
      <c r="AA995" t="s">
        <v>4005</v>
      </c>
      <c r="AC995">
        <v>0</v>
      </c>
      <c r="AE995" t="s">
        <v>3936</v>
      </c>
      <c r="AF995" t="s">
        <v>3937</v>
      </c>
      <c r="AG995" t="s">
        <v>611</v>
      </c>
      <c r="AH995" t="s">
        <v>615</v>
      </c>
      <c r="AI995" t="s">
        <v>3624</v>
      </c>
      <c r="AJ995" t="s">
        <v>4102</v>
      </c>
      <c r="AK995" t="s">
        <v>4103</v>
      </c>
      <c r="AL995">
        <v>0</v>
      </c>
      <c r="AM995">
        <v>1671716747</v>
      </c>
      <c r="AN995">
        <v>0</v>
      </c>
      <c r="AO995">
        <v>0</v>
      </c>
      <c r="AP995">
        <v>0</v>
      </c>
      <c r="AQ995" s="187">
        <v>1671716747</v>
      </c>
      <c r="AR995" s="187">
        <v>0</v>
      </c>
      <c r="AS995" s="187">
        <v>0</v>
      </c>
      <c r="AT995" s="187">
        <v>0</v>
      </c>
      <c r="AU995" s="187">
        <v>0</v>
      </c>
      <c r="AV995" s="187">
        <v>1671716747</v>
      </c>
      <c r="AY995" t="e">
        <f>+#REF!-[5]GASTOS!#REF!</f>
        <v>#REF!</v>
      </c>
    </row>
    <row r="996" spans="1:51" x14ac:dyDescent="0.25">
      <c r="A996">
        <v>25</v>
      </c>
      <c r="B996">
        <v>11</v>
      </c>
      <c r="C996">
        <v>1</v>
      </c>
      <c r="D996">
        <v>22</v>
      </c>
      <c r="E996">
        <v>3</v>
      </c>
      <c r="F996">
        <v>2</v>
      </c>
      <c r="G996">
        <v>2</v>
      </c>
      <c r="H996">
        <v>0</v>
      </c>
      <c r="I996">
        <v>2</v>
      </c>
      <c r="J996" t="s">
        <v>235</v>
      </c>
      <c r="K996" t="s">
        <v>1177</v>
      </c>
      <c r="L996" t="s">
        <v>220</v>
      </c>
      <c r="M996" t="s">
        <v>1177</v>
      </c>
      <c r="N996" t="s">
        <v>220</v>
      </c>
      <c r="O996" t="s">
        <v>3895</v>
      </c>
      <c r="P996" t="s">
        <v>3617</v>
      </c>
      <c r="Q996" t="s">
        <v>596</v>
      </c>
      <c r="R996" t="s">
        <v>3617</v>
      </c>
      <c r="S996" t="s">
        <v>696</v>
      </c>
      <c r="T996" t="s">
        <v>235</v>
      </c>
      <c r="U996" t="s">
        <v>695</v>
      </c>
      <c r="V996" t="s">
        <v>235</v>
      </c>
      <c r="W996" t="s">
        <v>3611</v>
      </c>
      <c r="X996" t="s">
        <v>3869</v>
      </c>
      <c r="Y996" t="s">
        <v>3870</v>
      </c>
      <c r="Z996" t="s">
        <v>3871</v>
      </c>
      <c r="AA996" t="s">
        <v>3962</v>
      </c>
      <c r="AC996">
        <v>0</v>
      </c>
      <c r="AE996" t="s">
        <v>3936</v>
      </c>
      <c r="AF996" t="s">
        <v>3937</v>
      </c>
      <c r="AG996" t="s">
        <v>611</v>
      </c>
      <c r="AH996" t="s">
        <v>615</v>
      </c>
      <c r="AI996" t="s">
        <v>3624</v>
      </c>
      <c r="AJ996" t="s">
        <v>3963</v>
      </c>
      <c r="AK996" t="s">
        <v>3964</v>
      </c>
      <c r="AL996">
        <v>199039759</v>
      </c>
      <c r="AM996">
        <v>0</v>
      </c>
      <c r="AN996">
        <v>0</v>
      </c>
      <c r="AO996">
        <v>0</v>
      </c>
      <c r="AP996">
        <v>0</v>
      </c>
      <c r="AQ996" s="187">
        <v>199039759</v>
      </c>
      <c r="AR996" s="187">
        <v>193519616</v>
      </c>
      <c r="AS996" s="187">
        <v>193519616</v>
      </c>
      <c r="AT996" s="187">
        <v>193519616</v>
      </c>
      <c r="AU996" s="187">
        <v>193519616</v>
      </c>
      <c r="AV996" s="187">
        <v>5520143</v>
      </c>
      <c r="AY996" t="e">
        <f>+#REF!-[5]GASTOS!#REF!</f>
        <v>#REF!</v>
      </c>
    </row>
    <row r="997" spans="1:51" x14ac:dyDescent="0.25">
      <c r="A997">
        <v>25</v>
      </c>
      <c r="B997">
        <v>11</v>
      </c>
      <c r="C997">
        <v>1</v>
      </c>
      <c r="D997">
        <v>22</v>
      </c>
      <c r="E997">
        <v>3</v>
      </c>
      <c r="F997">
        <v>2</v>
      </c>
      <c r="G997">
        <v>3</v>
      </c>
      <c r="H997">
        <v>0</v>
      </c>
      <c r="I997">
        <v>2</v>
      </c>
      <c r="J997" t="s">
        <v>235</v>
      </c>
      <c r="K997" t="s">
        <v>1177</v>
      </c>
      <c r="L997" t="s">
        <v>220</v>
      </c>
      <c r="M997" t="s">
        <v>1177</v>
      </c>
      <c r="N997" t="s">
        <v>220</v>
      </c>
      <c r="O997" t="s">
        <v>3895</v>
      </c>
      <c r="P997" t="s">
        <v>3617</v>
      </c>
      <c r="Q997" t="s">
        <v>596</v>
      </c>
      <c r="R997" t="s">
        <v>3617</v>
      </c>
      <c r="S997" t="s">
        <v>696</v>
      </c>
      <c r="T997" t="s">
        <v>235</v>
      </c>
      <c r="U997" t="s">
        <v>695</v>
      </c>
      <c r="V997" t="s">
        <v>235</v>
      </c>
      <c r="W997" t="s">
        <v>3611</v>
      </c>
      <c r="X997" t="s">
        <v>3869</v>
      </c>
      <c r="Y997" t="s">
        <v>3870</v>
      </c>
      <c r="Z997" t="s">
        <v>3871</v>
      </c>
      <c r="AA997" t="s">
        <v>3940</v>
      </c>
      <c r="AC997">
        <v>0</v>
      </c>
      <c r="AE997" t="s">
        <v>3941</v>
      </c>
      <c r="AF997" t="s">
        <v>3942</v>
      </c>
      <c r="AG997" t="s">
        <v>611</v>
      </c>
      <c r="AH997" t="s">
        <v>615</v>
      </c>
      <c r="AI997" t="s">
        <v>3624</v>
      </c>
      <c r="AJ997" t="s">
        <v>3965</v>
      </c>
      <c r="AK997" t="s">
        <v>3944</v>
      </c>
      <c r="AL997">
        <v>705762486</v>
      </c>
      <c r="AM997">
        <v>0</v>
      </c>
      <c r="AN997">
        <v>0</v>
      </c>
      <c r="AO997">
        <v>0</v>
      </c>
      <c r="AP997">
        <v>298000000</v>
      </c>
      <c r="AQ997" s="187">
        <v>407762486</v>
      </c>
      <c r="AR997" s="187">
        <v>0</v>
      </c>
      <c r="AS997" s="187">
        <v>0</v>
      </c>
      <c r="AT997" s="187">
        <v>0</v>
      </c>
      <c r="AU997" s="187">
        <v>0</v>
      </c>
      <c r="AV997" s="187">
        <v>407762486</v>
      </c>
      <c r="AY997" t="e">
        <f>+#REF!-[5]GASTOS!#REF!</f>
        <v>#REF!</v>
      </c>
    </row>
    <row r="998" spans="1:51" x14ac:dyDescent="0.25">
      <c r="A998">
        <v>25</v>
      </c>
      <c r="B998">
        <v>11</v>
      </c>
      <c r="C998">
        <v>1</v>
      </c>
      <c r="D998">
        <v>22</v>
      </c>
      <c r="E998">
        <v>3</v>
      </c>
      <c r="F998">
        <v>2</v>
      </c>
      <c r="G998">
        <v>4</v>
      </c>
      <c r="H998">
        <v>0</v>
      </c>
      <c r="I998">
        <v>2</v>
      </c>
      <c r="J998" t="s">
        <v>235</v>
      </c>
      <c r="K998" t="s">
        <v>1177</v>
      </c>
      <c r="L998" t="s">
        <v>220</v>
      </c>
      <c r="M998" t="s">
        <v>1177</v>
      </c>
      <c r="N998" t="s">
        <v>220</v>
      </c>
      <c r="O998" t="s">
        <v>3895</v>
      </c>
      <c r="P998" t="s">
        <v>3617</v>
      </c>
      <c r="Q998" t="s">
        <v>596</v>
      </c>
      <c r="R998" t="s">
        <v>3617</v>
      </c>
      <c r="S998" t="s">
        <v>696</v>
      </c>
      <c r="T998" t="s">
        <v>235</v>
      </c>
      <c r="U998" t="s">
        <v>695</v>
      </c>
      <c r="V998" t="s">
        <v>235</v>
      </c>
      <c r="W998" t="s">
        <v>3611</v>
      </c>
      <c r="X998" t="s">
        <v>3869</v>
      </c>
      <c r="Y998" t="s">
        <v>3870</v>
      </c>
      <c r="Z998" t="s">
        <v>3871</v>
      </c>
      <c r="AA998" t="s">
        <v>3966</v>
      </c>
      <c r="AC998">
        <v>0</v>
      </c>
      <c r="AE998" t="s">
        <v>3941</v>
      </c>
      <c r="AF998" t="s">
        <v>3942</v>
      </c>
      <c r="AG998" t="s">
        <v>611</v>
      </c>
      <c r="AH998" t="s">
        <v>615</v>
      </c>
      <c r="AI998" t="s">
        <v>3624</v>
      </c>
      <c r="AJ998" t="s">
        <v>3967</v>
      </c>
      <c r="AK998" t="s">
        <v>3968</v>
      </c>
      <c r="AL998">
        <v>219545368</v>
      </c>
      <c r="AM998">
        <v>0</v>
      </c>
      <c r="AN998">
        <v>0</v>
      </c>
      <c r="AO998">
        <v>122000000</v>
      </c>
      <c r="AP998">
        <v>0</v>
      </c>
      <c r="AQ998" s="187">
        <v>341545368</v>
      </c>
      <c r="AR998" s="187">
        <v>262369110</v>
      </c>
      <c r="AS998" s="187">
        <v>262369110</v>
      </c>
      <c r="AT998" s="187">
        <v>262369110</v>
      </c>
      <c r="AU998" s="187">
        <v>262369110</v>
      </c>
      <c r="AV998" s="187">
        <v>79176258</v>
      </c>
      <c r="AY998" t="e">
        <f>+#REF!-[5]GASTOS!#REF!</f>
        <v>#REF!</v>
      </c>
    </row>
    <row r="999" spans="1:51" x14ac:dyDescent="0.25">
      <c r="A999">
        <v>25</v>
      </c>
      <c r="B999">
        <v>11</v>
      </c>
      <c r="C999">
        <v>1</v>
      </c>
      <c r="D999">
        <v>22</v>
      </c>
      <c r="E999">
        <v>3</v>
      </c>
      <c r="F999">
        <v>2</v>
      </c>
      <c r="G999">
        <v>7</v>
      </c>
      <c r="H999">
        <v>0</v>
      </c>
      <c r="I999">
        <v>2</v>
      </c>
      <c r="J999" t="s">
        <v>235</v>
      </c>
      <c r="K999" t="s">
        <v>1177</v>
      </c>
      <c r="L999" t="s">
        <v>220</v>
      </c>
      <c r="M999" t="s">
        <v>1177</v>
      </c>
      <c r="N999" t="s">
        <v>220</v>
      </c>
      <c r="O999" t="s">
        <v>3895</v>
      </c>
      <c r="P999" t="s">
        <v>3617</v>
      </c>
      <c r="Q999" t="s">
        <v>596</v>
      </c>
      <c r="R999" t="s">
        <v>3617</v>
      </c>
      <c r="S999" t="s">
        <v>696</v>
      </c>
      <c r="T999" t="s">
        <v>235</v>
      </c>
      <c r="U999" t="s">
        <v>695</v>
      </c>
      <c r="V999" t="s">
        <v>235</v>
      </c>
      <c r="W999" t="s">
        <v>3611</v>
      </c>
      <c r="X999" t="s">
        <v>3869</v>
      </c>
      <c r="Y999" t="s">
        <v>3870</v>
      </c>
      <c r="Z999" t="s">
        <v>3871</v>
      </c>
      <c r="AA999" t="s">
        <v>3877</v>
      </c>
      <c r="AC999">
        <v>0</v>
      </c>
      <c r="AE999" t="s">
        <v>3936</v>
      </c>
      <c r="AF999" t="s">
        <v>3937</v>
      </c>
      <c r="AG999" t="s">
        <v>611</v>
      </c>
      <c r="AH999" t="s">
        <v>615</v>
      </c>
      <c r="AI999" t="s">
        <v>3624</v>
      </c>
      <c r="AJ999" t="s">
        <v>3969</v>
      </c>
      <c r="AK999" t="s">
        <v>3970</v>
      </c>
      <c r="AL999">
        <v>9736000</v>
      </c>
      <c r="AM999">
        <v>0</v>
      </c>
      <c r="AN999">
        <v>0</v>
      </c>
      <c r="AO999">
        <v>0</v>
      </c>
      <c r="AP999">
        <v>0</v>
      </c>
      <c r="AQ999" s="187">
        <v>9736000</v>
      </c>
      <c r="AR999" s="187">
        <v>0</v>
      </c>
      <c r="AS999" s="187">
        <v>0</v>
      </c>
      <c r="AT999" s="187">
        <v>0</v>
      </c>
      <c r="AU999" s="187">
        <v>0</v>
      </c>
      <c r="AV999" s="187">
        <v>9736000</v>
      </c>
      <c r="AY999" t="e">
        <f>+#REF!-[5]GASTOS!#REF!</f>
        <v>#REF!</v>
      </c>
    </row>
    <row r="1000" spans="1:51" x14ac:dyDescent="0.25">
      <c r="A1000">
        <v>25</v>
      </c>
      <c r="B1000">
        <v>11</v>
      </c>
      <c r="C1000">
        <v>1</v>
      </c>
      <c r="D1000">
        <v>22</v>
      </c>
      <c r="E1000">
        <v>3</v>
      </c>
      <c r="F1000">
        <v>3</v>
      </c>
      <c r="G1000">
        <v>1</v>
      </c>
      <c r="H1000">
        <v>0</v>
      </c>
      <c r="I1000">
        <v>2</v>
      </c>
      <c r="J1000" t="s">
        <v>235</v>
      </c>
      <c r="K1000" t="s">
        <v>1177</v>
      </c>
      <c r="L1000" t="s">
        <v>220</v>
      </c>
      <c r="M1000" t="s">
        <v>1177</v>
      </c>
      <c r="N1000" t="s">
        <v>220</v>
      </c>
      <c r="O1000" t="s">
        <v>3895</v>
      </c>
      <c r="P1000" t="s">
        <v>3617</v>
      </c>
      <c r="Q1000" t="s">
        <v>596</v>
      </c>
      <c r="R1000" t="s">
        <v>3617</v>
      </c>
      <c r="S1000" t="s">
        <v>696</v>
      </c>
      <c r="T1000" t="s">
        <v>235</v>
      </c>
      <c r="U1000" t="s">
        <v>695</v>
      </c>
      <c r="V1000" t="s">
        <v>235</v>
      </c>
      <c r="W1000" t="s">
        <v>3611</v>
      </c>
      <c r="X1000" t="s">
        <v>3869</v>
      </c>
      <c r="Y1000" t="s">
        <v>3950</v>
      </c>
      <c r="Z1000" t="s">
        <v>3951</v>
      </c>
      <c r="AA1000" t="s">
        <v>3987</v>
      </c>
      <c r="AC1000">
        <v>0</v>
      </c>
      <c r="AE1000" t="s">
        <v>3988</v>
      </c>
      <c r="AF1000" t="s">
        <v>3989</v>
      </c>
      <c r="AG1000" t="s">
        <v>611</v>
      </c>
      <c r="AH1000" t="s">
        <v>615</v>
      </c>
      <c r="AI1000" t="s">
        <v>3624</v>
      </c>
      <c r="AJ1000" t="s">
        <v>3990</v>
      </c>
      <c r="AK1000" t="s">
        <v>3991</v>
      </c>
      <c r="AL1000">
        <v>2539948283</v>
      </c>
      <c r="AM1000">
        <v>0</v>
      </c>
      <c r="AN1000">
        <v>0</v>
      </c>
      <c r="AO1000">
        <v>0</v>
      </c>
      <c r="AP1000">
        <v>0</v>
      </c>
      <c r="AQ1000" s="187">
        <v>2539948283</v>
      </c>
      <c r="AR1000" s="187">
        <v>1737393842</v>
      </c>
      <c r="AS1000" s="187">
        <v>1737393842</v>
      </c>
      <c r="AT1000" s="187">
        <v>1737393842</v>
      </c>
      <c r="AU1000" s="187">
        <v>1737393842</v>
      </c>
      <c r="AV1000" s="187">
        <v>802554441</v>
      </c>
      <c r="AY1000" t="e">
        <f>+#REF!-[5]GASTOS!#REF!</f>
        <v>#REF!</v>
      </c>
    </row>
    <row r="1001" spans="1:51" x14ac:dyDescent="0.25">
      <c r="A1001">
        <v>25</v>
      </c>
      <c r="B1001">
        <v>11</v>
      </c>
      <c r="C1001">
        <v>1</v>
      </c>
      <c r="D1001">
        <v>22</v>
      </c>
      <c r="E1001">
        <v>3</v>
      </c>
      <c r="F1001">
        <v>3</v>
      </c>
      <c r="G1001">
        <v>2</v>
      </c>
      <c r="H1001">
        <v>0</v>
      </c>
      <c r="I1001">
        <v>2</v>
      </c>
      <c r="J1001" t="s">
        <v>235</v>
      </c>
      <c r="K1001" t="s">
        <v>1177</v>
      </c>
      <c r="L1001" t="s">
        <v>220</v>
      </c>
      <c r="M1001" t="s">
        <v>1177</v>
      </c>
      <c r="N1001" t="s">
        <v>220</v>
      </c>
      <c r="O1001" t="s">
        <v>3895</v>
      </c>
      <c r="P1001" t="s">
        <v>3617</v>
      </c>
      <c r="Q1001" t="s">
        <v>596</v>
      </c>
      <c r="R1001" t="s">
        <v>3617</v>
      </c>
      <c r="S1001" t="s">
        <v>696</v>
      </c>
      <c r="T1001" t="s">
        <v>235</v>
      </c>
      <c r="U1001" t="s">
        <v>695</v>
      </c>
      <c r="V1001" t="s">
        <v>235</v>
      </c>
      <c r="W1001" t="s">
        <v>3611</v>
      </c>
      <c r="X1001" t="s">
        <v>3869</v>
      </c>
      <c r="Y1001" t="s">
        <v>3950</v>
      </c>
      <c r="Z1001" t="s">
        <v>3951</v>
      </c>
      <c r="AA1001" t="s">
        <v>3992</v>
      </c>
      <c r="AC1001">
        <v>0</v>
      </c>
      <c r="AE1001" t="s">
        <v>3993</v>
      </c>
      <c r="AF1001" t="s">
        <v>3994</v>
      </c>
      <c r="AG1001" t="s">
        <v>611</v>
      </c>
      <c r="AH1001" t="s">
        <v>615</v>
      </c>
      <c r="AI1001" t="s">
        <v>3624</v>
      </c>
      <c r="AJ1001" t="s">
        <v>3995</v>
      </c>
      <c r="AK1001" t="s">
        <v>3996</v>
      </c>
      <c r="AL1001">
        <v>224506629</v>
      </c>
      <c r="AM1001">
        <v>9401890699</v>
      </c>
      <c r="AN1001">
        <v>0</v>
      </c>
      <c r="AO1001">
        <v>0</v>
      </c>
      <c r="AP1001">
        <v>126100000</v>
      </c>
      <c r="AQ1001" s="187">
        <v>9500297328</v>
      </c>
      <c r="AR1001" s="187">
        <v>3791008776.9400001</v>
      </c>
      <c r="AS1001" s="187">
        <v>3791008776.9400001</v>
      </c>
      <c r="AT1001" s="187">
        <v>3791008776.9400001</v>
      </c>
      <c r="AU1001" s="187">
        <v>3791008776.9400001</v>
      </c>
      <c r="AV1001" s="187">
        <v>5709288551.0600004</v>
      </c>
      <c r="AY1001" t="e">
        <f>+#REF!-[5]GASTOS!#REF!</f>
        <v>#REF!</v>
      </c>
    </row>
    <row r="1002" spans="1:51" x14ac:dyDescent="0.25">
      <c r="A1002">
        <v>25</v>
      </c>
      <c r="B1002">
        <v>11</v>
      </c>
      <c r="C1002">
        <v>1</v>
      </c>
      <c r="D1002">
        <v>22</v>
      </c>
      <c r="E1002">
        <v>3</v>
      </c>
      <c r="F1002">
        <v>3</v>
      </c>
      <c r="G1002">
        <v>2</v>
      </c>
      <c r="H1002">
        <v>1</v>
      </c>
      <c r="I1002">
        <v>2</v>
      </c>
      <c r="J1002" t="s">
        <v>235</v>
      </c>
      <c r="K1002" t="s">
        <v>1177</v>
      </c>
      <c r="L1002" t="s">
        <v>220</v>
      </c>
      <c r="M1002" t="s">
        <v>1177</v>
      </c>
      <c r="N1002" t="s">
        <v>220</v>
      </c>
      <c r="O1002" t="s">
        <v>3895</v>
      </c>
      <c r="P1002" t="s">
        <v>3617</v>
      </c>
      <c r="Q1002" t="s">
        <v>596</v>
      </c>
      <c r="R1002" t="s">
        <v>3617</v>
      </c>
      <c r="S1002" t="s">
        <v>696</v>
      </c>
      <c r="T1002" t="s">
        <v>235</v>
      </c>
      <c r="U1002" t="s">
        <v>695</v>
      </c>
      <c r="V1002" t="s">
        <v>235</v>
      </c>
      <c r="W1002" t="s">
        <v>3611</v>
      </c>
      <c r="X1002" t="s">
        <v>3869</v>
      </c>
      <c r="Y1002" t="s">
        <v>3950</v>
      </c>
      <c r="Z1002" t="s">
        <v>3951</v>
      </c>
      <c r="AA1002" t="s">
        <v>3992</v>
      </c>
      <c r="AC1002">
        <v>0</v>
      </c>
      <c r="AE1002" t="s">
        <v>3993</v>
      </c>
      <c r="AF1002" t="s">
        <v>3994</v>
      </c>
      <c r="AG1002" t="s">
        <v>611</v>
      </c>
      <c r="AH1002" t="s">
        <v>615</v>
      </c>
      <c r="AI1002" t="s">
        <v>3624</v>
      </c>
      <c r="AJ1002" t="s">
        <v>3997</v>
      </c>
      <c r="AK1002" t="s">
        <v>3998</v>
      </c>
      <c r="AL1002">
        <v>15000000</v>
      </c>
      <c r="AM1002">
        <v>0</v>
      </c>
      <c r="AN1002">
        <v>0</v>
      </c>
      <c r="AO1002">
        <v>0</v>
      </c>
      <c r="AP1002">
        <v>0</v>
      </c>
      <c r="AQ1002" s="187">
        <v>15000000</v>
      </c>
      <c r="AR1002" s="187">
        <v>0</v>
      </c>
      <c r="AS1002" s="187">
        <v>0</v>
      </c>
      <c r="AT1002" s="187">
        <v>0</v>
      </c>
      <c r="AU1002" s="187">
        <v>0</v>
      </c>
      <c r="AV1002" s="187">
        <v>15000000</v>
      </c>
      <c r="AY1002" t="e">
        <f>+#REF!-[5]GASTOS!#REF!</f>
        <v>#REF!</v>
      </c>
    </row>
    <row r="1003" spans="1:51" x14ac:dyDescent="0.25">
      <c r="A1003">
        <v>25</v>
      </c>
      <c r="B1003">
        <v>11</v>
      </c>
      <c r="C1003">
        <v>1</v>
      </c>
      <c r="D1003">
        <v>22</v>
      </c>
      <c r="E1003">
        <v>3</v>
      </c>
      <c r="F1003">
        <v>3</v>
      </c>
      <c r="G1003">
        <v>3</v>
      </c>
      <c r="H1003">
        <v>0</v>
      </c>
      <c r="I1003">
        <v>2</v>
      </c>
      <c r="J1003" t="s">
        <v>235</v>
      </c>
      <c r="K1003" t="s">
        <v>1177</v>
      </c>
      <c r="L1003" t="s">
        <v>220</v>
      </c>
      <c r="M1003" t="s">
        <v>1177</v>
      </c>
      <c r="N1003" t="s">
        <v>220</v>
      </c>
      <c r="O1003" t="s">
        <v>3895</v>
      </c>
      <c r="P1003" t="s">
        <v>3617</v>
      </c>
      <c r="Q1003" t="s">
        <v>596</v>
      </c>
      <c r="R1003" t="s">
        <v>3617</v>
      </c>
      <c r="S1003" t="s">
        <v>696</v>
      </c>
      <c r="T1003" t="s">
        <v>235</v>
      </c>
      <c r="U1003" t="s">
        <v>695</v>
      </c>
      <c r="V1003" t="s">
        <v>235</v>
      </c>
      <c r="W1003" t="s">
        <v>3611</v>
      </c>
      <c r="X1003" t="s">
        <v>3869</v>
      </c>
      <c r="Y1003" t="s">
        <v>3950</v>
      </c>
      <c r="Z1003" t="s">
        <v>3951</v>
      </c>
      <c r="AA1003" t="s">
        <v>3999</v>
      </c>
      <c r="AC1003">
        <v>0</v>
      </c>
      <c r="AE1003" t="s">
        <v>3988</v>
      </c>
      <c r="AF1003" t="s">
        <v>3989</v>
      </c>
      <c r="AG1003" t="s">
        <v>611</v>
      </c>
      <c r="AH1003" t="s">
        <v>615</v>
      </c>
      <c r="AI1003" t="s">
        <v>3624</v>
      </c>
      <c r="AJ1003" t="s">
        <v>4000</v>
      </c>
      <c r="AK1003" t="s">
        <v>4001</v>
      </c>
      <c r="AL1003">
        <v>29134862355</v>
      </c>
      <c r="AM1003">
        <v>0</v>
      </c>
      <c r="AN1003">
        <v>0</v>
      </c>
      <c r="AO1003">
        <v>0</v>
      </c>
      <c r="AP1003">
        <v>0</v>
      </c>
      <c r="AQ1003" s="187">
        <v>29134862355</v>
      </c>
      <c r="AR1003" s="187">
        <v>29134862354.330002</v>
      </c>
      <c r="AS1003" s="187">
        <v>29134862354.330002</v>
      </c>
      <c r="AT1003" s="187">
        <v>29134862354.330002</v>
      </c>
      <c r="AU1003" s="187">
        <v>29134862354.330002</v>
      </c>
      <c r="AV1003" s="187">
        <v>0.67</v>
      </c>
      <c r="AY1003" t="e">
        <f>+#REF!-[5]GASTOS!#REF!</f>
        <v>#REF!</v>
      </c>
    </row>
    <row r="1004" spans="1:51" x14ac:dyDescent="0.25">
      <c r="A1004">
        <v>25</v>
      </c>
      <c r="B1004">
        <v>11</v>
      </c>
      <c r="C1004">
        <v>1</v>
      </c>
      <c r="D1004">
        <v>82</v>
      </c>
      <c r="E1004">
        <v>3</v>
      </c>
      <c r="F1004">
        <v>2</v>
      </c>
      <c r="G1004">
        <v>1</v>
      </c>
      <c r="H1004">
        <v>0</v>
      </c>
      <c r="I1004">
        <v>2</v>
      </c>
      <c r="J1004" t="s">
        <v>235</v>
      </c>
      <c r="K1004" t="s">
        <v>1177</v>
      </c>
      <c r="L1004" t="s">
        <v>220</v>
      </c>
      <c r="M1004" t="s">
        <v>1177</v>
      </c>
      <c r="N1004" t="s">
        <v>220</v>
      </c>
      <c r="O1004" t="s">
        <v>3895</v>
      </c>
      <c r="P1004" t="s">
        <v>3617</v>
      </c>
      <c r="Q1004" t="s">
        <v>596</v>
      </c>
      <c r="R1004" t="s">
        <v>3617</v>
      </c>
      <c r="S1004" t="s">
        <v>696</v>
      </c>
      <c r="T1004" t="s">
        <v>235</v>
      </c>
      <c r="U1004" t="s">
        <v>725</v>
      </c>
      <c r="V1004" t="s">
        <v>729</v>
      </c>
      <c r="W1004" t="s">
        <v>3611</v>
      </c>
      <c r="X1004" t="s">
        <v>3869</v>
      </c>
      <c r="Y1004" t="s">
        <v>3870</v>
      </c>
      <c r="Z1004" t="s">
        <v>3871</v>
      </c>
      <c r="AA1004" t="s">
        <v>3935</v>
      </c>
      <c r="AC1004">
        <v>0</v>
      </c>
      <c r="AE1004" t="s">
        <v>3956</v>
      </c>
      <c r="AF1004" t="s">
        <v>3957</v>
      </c>
      <c r="AG1004" t="s">
        <v>611</v>
      </c>
      <c r="AH1004" t="s">
        <v>615</v>
      </c>
      <c r="AI1004" t="s">
        <v>3624</v>
      </c>
      <c r="AJ1004" t="s">
        <v>4002</v>
      </c>
      <c r="AK1004" t="s">
        <v>3961</v>
      </c>
      <c r="AL1004">
        <v>2564574034</v>
      </c>
      <c r="AM1004">
        <v>0</v>
      </c>
      <c r="AN1004">
        <v>0</v>
      </c>
      <c r="AO1004">
        <v>273347127</v>
      </c>
      <c r="AP1004">
        <v>0</v>
      </c>
      <c r="AQ1004" s="187">
        <v>2837921161</v>
      </c>
      <c r="AR1004" s="187">
        <v>2837921161</v>
      </c>
      <c r="AS1004" s="187">
        <v>2837921161</v>
      </c>
      <c r="AT1004" s="187">
        <v>2837921161</v>
      </c>
      <c r="AU1004" s="187">
        <v>2837921161</v>
      </c>
      <c r="AV1004" s="187">
        <v>0</v>
      </c>
      <c r="AY1004" t="e">
        <f>+#REF!-[5]GASTOS!#REF!</f>
        <v>#REF!</v>
      </c>
    </row>
    <row r="1005" spans="1:51" x14ac:dyDescent="0.25">
      <c r="A1005">
        <v>25</v>
      </c>
      <c r="B1005">
        <v>11</v>
      </c>
      <c r="C1005">
        <v>1</v>
      </c>
      <c r="D1005">
        <v>82</v>
      </c>
      <c r="E1005">
        <v>3</v>
      </c>
      <c r="F1005">
        <v>2</v>
      </c>
      <c r="G1005">
        <v>16</v>
      </c>
      <c r="H1005">
        <v>0</v>
      </c>
      <c r="I1005">
        <v>2</v>
      </c>
      <c r="J1005" t="s">
        <v>235</v>
      </c>
      <c r="K1005" t="s">
        <v>1177</v>
      </c>
      <c r="L1005" t="s">
        <v>220</v>
      </c>
      <c r="M1005" t="s">
        <v>1177</v>
      </c>
      <c r="N1005" t="s">
        <v>220</v>
      </c>
      <c r="O1005" t="s">
        <v>3895</v>
      </c>
      <c r="P1005" t="s">
        <v>3617</v>
      </c>
      <c r="Q1005" t="s">
        <v>596</v>
      </c>
      <c r="R1005" t="s">
        <v>3617</v>
      </c>
      <c r="S1005" t="s">
        <v>696</v>
      </c>
      <c r="T1005" t="s">
        <v>235</v>
      </c>
      <c r="U1005" t="s">
        <v>725</v>
      </c>
      <c r="V1005" t="s">
        <v>729</v>
      </c>
      <c r="W1005" t="s">
        <v>3611</v>
      </c>
      <c r="X1005" t="s">
        <v>3869</v>
      </c>
      <c r="Y1005" t="s">
        <v>3870</v>
      </c>
      <c r="Z1005" t="s">
        <v>3871</v>
      </c>
      <c r="AA1005" t="s">
        <v>4005</v>
      </c>
      <c r="AC1005">
        <v>0</v>
      </c>
      <c r="AE1005" t="s">
        <v>3936</v>
      </c>
      <c r="AF1005" t="s">
        <v>3937</v>
      </c>
      <c r="AG1005" t="s">
        <v>611</v>
      </c>
      <c r="AH1005" t="s">
        <v>615</v>
      </c>
      <c r="AI1005" t="s">
        <v>3624</v>
      </c>
      <c r="AJ1005" t="s">
        <v>4112</v>
      </c>
      <c r="AK1005" t="s">
        <v>3944</v>
      </c>
      <c r="AL1005">
        <v>0</v>
      </c>
      <c r="AM1005">
        <v>39025933</v>
      </c>
      <c r="AN1005">
        <v>0</v>
      </c>
      <c r="AO1005">
        <v>0</v>
      </c>
      <c r="AP1005">
        <v>0</v>
      </c>
      <c r="AQ1005" s="187">
        <v>39025933</v>
      </c>
      <c r="AR1005" s="187">
        <v>39025933</v>
      </c>
      <c r="AS1005" s="187">
        <v>39025933</v>
      </c>
      <c r="AT1005" s="187">
        <v>39025933</v>
      </c>
      <c r="AU1005" s="187">
        <v>39025933</v>
      </c>
      <c r="AV1005" s="187">
        <v>0</v>
      </c>
      <c r="AY1005" t="e">
        <f>+#REF!-[5]GASTOS!#REF!</f>
        <v>#REF!</v>
      </c>
    </row>
    <row r="1006" spans="1:51" x14ac:dyDescent="0.25">
      <c r="A1006">
        <v>25</v>
      </c>
      <c r="B1006">
        <v>11</v>
      </c>
      <c r="C1006">
        <v>1</v>
      </c>
      <c r="D1006">
        <v>82</v>
      </c>
      <c r="E1006">
        <v>3</v>
      </c>
      <c r="F1006">
        <v>2</v>
      </c>
      <c r="G1006">
        <v>16</v>
      </c>
      <c r="H1006">
        <v>0</v>
      </c>
      <c r="I1006">
        <v>2</v>
      </c>
      <c r="J1006" t="s">
        <v>235</v>
      </c>
      <c r="K1006" t="s">
        <v>1177</v>
      </c>
      <c r="L1006" t="s">
        <v>220</v>
      </c>
      <c r="M1006" t="s">
        <v>1177</v>
      </c>
      <c r="N1006" t="s">
        <v>220</v>
      </c>
      <c r="O1006" t="s">
        <v>3895</v>
      </c>
      <c r="P1006" t="s">
        <v>3617</v>
      </c>
      <c r="Q1006" t="s">
        <v>596</v>
      </c>
      <c r="R1006" t="s">
        <v>3617</v>
      </c>
      <c r="S1006" t="s">
        <v>696</v>
      </c>
      <c r="T1006" t="s">
        <v>235</v>
      </c>
      <c r="U1006" t="s">
        <v>725</v>
      </c>
      <c r="V1006" t="s">
        <v>729</v>
      </c>
      <c r="W1006" t="s">
        <v>3611</v>
      </c>
      <c r="X1006" t="s">
        <v>3869</v>
      </c>
      <c r="Y1006" t="s">
        <v>3870</v>
      </c>
      <c r="Z1006" t="s">
        <v>3871</v>
      </c>
      <c r="AA1006" t="s">
        <v>4005</v>
      </c>
      <c r="AC1006">
        <v>0</v>
      </c>
      <c r="AE1006" t="s">
        <v>3941</v>
      </c>
      <c r="AF1006" t="s">
        <v>3942</v>
      </c>
      <c r="AG1006" t="s">
        <v>611</v>
      </c>
      <c r="AH1006" t="s">
        <v>615</v>
      </c>
      <c r="AI1006" t="s">
        <v>3624</v>
      </c>
      <c r="AJ1006" t="s">
        <v>4006</v>
      </c>
      <c r="AK1006" t="s">
        <v>4007</v>
      </c>
      <c r="AL1006">
        <v>407878630</v>
      </c>
      <c r="AM1006">
        <v>0</v>
      </c>
      <c r="AN1006">
        <v>0</v>
      </c>
      <c r="AO1006">
        <v>0</v>
      </c>
      <c r="AP1006">
        <v>273347127</v>
      </c>
      <c r="AQ1006" s="187">
        <v>134531503</v>
      </c>
      <c r="AR1006" s="187">
        <v>1052108</v>
      </c>
      <c r="AS1006" s="187">
        <v>1052108</v>
      </c>
      <c r="AT1006" s="187">
        <v>1052108</v>
      </c>
      <c r="AU1006" s="187">
        <v>1052108</v>
      </c>
      <c r="AV1006" s="187">
        <v>133479395</v>
      </c>
      <c r="AY1006" t="e">
        <f>+#REF!-[5]GASTOS!#REF!</f>
        <v>#REF!</v>
      </c>
    </row>
    <row r="1007" spans="1:51" x14ac:dyDescent="0.25">
      <c r="A1007">
        <v>25</v>
      </c>
      <c r="B1007">
        <v>11</v>
      </c>
      <c r="C1007">
        <v>1</v>
      </c>
      <c r="D1007">
        <v>82</v>
      </c>
      <c r="E1007">
        <v>3</v>
      </c>
      <c r="F1007">
        <v>2</v>
      </c>
      <c r="G1007">
        <v>17</v>
      </c>
      <c r="H1007">
        <v>0</v>
      </c>
      <c r="I1007">
        <v>2</v>
      </c>
      <c r="J1007" t="s">
        <v>235</v>
      </c>
      <c r="K1007" t="s">
        <v>1177</v>
      </c>
      <c r="L1007" t="s">
        <v>220</v>
      </c>
      <c r="M1007" t="s">
        <v>1177</v>
      </c>
      <c r="N1007" t="s">
        <v>220</v>
      </c>
      <c r="O1007" t="s">
        <v>3895</v>
      </c>
      <c r="P1007" t="s">
        <v>3617</v>
      </c>
      <c r="Q1007" t="s">
        <v>596</v>
      </c>
      <c r="R1007" t="s">
        <v>3617</v>
      </c>
      <c r="S1007" t="s">
        <v>696</v>
      </c>
      <c r="T1007" t="s">
        <v>235</v>
      </c>
      <c r="U1007" t="s">
        <v>725</v>
      </c>
      <c r="V1007" t="s">
        <v>729</v>
      </c>
      <c r="W1007" t="s">
        <v>3611</v>
      </c>
      <c r="X1007" t="s">
        <v>3869</v>
      </c>
      <c r="Y1007" t="s">
        <v>3870</v>
      </c>
      <c r="Z1007" t="s">
        <v>3871</v>
      </c>
      <c r="AA1007" t="s">
        <v>4104</v>
      </c>
      <c r="AC1007">
        <v>0</v>
      </c>
      <c r="AE1007" t="s">
        <v>3936</v>
      </c>
      <c r="AF1007" t="s">
        <v>3937</v>
      </c>
      <c r="AG1007" t="s">
        <v>611</v>
      </c>
      <c r="AH1007" t="s">
        <v>615</v>
      </c>
      <c r="AI1007" t="s">
        <v>3624</v>
      </c>
      <c r="AJ1007" t="s">
        <v>4105</v>
      </c>
      <c r="AK1007" t="s">
        <v>4106</v>
      </c>
      <c r="AL1007">
        <v>0</v>
      </c>
      <c r="AM1007">
        <v>1779338351</v>
      </c>
      <c r="AN1007">
        <v>0</v>
      </c>
      <c r="AO1007">
        <v>0</v>
      </c>
      <c r="AP1007">
        <v>0</v>
      </c>
      <c r="AQ1007" s="187">
        <v>1779338351</v>
      </c>
      <c r="AR1007" s="187">
        <v>1010740557</v>
      </c>
      <c r="AS1007" s="187">
        <v>1010740557</v>
      </c>
      <c r="AT1007" s="187">
        <v>1010740557</v>
      </c>
      <c r="AU1007" s="187">
        <v>1010740557</v>
      </c>
      <c r="AV1007" s="187">
        <v>768597794</v>
      </c>
      <c r="AY1007" t="e">
        <f>+#REF!-[5]GASTOS!#REF!</f>
        <v>#REF!</v>
      </c>
    </row>
    <row r="1008" spans="1:51" x14ac:dyDescent="0.25">
      <c r="A1008">
        <v>25</v>
      </c>
      <c r="B1008">
        <v>11</v>
      </c>
      <c r="C1008">
        <v>1</v>
      </c>
      <c r="D1008">
        <v>82</v>
      </c>
      <c r="E1008">
        <v>3</v>
      </c>
      <c r="F1008">
        <v>2</v>
      </c>
      <c r="G1008">
        <v>18</v>
      </c>
      <c r="H1008">
        <v>0</v>
      </c>
      <c r="I1008">
        <v>2</v>
      </c>
      <c r="J1008" t="s">
        <v>235</v>
      </c>
      <c r="K1008" t="s">
        <v>1177</v>
      </c>
      <c r="L1008" t="s">
        <v>220</v>
      </c>
      <c r="M1008" t="s">
        <v>1177</v>
      </c>
      <c r="N1008" t="s">
        <v>220</v>
      </c>
      <c r="O1008" t="s">
        <v>3895</v>
      </c>
      <c r="P1008" t="s">
        <v>3617</v>
      </c>
      <c r="Q1008" t="s">
        <v>596</v>
      </c>
      <c r="R1008" t="s">
        <v>3617</v>
      </c>
      <c r="S1008" t="s">
        <v>696</v>
      </c>
      <c r="T1008" t="s">
        <v>235</v>
      </c>
      <c r="U1008" t="s">
        <v>725</v>
      </c>
      <c r="V1008" t="s">
        <v>729</v>
      </c>
      <c r="W1008" t="s">
        <v>3611</v>
      </c>
      <c r="X1008" t="s">
        <v>3869</v>
      </c>
      <c r="Y1008" t="s">
        <v>3870</v>
      </c>
      <c r="Z1008" t="s">
        <v>3871</v>
      </c>
      <c r="AA1008" t="s">
        <v>4107</v>
      </c>
      <c r="AC1008">
        <v>0</v>
      </c>
      <c r="AE1008" t="s">
        <v>3936</v>
      </c>
      <c r="AF1008" t="s">
        <v>3937</v>
      </c>
      <c r="AG1008" t="s">
        <v>611</v>
      </c>
      <c r="AH1008" t="s">
        <v>615</v>
      </c>
      <c r="AI1008" t="s">
        <v>3624</v>
      </c>
      <c r="AJ1008" t="s">
        <v>4108</v>
      </c>
      <c r="AK1008" t="s">
        <v>4109</v>
      </c>
      <c r="AL1008">
        <v>0</v>
      </c>
      <c r="AM1008">
        <v>432182821</v>
      </c>
      <c r="AN1008">
        <v>0</v>
      </c>
      <c r="AO1008">
        <v>0</v>
      </c>
      <c r="AP1008">
        <v>0</v>
      </c>
      <c r="AQ1008" s="187">
        <v>432182821</v>
      </c>
      <c r="AR1008" s="187">
        <v>0</v>
      </c>
      <c r="AS1008" s="187">
        <v>0</v>
      </c>
      <c r="AT1008" s="187">
        <v>0</v>
      </c>
      <c r="AU1008" s="187">
        <v>0</v>
      </c>
      <c r="AV1008" s="187">
        <v>432182821</v>
      </c>
      <c r="AY1008" t="e">
        <f>+#REF!-[5]GASTOS!#REF!</f>
        <v>#REF!</v>
      </c>
    </row>
    <row r="1009" spans="1:51" x14ac:dyDescent="0.25">
      <c r="A1009">
        <v>25</v>
      </c>
      <c r="B1009">
        <v>11</v>
      </c>
      <c r="C1009">
        <v>1</v>
      </c>
      <c r="D1009">
        <v>82</v>
      </c>
      <c r="E1009">
        <v>3</v>
      </c>
      <c r="F1009">
        <v>2</v>
      </c>
      <c r="G1009">
        <v>2</v>
      </c>
      <c r="H1009">
        <v>0</v>
      </c>
      <c r="I1009">
        <v>2</v>
      </c>
      <c r="J1009" t="s">
        <v>235</v>
      </c>
      <c r="K1009" t="s">
        <v>1177</v>
      </c>
      <c r="L1009" t="s">
        <v>220</v>
      </c>
      <c r="M1009" t="s">
        <v>1177</v>
      </c>
      <c r="N1009" t="s">
        <v>220</v>
      </c>
      <c r="O1009" t="s">
        <v>3895</v>
      </c>
      <c r="P1009" t="s">
        <v>3617</v>
      </c>
      <c r="Q1009" t="s">
        <v>596</v>
      </c>
      <c r="R1009" t="s">
        <v>3617</v>
      </c>
      <c r="S1009" t="s">
        <v>696</v>
      </c>
      <c r="T1009" t="s">
        <v>235</v>
      </c>
      <c r="U1009" t="s">
        <v>725</v>
      </c>
      <c r="V1009" t="s">
        <v>729</v>
      </c>
      <c r="W1009" t="s">
        <v>3611</v>
      </c>
      <c r="X1009" t="s">
        <v>3869</v>
      </c>
      <c r="Y1009" t="s">
        <v>3870</v>
      </c>
      <c r="Z1009" t="s">
        <v>3871</v>
      </c>
      <c r="AA1009" t="s">
        <v>3962</v>
      </c>
      <c r="AC1009">
        <v>0</v>
      </c>
      <c r="AE1009" t="s">
        <v>3941</v>
      </c>
      <c r="AF1009" t="s">
        <v>3942</v>
      </c>
      <c r="AG1009" t="s">
        <v>611</v>
      </c>
      <c r="AH1009" t="s">
        <v>615</v>
      </c>
      <c r="AI1009" t="s">
        <v>3624</v>
      </c>
      <c r="AJ1009" t="s">
        <v>4094</v>
      </c>
      <c r="AK1009" t="s">
        <v>4095</v>
      </c>
      <c r="AL1009">
        <v>0</v>
      </c>
      <c r="AM1009">
        <v>0</v>
      </c>
      <c r="AN1009">
        <v>0</v>
      </c>
      <c r="AO1009">
        <v>50000000</v>
      </c>
      <c r="AP1009">
        <v>0</v>
      </c>
      <c r="AQ1009" s="187">
        <v>50000000</v>
      </c>
      <c r="AR1009" s="187">
        <v>20069719</v>
      </c>
      <c r="AS1009" s="187">
        <v>20069719</v>
      </c>
      <c r="AT1009" s="187">
        <v>20069719</v>
      </c>
      <c r="AU1009" s="187">
        <v>20069719</v>
      </c>
      <c r="AV1009" s="187">
        <v>29930281</v>
      </c>
      <c r="AY1009" t="e">
        <f>+#REF!-[5]GASTOS!#REF!</f>
        <v>#REF!</v>
      </c>
    </row>
    <row r="1010" spans="1:51" x14ac:dyDescent="0.25">
      <c r="A1010">
        <v>25</v>
      </c>
      <c r="B1010">
        <v>11</v>
      </c>
      <c r="C1010">
        <v>1</v>
      </c>
      <c r="D1010">
        <v>82</v>
      </c>
      <c r="E1010">
        <v>3</v>
      </c>
      <c r="F1010">
        <v>2</v>
      </c>
      <c r="G1010">
        <v>8</v>
      </c>
      <c r="H1010">
        <v>0</v>
      </c>
      <c r="I1010">
        <v>2</v>
      </c>
      <c r="J1010" t="s">
        <v>235</v>
      </c>
      <c r="K1010" t="s">
        <v>1177</v>
      </c>
      <c r="L1010" t="s">
        <v>220</v>
      </c>
      <c r="M1010" t="s">
        <v>1177</v>
      </c>
      <c r="N1010" t="s">
        <v>220</v>
      </c>
      <c r="O1010" t="s">
        <v>3895</v>
      </c>
      <c r="P1010" t="s">
        <v>3617</v>
      </c>
      <c r="Q1010" t="s">
        <v>596</v>
      </c>
      <c r="R1010" t="s">
        <v>3617</v>
      </c>
      <c r="S1010" t="s">
        <v>696</v>
      </c>
      <c r="T1010" t="s">
        <v>235</v>
      </c>
      <c r="U1010" t="s">
        <v>725</v>
      </c>
      <c r="V1010" t="s">
        <v>729</v>
      </c>
      <c r="W1010" t="s">
        <v>3611</v>
      </c>
      <c r="X1010" t="s">
        <v>3869</v>
      </c>
      <c r="Y1010" t="s">
        <v>3870</v>
      </c>
      <c r="Z1010" t="s">
        <v>3871</v>
      </c>
      <c r="AA1010" t="s">
        <v>3880</v>
      </c>
      <c r="AC1010">
        <v>0</v>
      </c>
      <c r="AE1010" t="s">
        <v>3936</v>
      </c>
      <c r="AF1010" t="s">
        <v>3937</v>
      </c>
      <c r="AG1010" t="s">
        <v>611</v>
      </c>
      <c r="AH1010" t="s">
        <v>615</v>
      </c>
      <c r="AI1010" t="s">
        <v>3624</v>
      </c>
      <c r="AJ1010" t="s">
        <v>4003</v>
      </c>
      <c r="AK1010" t="s">
        <v>4004</v>
      </c>
      <c r="AL1010">
        <v>694443737</v>
      </c>
      <c r="AM1010">
        <v>0</v>
      </c>
      <c r="AN1010">
        <v>0</v>
      </c>
      <c r="AO1010">
        <v>0</v>
      </c>
      <c r="AP1010">
        <v>621691526</v>
      </c>
      <c r="AQ1010" s="187">
        <v>72752211</v>
      </c>
      <c r="AR1010" s="187">
        <v>72752211</v>
      </c>
      <c r="AS1010" s="187">
        <v>72752211</v>
      </c>
      <c r="AT1010" s="187">
        <v>72752211</v>
      </c>
      <c r="AU1010" s="187">
        <v>72752211</v>
      </c>
      <c r="AV1010" s="187">
        <v>0</v>
      </c>
      <c r="AY1010" t="e">
        <f>+#REF!-[5]GASTOS!#REF!</f>
        <v>#REF!</v>
      </c>
    </row>
    <row r="1011" spans="1:51" x14ac:dyDescent="0.25">
      <c r="A1011">
        <v>25</v>
      </c>
      <c r="B1011">
        <v>11</v>
      </c>
      <c r="C1011">
        <v>1</v>
      </c>
      <c r="D1011">
        <v>82</v>
      </c>
      <c r="E1011">
        <v>3</v>
      </c>
      <c r="F1011">
        <v>3</v>
      </c>
      <c r="G1011">
        <v>1</v>
      </c>
      <c r="H1011">
        <v>0</v>
      </c>
      <c r="I1011">
        <v>2</v>
      </c>
      <c r="J1011" t="s">
        <v>235</v>
      </c>
      <c r="K1011" t="s">
        <v>1177</v>
      </c>
      <c r="L1011" t="s">
        <v>220</v>
      </c>
      <c r="M1011" t="s">
        <v>1177</v>
      </c>
      <c r="N1011" t="s">
        <v>220</v>
      </c>
      <c r="O1011" t="s">
        <v>3895</v>
      </c>
      <c r="P1011" t="s">
        <v>3617</v>
      </c>
      <c r="Q1011" t="s">
        <v>596</v>
      </c>
      <c r="R1011" t="s">
        <v>3617</v>
      </c>
      <c r="S1011" t="s">
        <v>696</v>
      </c>
      <c r="T1011" t="s">
        <v>235</v>
      </c>
      <c r="U1011" t="s">
        <v>725</v>
      </c>
      <c r="V1011" t="s">
        <v>729</v>
      </c>
      <c r="W1011" t="s">
        <v>3611</v>
      </c>
      <c r="X1011" t="s">
        <v>3869</v>
      </c>
      <c r="Y1011" t="s">
        <v>3950</v>
      </c>
      <c r="Z1011" t="s">
        <v>3951</v>
      </c>
      <c r="AA1011" t="s">
        <v>3987</v>
      </c>
      <c r="AC1011">
        <v>0</v>
      </c>
      <c r="AE1011" t="s">
        <v>3988</v>
      </c>
      <c r="AF1011" t="s">
        <v>3989</v>
      </c>
      <c r="AG1011" t="s">
        <v>611</v>
      </c>
      <c r="AH1011" t="s">
        <v>615</v>
      </c>
      <c r="AI1011" t="s">
        <v>3624</v>
      </c>
      <c r="AJ1011" t="s">
        <v>4009</v>
      </c>
      <c r="AK1011" t="s">
        <v>4008</v>
      </c>
      <c r="AL1011">
        <v>286666540</v>
      </c>
      <c r="AM1011">
        <v>95192719</v>
      </c>
      <c r="AN1011">
        <v>0</v>
      </c>
      <c r="AO1011">
        <v>0</v>
      </c>
      <c r="AP1011">
        <v>0</v>
      </c>
      <c r="AQ1011" s="187">
        <v>381859259</v>
      </c>
      <c r="AR1011" s="187">
        <v>381859259</v>
      </c>
      <c r="AS1011" s="187">
        <v>381859259</v>
      </c>
      <c r="AT1011" s="187">
        <v>381859259</v>
      </c>
      <c r="AU1011" s="187">
        <v>381859259</v>
      </c>
      <c r="AV1011" s="187">
        <v>0</v>
      </c>
      <c r="AY1011" t="e">
        <f>+#REF!-[5]GASTOS!#REF!</f>
        <v>#REF!</v>
      </c>
    </row>
    <row r="1012" spans="1:51" x14ac:dyDescent="0.25">
      <c r="A1012">
        <v>25</v>
      </c>
      <c r="B1012">
        <v>11</v>
      </c>
      <c r="C1012">
        <v>1</v>
      </c>
      <c r="D1012">
        <v>82</v>
      </c>
      <c r="E1012">
        <v>3</v>
      </c>
      <c r="F1012">
        <v>3</v>
      </c>
      <c r="G1012">
        <v>1</v>
      </c>
      <c r="H1012">
        <v>1</v>
      </c>
      <c r="I1012">
        <v>2</v>
      </c>
      <c r="J1012" t="s">
        <v>235</v>
      </c>
      <c r="K1012" t="s">
        <v>1177</v>
      </c>
      <c r="L1012" t="s">
        <v>220</v>
      </c>
      <c r="M1012" t="s">
        <v>1177</v>
      </c>
      <c r="N1012" t="s">
        <v>220</v>
      </c>
      <c r="O1012" t="s">
        <v>3895</v>
      </c>
      <c r="P1012" t="s">
        <v>3617</v>
      </c>
      <c r="Q1012" t="s">
        <v>596</v>
      </c>
      <c r="R1012" t="s">
        <v>3617</v>
      </c>
      <c r="S1012" t="s">
        <v>696</v>
      </c>
      <c r="T1012" t="s">
        <v>235</v>
      </c>
      <c r="U1012" t="s">
        <v>725</v>
      </c>
      <c r="V1012" t="s">
        <v>729</v>
      </c>
      <c r="W1012" t="s">
        <v>3611</v>
      </c>
      <c r="X1012" t="s">
        <v>3869</v>
      </c>
      <c r="Y1012" t="s">
        <v>3950</v>
      </c>
      <c r="Z1012" t="s">
        <v>3951</v>
      </c>
      <c r="AA1012" t="s">
        <v>3987</v>
      </c>
      <c r="AC1012">
        <v>0</v>
      </c>
      <c r="AE1012" t="s">
        <v>3988</v>
      </c>
      <c r="AF1012" t="s">
        <v>3989</v>
      </c>
      <c r="AG1012" t="s">
        <v>611</v>
      </c>
      <c r="AH1012" t="s">
        <v>615</v>
      </c>
      <c r="AI1012" t="s">
        <v>3624</v>
      </c>
      <c r="AJ1012" t="s">
        <v>4011</v>
      </c>
      <c r="AK1012" t="s">
        <v>4010</v>
      </c>
      <c r="AL1012">
        <v>1511601507</v>
      </c>
      <c r="AM1012">
        <v>456315504</v>
      </c>
      <c r="AN1012">
        <v>0</v>
      </c>
      <c r="AO1012">
        <v>0</v>
      </c>
      <c r="AP1012">
        <v>0</v>
      </c>
      <c r="AQ1012" s="187">
        <v>1967917011</v>
      </c>
      <c r="AR1012" s="187">
        <v>1967917011</v>
      </c>
      <c r="AS1012" s="187">
        <v>1967917011</v>
      </c>
      <c r="AT1012" s="187">
        <v>1967917011</v>
      </c>
      <c r="AU1012" s="187">
        <v>1967917011</v>
      </c>
      <c r="AV1012" s="187">
        <v>0</v>
      </c>
      <c r="AY1012" t="e">
        <f>+#REF!-[5]GASTOS!#REF!</f>
        <v>#REF!</v>
      </c>
    </row>
    <row r="1013" spans="1:51" x14ac:dyDescent="0.25">
      <c r="A1013">
        <v>25</v>
      </c>
      <c r="B1013">
        <v>11</v>
      </c>
      <c r="C1013">
        <v>1</v>
      </c>
      <c r="D1013">
        <v>82</v>
      </c>
      <c r="E1013">
        <v>3</v>
      </c>
      <c r="F1013">
        <v>3</v>
      </c>
      <c r="G1013">
        <v>19</v>
      </c>
      <c r="H1013">
        <v>0</v>
      </c>
      <c r="I1013">
        <v>2</v>
      </c>
      <c r="J1013" t="s">
        <v>235</v>
      </c>
      <c r="K1013" t="s">
        <v>1177</v>
      </c>
      <c r="L1013" t="s">
        <v>220</v>
      </c>
      <c r="M1013" t="s">
        <v>1177</v>
      </c>
      <c r="N1013" t="s">
        <v>220</v>
      </c>
      <c r="O1013" t="s">
        <v>3895</v>
      </c>
      <c r="P1013" t="s">
        <v>3617</v>
      </c>
      <c r="Q1013" t="s">
        <v>596</v>
      </c>
      <c r="R1013" t="s">
        <v>3617</v>
      </c>
      <c r="S1013" t="s">
        <v>696</v>
      </c>
      <c r="T1013" t="s">
        <v>235</v>
      </c>
      <c r="U1013" t="s">
        <v>725</v>
      </c>
      <c r="V1013" t="s">
        <v>729</v>
      </c>
      <c r="W1013" t="s">
        <v>3611</v>
      </c>
      <c r="X1013" t="s">
        <v>3869</v>
      </c>
      <c r="Y1013" t="s">
        <v>3950</v>
      </c>
      <c r="Z1013" t="s">
        <v>3951</v>
      </c>
      <c r="AA1013" t="s">
        <v>4110</v>
      </c>
      <c r="AC1013">
        <v>0</v>
      </c>
      <c r="AE1013" t="s">
        <v>3993</v>
      </c>
      <c r="AF1013" t="s">
        <v>3994</v>
      </c>
      <c r="AG1013" t="s">
        <v>611</v>
      </c>
      <c r="AH1013" t="s">
        <v>615</v>
      </c>
      <c r="AI1013" t="s">
        <v>3624</v>
      </c>
      <c r="AJ1013" t="s">
        <v>4111</v>
      </c>
      <c r="AK1013" t="s">
        <v>3996</v>
      </c>
      <c r="AL1013">
        <v>0</v>
      </c>
      <c r="AM1013">
        <v>244743053</v>
      </c>
      <c r="AN1013">
        <v>0</v>
      </c>
      <c r="AO1013">
        <v>0</v>
      </c>
      <c r="AP1013">
        <v>0</v>
      </c>
      <c r="AQ1013" s="187">
        <v>244743053</v>
      </c>
      <c r="AR1013" s="187">
        <v>0</v>
      </c>
      <c r="AS1013" s="187">
        <v>0</v>
      </c>
      <c r="AT1013" s="187">
        <v>0</v>
      </c>
      <c r="AU1013" s="187">
        <v>0</v>
      </c>
      <c r="AV1013" s="187">
        <v>244743053</v>
      </c>
      <c r="AY1013" t="e">
        <f>+#REF!-[5]GASTOS!#REF!</f>
        <v>#REF!</v>
      </c>
    </row>
    <row r="1014" spans="1:51" x14ac:dyDescent="0.25">
      <c r="A1014">
        <v>25</v>
      </c>
      <c r="B1014">
        <v>11</v>
      </c>
      <c r="C1014">
        <v>1</v>
      </c>
      <c r="D1014">
        <v>82</v>
      </c>
      <c r="E1014">
        <v>3</v>
      </c>
      <c r="F1014">
        <v>3</v>
      </c>
      <c r="G1014">
        <v>2</v>
      </c>
      <c r="H1014">
        <v>0</v>
      </c>
      <c r="I1014">
        <v>2</v>
      </c>
      <c r="J1014" t="s">
        <v>235</v>
      </c>
      <c r="K1014" t="s">
        <v>1177</v>
      </c>
      <c r="L1014" t="s">
        <v>220</v>
      </c>
      <c r="M1014" t="s">
        <v>1177</v>
      </c>
      <c r="N1014" t="s">
        <v>220</v>
      </c>
      <c r="O1014" t="s">
        <v>3895</v>
      </c>
      <c r="P1014" t="s">
        <v>3617</v>
      </c>
      <c r="Q1014" t="s">
        <v>596</v>
      </c>
      <c r="R1014" t="s">
        <v>3617</v>
      </c>
      <c r="S1014" t="s">
        <v>696</v>
      </c>
      <c r="T1014" t="s">
        <v>235</v>
      </c>
      <c r="U1014" t="s">
        <v>725</v>
      </c>
      <c r="V1014" t="s">
        <v>729</v>
      </c>
      <c r="W1014" t="s">
        <v>3611</v>
      </c>
      <c r="X1014" t="s">
        <v>3869</v>
      </c>
      <c r="Y1014" t="s">
        <v>3950</v>
      </c>
      <c r="Z1014" t="s">
        <v>3951</v>
      </c>
      <c r="AA1014" t="s">
        <v>3992</v>
      </c>
      <c r="AC1014">
        <v>0</v>
      </c>
      <c r="AE1014" t="s">
        <v>3993</v>
      </c>
      <c r="AF1014" t="s">
        <v>3994</v>
      </c>
      <c r="AG1014" t="s">
        <v>611</v>
      </c>
      <c r="AH1014" t="s">
        <v>615</v>
      </c>
      <c r="AI1014" t="s">
        <v>3624</v>
      </c>
      <c r="AJ1014" t="s">
        <v>4113</v>
      </c>
      <c r="AK1014" t="s">
        <v>4114</v>
      </c>
      <c r="AL1014">
        <v>0</v>
      </c>
      <c r="AM1014">
        <v>0</v>
      </c>
      <c r="AN1014">
        <v>0</v>
      </c>
      <c r="AO1014">
        <v>571691526</v>
      </c>
      <c r="AP1014">
        <v>0</v>
      </c>
      <c r="AQ1014" s="187">
        <v>571691526</v>
      </c>
      <c r="AR1014" s="187">
        <v>571691526</v>
      </c>
      <c r="AS1014" s="187">
        <v>571691526</v>
      </c>
      <c r="AT1014" s="187">
        <v>571691526</v>
      </c>
      <c r="AU1014" s="187">
        <v>571691526</v>
      </c>
      <c r="AV1014" s="187">
        <v>0</v>
      </c>
      <c r="AY1014" t="e">
        <f>+#REF!-[5]GASTOS!#REF!</f>
        <v>#REF!</v>
      </c>
    </row>
    <row r="1015" spans="1:51" x14ac:dyDescent="0.25">
      <c r="A1015">
        <v>26</v>
      </c>
      <c r="B1015">
        <v>11</v>
      </c>
      <c r="C1015">
        <v>1</v>
      </c>
      <c r="D1015">
        <v>11</v>
      </c>
      <c r="E1015">
        <v>2</v>
      </c>
      <c r="F1015">
        <v>2</v>
      </c>
      <c r="G1015">
        <v>3</v>
      </c>
      <c r="H1015">
        <v>0</v>
      </c>
      <c r="I1015">
        <v>1</v>
      </c>
      <c r="J1015" t="s">
        <v>597</v>
      </c>
      <c r="K1015">
        <v>0</v>
      </c>
      <c r="L1015" t="s">
        <v>597</v>
      </c>
      <c r="M1015" t="s">
        <v>1243</v>
      </c>
      <c r="N1015" t="s">
        <v>221</v>
      </c>
      <c r="O1015" t="s">
        <v>4012</v>
      </c>
      <c r="Q1015" t="s">
        <v>596</v>
      </c>
      <c r="R1015" t="s">
        <v>3617</v>
      </c>
      <c r="S1015" t="s">
        <v>596</v>
      </c>
      <c r="T1015" t="s">
        <v>597</v>
      </c>
      <c r="U1015" t="s">
        <v>595</v>
      </c>
      <c r="V1015" t="s">
        <v>234</v>
      </c>
      <c r="W1015" t="s">
        <v>3612</v>
      </c>
      <c r="X1015" t="s">
        <v>3618</v>
      </c>
      <c r="Y1015" t="s">
        <v>3619</v>
      </c>
      <c r="Z1015" t="s">
        <v>3620</v>
      </c>
      <c r="AA1015" t="s">
        <v>3621</v>
      </c>
      <c r="AC1015">
        <v>0</v>
      </c>
      <c r="AE1015" t="s">
        <v>3622</v>
      </c>
      <c r="AF1015" t="s">
        <v>3623</v>
      </c>
      <c r="AG1015" t="s">
        <v>611</v>
      </c>
      <c r="AH1015" t="s">
        <v>615</v>
      </c>
      <c r="AI1015" t="s">
        <v>3624</v>
      </c>
      <c r="AJ1015" t="s">
        <v>4013</v>
      </c>
      <c r="AK1015" t="s">
        <v>3626</v>
      </c>
      <c r="AL1015">
        <v>2737207</v>
      </c>
      <c r="AM1015">
        <v>0</v>
      </c>
      <c r="AN1015">
        <v>0</v>
      </c>
      <c r="AO1015">
        <v>0</v>
      </c>
      <c r="AP1015">
        <v>2737207</v>
      </c>
      <c r="AQ1015" s="187">
        <v>0</v>
      </c>
      <c r="AR1015" s="187">
        <v>0</v>
      </c>
      <c r="AS1015" s="187">
        <v>0</v>
      </c>
      <c r="AT1015" s="187">
        <v>0</v>
      </c>
      <c r="AU1015" s="187">
        <v>0</v>
      </c>
      <c r="AV1015" s="187">
        <v>0</v>
      </c>
      <c r="AY1015" t="e">
        <f>+#REF!-[5]GASTOS!#REF!</f>
        <v>#REF!</v>
      </c>
    </row>
    <row r="1016" spans="1:51" x14ac:dyDescent="0.25">
      <c r="A1016">
        <v>27</v>
      </c>
      <c r="B1016">
        <v>11</v>
      </c>
      <c r="C1016">
        <v>1</v>
      </c>
      <c r="D1016">
        <v>11</v>
      </c>
      <c r="E1016">
        <v>2</v>
      </c>
      <c r="F1016">
        <v>2</v>
      </c>
      <c r="G1016">
        <v>3</v>
      </c>
      <c r="H1016">
        <v>0</v>
      </c>
      <c r="I1016" s="2">
        <v>1</v>
      </c>
      <c r="J1016" s="2" t="s">
        <v>597</v>
      </c>
      <c r="K1016" s="2">
        <v>0</v>
      </c>
      <c r="L1016" s="2" t="s">
        <v>597</v>
      </c>
      <c r="M1016" t="s">
        <v>1386</v>
      </c>
      <c r="N1016" t="s">
        <v>222</v>
      </c>
      <c r="O1016" t="s">
        <v>4014</v>
      </c>
      <c r="P1016" t="s">
        <v>3617</v>
      </c>
      <c r="Q1016" t="s">
        <v>596</v>
      </c>
      <c r="R1016" t="s">
        <v>3617</v>
      </c>
      <c r="S1016" t="s">
        <v>596</v>
      </c>
      <c r="T1016" t="s">
        <v>597</v>
      </c>
      <c r="U1016" t="s">
        <v>595</v>
      </c>
      <c r="V1016" t="s">
        <v>234</v>
      </c>
      <c r="W1016" t="s">
        <v>3612</v>
      </c>
      <c r="X1016" t="s">
        <v>3618</v>
      </c>
      <c r="Y1016" t="s">
        <v>3619</v>
      </c>
      <c r="Z1016" t="s">
        <v>3620</v>
      </c>
      <c r="AA1016" t="s">
        <v>3621</v>
      </c>
      <c r="AC1016">
        <v>0</v>
      </c>
      <c r="AE1016" t="s">
        <v>3622</v>
      </c>
      <c r="AF1016" t="s">
        <v>3623</v>
      </c>
      <c r="AG1016" t="s">
        <v>611</v>
      </c>
      <c r="AH1016" t="s">
        <v>615</v>
      </c>
      <c r="AI1016" t="s">
        <v>3624</v>
      </c>
      <c r="AJ1016" t="s">
        <v>4015</v>
      </c>
      <c r="AK1016" t="s">
        <v>3626</v>
      </c>
      <c r="AL1016">
        <v>2737207</v>
      </c>
      <c r="AM1016">
        <v>0</v>
      </c>
      <c r="AN1016">
        <v>0</v>
      </c>
      <c r="AO1016">
        <v>0</v>
      </c>
      <c r="AP1016">
        <v>2737207</v>
      </c>
      <c r="AQ1016" s="187">
        <v>0</v>
      </c>
      <c r="AR1016" s="187">
        <v>0</v>
      </c>
      <c r="AS1016" s="187">
        <v>0</v>
      </c>
      <c r="AT1016" s="187">
        <v>0</v>
      </c>
      <c r="AU1016" s="187">
        <v>0</v>
      </c>
      <c r="AV1016" s="187">
        <v>0</v>
      </c>
    </row>
    <row r="1017" spans="1:51" x14ac:dyDescent="0.25">
      <c r="A1017">
        <v>28</v>
      </c>
      <c r="B1017">
        <v>11</v>
      </c>
      <c r="C1017">
        <v>1</v>
      </c>
      <c r="D1017">
        <v>11</v>
      </c>
      <c r="E1017">
        <v>1</v>
      </c>
      <c r="F1017">
        <v>1</v>
      </c>
      <c r="G1017">
        <v>7</v>
      </c>
      <c r="H1017">
        <v>0</v>
      </c>
      <c r="I1017">
        <v>1</v>
      </c>
      <c r="J1017" t="s">
        <v>597</v>
      </c>
      <c r="K1017">
        <v>0</v>
      </c>
      <c r="L1017" t="s">
        <v>597</v>
      </c>
      <c r="M1017" t="s">
        <v>1443</v>
      </c>
      <c r="N1017" t="s">
        <v>223</v>
      </c>
      <c r="O1017" t="s">
        <v>4016</v>
      </c>
      <c r="P1017" t="s">
        <v>3617</v>
      </c>
      <c r="Q1017" t="s">
        <v>596</v>
      </c>
      <c r="R1017" t="s">
        <v>3617</v>
      </c>
      <c r="S1017" t="s">
        <v>596</v>
      </c>
      <c r="T1017" t="s">
        <v>597</v>
      </c>
      <c r="U1017" t="s">
        <v>595</v>
      </c>
      <c r="V1017" t="s">
        <v>234</v>
      </c>
      <c r="W1017" t="s">
        <v>3613</v>
      </c>
      <c r="X1017" t="s">
        <v>3628</v>
      </c>
      <c r="Y1017" t="s">
        <v>3645</v>
      </c>
      <c r="Z1017" t="s">
        <v>3646</v>
      </c>
      <c r="AA1017" t="s">
        <v>3675</v>
      </c>
      <c r="AC1017">
        <v>0</v>
      </c>
      <c r="AE1017" t="s">
        <v>3690</v>
      </c>
      <c r="AF1017" t="s">
        <v>3691</v>
      </c>
      <c r="AG1017" t="s">
        <v>611</v>
      </c>
      <c r="AH1017" t="s">
        <v>615</v>
      </c>
      <c r="AI1017" t="s">
        <v>3624</v>
      </c>
      <c r="AJ1017" t="s">
        <v>4017</v>
      </c>
      <c r="AK1017" t="s">
        <v>3693</v>
      </c>
      <c r="AL1017">
        <v>11578410</v>
      </c>
      <c r="AM1017">
        <v>0</v>
      </c>
      <c r="AN1017">
        <v>0</v>
      </c>
      <c r="AO1017">
        <v>0</v>
      </c>
      <c r="AP1017">
        <v>0</v>
      </c>
      <c r="AQ1017" s="187">
        <v>11578410</v>
      </c>
      <c r="AR1017" s="187">
        <v>10499674</v>
      </c>
      <c r="AS1017" s="187">
        <v>10499674</v>
      </c>
      <c r="AT1017" s="187">
        <v>10499674</v>
      </c>
      <c r="AU1017" s="187">
        <v>10499674</v>
      </c>
      <c r="AV1017" s="187">
        <v>1078736</v>
      </c>
      <c r="AY1017" t="e">
        <f>+#REF!-[5]GASTOS!#REF!</f>
        <v>#REF!</v>
      </c>
    </row>
    <row r="1018" spans="1:51" x14ac:dyDescent="0.25">
      <c r="A1018">
        <v>28</v>
      </c>
      <c r="B1018">
        <v>11</v>
      </c>
      <c r="C1018">
        <v>1</v>
      </c>
      <c r="D1018">
        <v>11</v>
      </c>
      <c r="E1018">
        <v>2</v>
      </c>
      <c r="F1018">
        <v>1</v>
      </c>
      <c r="G1018">
        <v>1</v>
      </c>
      <c r="H1018">
        <v>0</v>
      </c>
      <c r="I1018">
        <v>1</v>
      </c>
      <c r="J1018" t="s">
        <v>597</v>
      </c>
      <c r="K1018">
        <v>0</v>
      </c>
      <c r="L1018" t="s">
        <v>597</v>
      </c>
      <c r="M1018" t="s">
        <v>1443</v>
      </c>
      <c r="N1018" t="s">
        <v>223</v>
      </c>
      <c r="O1018" t="s">
        <v>4016</v>
      </c>
      <c r="P1018" t="s">
        <v>3617</v>
      </c>
      <c r="Q1018" t="s">
        <v>596</v>
      </c>
      <c r="R1018" t="s">
        <v>3617</v>
      </c>
      <c r="S1018" t="s">
        <v>596</v>
      </c>
      <c r="T1018" t="s">
        <v>597</v>
      </c>
      <c r="U1018" t="s">
        <v>595</v>
      </c>
      <c r="V1018" t="s">
        <v>234</v>
      </c>
      <c r="W1018" t="s">
        <v>3612</v>
      </c>
      <c r="X1018" t="s">
        <v>3618</v>
      </c>
      <c r="Y1018" t="s">
        <v>3636</v>
      </c>
      <c r="Z1018" t="s">
        <v>3637</v>
      </c>
      <c r="AA1018" t="s">
        <v>3784</v>
      </c>
      <c r="AC1018">
        <v>0</v>
      </c>
      <c r="AE1018" t="s">
        <v>3785</v>
      </c>
      <c r="AF1018" t="s">
        <v>3786</v>
      </c>
      <c r="AG1018" t="s">
        <v>611</v>
      </c>
      <c r="AH1018" t="s">
        <v>615</v>
      </c>
      <c r="AI1018" t="s">
        <v>3624</v>
      </c>
      <c r="AJ1018" t="s">
        <v>4018</v>
      </c>
      <c r="AK1018" t="s">
        <v>4019</v>
      </c>
      <c r="AL1018">
        <v>10115874</v>
      </c>
      <c r="AM1018">
        <v>0</v>
      </c>
      <c r="AN1018">
        <v>0</v>
      </c>
      <c r="AO1018">
        <v>0</v>
      </c>
      <c r="AP1018">
        <v>0</v>
      </c>
      <c r="AQ1018" s="187">
        <v>10115874</v>
      </c>
      <c r="AR1018" s="187">
        <v>0</v>
      </c>
      <c r="AS1018" s="187">
        <v>0</v>
      </c>
      <c r="AT1018" s="187">
        <v>0</v>
      </c>
      <c r="AU1018" s="187">
        <v>0</v>
      </c>
      <c r="AV1018" s="187">
        <v>10115874</v>
      </c>
      <c r="AY1018" t="e">
        <f>+#REF!-[5]GASTOS!#REF!</f>
        <v>#REF!</v>
      </c>
    </row>
    <row r="1019" spans="1:51" x14ac:dyDescent="0.25">
      <c r="A1019">
        <v>28</v>
      </c>
      <c r="B1019">
        <v>11</v>
      </c>
      <c r="C1019">
        <v>1</v>
      </c>
      <c r="D1019">
        <v>11</v>
      </c>
      <c r="E1019">
        <v>2</v>
      </c>
      <c r="F1019">
        <v>1</v>
      </c>
      <c r="G1019">
        <v>22</v>
      </c>
      <c r="H1019">
        <v>1</v>
      </c>
      <c r="I1019">
        <v>1</v>
      </c>
      <c r="J1019" t="s">
        <v>597</v>
      </c>
      <c r="K1019">
        <v>0</v>
      </c>
      <c r="L1019" t="s">
        <v>597</v>
      </c>
      <c r="M1019" t="s">
        <v>1443</v>
      </c>
      <c r="N1019" t="s">
        <v>223</v>
      </c>
      <c r="O1019" t="s">
        <v>4016</v>
      </c>
      <c r="P1019" t="s">
        <v>3617</v>
      </c>
      <c r="Q1019" t="s">
        <v>596</v>
      </c>
      <c r="R1019" t="s">
        <v>3617</v>
      </c>
      <c r="S1019" t="s">
        <v>596</v>
      </c>
      <c r="T1019" t="s">
        <v>597</v>
      </c>
      <c r="U1019" t="s">
        <v>595</v>
      </c>
      <c r="V1019" t="s">
        <v>234</v>
      </c>
      <c r="W1019" t="s">
        <v>3612</v>
      </c>
      <c r="X1019" t="s">
        <v>3618</v>
      </c>
      <c r="Y1019" t="s">
        <v>3636</v>
      </c>
      <c r="Z1019" t="s">
        <v>3637</v>
      </c>
      <c r="AA1019" t="s">
        <v>3833</v>
      </c>
      <c r="AC1019">
        <v>0</v>
      </c>
      <c r="AE1019" t="s">
        <v>3785</v>
      </c>
      <c r="AF1019" t="s">
        <v>3786</v>
      </c>
      <c r="AG1019" t="s">
        <v>611</v>
      </c>
      <c r="AH1019" t="s">
        <v>615</v>
      </c>
      <c r="AI1019" t="s">
        <v>3624</v>
      </c>
      <c r="AJ1019" t="s">
        <v>4092</v>
      </c>
      <c r="AK1019" t="s">
        <v>4093</v>
      </c>
      <c r="AL1019">
        <v>0</v>
      </c>
      <c r="AM1019">
        <v>0</v>
      </c>
      <c r="AN1019">
        <v>0</v>
      </c>
      <c r="AO1019">
        <v>790000000</v>
      </c>
      <c r="AP1019">
        <v>0</v>
      </c>
      <c r="AQ1019" s="187">
        <v>790000000</v>
      </c>
      <c r="AR1019" s="187">
        <v>790000000</v>
      </c>
      <c r="AS1019" s="187">
        <v>790000000</v>
      </c>
      <c r="AT1019" s="187">
        <v>669249108</v>
      </c>
      <c r="AU1019" s="187">
        <v>596890071</v>
      </c>
      <c r="AV1019" s="187">
        <v>0</v>
      </c>
      <c r="AY1019" t="e">
        <f>+#REF!-[5]GASTOS!#REF!</f>
        <v>#REF!</v>
      </c>
    </row>
    <row r="1020" spans="1:51" x14ac:dyDescent="0.25">
      <c r="A1020">
        <v>28</v>
      </c>
      <c r="B1020">
        <v>11</v>
      </c>
      <c r="C1020">
        <v>1</v>
      </c>
      <c r="D1020">
        <v>11</v>
      </c>
      <c r="E1020">
        <v>2</v>
      </c>
      <c r="F1020">
        <v>1</v>
      </c>
      <c r="G1020">
        <v>28</v>
      </c>
      <c r="H1020">
        <v>0</v>
      </c>
      <c r="I1020">
        <v>1</v>
      </c>
      <c r="J1020" t="s">
        <v>597</v>
      </c>
      <c r="K1020">
        <v>0</v>
      </c>
      <c r="L1020" t="s">
        <v>597</v>
      </c>
      <c r="M1020" t="s">
        <v>1443</v>
      </c>
      <c r="N1020" t="s">
        <v>223</v>
      </c>
      <c r="O1020" t="s">
        <v>4016</v>
      </c>
      <c r="P1020" t="s">
        <v>3617</v>
      </c>
      <c r="Q1020" t="s">
        <v>596</v>
      </c>
      <c r="R1020" t="s">
        <v>3617</v>
      </c>
      <c r="S1020" t="s">
        <v>596</v>
      </c>
      <c r="T1020" t="s">
        <v>597</v>
      </c>
      <c r="U1020" t="s">
        <v>595</v>
      </c>
      <c r="V1020" t="s">
        <v>234</v>
      </c>
      <c r="W1020" t="s">
        <v>3612</v>
      </c>
      <c r="X1020" t="s">
        <v>3618</v>
      </c>
      <c r="Y1020" t="s">
        <v>3636</v>
      </c>
      <c r="Z1020" t="s">
        <v>3637</v>
      </c>
      <c r="AA1020" t="s">
        <v>3850</v>
      </c>
      <c r="AC1020">
        <v>0</v>
      </c>
      <c r="AE1020" t="s">
        <v>3801</v>
      </c>
      <c r="AF1020" t="s">
        <v>3802</v>
      </c>
      <c r="AG1020" t="s">
        <v>611</v>
      </c>
      <c r="AH1020" t="s">
        <v>615</v>
      </c>
      <c r="AI1020" t="s">
        <v>3624</v>
      </c>
      <c r="AJ1020" t="s">
        <v>4020</v>
      </c>
      <c r="AK1020" t="s">
        <v>4021</v>
      </c>
      <c r="AL1020">
        <v>142528399</v>
      </c>
      <c r="AM1020">
        <v>0</v>
      </c>
      <c r="AN1020">
        <v>0</v>
      </c>
      <c r="AO1020">
        <v>0</v>
      </c>
      <c r="AP1020">
        <v>0</v>
      </c>
      <c r="AQ1020" s="187">
        <v>142528399</v>
      </c>
      <c r="AR1020" s="187">
        <v>142528399</v>
      </c>
      <c r="AS1020" s="187">
        <v>142528399</v>
      </c>
      <c r="AT1020" s="187">
        <v>0</v>
      </c>
      <c r="AU1020" s="187">
        <v>0</v>
      </c>
      <c r="AV1020" s="187">
        <v>0</v>
      </c>
      <c r="AY1020" t="e">
        <f>+#REF!-[5]GASTOS!#REF!</f>
        <v>#REF!</v>
      </c>
    </row>
    <row r="1021" spans="1:51" x14ac:dyDescent="0.25">
      <c r="A1021">
        <v>28</v>
      </c>
      <c r="B1021">
        <v>11</v>
      </c>
      <c r="C1021">
        <v>1</v>
      </c>
      <c r="D1021">
        <v>11</v>
      </c>
      <c r="E1021">
        <v>2</v>
      </c>
      <c r="F1021">
        <v>2</v>
      </c>
      <c r="G1021">
        <v>2</v>
      </c>
      <c r="H1021">
        <v>0</v>
      </c>
      <c r="I1021">
        <v>1</v>
      </c>
      <c r="J1021" t="s">
        <v>597</v>
      </c>
      <c r="K1021">
        <v>0</v>
      </c>
      <c r="L1021" t="s">
        <v>597</v>
      </c>
      <c r="M1021" t="s">
        <v>1443</v>
      </c>
      <c r="N1021" t="s">
        <v>223</v>
      </c>
      <c r="O1021" t="s">
        <v>4016</v>
      </c>
      <c r="P1021" t="s">
        <v>3617</v>
      </c>
      <c r="Q1021" t="s">
        <v>596</v>
      </c>
      <c r="R1021" t="s">
        <v>3617</v>
      </c>
      <c r="S1021" t="s">
        <v>596</v>
      </c>
      <c r="T1021" t="s">
        <v>597</v>
      </c>
      <c r="U1021" t="s">
        <v>595</v>
      </c>
      <c r="V1021" t="s">
        <v>234</v>
      </c>
      <c r="W1021" t="s">
        <v>3612</v>
      </c>
      <c r="X1021" t="s">
        <v>3618</v>
      </c>
      <c r="Y1021" t="s">
        <v>3619</v>
      </c>
      <c r="Z1021" t="s">
        <v>3620</v>
      </c>
      <c r="AA1021" t="s">
        <v>3859</v>
      </c>
      <c r="AC1021">
        <v>0</v>
      </c>
      <c r="AE1021" t="s">
        <v>3785</v>
      </c>
      <c r="AF1021" t="s">
        <v>3786</v>
      </c>
      <c r="AG1021" t="s">
        <v>611</v>
      </c>
      <c r="AH1021" t="s">
        <v>615</v>
      </c>
      <c r="AI1021" t="s">
        <v>3624</v>
      </c>
      <c r="AJ1021" t="s">
        <v>4022</v>
      </c>
      <c r="AK1021" t="s">
        <v>4023</v>
      </c>
      <c r="AL1021">
        <v>20109870</v>
      </c>
      <c r="AM1021">
        <v>0</v>
      </c>
      <c r="AN1021">
        <v>0</v>
      </c>
      <c r="AO1021">
        <v>0</v>
      </c>
      <c r="AP1021">
        <v>0</v>
      </c>
      <c r="AQ1021" s="187">
        <v>20109870</v>
      </c>
      <c r="AR1021" s="187">
        <v>0</v>
      </c>
      <c r="AS1021" s="187">
        <v>0</v>
      </c>
      <c r="AT1021" s="187">
        <v>0</v>
      </c>
      <c r="AU1021" s="187">
        <v>0</v>
      </c>
      <c r="AV1021" s="187">
        <v>20109870</v>
      </c>
      <c r="AY1021" t="e">
        <f>+#REF!-[5]GASTOS!#REF!</f>
        <v>#REF!</v>
      </c>
    </row>
    <row r="1022" spans="1:51" x14ac:dyDescent="0.25">
      <c r="A1022">
        <v>28</v>
      </c>
      <c r="B1022">
        <v>11</v>
      </c>
      <c r="C1022">
        <v>1</v>
      </c>
      <c r="D1022">
        <v>11</v>
      </c>
      <c r="E1022">
        <v>2</v>
      </c>
      <c r="F1022">
        <v>2</v>
      </c>
      <c r="G1022">
        <v>3</v>
      </c>
      <c r="H1022">
        <v>0</v>
      </c>
      <c r="I1022">
        <v>1</v>
      </c>
      <c r="J1022" t="s">
        <v>597</v>
      </c>
      <c r="K1022">
        <v>0</v>
      </c>
      <c r="L1022" t="s">
        <v>597</v>
      </c>
      <c r="M1022" t="s">
        <v>1443</v>
      </c>
      <c r="N1022" t="s">
        <v>223</v>
      </c>
      <c r="O1022" t="s">
        <v>4016</v>
      </c>
      <c r="P1022" t="s">
        <v>3617</v>
      </c>
      <c r="Q1022" t="s">
        <v>596</v>
      </c>
      <c r="R1022" t="s">
        <v>3617</v>
      </c>
      <c r="S1022" t="s">
        <v>596</v>
      </c>
      <c r="T1022" t="s">
        <v>597</v>
      </c>
      <c r="U1022" t="s">
        <v>595</v>
      </c>
      <c r="V1022" t="s">
        <v>234</v>
      </c>
      <c r="W1022" t="s">
        <v>3612</v>
      </c>
      <c r="X1022" t="s">
        <v>3618</v>
      </c>
      <c r="Y1022" t="s">
        <v>3619</v>
      </c>
      <c r="Z1022" t="s">
        <v>3620</v>
      </c>
      <c r="AA1022" t="s">
        <v>3621</v>
      </c>
      <c r="AC1022">
        <v>0</v>
      </c>
      <c r="AE1022" t="s">
        <v>3622</v>
      </c>
      <c r="AF1022" t="s">
        <v>3623</v>
      </c>
      <c r="AG1022" t="s">
        <v>611</v>
      </c>
      <c r="AH1022" t="s">
        <v>615</v>
      </c>
      <c r="AI1022" t="s">
        <v>3624</v>
      </c>
      <c r="AJ1022" t="s">
        <v>4024</v>
      </c>
      <c r="AK1022" t="s">
        <v>3626</v>
      </c>
      <c r="AL1022">
        <v>4392000</v>
      </c>
      <c r="AM1022">
        <v>0</v>
      </c>
      <c r="AN1022">
        <v>0</v>
      </c>
      <c r="AO1022">
        <v>0</v>
      </c>
      <c r="AP1022">
        <v>4392000</v>
      </c>
      <c r="AQ1022" s="187">
        <v>0</v>
      </c>
      <c r="AR1022" s="187">
        <v>0</v>
      </c>
      <c r="AS1022" s="187">
        <v>0</v>
      </c>
      <c r="AT1022" s="187">
        <v>0</v>
      </c>
      <c r="AU1022" s="187">
        <v>0</v>
      </c>
      <c r="AV1022" s="187">
        <v>0</v>
      </c>
      <c r="AY1022" t="e">
        <f>+#REF!-[5]GASTOS!#REF!</f>
        <v>#REF!</v>
      </c>
    </row>
    <row r="1023" spans="1:51" x14ac:dyDescent="0.25">
      <c r="A1023">
        <v>28</v>
      </c>
      <c r="B1023">
        <v>11</v>
      </c>
      <c r="C1023">
        <v>1</v>
      </c>
      <c r="D1023">
        <v>11</v>
      </c>
      <c r="E1023">
        <v>2</v>
      </c>
      <c r="F1023">
        <v>2</v>
      </c>
      <c r="G1023">
        <v>5</v>
      </c>
      <c r="H1023">
        <v>0</v>
      </c>
      <c r="I1023">
        <v>1</v>
      </c>
      <c r="J1023" t="s">
        <v>597</v>
      </c>
      <c r="K1023">
        <v>0</v>
      </c>
      <c r="L1023" t="s">
        <v>597</v>
      </c>
      <c r="M1023" t="s">
        <v>1443</v>
      </c>
      <c r="N1023" t="s">
        <v>223</v>
      </c>
      <c r="O1023" t="s">
        <v>4016</v>
      </c>
      <c r="P1023" t="s">
        <v>3617</v>
      </c>
      <c r="Q1023" t="s">
        <v>596</v>
      </c>
      <c r="R1023" t="s">
        <v>3617</v>
      </c>
      <c r="S1023" t="s">
        <v>596</v>
      </c>
      <c r="T1023" t="s">
        <v>597</v>
      </c>
      <c r="U1023" t="s">
        <v>595</v>
      </c>
      <c r="V1023" t="s">
        <v>234</v>
      </c>
      <c r="W1023" t="s">
        <v>3612</v>
      </c>
      <c r="X1023" t="s">
        <v>3618</v>
      </c>
      <c r="Y1023" t="s">
        <v>3619</v>
      </c>
      <c r="Z1023" t="s">
        <v>3620</v>
      </c>
      <c r="AA1023" t="s">
        <v>3863</v>
      </c>
      <c r="AC1023">
        <v>0</v>
      </c>
      <c r="AE1023" t="s">
        <v>3785</v>
      </c>
      <c r="AF1023" t="s">
        <v>3786</v>
      </c>
      <c r="AG1023" t="s">
        <v>611</v>
      </c>
      <c r="AH1023" t="s">
        <v>615</v>
      </c>
      <c r="AI1023" t="s">
        <v>3624</v>
      </c>
      <c r="AJ1023" t="s">
        <v>4025</v>
      </c>
      <c r="AK1023" t="s">
        <v>4026</v>
      </c>
      <c r="AL1023">
        <v>4631364</v>
      </c>
      <c r="AM1023">
        <v>0</v>
      </c>
      <c r="AN1023">
        <v>0</v>
      </c>
      <c r="AO1023">
        <v>0</v>
      </c>
      <c r="AP1023">
        <v>0</v>
      </c>
      <c r="AQ1023" s="187">
        <v>4631364</v>
      </c>
      <c r="AR1023" s="187">
        <v>0</v>
      </c>
      <c r="AS1023" s="187">
        <v>0</v>
      </c>
      <c r="AT1023" s="187">
        <v>0</v>
      </c>
      <c r="AU1023" s="187">
        <v>0</v>
      </c>
      <c r="AV1023" s="187">
        <v>4631364</v>
      </c>
      <c r="AY1023" t="e">
        <f>+#REF!-[5]GASTOS!#REF!</f>
        <v>#REF!</v>
      </c>
    </row>
    <row r="1024" spans="1:51" x14ac:dyDescent="0.25">
      <c r="A1024">
        <v>28</v>
      </c>
      <c r="B1024">
        <v>11</v>
      </c>
      <c r="C1024">
        <v>1</v>
      </c>
      <c r="D1024">
        <v>33</v>
      </c>
      <c r="E1024">
        <v>1</v>
      </c>
      <c r="F1024">
        <v>1</v>
      </c>
      <c r="G1024">
        <v>1</v>
      </c>
      <c r="H1024">
        <v>0</v>
      </c>
      <c r="I1024">
        <v>3</v>
      </c>
      <c r="J1024" t="s">
        <v>236</v>
      </c>
      <c r="K1024" t="s">
        <v>1443</v>
      </c>
      <c r="L1024" t="s">
        <v>223</v>
      </c>
      <c r="M1024" t="s">
        <v>1443</v>
      </c>
      <c r="N1024" t="s">
        <v>223</v>
      </c>
      <c r="O1024" t="s">
        <v>4016</v>
      </c>
      <c r="P1024" t="s">
        <v>3617</v>
      </c>
      <c r="Q1024" t="s">
        <v>596</v>
      </c>
      <c r="R1024" t="s">
        <v>3617</v>
      </c>
      <c r="S1024" t="s">
        <v>594</v>
      </c>
      <c r="T1024" t="s">
        <v>236</v>
      </c>
      <c r="U1024" t="s">
        <v>1180</v>
      </c>
      <c r="V1024" t="s">
        <v>1181</v>
      </c>
      <c r="W1024" t="s">
        <v>3613</v>
      </c>
      <c r="X1024" t="s">
        <v>3628</v>
      </c>
      <c r="Y1024" t="s">
        <v>3645</v>
      </c>
      <c r="Z1024" t="s">
        <v>3646</v>
      </c>
      <c r="AA1024" t="s">
        <v>3647</v>
      </c>
      <c r="AC1024">
        <v>0</v>
      </c>
      <c r="AE1024" t="s">
        <v>3648</v>
      </c>
      <c r="AF1024" t="s">
        <v>3633</v>
      </c>
      <c r="AG1024" t="s">
        <v>611</v>
      </c>
      <c r="AH1024" t="s">
        <v>615</v>
      </c>
      <c r="AI1024" t="s">
        <v>3624</v>
      </c>
      <c r="AJ1024" t="s">
        <v>4027</v>
      </c>
      <c r="AK1024" t="s">
        <v>4028</v>
      </c>
      <c r="AL1024">
        <v>863766437</v>
      </c>
      <c r="AM1024">
        <v>0</v>
      </c>
      <c r="AN1024">
        <v>0</v>
      </c>
      <c r="AO1024">
        <v>152917518</v>
      </c>
      <c r="AP1024">
        <v>0</v>
      </c>
      <c r="AQ1024" s="187">
        <v>1016683955</v>
      </c>
      <c r="AR1024" s="187">
        <v>834544967</v>
      </c>
      <c r="AS1024" s="187">
        <v>834544967</v>
      </c>
      <c r="AT1024" s="187">
        <v>834544967</v>
      </c>
      <c r="AU1024" s="187">
        <v>834544967</v>
      </c>
      <c r="AV1024" s="187">
        <v>182138988</v>
      </c>
      <c r="AY1024" t="e">
        <f>+#REF!-[5]GASTOS!#REF!</f>
        <v>#REF!</v>
      </c>
    </row>
    <row r="1025" spans="1:51" x14ac:dyDescent="0.25">
      <c r="A1025">
        <v>28</v>
      </c>
      <c r="B1025">
        <v>11</v>
      </c>
      <c r="C1025">
        <v>1</v>
      </c>
      <c r="D1025">
        <v>33</v>
      </c>
      <c r="E1025">
        <v>1</v>
      </c>
      <c r="F1025">
        <v>1</v>
      </c>
      <c r="G1025">
        <v>10</v>
      </c>
      <c r="H1025">
        <v>0</v>
      </c>
      <c r="I1025">
        <v>3</v>
      </c>
      <c r="J1025" t="s">
        <v>236</v>
      </c>
      <c r="K1025" t="s">
        <v>1443</v>
      </c>
      <c r="L1025" t="s">
        <v>223</v>
      </c>
      <c r="M1025" t="s">
        <v>1443</v>
      </c>
      <c r="N1025" t="s">
        <v>223</v>
      </c>
      <c r="O1025" t="s">
        <v>4016</v>
      </c>
      <c r="P1025" t="s">
        <v>3617</v>
      </c>
      <c r="Q1025" t="s">
        <v>596</v>
      </c>
      <c r="R1025" t="s">
        <v>3617</v>
      </c>
      <c r="S1025" t="s">
        <v>594</v>
      </c>
      <c r="T1025" t="s">
        <v>236</v>
      </c>
      <c r="U1025" t="s">
        <v>1180</v>
      </c>
      <c r="V1025" t="s">
        <v>1181</v>
      </c>
      <c r="W1025" t="s">
        <v>3613</v>
      </c>
      <c r="X1025" t="s">
        <v>3628</v>
      </c>
      <c r="Y1025" t="s">
        <v>3645</v>
      </c>
      <c r="Z1025" t="s">
        <v>3646</v>
      </c>
      <c r="AA1025" t="s">
        <v>3689</v>
      </c>
      <c r="AC1025">
        <v>0</v>
      </c>
      <c r="AE1025" t="s">
        <v>3744</v>
      </c>
      <c r="AF1025" t="s">
        <v>3745</v>
      </c>
      <c r="AG1025" t="s">
        <v>611</v>
      </c>
      <c r="AH1025" t="s">
        <v>615</v>
      </c>
      <c r="AI1025" t="s">
        <v>3624</v>
      </c>
      <c r="AJ1025" t="s">
        <v>4043</v>
      </c>
      <c r="AK1025" t="s">
        <v>4044</v>
      </c>
      <c r="AL1025">
        <v>34241130</v>
      </c>
      <c r="AM1025">
        <v>0</v>
      </c>
      <c r="AN1025">
        <v>0</v>
      </c>
      <c r="AO1025">
        <v>0</v>
      </c>
      <c r="AP1025">
        <v>305430</v>
      </c>
      <c r="AQ1025" s="187">
        <v>33935700</v>
      </c>
      <c r="AR1025" s="187">
        <v>25035200</v>
      </c>
      <c r="AS1025" s="187">
        <v>25035200</v>
      </c>
      <c r="AT1025" s="187">
        <v>25035200</v>
      </c>
      <c r="AU1025" s="187">
        <v>25035200</v>
      </c>
      <c r="AV1025" s="187">
        <v>8900500</v>
      </c>
      <c r="AY1025" t="e">
        <f>+#REF!-[5]GASTOS!#REF!</f>
        <v>#REF!</v>
      </c>
    </row>
    <row r="1026" spans="1:51" x14ac:dyDescent="0.25">
      <c r="A1026">
        <v>28</v>
      </c>
      <c r="B1026">
        <v>11</v>
      </c>
      <c r="C1026">
        <v>1</v>
      </c>
      <c r="D1026">
        <v>33</v>
      </c>
      <c r="E1026">
        <v>1</v>
      </c>
      <c r="F1026">
        <v>1</v>
      </c>
      <c r="G1026">
        <v>11</v>
      </c>
      <c r="H1026">
        <v>0</v>
      </c>
      <c r="I1026">
        <v>3</v>
      </c>
      <c r="J1026" t="s">
        <v>236</v>
      </c>
      <c r="K1026" t="s">
        <v>1443</v>
      </c>
      <c r="L1026" t="s">
        <v>223</v>
      </c>
      <c r="M1026" t="s">
        <v>1443</v>
      </c>
      <c r="N1026" t="s">
        <v>223</v>
      </c>
      <c r="O1026" t="s">
        <v>4016</v>
      </c>
      <c r="P1026" t="s">
        <v>3617</v>
      </c>
      <c r="Q1026" t="s">
        <v>596</v>
      </c>
      <c r="R1026" t="s">
        <v>3617</v>
      </c>
      <c r="S1026" t="s">
        <v>594</v>
      </c>
      <c r="T1026" t="s">
        <v>236</v>
      </c>
      <c r="U1026" t="s">
        <v>1180</v>
      </c>
      <c r="V1026" t="s">
        <v>1181</v>
      </c>
      <c r="W1026" t="s">
        <v>3613</v>
      </c>
      <c r="X1026" t="s">
        <v>3628</v>
      </c>
      <c r="Y1026" t="s">
        <v>3645</v>
      </c>
      <c r="Z1026" t="s">
        <v>3646</v>
      </c>
      <c r="AA1026" t="s">
        <v>3694</v>
      </c>
      <c r="AC1026">
        <v>0</v>
      </c>
      <c r="AE1026" t="s">
        <v>3754</v>
      </c>
      <c r="AF1026" t="s">
        <v>3755</v>
      </c>
      <c r="AG1026" t="s">
        <v>611</v>
      </c>
      <c r="AH1026" t="s">
        <v>615</v>
      </c>
      <c r="AI1026" t="s">
        <v>3624</v>
      </c>
      <c r="AJ1026" t="s">
        <v>4045</v>
      </c>
      <c r="AK1026" t="s">
        <v>4046</v>
      </c>
      <c r="AL1026">
        <v>15410392</v>
      </c>
      <c r="AM1026">
        <v>0</v>
      </c>
      <c r="AN1026">
        <v>0</v>
      </c>
      <c r="AO1026">
        <v>0</v>
      </c>
      <c r="AP1026">
        <v>4088992</v>
      </c>
      <c r="AQ1026" s="187">
        <v>11321400</v>
      </c>
      <c r="AR1026" s="187">
        <v>8352900</v>
      </c>
      <c r="AS1026" s="187">
        <v>8352900</v>
      </c>
      <c r="AT1026" s="187">
        <v>8352900</v>
      </c>
      <c r="AU1026" s="187">
        <v>8352900</v>
      </c>
      <c r="AV1026" s="187">
        <v>2968500</v>
      </c>
      <c r="AY1026" t="e">
        <f>+#REF!-[5]GASTOS!#REF!</f>
        <v>#REF!</v>
      </c>
    </row>
    <row r="1027" spans="1:51" x14ac:dyDescent="0.25">
      <c r="A1027">
        <v>28</v>
      </c>
      <c r="B1027">
        <v>11</v>
      </c>
      <c r="C1027">
        <v>1</v>
      </c>
      <c r="D1027">
        <v>33</v>
      </c>
      <c r="E1027">
        <v>1</v>
      </c>
      <c r="F1027">
        <v>1</v>
      </c>
      <c r="G1027">
        <v>12</v>
      </c>
      <c r="H1027">
        <v>0</v>
      </c>
      <c r="I1027">
        <v>3</v>
      </c>
      <c r="J1027" t="s">
        <v>236</v>
      </c>
      <c r="K1027" t="s">
        <v>1443</v>
      </c>
      <c r="L1027" t="s">
        <v>223</v>
      </c>
      <c r="M1027" t="s">
        <v>1443</v>
      </c>
      <c r="N1027" t="s">
        <v>223</v>
      </c>
      <c r="O1027" t="s">
        <v>4016</v>
      </c>
      <c r="P1027" t="s">
        <v>3617</v>
      </c>
      <c r="Q1027" t="s">
        <v>596</v>
      </c>
      <c r="R1027" t="s">
        <v>3617</v>
      </c>
      <c r="S1027" t="s">
        <v>594</v>
      </c>
      <c r="T1027" t="s">
        <v>236</v>
      </c>
      <c r="U1027" t="s">
        <v>1180</v>
      </c>
      <c r="V1027" t="s">
        <v>1181</v>
      </c>
      <c r="W1027" t="s">
        <v>3613</v>
      </c>
      <c r="X1027" t="s">
        <v>3628</v>
      </c>
      <c r="Y1027" t="s">
        <v>3645</v>
      </c>
      <c r="Z1027" t="s">
        <v>3646</v>
      </c>
      <c r="AA1027" t="s">
        <v>3699</v>
      </c>
      <c r="AC1027">
        <v>0</v>
      </c>
      <c r="AE1027" t="s">
        <v>3749</v>
      </c>
      <c r="AF1027" t="s">
        <v>3750</v>
      </c>
      <c r="AG1027" t="s">
        <v>611</v>
      </c>
      <c r="AH1027" t="s">
        <v>615</v>
      </c>
      <c r="AI1027" t="s">
        <v>3624</v>
      </c>
      <c r="AJ1027" t="s">
        <v>4047</v>
      </c>
      <c r="AK1027" t="s">
        <v>4048</v>
      </c>
      <c r="AL1027">
        <v>8390710</v>
      </c>
      <c r="AM1027">
        <v>0</v>
      </c>
      <c r="AN1027">
        <v>0</v>
      </c>
      <c r="AO1027">
        <v>0</v>
      </c>
      <c r="AP1027">
        <v>2721760</v>
      </c>
      <c r="AQ1027" s="187">
        <v>5668950</v>
      </c>
      <c r="AR1027" s="187">
        <v>4182600</v>
      </c>
      <c r="AS1027" s="187">
        <v>4182600</v>
      </c>
      <c r="AT1027" s="187">
        <v>4182600</v>
      </c>
      <c r="AU1027" s="187">
        <v>4182600</v>
      </c>
      <c r="AV1027" s="187">
        <v>1486350</v>
      </c>
      <c r="AY1027" t="e">
        <f>+#REF!-[5]GASTOS!#REF!</f>
        <v>#REF!</v>
      </c>
    </row>
    <row r="1028" spans="1:51" x14ac:dyDescent="0.25">
      <c r="A1028">
        <v>28</v>
      </c>
      <c r="B1028">
        <v>11</v>
      </c>
      <c r="C1028">
        <v>1</v>
      </c>
      <c r="D1028">
        <v>33</v>
      </c>
      <c r="E1028">
        <v>1</v>
      </c>
      <c r="F1028">
        <v>1</v>
      </c>
      <c r="G1028">
        <v>13</v>
      </c>
      <c r="H1028">
        <v>0</v>
      </c>
      <c r="I1028">
        <v>3</v>
      </c>
      <c r="J1028" t="s">
        <v>236</v>
      </c>
      <c r="K1028" t="s">
        <v>1443</v>
      </c>
      <c r="L1028" t="s">
        <v>223</v>
      </c>
      <c r="M1028" t="s">
        <v>1443</v>
      </c>
      <c r="N1028" t="s">
        <v>223</v>
      </c>
      <c r="O1028" t="s">
        <v>4016</v>
      </c>
      <c r="P1028" t="s">
        <v>3617</v>
      </c>
      <c r="Q1028" t="s">
        <v>596</v>
      </c>
      <c r="R1028" t="s">
        <v>3617</v>
      </c>
      <c r="S1028" t="s">
        <v>594</v>
      </c>
      <c r="T1028" t="s">
        <v>236</v>
      </c>
      <c r="U1028" t="s">
        <v>1180</v>
      </c>
      <c r="V1028" t="s">
        <v>1181</v>
      </c>
      <c r="W1028" t="s">
        <v>3613</v>
      </c>
      <c r="X1028" t="s">
        <v>3628</v>
      </c>
      <c r="Y1028" t="s">
        <v>3645</v>
      </c>
      <c r="Z1028" t="s">
        <v>3646</v>
      </c>
      <c r="AA1028" t="s">
        <v>3703</v>
      </c>
      <c r="AC1028">
        <v>0</v>
      </c>
      <c r="AE1028" t="s">
        <v>4049</v>
      </c>
      <c r="AF1028" t="s">
        <v>3773</v>
      </c>
      <c r="AG1028" t="s">
        <v>611</v>
      </c>
      <c r="AH1028" t="s">
        <v>615</v>
      </c>
      <c r="AI1028" t="s">
        <v>3624</v>
      </c>
      <c r="AJ1028" t="s">
        <v>4050</v>
      </c>
      <c r="AK1028" t="s">
        <v>4051</v>
      </c>
      <c r="AL1028">
        <v>115828020</v>
      </c>
      <c r="AM1028">
        <v>0</v>
      </c>
      <c r="AN1028">
        <v>0</v>
      </c>
      <c r="AO1028">
        <v>0</v>
      </c>
      <c r="AP1028">
        <v>0</v>
      </c>
      <c r="AQ1028" s="187">
        <v>115828020</v>
      </c>
      <c r="AR1028" s="187">
        <v>105138195</v>
      </c>
      <c r="AS1028" s="187">
        <v>105138195</v>
      </c>
      <c r="AT1028" s="187">
        <v>105138195</v>
      </c>
      <c r="AU1028" s="187">
        <v>105138195</v>
      </c>
      <c r="AV1028" s="187">
        <v>10689825</v>
      </c>
      <c r="AY1028" t="e">
        <f>+#REF!-[5]GASTOS!#REF!</f>
        <v>#REF!</v>
      </c>
    </row>
    <row r="1029" spans="1:51" x14ac:dyDescent="0.25">
      <c r="A1029">
        <v>28</v>
      </c>
      <c r="B1029">
        <v>11</v>
      </c>
      <c r="C1029">
        <v>1</v>
      </c>
      <c r="D1029">
        <v>33</v>
      </c>
      <c r="E1029">
        <v>1</v>
      </c>
      <c r="F1029">
        <v>1</v>
      </c>
      <c r="G1029">
        <v>15</v>
      </c>
      <c r="H1029">
        <v>0</v>
      </c>
      <c r="I1029">
        <v>3</v>
      </c>
      <c r="J1029" t="s">
        <v>236</v>
      </c>
      <c r="K1029" t="s">
        <v>1443</v>
      </c>
      <c r="L1029" t="s">
        <v>223</v>
      </c>
      <c r="M1029" t="s">
        <v>1443</v>
      </c>
      <c r="N1029" t="s">
        <v>223</v>
      </c>
      <c r="O1029" t="s">
        <v>4016</v>
      </c>
      <c r="P1029" t="s">
        <v>3617</v>
      </c>
      <c r="Q1029" t="s">
        <v>596</v>
      </c>
      <c r="R1029" t="s">
        <v>3617</v>
      </c>
      <c r="S1029" t="s">
        <v>594</v>
      </c>
      <c r="T1029" t="s">
        <v>236</v>
      </c>
      <c r="U1029" t="s">
        <v>1180</v>
      </c>
      <c r="V1029" t="s">
        <v>1181</v>
      </c>
      <c r="W1029" t="s">
        <v>3613</v>
      </c>
      <c r="X1029" t="s">
        <v>3628</v>
      </c>
      <c r="Y1029" t="s">
        <v>3645</v>
      </c>
      <c r="Z1029" t="s">
        <v>3646</v>
      </c>
      <c r="AA1029" t="s">
        <v>3711</v>
      </c>
      <c r="AC1029">
        <v>0</v>
      </c>
      <c r="AE1029" t="s">
        <v>4052</v>
      </c>
      <c r="AF1029" t="s">
        <v>3760</v>
      </c>
      <c r="AG1029" t="s">
        <v>611</v>
      </c>
      <c r="AH1029" t="s">
        <v>615</v>
      </c>
      <c r="AI1029" t="s">
        <v>3624</v>
      </c>
      <c r="AJ1029" t="s">
        <v>4053</v>
      </c>
      <c r="AK1029" t="s">
        <v>4054</v>
      </c>
      <c r="AL1029">
        <v>98721180</v>
      </c>
      <c r="AM1029">
        <v>0</v>
      </c>
      <c r="AN1029">
        <v>0</v>
      </c>
      <c r="AO1029">
        <v>0</v>
      </c>
      <c r="AP1029">
        <v>12047506</v>
      </c>
      <c r="AQ1029" s="187">
        <v>86673674</v>
      </c>
      <c r="AR1029" s="187">
        <v>65943000</v>
      </c>
      <c r="AS1029" s="187">
        <v>65943000</v>
      </c>
      <c r="AT1029" s="187">
        <v>65943000</v>
      </c>
      <c r="AU1029" s="187">
        <v>65943000</v>
      </c>
      <c r="AV1029" s="187">
        <v>20730674</v>
      </c>
      <c r="AY1029" t="e">
        <f>+#REF!-[5]GASTOS!#REF!</f>
        <v>#REF!</v>
      </c>
    </row>
    <row r="1030" spans="1:51" x14ac:dyDescent="0.25">
      <c r="A1030">
        <v>28</v>
      </c>
      <c r="B1030">
        <v>11</v>
      </c>
      <c r="C1030">
        <v>1</v>
      </c>
      <c r="D1030">
        <v>33</v>
      </c>
      <c r="E1030">
        <v>1</v>
      </c>
      <c r="F1030">
        <v>1</v>
      </c>
      <c r="G1030">
        <v>16</v>
      </c>
      <c r="H1030">
        <v>0</v>
      </c>
      <c r="I1030">
        <v>3</v>
      </c>
      <c r="J1030" t="s">
        <v>236</v>
      </c>
      <c r="K1030" t="s">
        <v>1443</v>
      </c>
      <c r="L1030" t="s">
        <v>223</v>
      </c>
      <c r="M1030" t="s">
        <v>1443</v>
      </c>
      <c r="N1030" t="s">
        <v>223</v>
      </c>
      <c r="O1030" t="s">
        <v>4016</v>
      </c>
      <c r="P1030" t="s">
        <v>3617</v>
      </c>
      <c r="Q1030" t="s">
        <v>596</v>
      </c>
      <c r="R1030" t="s">
        <v>3617</v>
      </c>
      <c r="S1030" t="s">
        <v>594</v>
      </c>
      <c r="T1030" t="s">
        <v>236</v>
      </c>
      <c r="U1030" t="s">
        <v>1180</v>
      </c>
      <c r="V1030" t="s">
        <v>1181</v>
      </c>
      <c r="W1030" t="s">
        <v>3613</v>
      </c>
      <c r="X1030" t="s">
        <v>3628</v>
      </c>
      <c r="Y1030" t="s">
        <v>3645</v>
      </c>
      <c r="Z1030" t="s">
        <v>3646</v>
      </c>
      <c r="AA1030" t="s">
        <v>3715</v>
      </c>
      <c r="AC1030">
        <v>0</v>
      </c>
      <c r="AE1030" t="s">
        <v>4055</v>
      </c>
      <c r="AF1030" t="s">
        <v>3732</v>
      </c>
      <c r="AG1030" t="s">
        <v>611</v>
      </c>
      <c r="AH1030" t="s">
        <v>615</v>
      </c>
      <c r="AI1030" t="s">
        <v>3624</v>
      </c>
      <c r="AJ1030" t="s">
        <v>4056</v>
      </c>
      <c r="AK1030" t="s">
        <v>4057</v>
      </c>
      <c r="AL1030">
        <v>100549350</v>
      </c>
      <c r="AM1030">
        <v>0</v>
      </c>
      <c r="AN1030">
        <v>0</v>
      </c>
      <c r="AO1030">
        <v>6664192</v>
      </c>
      <c r="AP1030">
        <v>0</v>
      </c>
      <c r="AQ1030" s="187">
        <v>107213542</v>
      </c>
      <c r="AR1030" s="187">
        <v>93097100</v>
      </c>
      <c r="AS1030" s="187">
        <v>93097100</v>
      </c>
      <c r="AT1030" s="187">
        <v>93097100</v>
      </c>
      <c r="AU1030" s="187">
        <v>93097100</v>
      </c>
      <c r="AV1030" s="187">
        <v>14116442</v>
      </c>
      <c r="AY1030" t="e">
        <f>+#REF!-[5]GASTOS!#REF!</f>
        <v>#REF!</v>
      </c>
    </row>
    <row r="1031" spans="1:51" x14ac:dyDescent="0.25">
      <c r="A1031">
        <v>28</v>
      </c>
      <c r="B1031">
        <v>11</v>
      </c>
      <c r="C1031">
        <v>1</v>
      </c>
      <c r="D1031">
        <v>33</v>
      </c>
      <c r="E1031">
        <v>1</v>
      </c>
      <c r="F1031">
        <v>1</v>
      </c>
      <c r="G1031">
        <v>17</v>
      </c>
      <c r="H1031">
        <v>0</v>
      </c>
      <c r="I1031">
        <v>3</v>
      </c>
      <c r="J1031" t="s">
        <v>236</v>
      </c>
      <c r="K1031" t="s">
        <v>1443</v>
      </c>
      <c r="L1031" t="s">
        <v>223</v>
      </c>
      <c r="M1031" t="s">
        <v>1443</v>
      </c>
      <c r="N1031" t="s">
        <v>223</v>
      </c>
      <c r="O1031" t="s">
        <v>4016</v>
      </c>
      <c r="P1031" t="s">
        <v>3617</v>
      </c>
      <c r="Q1031" t="s">
        <v>596</v>
      </c>
      <c r="R1031" t="s">
        <v>3617</v>
      </c>
      <c r="S1031" t="s">
        <v>594</v>
      </c>
      <c r="T1031" t="s">
        <v>236</v>
      </c>
      <c r="U1031" t="s">
        <v>1180</v>
      </c>
      <c r="V1031" t="s">
        <v>1181</v>
      </c>
      <c r="W1031" t="s">
        <v>3613</v>
      </c>
      <c r="X1031" t="s">
        <v>3628</v>
      </c>
      <c r="Y1031" t="s">
        <v>3645</v>
      </c>
      <c r="Z1031" t="s">
        <v>3646</v>
      </c>
      <c r="AA1031" t="s">
        <v>3718</v>
      </c>
      <c r="AC1031">
        <v>0</v>
      </c>
      <c r="AE1031" t="s">
        <v>4058</v>
      </c>
      <c r="AF1031" t="s">
        <v>3768</v>
      </c>
      <c r="AG1031" t="s">
        <v>611</v>
      </c>
      <c r="AH1031" t="s">
        <v>615</v>
      </c>
      <c r="AI1031" t="s">
        <v>3624</v>
      </c>
      <c r="AJ1031" t="s">
        <v>4059</v>
      </c>
      <c r="AK1031" t="s">
        <v>4060</v>
      </c>
      <c r="AL1031">
        <v>12187800</v>
      </c>
      <c r="AM1031">
        <v>0</v>
      </c>
      <c r="AN1031">
        <v>0</v>
      </c>
      <c r="AO1031">
        <v>0</v>
      </c>
      <c r="AP1031">
        <v>7119839</v>
      </c>
      <c r="AQ1031" s="187">
        <v>5067961</v>
      </c>
      <c r="AR1031" s="187">
        <v>3624600</v>
      </c>
      <c r="AS1031" s="187">
        <v>3624600</v>
      </c>
      <c r="AT1031" s="187">
        <v>3624600</v>
      </c>
      <c r="AU1031" s="187">
        <v>3624600</v>
      </c>
      <c r="AV1031" s="187">
        <v>1443361</v>
      </c>
      <c r="AY1031" t="e">
        <f>+#REF!-[5]GASTOS!#REF!</f>
        <v>#REF!</v>
      </c>
    </row>
    <row r="1032" spans="1:51" x14ac:dyDescent="0.25">
      <c r="A1032">
        <v>28</v>
      </c>
      <c r="B1032">
        <v>11</v>
      </c>
      <c r="C1032">
        <v>1</v>
      </c>
      <c r="D1032">
        <v>33</v>
      </c>
      <c r="E1032">
        <v>1</v>
      </c>
      <c r="F1032">
        <v>1</v>
      </c>
      <c r="G1032">
        <v>3</v>
      </c>
      <c r="H1032">
        <v>0</v>
      </c>
      <c r="I1032">
        <v>3</v>
      </c>
      <c r="J1032" t="s">
        <v>236</v>
      </c>
      <c r="K1032" t="s">
        <v>1443</v>
      </c>
      <c r="L1032" t="s">
        <v>223</v>
      </c>
      <c r="M1032" t="s">
        <v>1443</v>
      </c>
      <c r="N1032" t="s">
        <v>223</v>
      </c>
      <c r="O1032" t="s">
        <v>4016</v>
      </c>
      <c r="P1032" t="s">
        <v>3617</v>
      </c>
      <c r="Q1032" t="s">
        <v>596</v>
      </c>
      <c r="R1032" t="s">
        <v>3617</v>
      </c>
      <c r="S1032" t="s">
        <v>594</v>
      </c>
      <c r="T1032" t="s">
        <v>236</v>
      </c>
      <c r="U1032" t="s">
        <v>1180</v>
      </c>
      <c r="V1032" t="s">
        <v>1181</v>
      </c>
      <c r="W1032" t="s">
        <v>3613</v>
      </c>
      <c r="X1032" t="s">
        <v>3628</v>
      </c>
      <c r="Y1032" t="s">
        <v>3645</v>
      </c>
      <c r="Z1032" t="s">
        <v>3646</v>
      </c>
      <c r="AA1032" t="s">
        <v>3656</v>
      </c>
      <c r="AC1032">
        <v>0</v>
      </c>
      <c r="AE1032" t="s">
        <v>3700</v>
      </c>
      <c r="AF1032" t="s">
        <v>3701</v>
      </c>
      <c r="AG1032" t="s">
        <v>611</v>
      </c>
      <c r="AH1032" t="s">
        <v>615</v>
      </c>
      <c r="AI1032" t="s">
        <v>3624</v>
      </c>
      <c r="AJ1032" t="s">
        <v>4029</v>
      </c>
      <c r="AK1032" t="s">
        <v>4030</v>
      </c>
      <c r="AL1032">
        <v>64562400</v>
      </c>
      <c r="AM1032">
        <v>0</v>
      </c>
      <c r="AN1032">
        <v>0</v>
      </c>
      <c r="AO1032">
        <v>0</v>
      </c>
      <c r="AP1032">
        <v>34599007</v>
      </c>
      <c r="AQ1032" s="187">
        <v>29963393</v>
      </c>
      <c r="AR1032" s="187">
        <v>25737576</v>
      </c>
      <c r="AS1032" s="187">
        <v>25737576</v>
      </c>
      <c r="AT1032" s="187">
        <v>25737576</v>
      </c>
      <c r="AU1032" s="187">
        <v>25737576</v>
      </c>
      <c r="AV1032" s="187">
        <v>4225817</v>
      </c>
      <c r="AY1032" t="e">
        <f>+#REF!-[5]GASTOS!#REF!</f>
        <v>#REF!</v>
      </c>
    </row>
    <row r="1033" spans="1:51" x14ac:dyDescent="0.25">
      <c r="A1033">
        <v>28</v>
      </c>
      <c r="B1033">
        <v>11</v>
      </c>
      <c r="C1033">
        <v>1</v>
      </c>
      <c r="D1033">
        <v>33</v>
      </c>
      <c r="E1033">
        <v>1</v>
      </c>
      <c r="F1033">
        <v>1</v>
      </c>
      <c r="G1033">
        <v>4</v>
      </c>
      <c r="H1033">
        <v>0</v>
      </c>
      <c r="I1033">
        <v>3</v>
      </c>
      <c r="J1033" t="s">
        <v>236</v>
      </c>
      <c r="K1033" t="s">
        <v>1443</v>
      </c>
      <c r="L1033" t="s">
        <v>223</v>
      </c>
      <c r="M1033" t="s">
        <v>1443</v>
      </c>
      <c r="N1033" t="s">
        <v>223</v>
      </c>
      <c r="O1033" t="s">
        <v>4016</v>
      </c>
      <c r="P1033" t="s">
        <v>3617</v>
      </c>
      <c r="Q1033" t="s">
        <v>596</v>
      </c>
      <c r="R1033" t="s">
        <v>3617</v>
      </c>
      <c r="S1033" t="s">
        <v>594</v>
      </c>
      <c r="T1033" t="s">
        <v>236</v>
      </c>
      <c r="U1033" t="s">
        <v>1180</v>
      </c>
      <c r="V1033" t="s">
        <v>1181</v>
      </c>
      <c r="W1033" t="s">
        <v>3613</v>
      </c>
      <c r="X1033" t="s">
        <v>3628</v>
      </c>
      <c r="Y1033" t="s">
        <v>3645</v>
      </c>
      <c r="Z1033" t="s">
        <v>3646</v>
      </c>
      <c r="AA1033" t="s">
        <v>3661</v>
      </c>
      <c r="AC1033">
        <v>0</v>
      </c>
      <c r="AE1033" t="s">
        <v>3666</v>
      </c>
      <c r="AF1033" t="s">
        <v>3667</v>
      </c>
      <c r="AG1033" t="s">
        <v>611</v>
      </c>
      <c r="AH1033" t="s">
        <v>615</v>
      </c>
      <c r="AI1033" t="s">
        <v>3624</v>
      </c>
      <c r="AJ1033" t="s">
        <v>4031</v>
      </c>
      <c r="AK1033" t="s">
        <v>4032</v>
      </c>
      <c r="AL1033">
        <v>45094860</v>
      </c>
      <c r="AM1033">
        <v>0</v>
      </c>
      <c r="AN1033">
        <v>0</v>
      </c>
      <c r="AO1033">
        <v>0</v>
      </c>
      <c r="AP1033">
        <v>0</v>
      </c>
      <c r="AQ1033" s="187">
        <v>45094860</v>
      </c>
      <c r="AR1033" s="187">
        <v>45094860</v>
      </c>
      <c r="AS1033" s="187">
        <v>45094860</v>
      </c>
      <c r="AT1033" s="187">
        <v>45094860</v>
      </c>
      <c r="AU1033" s="187">
        <v>45094860</v>
      </c>
      <c r="AV1033" s="187">
        <v>0</v>
      </c>
      <c r="AY1033" t="e">
        <f>+#REF!-[5]GASTOS!#REF!</f>
        <v>#REF!</v>
      </c>
    </row>
    <row r="1034" spans="1:51" x14ac:dyDescent="0.25">
      <c r="A1034">
        <v>28</v>
      </c>
      <c r="B1034">
        <v>11</v>
      </c>
      <c r="C1034">
        <v>1</v>
      </c>
      <c r="D1034">
        <v>33</v>
      </c>
      <c r="E1034">
        <v>1</v>
      </c>
      <c r="F1034">
        <v>1</v>
      </c>
      <c r="G1034">
        <v>5</v>
      </c>
      <c r="H1034">
        <v>0</v>
      </c>
      <c r="I1034">
        <v>3</v>
      </c>
      <c r="J1034" t="s">
        <v>236</v>
      </c>
      <c r="K1034" t="s">
        <v>1443</v>
      </c>
      <c r="L1034" t="s">
        <v>223</v>
      </c>
      <c r="M1034" t="s">
        <v>1443</v>
      </c>
      <c r="N1034" t="s">
        <v>223</v>
      </c>
      <c r="O1034" t="s">
        <v>4016</v>
      </c>
      <c r="P1034" t="s">
        <v>3617</v>
      </c>
      <c r="Q1034" t="s">
        <v>596</v>
      </c>
      <c r="R1034" t="s">
        <v>3617</v>
      </c>
      <c r="S1034" t="s">
        <v>594</v>
      </c>
      <c r="T1034" t="s">
        <v>236</v>
      </c>
      <c r="U1034" t="s">
        <v>1180</v>
      </c>
      <c r="V1034" t="s">
        <v>1181</v>
      </c>
      <c r="W1034" t="s">
        <v>3613</v>
      </c>
      <c r="X1034" t="s">
        <v>3628</v>
      </c>
      <c r="Y1034" t="s">
        <v>3645</v>
      </c>
      <c r="Z1034" t="s">
        <v>3646</v>
      </c>
      <c r="AA1034" t="s">
        <v>3665</v>
      </c>
      <c r="AC1034">
        <v>0</v>
      </c>
      <c r="AE1034" t="s">
        <v>3676</v>
      </c>
      <c r="AF1034" t="s">
        <v>3677</v>
      </c>
      <c r="AG1034" t="s">
        <v>611</v>
      </c>
      <c r="AH1034" t="s">
        <v>615</v>
      </c>
      <c r="AI1034" t="s">
        <v>3624</v>
      </c>
      <c r="AJ1034" t="s">
        <v>4033</v>
      </c>
      <c r="AK1034" t="s">
        <v>4034</v>
      </c>
      <c r="AL1034">
        <v>48740220</v>
      </c>
      <c r="AM1034">
        <v>0</v>
      </c>
      <c r="AN1034">
        <v>0</v>
      </c>
      <c r="AO1034">
        <v>5777478</v>
      </c>
      <c r="AP1034">
        <v>0</v>
      </c>
      <c r="AQ1034" s="187">
        <v>54517698</v>
      </c>
      <c r="AR1034" s="187">
        <v>40885682</v>
      </c>
      <c r="AS1034" s="187">
        <v>40885682</v>
      </c>
      <c r="AT1034" s="187">
        <v>40885682</v>
      </c>
      <c r="AU1034" s="187">
        <v>40885682</v>
      </c>
      <c r="AV1034" s="187">
        <v>13632016</v>
      </c>
      <c r="AY1034" t="e">
        <f>+#REF!-[5]GASTOS!#REF!</f>
        <v>#REF!</v>
      </c>
    </row>
    <row r="1035" spans="1:51" x14ac:dyDescent="0.25">
      <c r="A1035">
        <v>28</v>
      </c>
      <c r="B1035">
        <v>11</v>
      </c>
      <c r="C1035">
        <v>1</v>
      </c>
      <c r="D1035">
        <v>33</v>
      </c>
      <c r="E1035">
        <v>1</v>
      </c>
      <c r="F1035">
        <v>1</v>
      </c>
      <c r="G1035">
        <v>6</v>
      </c>
      <c r="H1035">
        <v>0</v>
      </c>
      <c r="I1035">
        <v>3</v>
      </c>
      <c r="J1035" t="s">
        <v>236</v>
      </c>
      <c r="K1035" t="s">
        <v>1443</v>
      </c>
      <c r="L1035" t="s">
        <v>223</v>
      </c>
      <c r="M1035" t="s">
        <v>1443</v>
      </c>
      <c r="N1035" t="s">
        <v>223</v>
      </c>
      <c r="O1035" t="s">
        <v>4016</v>
      </c>
      <c r="P1035" t="s">
        <v>3617</v>
      </c>
      <c r="Q1035" t="s">
        <v>596</v>
      </c>
      <c r="R1035" t="s">
        <v>3617</v>
      </c>
      <c r="S1035" t="s">
        <v>594</v>
      </c>
      <c r="T1035" t="s">
        <v>236</v>
      </c>
      <c r="U1035" t="s">
        <v>1180</v>
      </c>
      <c r="V1035" t="s">
        <v>1181</v>
      </c>
      <c r="W1035" t="s">
        <v>3613</v>
      </c>
      <c r="X1035" t="s">
        <v>3628</v>
      </c>
      <c r="Y1035" t="s">
        <v>3645</v>
      </c>
      <c r="Z1035" t="s">
        <v>3646</v>
      </c>
      <c r="AA1035" t="s">
        <v>3670</v>
      </c>
      <c r="AC1035">
        <v>0</v>
      </c>
      <c r="AE1035" t="s">
        <v>3662</v>
      </c>
      <c r="AF1035" t="s">
        <v>3663</v>
      </c>
      <c r="AG1035" t="s">
        <v>611</v>
      </c>
      <c r="AH1035" t="s">
        <v>615</v>
      </c>
      <c r="AI1035" t="s">
        <v>3624</v>
      </c>
      <c r="AJ1035" t="s">
        <v>4035</v>
      </c>
      <c r="AK1035" t="s">
        <v>4036</v>
      </c>
      <c r="AL1035">
        <v>82877040</v>
      </c>
      <c r="AM1035">
        <v>0</v>
      </c>
      <c r="AN1035">
        <v>0</v>
      </c>
      <c r="AO1035">
        <v>20348016</v>
      </c>
      <c r="AP1035">
        <v>0</v>
      </c>
      <c r="AQ1035" s="187">
        <v>103225056</v>
      </c>
      <c r="AR1035" s="187">
        <v>4787515</v>
      </c>
      <c r="AS1035" s="187">
        <v>4787515</v>
      </c>
      <c r="AT1035" s="187">
        <v>4787515</v>
      </c>
      <c r="AU1035" s="187">
        <v>4787515</v>
      </c>
      <c r="AV1035" s="187">
        <v>98437541</v>
      </c>
      <c r="AY1035" t="e">
        <f>+#REF!-[5]GASTOS!#REF!</f>
        <v>#REF!</v>
      </c>
    </row>
    <row r="1036" spans="1:51" x14ac:dyDescent="0.25">
      <c r="A1036">
        <v>28</v>
      </c>
      <c r="B1036">
        <v>11</v>
      </c>
      <c r="C1036">
        <v>1</v>
      </c>
      <c r="D1036">
        <v>33</v>
      </c>
      <c r="E1036">
        <v>1</v>
      </c>
      <c r="F1036">
        <v>1</v>
      </c>
      <c r="G1036">
        <v>7</v>
      </c>
      <c r="H1036">
        <v>0</v>
      </c>
      <c r="I1036">
        <v>3</v>
      </c>
      <c r="J1036" t="s">
        <v>236</v>
      </c>
      <c r="K1036" t="s">
        <v>1443</v>
      </c>
      <c r="L1036" t="s">
        <v>223</v>
      </c>
      <c r="M1036" t="s">
        <v>1443</v>
      </c>
      <c r="N1036" t="s">
        <v>223</v>
      </c>
      <c r="O1036" t="s">
        <v>4016</v>
      </c>
      <c r="P1036" t="s">
        <v>3617</v>
      </c>
      <c r="Q1036" t="s">
        <v>596</v>
      </c>
      <c r="R1036" t="s">
        <v>3617</v>
      </c>
      <c r="S1036" t="s">
        <v>594</v>
      </c>
      <c r="T1036" t="s">
        <v>236</v>
      </c>
      <c r="U1036" t="s">
        <v>1180</v>
      </c>
      <c r="V1036" t="s">
        <v>1181</v>
      </c>
      <c r="W1036" t="s">
        <v>3613</v>
      </c>
      <c r="X1036" t="s">
        <v>3628</v>
      </c>
      <c r="Y1036" t="s">
        <v>3645</v>
      </c>
      <c r="Z1036" t="s">
        <v>3646</v>
      </c>
      <c r="AA1036" t="s">
        <v>3675</v>
      </c>
      <c r="AC1036">
        <v>0</v>
      </c>
      <c r="AE1036" t="s">
        <v>3652</v>
      </c>
      <c r="AF1036" t="s">
        <v>3653</v>
      </c>
      <c r="AG1036" t="s">
        <v>611</v>
      </c>
      <c r="AH1036" t="s">
        <v>615</v>
      </c>
      <c r="AI1036" t="s">
        <v>3624</v>
      </c>
      <c r="AJ1036" t="s">
        <v>4037</v>
      </c>
      <c r="AK1036" t="s">
        <v>4038</v>
      </c>
      <c r="AL1036">
        <v>15811200</v>
      </c>
      <c r="AM1036">
        <v>0</v>
      </c>
      <c r="AN1036">
        <v>0</v>
      </c>
      <c r="AO1036">
        <v>0</v>
      </c>
      <c r="AP1036">
        <v>6584404</v>
      </c>
      <c r="AQ1036" s="187">
        <v>9226796</v>
      </c>
      <c r="AR1036" s="187">
        <v>5108040</v>
      </c>
      <c r="AS1036" s="187">
        <v>5108040</v>
      </c>
      <c r="AT1036" s="187">
        <v>5108040</v>
      </c>
      <c r="AU1036" s="187">
        <v>5108040</v>
      </c>
      <c r="AV1036" s="187">
        <v>4118756</v>
      </c>
      <c r="AY1036" t="e">
        <f>+#REF!-[5]GASTOS!#REF!</f>
        <v>#REF!</v>
      </c>
    </row>
    <row r="1037" spans="1:51" x14ac:dyDescent="0.25">
      <c r="A1037">
        <v>28</v>
      </c>
      <c r="B1037">
        <v>11</v>
      </c>
      <c r="C1037">
        <v>1</v>
      </c>
      <c r="D1037">
        <v>33</v>
      </c>
      <c r="E1037">
        <v>1</v>
      </c>
      <c r="F1037">
        <v>1</v>
      </c>
      <c r="G1037">
        <v>8</v>
      </c>
      <c r="H1037">
        <v>0</v>
      </c>
      <c r="I1037">
        <v>3</v>
      </c>
      <c r="J1037" t="s">
        <v>236</v>
      </c>
      <c r="K1037" t="s">
        <v>1443</v>
      </c>
      <c r="L1037" t="s">
        <v>223</v>
      </c>
      <c r="M1037" t="s">
        <v>1443</v>
      </c>
      <c r="N1037" t="s">
        <v>223</v>
      </c>
      <c r="O1037" t="s">
        <v>4016</v>
      </c>
      <c r="P1037" t="s">
        <v>3617</v>
      </c>
      <c r="Q1037" t="s">
        <v>596</v>
      </c>
      <c r="R1037" t="s">
        <v>3617</v>
      </c>
      <c r="S1037" t="s">
        <v>594</v>
      </c>
      <c r="T1037" t="s">
        <v>236</v>
      </c>
      <c r="U1037" t="s">
        <v>1180</v>
      </c>
      <c r="V1037" t="s">
        <v>1181</v>
      </c>
      <c r="W1037" t="s">
        <v>3613</v>
      </c>
      <c r="X1037" t="s">
        <v>3628</v>
      </c>
      <c r="Y1037" t="s">
        <v>3645</v>
      </c>
      <c r="Z1037" t="s">
        <v>3646</v>
      </c>
      <c r="AA1037" t="s">
        <v>3679</v>
      </c>
      <c r="AC1037">
        <v>0</v>
      </c>
      <c r="AE1037" t="s">
        <v>3777</v>
      </c>
      <c r="AF1037" t="s">
        <v>3778</v>
      </c>
      <c r="AG1037" t="s">
        <v>611</v>
      </c>
      <c r="AH1037" t="s">
        <v>615</v>
      </c>
      <c r="AI1037" t="s">
        <v>3624</v>
      </c>
      <c r="AJ1037" t="s">
        <v>4039</v>
      </c>
      <c r="AK1037" t="s">
        <v>4040</v>
      </c>
      <c r="AL1037">
        <v>30857666</v>
      </c>
      <c r="AM1037">
        <v>0</v>
      </c>
      <c r="AN1037">
        <v>0</v>
      </c>
      <c r="AO1037">
        <v>14378584</v>
      </c>
      <c r="AP1037">
        <v>0</v>
      </c>
      <c r="AQ1037" s="187">
        <v>45236250</v>
      </c>
      <c r="AR1037" s="187">
        <v>33374700</v>
      </c>
      <c r="AS1037" s="187">
        <v>33374700</v>
      </c>
      <c r="AT1037" s="187">
        <v>33374700</v>
      </c>
      <c r="AU1037" s="187">
        <v>33374700</v>
      </c>
      <c r="AV1037" s="187">
        <v>11861550</v>
      </c>
      <c r="AY1037" t="e">
        <f>+#REF!-[5]GASTOS!#REF!</f>
        <v>#REF!</v>
      </c>
    </row>
    <row r="1038" spans="1:51" x14ac:dyDescent="0.25">
      <c r="A1038">
        <v>28</v>
      </c>
      <c r="B1038">
        <v>11</v>
      </c>
      <c r="C1038">
        <v>1</v>
      </c>
      <c r="D1038">
        <v>33</v>
      </c>
      <c r="E1038">
        <v>1</v>
      </c>
      <c r="F1038">
        <v>1</v>
      </c>
      <c r="G1038">
        <v>9</v>
      </c>
      <c r="H1038">
        <v>0</v>
      </c>
      <c r="I1038">
        <v>3</v>
      </c>
      <c r="J1038" t="s">
        <v>236</v>
      </c>
      <c r="K1038" t="s">
        <v>1443</v>
      </c>
      <c r="L1038" t="s">
        <v>223</v>
      </c>
      <c r="M1038" t="s">
        <v>1443</v>
      </c>
      <c r="N1038" t="s">
        <v>223</v>
      </c>
      <c r="O1038" t="s">
        <v>4016</v>
      </c>
      <c r="P1038" t="s">
        <v>3617</v>
      </c>
      <c r="Q1038" t="s">
        <v>596</v>
      </c>
      <c r="R1038" t="s">
        <v>3617</v>
      </c>
      <c r="S1038" t="s">
        <v>594</v>
      </c>
      <c r="T1038" t="s">
        <v>236</v>
      </c>
      <c r="U1038" t="s">
        <v>1180</v>
      </c>
      <c r="V1038" t="s">
        <v>1181</v>
      </c>
      <c r="W1038" t="s">
        <v>3613</v>
      </c>
      <c r="X1038" t="s">
        <v>3628</v>
      </c>
      <c r="Y1038" t="s">
        <v>3645</v>
      </c>
      <c r="Z1038" t="s">
        <v>3646</v>
      </c>
      <c r="AA1038" t="s">
        <v>3684</v>
      </c>
      <c r="AC1038">
        <v>0</v>
      </c>
      <c r="AE1038" t="s">
        <v>3739</v>
      </c>
      <c r="AF1038" t="s">
        <v>3740</v>
      </c>
      <c r="AG1038" t="s">
        <v>611</v>
      </c>
      <c r="AH1038" t="s">
        <v>615</v>
      </c>
      <c r="AI1038" t="s">
        <v>3624</v>
      </c>
      <c r="AJ1038" t="s">
        <v>4041</v>
      </c>
      <c r="AK1038" t="s">
        <v>4042</v>
      </c>
      <c r="AL1038">
        <v>12187800</v>
      </c>
      <c r="AM1038">
        <v>0</v>
      </c>
      <c r="AN1038">
        <v>0</v>
      </c>
      <c r="AO1038">
        <v>0</v>
      </c>
      <c r="AP1038">
        <v>6518850</v>
      </c>
      <c r="AQ1038" s="187">
        <v>5668950</v>
      </c>
      <c r="AR1038" s="187">
        <v>4182600</v>
      </c>
      <c r="AS1038" s="187">
        <v>4182600</v>
      </c>
      <c r="AT1038" s="187">
        <v>4182600</v>
      </c>
      <c r="AU1038" s="187">
        <v>4182600</v>
      </c>
      <c r="AV1038" s="187">
        <v>1486350</v>
      </c>
      <c r="AY1038" t="e">
        <f>+#REF!-[5]GASTOS!#REF!</f>
        <v>#REF!</v>
      </c>
    </row>
    <row r="1039" spans="1:51" x14ac:dyDescent="0.25">
      <c r="A1039">
        <v>29</v>
      </c>
      <c r="B1039">
        <v>11</v>
      </c>
      <c r="C1039">
        <v>1</v>
      </c>
      <c r="D1039">
        <v>11</v>
      </c>
      <c r="E1039">
        <v>2</v>
      </c>
      <c r="F1039">
        <v>2</v>
      </c>
      <c r="G1039">
        <v>3</v>
      </c>
      <c r="H1039">
        <v>0</v>
      </c>
      <c r="I1039">
        <v>1</v>
      </c>
      <c r="J1039" t="s">
        <v>597</v>
      </c>
      <c r="K1039">
        <v>0</v>
      </c>
      <c r="L1039" t="s">
        <v>597</v>
      </c>
      <c r="M1039" t="s">
        <v>1717</v>
      </c>
      <c r="N1039" t="s">
        <v>224</v>
      </c>
      <c r="O1039" t="s">
        <v>4061</v>
      </c>
      <c r="P1039" t="s">
        <v>3617</v>
      </c>
      <c r="Q1039" t="s">
        <v>596</v>
      </c>
      <c r="R1039" t="s">
        <v>3617</v>
      </c>
      <c r="S1039" t="s">
        <v>596</v>
      </c>
      <c r="T1039" t="s">
        <v>597</v>
      </c>
      <c r="U1039" t="s">
        <v>595</v>
      </c>
      <c r="V1039" t="s">
        <v>234</v>
      </c>
      <c r="W1039" t="s">
        <v>3612</v>
      </c>
      <c r="X1039" t="s">
        <v>3618</v>
      </c>
      <c r="Y1039" t="s">
        <v>3619</v>
      </c>
      <c r="Z1039" t="s">
        <v>3620</v>
      </c>
      <c r="AA1039" t="s">
        <v>3621</v>
      </c>
      <c r="AC1039">
        <v>0</v>
      </c>
      <c r="AE1039" t="s">
        <v>3622</v>
      </c>
      <c r="AF1039" t="s">
        <v>3623</v>
      </c>
      <c r="AG1039" t="s">
        <v>611</v>
      </c>
      <c r="AH1039" t="s">
        <v>615</v>
      </c>
      <c r="AI1039" t="s">
        <v>3624</v>
      </c>
      <c r="AJ1039" t="s">
        <v>4062</v>
      </c>
      <c r="AK1039" t="s">
        <v>3626</v>
      </c>
      <c r="AL1039">
        <v>2737207</v>
      </c>
      <c r="AM1039">
        <v>0</v>
      </c>
      <c r="AN1039">
        <v>0</v>
      </c>
      <c r="AO1039">
        <v>0</v>
      </c>
      <c r="AP1039">
        <v>0</v>
      </c>
      <c r="AQ1039" s="187">
        <v>2737207</v>
      </c>
      <c r="AR1039" s="187">
        <v>2737207</v>
      </c>
      <c r="AS1039" s="187">
        <v>2737207</v>
      </c>
      <c r="AT1039" s="187">
        <v>1358000</v>
      </c>
      <c r="AU1039" s="187">
        <v>1358000</v>
      </c>
      <c r="AV1039" s="187">
        <v>0</v>
      </c>
      <c r="AY1039" t="e">
        <f>+#REF!-[5]GASTOS!#REF!</f>
        <v>#REF!</v>
      </c>
    </row>
    <row r="1040" spans="1:51" x14ac:dyDescent="0.25">
      <c r="A1040">
        <v>33</v>
      </c>
      <c r="B1040">
        <v>11</v>
      </c>
      <c r="C1040">
        <v>1</v>
      </c>
      <c r="D1040">
        <v>11</v>
      </c>
      <c r="E1040">
        <v>2</v>
      </c>
      <c r="F1040">
        <v>2</v>
      </c>
      <c r="G1040">
        <v>3</v>
      </c>
      <c r="H1040">
        <v>0</v>
      </c>
      <c r="I1040">
        <v>1</v>
      </c>
      <c r="J1040" t="s">
        <v>597</v>
      </c>
      <c r="K1040">
        <v>0</v>
      </c>
      <c r="L1040" t="s">
        <v>597</v>
      </c>
      <c r="M1040" t="s">
        <v>1180</v>
      </c>
      <c r="N1040" t="s">
        <v>226</v>
      </c>
      <c r="O1040" t="s">
        <v>4063</v>
      </c>
      <c r="P1040" t="s">
        <v>3617</v>
      </c>
      <c r="Q1040" t="s">
        <v>596</v>
      </c>
      <c r="R1040" t="s">
        <v>3617</v>
      </c>
      <c r="S1040" t="s">
        <v>596</v>
      </c>
      <c r="T1040" t="s">
        <v>597</v>
      </c>
      <c r="U1040" t="s">
        <v>595</v>
      </c>
      <c r="V1040" t="s">
        <v>234</v>
      </c>
      <c r="W1040" t="s">
        <v>3612</v>
      </c>
      <c r="X1040" t="s">
        <v>3618</v>
      </c>
      <c r="Y1040" t="s">
        <v>3619</v>
      </c>
      <c r="Z1040" t="s">
        <v>3620</v>
      </c>
      <c r="AA1040" t="s">
        <v>3621</v>
      </c>
      <c r="AC1040">
        <v>0</v>
      </c>
      <c r="AE1040" t="s">
        <v>3622</v>
      </c>
      <c r="AF1040" t="s">
        <v>3623</v>
      </c>
      <c r="AG1040" t="s">
        <v>611</v>
      </c>
      <c r="AH1040" t="s">
        <v>615</v>
      </c>
      <c r="AI1040" t="s">
        <v>3624</v>
      </c>
      <c r="AJ1040" t="s">
        <v>4064</v>
      </c>
      <c r="AK1040" t="s">
        <v>3626</v>
      </c>
      <c r="AL1040">
        <v>2737207</v>
      </c>
      <c r="AM1040">
        <v>0</v>
      </c>
      <c r="AN1040">
        <v>0</v>
      </c>
      <c r="AO1040">
        <v>0</v>
      </c>
      <c r="AP1040">
        <v>0</v>
      </c>
      <c r="AQ1040" s="187">
        <v>2737207</v>
      </c>
      <c r="AR1040" s="187">
        <v>2737207</v>
      </c>
      <c r="AS1040" s="187">
        <v>2737207</v>
      </c>
      <c r="AT1040" s="187">
        <v>0</v>
      </c>
      <c r="AU1040" s="187">
        <v>0</v>
      </c>
      <c r="AV1040" s="187">
        <v>0</v>
      </c>
      <c r="AY1040" t="e">
        <f>+#REF!-[5]GASTOS!#REF!</f>
        <v>#REF!</v>
      </c>
    </row>
    <row r="1041" spans="1:51" x14ac:dyDescent="0.25">
      <c r="A1041">
        <v>35</v>
      </c>
      <c r="B1041">
        <v>11</v>
      </c>
      <c r="C1041">
        <v>1</v>
      </c>
      <c r="D1041">
        <v>11</v>
      </c>
      <c r="E1041">
        <v>2</v>
      </c>
      <c r="F1041">
        <v>2</v>
      </c>
      <c r="G1041">
        <v>3</v>
      </c>
      <c r="H1041">
        <v>0</v>
      </c>
      <c r="I1041">
        <v>1</v>
      </c>
      <c r="J1041" t="s">
        <v>597</v>
      </c>
      <c r="K1041">
        <v>0</v>
      </c>
      <c r="L1041" t="s">
        <v>597</v>
      </c>
      <c r="M1041" t="s">
        <v>2024</v>
      </c>
      <c r="N1041" t="s">
        <v>227</v>
      </c>
      <c r="O1041" t="s">
        <v>4065</v>
      </c>
      <c r="P1041" t="s">
        <v>3617</v>
      </c>
      <c r="Q1041" t="s">
        <v>596</v>
      </c>
      <c r="R1041" t="s">
        <v>3617</v>
      </c>
      <c r="S1041" t="s">
        <v>596</v>
      </c>
      <c r="T1041" t="s">
        <v>597</v>
      </c>
      <c r="U1041" t="s">
        <v>595</v>
      </c>
      <c r="V1041" t="s">
        <v>234</v>
      </c>
      <c r="W1041" t="s">
        <v>3612</v>
      </c>
      <c r="X1041" t="s">
        <v>3618</v>
      </c>
      <c r="Y1041" t="s">
        <v>3619</v>
      </c>
      <c r="Z1041" t="s">
        <v>3620</v>
      </c>
      <c r="AA1041" t="s">
        <v>3621</v>
      </c>
      <c r="AC1041">
        <v>0</v>
      </c>
      <c r="AE1041" t="s">
        <v>3622</v>
      </c>
      <c r="AF1041" t="s">
        <v>3623</v>
      </c>
      <c r="AG1041" t="s">
        <v>611</v>
      </c>
      <c r="AH1041" t="s">
        <v>615</v>
      </c>
      <c r="AI1041" t="s">
        <v>3624</v>
      </c>
      <c r="AJ1041" t="s">
        <v>4066</v>
      </c>
      <c r="AK1041" t="s">
        <v>3626</v>
      </c>
      <c r="AL1041">
        <v>2737207</v>
      </c>
      <c r="AM1041">
        <v>0</v>
      </c>
      <c r="AN1041">
        <v>0</v>
      </c>
      <c r="AO1041">
        <v>0</v>
      </c>
      <c r="AP1041">
        <v>2737207</v>
      </c>
      <c r="AQ1041" s="187">
        <v>0</v>
      </c>
      <c r="AR1041" s="187">
        <v>0</v>
      </c>
      <c r="AS1041" s="187">
        <v>0</v>
      </c>
      <c r="AT1041" s="187">
        <v>0</v>
      </c>
      <c r="AU1041" s="187">
        <v>0</v>
      </c>
      <c r="AV1041" s="187">
        <v>0</v>
      </c>
      <c r="AY1041" t="e">
        <f>+#REF!-[5]GASTOS!#REF!</f>
        <v>#REF!</v>
      </c>
    </row>
    <row r="1042" spans="1:51" x14ac:dyDescent="0.25">
      <c r="A1042">
        <v>36</v>
      </c>
      <c r="B1042">
        <v>11</v>
      </c>
      <c r="C1042">
        <v>1</v>
      </c>
      <c r="D1042">
        <v>11</v>
      </c>
      <c r="E1042">
        <v>2</v>
      </c>
      <c r="F1042">
        <v>2</v>
      </c>
      <c r="G1042">
        <v>3</v>
      </c>
      <c r="H1042">
        <v>0</v>
      </c>
      <c r="I1042">
        <v>1</v>
      </c>
      <c r="J1042" t="s">
        <v>597</v>
      </c>
      <c r="K1042">
        <v>0</v>
      </c>
      <c r="L1042" t="s">
        <v>597</v>
      </c>
      <c r="M1042" t="s">
        <v>2117</v>
      </c>
      <c r="N1042" t="s">
        <v>228</v>
      </c>
      <c r="O1042" t="s">
        <v>4067</v>
      </c>
      <c r="P1042" t="s">
        <v>3617</v>
      </c>
      <c r="Q1042" t="s">
        <v>596</v>
      </c>
      <c r="R1042" t="s">
        <v>3617</v>
      </c>
      <c r="S1042" t="s">
        <v>596</v>
      </c>
      <c r="T1042" t="s">
        <v>597</v>
      </c>
      <c r="U1042" t="s">
        <v>595</v>
      </c>
      <c r="V1042" t="s">
        <v>234</v>
      </c>
      <c r="W1042" t="s">
        <v>3612</v>
      </c>
      <c r="X1042" t="s">
        <v>3618</v>
      </c>
      <c r="Y1042" t="s">
        <v>3619</v>
      </c>
      <c r="Z1042" t="s">
        <v>3620</v>
      </c>
      <c r="AA1042" t="s">
        <v>3621</v>
      </c>
      <c r="AC1042">
        <v>0</v>
      </c>
      <c r="AE1042" t="s">
        <v>3622</v>
      </c>
      <c r="AF1042" t="s">
        <v>3623</v>
      </c>
      <c r="AG1042" t="s">
        <v>611</v>
      </c>
      <c r="AH1042" t="s">
        <v>615</v>
      </c>
      <c r="AI1042" t="s">
        <v>3624</v>
      </c>
      <c r="AJ1042" t="s">
        <v>4068</v>
      </c>
      <c r="AK1042" t="s">
        <v>3626</v>
      </c>
      <c r="AL1042">
        <v>2737207</v>
      </c>
      <c r="AM1042">
        <v>0</v>
      </c>
      <c r="AN1042">
        <v>0</v>
      </c>
      <c r="AO1042">
        <v>0</v>
      </c>
      <c r="AP1042">
        <v>2737207</v>
      </c>
      <c r="AQ1042" s="187">
        <v>0</v>
      </c>
      <c r="AR1042" s="187">
        <v>0</v>
      </c>
      <c r="AS1042" s="187">
        <v>0</v>
      </c>
      <c r="AT1042" s="187">
        <v>0</v>
      </c>
      <c r="AU1042" s="187">
        <v>0</v>
      </c>
      <c r="AV1042" s="187">
        <v>0</v>
      </c>
      <c r="AY1042" t="e">
        <f>+#REF!-[5]GASTOS!#REF!</f>
        <v>#REF!</v>
      </c>
    </row>
    <row r="1043" spans="1:51" x14ac:dyDescent="0.25">
      <c r="A1043">
        <v>40</v>
      </c>
      <c r="B1043">
        <v>4</v>
      </c>
      <c r="C1043">
        <v>1</v>
      </c>
      <c r="D1043">
        <v>22</v>
      </c>
      <c r="E1043">
        <v>1</v>
      </c>
      <c r="F1043">
        <v>1</v>
      </c>
      <c r="G1043">
        <v>1</v>
      </c>
      <c r="H1043">
        <v>0</v>
      </c>
      <c r="I1043">
        <v>2</v>
      </c>
      <c r="J1043" t="s">
        <v>235</v>
      </c>
      <c r="K1043" t="s">
        <v>2199</v>
      </c>
      <c r="L1043" t="s">
        <v>229</v>
      </c>
      <c r="M1043" t="s">
        <v>2199</v>
      </c>
      <c r="N1043" t="s">
        <v>229</v>
      </c>
      <c r="O1043" t="s">
        <v>2475</v>
      </c>
      <c r="P1043" t="s">
        <v>2476</v>
      </c>
      <c r="Q1043" t="s">
        <v>596</v>
      </c>
      <c r="R1043" t="s">
        <v>3617</v>
      </c>
      <c r="S1043" t="s">
        <v>696</v>
      </c>
      <c r="T1043" t="s">
        <v>235</v>
      </c>
      <c r="U1043" t="s">
        <v>695</v>
      </c>
      <c r="V1043" t="s">
        <v>235</v>
      </c>
      <c r="W1043" t="s">
        <v>3613</v>
      </c>
      <c r="X1043" t="s">
        <v>3628</v>
      </c>
      <c r="Y1043" t="s">
        <v>3645</v>
      </c>
      <c r="Z1043" t="s">
        <v>3646</v>
      </c>
      <c r="AA1043" t="s">
        <v>3647</v>
      </c>
      <c r="AC1043">
        <v>0</v>
      </c>
      <c r="AE1043" t="s">
        <v>3648</v>
      </c>
      <c r="AF1043" t="s">
        <v>3633</v>
      </c>
      <c r="AG1043" t="s">
        <v>611</v>
      </c>
      <c r="AH1043" t="s">
        <v>615</v>
      </c>
      <c r="AI1043" t="s">
        <v>3624</v>
      </c>
      <c r="AJ1043" t="s">
        <v>4069</v>
      </c>
      <c r="AK1043" t="s">
        <v>4070</v>
      </c>
      <c r="AL1043">
        <v>1212707431</v>
      </c>
      <c r="AM1043">
        <v>0</v>
      </c>
      <c r="AN1043">
        <v>0</v>
      </c>
      <c r="AO1043">
        <v>0</v>
      </c>
      <c r="AP1043">
        <v>0</v>
      </c>
      <c r="AQ1043" s="187">
        <v>1212707431</v>
      </c>
      <c r="AR1043" s="187">
        <v>1018276372</v>
      </c>
      <c r="AS1043" s="187">
        <v>1018276372</v>
      </c>
      <c r="AT1043" s="187">
        <v>1018276372</v>
      </c>
      <c r="AU1043" s="187">
        <v>1018276372</v>
      </c>
      <c r="AV1043" s="187">
        <v>194431059</v>
      </c>
      <c r="AY1043" t="e">
        <f>+#REF!-[5]GASTOS!#REF!</f>
        <v>#REF!</v>
      </c>
    </row>
    <row r="1044" spans="1:51" x14ac:dyDescent="0.25">
      <c r="A1044">
        <v>40</v>
      </c>
      <c r="B1044">
        <v>4</v>
      </c>
      <c r="C1044">
        <v>1</v>
      </c>
      <c r="D1044">
        <v>22</v>
      </c>
      <c r="E1044">
        <v>1</v>
      </c>
      <c r="F1044">
        <v>1</v>
      </c>
      <c r="G1044">
        <v>2</v>
      </c>
      <c r="H1044">
        <v>0</v>
      </c>
      <c r="I1044">
        <v>2</v>
      </c>
      <c r="J1044" t="s">
        <v>235</v>
      </c>
      <c r="K1044" t="s">
        <v>2199</v>
      </c>
      <c r="L1044" t="s">
        <v>229</v>
      </c>
      <c r="M1044" t="s">
        <v>2199</v>
      </c>
      <c r="N1044" t="s">
        <v>229</v>
      </c>
      <c r="O1044" t="s">
        <v>2475</v>
      </c>
      <c r="P1044" t="s">
        <v>2476</v>
      </c>
      <c r="Q1044" t="s">
        <v>596</v>
      </c>
      <c r="R1044" t="s">
        <v>3617</v>
      </c>
      <c r="S1044" t="s">
        <v>696</v>
      </c>
      <c r="T1044" t="s">
        <v>235</v>
      </c>
      <c r="U1044" t="s">
        <v>695</v>
      </c>
      <c r="V1044" t="s">
        <v>235</v>
      </c>
      <c r="W1044" t="s">
        <v>3613</v>
      </c>
      <c r="X1044" t="s">
        <v>3628</v>
      </c>
      <c r="Y1044" t="s">
        <v>3645</v>
      </c>
      <c r="Z1044" t="s">
        <v>3646</v>
      </c>
      <c r="AA1044" t="s">
        <v>3651</v>
      </c>
      <c r="AC1044">
        <v>0</v>
      </c>
      <c r="AE1044" t="s">
        <v>3648</v>
      </c>
      <c r="AF1044" t="s">
        <v>3633</v>
      </c>
      <c r="AG1044" t="s">
        <v>611</v>
      </c>
      <c r="AH1044" t="s">
        <v>615</v>
      </c>
      <c r="AI1044" t="s">
        <v>3624</v>
      </c>
      <c r="AJ1044" t="s">
        <v>4071</v>
      </c>
      <c r="AK1044" t="s">
        <v>4072</v>
      </c>
      <c r="AL1044">
        <v>644885461</v>
      </c>
      <c r="AM1044">
        <v>0</v>
      </c>
      <c r="AN1044">
        <v>0</v>
      </c>
      <c r="AO1044">
        <v>0</v>
      </c>
      <c r="AP1044">
        <v>0</v>
      </c>
      <c r="AQ1044" s="187">
        <v>644885461</v>
      </c>
      <c r="AR1044" s="187">
        <v>606013018</v>
      </c>
      <c r="AS1044" s="187">
        <v>606013018</v>
      </c>
      <c r="AT1044" s="187">
        <v>606013018</v>
      </c>
      <c r="AU1044" s="187">
        <v>606013018</v>
      </c>
      <c r="AV1044" s="187">
        <v>38872443</v>
      </c>
      <c r="AY1044" t="e">
        <f>+#REF!-[5]GASTOS!#REF!</f>
        <v>#REF!</v>
      </c>
    </row>
    <row r="1045" spans="1:51" x14ac:dyDescent="0.25">
      <c r="A1045">
        <v>40</v>
      </c>
      <c r="B1045">
        <v>4</v>
      </c>
      <c r="C1045">
        <v>1</v>
      </c>
      <c r="D1045">
        <v>22</v>
      </c>
      <c r="E1045">
        <v>2</v>
      </c>
      <c r="F1045">
        <v>1</v>
      </c>
      <c r="G1045">
        <v>17</v>
      </c>
      <c r="H1045">
        <v>0</v>
      </c>
      <c r="I1045">
        <v>2</v>
      </c>
      <c r="J1045" t="s">
        <v>235</v>
      </c>
      <c r="K1045" t="s">
        <v>2199</v>
      </c>
      <c r="L1045" t="s">
        <v>229</v>
      </c>
      <c r="M1045" t="s">
        <v>2199</v>
      </c>
      <c r="N1045" t="s">
        <v>229</v>
      </c>
      <c r="O1045" t="s">
        <v>2475</v>
      </c>
      <c r="P1045" t="s">
        <v>2476</v>
      </c>
      <c r="Q1045" t="s">
        <v>596</v>
      </c>
      <c r="R1045" t="s">
        <v>3617</v>
      </c>
      <c r="S1045" t="s">
        <v>696</v>
      </c>
      <c r="T1045" t="s">
        <v>235</v>
      </c>
      <c r="U1045" t="s">
        <v>695</v>
      </c>
      <c r="V1045" t="s">
        <v>235</v>
      </c>
      <c r="W1045" t="s">
        <v>3612</v>
      </c>
      <c r="X1045" t="s">
        <v>3618</v>
      </c>
      <c r="Y1045" t="s">
        <v>3636</v>
      </c>
      <c r="Z1045" t="s">
        <v>3637</v>
      </c>
      <c r="AA1045" t="s">
        <v>3822</v>
      </c>
      <c r="AC1045">
        <v>0</v>
      </c>
      <c r="AE1045" t="s">
        <v>4073</v>
      </c>
      <c r="AF1045" t="s">
        <v>3827</v>
      </c>
      <c r="AG1045" t="s">
        <v>611</v>
      </c>
      <c r="AH1045" t="s">
        <v>615</v>
      </c>
      <c r="AI1045" t="s">
        <v>3624</v>
      </c>
      <c r="AJ1045" t="s">
        <v>4074</v>
      </c>
      <c r="AK1045" t="s">
        <v>4075</v>
      </c>
      <c r="AL1045">
        <v>39000960</v>
      </c>
      <c r="AM1045">
        <v>0</v>
      </c>
      <c r="AN1045">
        <v>0</v>
      </c>
      <c r="AO1045">
        <v>0</v>
      </c>
      <c r="AP1045">
        <v>0</v>
      </c>
      <c r="AQ1045" s="187">
        <v>39000960</v>
      </c>
      <c r="AR1045" s="187">
        <v>39000960</v>
      </c>
      <c r="AS1045" s="187">
        <v>39000960</v>
      </c>
      <c r="AT1045" s="187">
        <v>11586215.83</v>
      </c>
      <c r="AU1045" s="187">
        <v>11586215.83</v>
      </c>
      <c r="AV1045" s="187">
        <v>0</v>
      </c>
      <c r="AY1045" t="e">
        <f>+#REF!-[5]GASTOS!#REF!</f>
        <v>#REF!</v>
      </c>
    </row>
    <row r="1046" spans="1:51" x14ac:dyDescent="0.25">
      <c r="A1046">
        <v>40</v>
      </c>
      <c r="B1046">
        <v>4</v>
      </c>
      <c r="C1046">
        <v>1</v>
      </c>
      <c r="D1046">
        <v>22</v>
      </c>
      <c r="E1046">
        <v>2</v>
      </c>
      <c r="F1046">
        <v>1</v>
      </c>
      <c r="G1046">
        <v>24</v>
      </c>
      <c r="H1046">
        <v>80</v>
      </c>
      <c r="I1046">
        <v>2</v>
      </c>
      <c r="J1046" t="s">
        <v>235</v>
      </c>
      <c r="K1046" t="s">
        <v>2199</v>
      </c>
      <c r="L1046" t="s">
        <v>229</v>
      </c>
      <c r="M1046" t="s">
        <v>2199</v>
      </c>
      <c r="N1046" t="s">
        <v>229</v>
      </c>
      <c r="O1046" t="s">
        <v>2475</v>
      </c>
      <c r="P1046" t="s">
        <v>2476</v>
      </c>
      <c r="Q1046" t="s">
        <v>596</v>
      </c>
      <c r="R1046" t="s">
        <v>3617</v>
      </c>
      <c r="S1046" t="s">
        <v>696</v>
      </c>
      <c r="T1046" t="s">
        <v>235</v>
      </c>
      <c r="U1046" t="s">
        <v>695</v>
      </c>
      <c r="V1046" t="s">
        <v>235</v>
      </c>
      <c r="W1046" t="s">
        <v>3612</v>
      </c>
      <c r="X1046" t="s">
        <v>3618</v>
      </c>
      <c r="Y1046" t="s">
        <v>3636</v>
      </c>
      <c r="Z1046" t="s">
        <v>3637</v>
      </c>
      <c r="AA1046" t="s">
        <v>3839</v>
      </c>
      <c r="AC1046">
        <v>0</v>
      </c>
      <c r="AE1046" t="s">
        <v>3785</v>
      </c>
      <c r="AF1046" t="s">
        <v>3786</v>
      </c>
      <c r="AG1046" t="s">
        <v>611</v>
      </c>
      <c r="AH1046" t="s">
        <v>615</v>
      </c>
      <c r="AI1046" t="s">
        <v>3624</v>
      </c>
      <c r="AJ1046" t="s">
        <v>4076</v>
      </c>
      <c r="AK1046" t="s">
        <v>4077</v>
      </c>
      <c r="AL1046">
        <v>73941022</v>
      </c>
      <c r="AM1046">
        <v>0</v>
      </c>
      <c r="AN1046">
        <v>0</v>
      </c>
      <c r="AO1046">
        <v>0</v>
      </c>
      <c r="AP1046">
        <v>0</v>
      </c>
      <c r="AQ1046" s="187">
        <v>73941022</v>
      </c>
      <c r="AR1046" s="187">
        <v>73941021.5</v>
      </c>
      <c r="AS1046" s="187">
        <v>73941021.5</v>
      </c>
      <c r="AT1046" s="187">
        <v>40121235</v>
      </c>
      <c r="AU1046" s="187">
        <v>30233877</v>
      </c>
      <c r="AV1046" s="187">
        <v>0.5</v>
      </c>
      <c r="AY1046" t="e">
        <f>+#REF!-[5]GASTOS!#REF!</f>
        <v>#REF!</v>
      </c>
    </row>
    <row r="1047" spans="1:51" x14ac:dyDescent="0.25">
      <c r="A1047">
        <v>40</v>
      </c>
      <c r="B1047">
        <v>4</v>
      </c>
      <c r="C1047">
        <v>1</v>
      </c>
      <c r="D1047">
        <v>22</v>
      </c>
      <c r="E1047">
        <v>2</v>
      </c>
      <c r="F1047">
        <v>1</v>
      </c>
      <c r="G1047">
        <v>28</v>
      </c>
      <c r="H1047">
        <v>0</v>
      </c>
      <c r="I1047">
        <v>2</v>
      </c>
      <c r="J1047" t="s">
        <v>235</v>
      </c>
      <c r="K1047" t="s">
        <v>2199</v>
      </c>
      <c r="L1047" t="s">
        <v>229</v>
      </c>
      <c r="M1047" t="s">
        <v>2199</v>
      </c>
      <c r="N1047" t="s">
        <v>229</v>
      </c>
      <c r="O1047" t="s">
        <v>2475</v>
      </c>
      <c r="P1047" t="s">
        <v>2476</v>
      </c>
      <c r="Q1047" t="s">
        <v>596</v>
      </c>
      <c r="R1047" t="s">
        <v>3617</v>
      </c>
      <c r="S1047" t="s">
        <v>696</v>
      </c>
      <c r="T1047" t="s">
        <v>235</v>
      </c>
      <c r="U1047" t="s">
        <v>695</v>
      </c>
      <c r="V1047" t="s">
        <v>235</v>
      </c>
      <c r="W1047" t="s">
        <v>3612</v>
      </c>
      <c r="X1047" t="s">
        <v>3618</v>
      </c>
      <c r="Y1047" t="s">
        <v>3636</v>
      </c>
      <c r="Z1047" t="s">
        <v>3637</v>
      </c>
      <c r="AA1047" t="s">
        <v>3850</v>
      </c>
      <c r="AC1047">
        <v>0</v>
      </c>
      <c r="AE1047" t="s">
        <v>3801</v>
      </c>
      <c r="AF1047" t="s">
        <v>3802</v>
      </c>
      <c r="AG1047" t="s">
        <v>611</v>
      </c>
      <c r="AH1047" t="s">
        <v>615</v>
      </c>
      <c r="AI1047" t="s">
        <v>3624</v>
      </c>
      <c r="AJ1047" t="s">
        <v>4078</v>
      </c>
      <c r="AK1047" t="s">
        <v>4079</v>
      </c>
      <c r="AL1047">
        <v>277693149</v>
      </c>
      <c r="AM1047">
        <v>0</v>
      </c>
      <c r="AN1047">
        <v>0</v>
      </c>
      <c r="AO1047">
        <v>0</v>
      </c>
      <c r="AP1047">
        <v>0</v>
      </c>
      <c r="AQ1047" s="187">
        <v>277693149</v>
      </c>
      <c r="AR1047" s="187">
        <v>277693149</v>
      </c>
      <c r="AS1047" s="187">
        <v>277693149</v>
      </c>
      <c r="AT1047" s="187">
        <v>106303157</v>
      </c>
      <c r="AU1047" s="187">
        <v>106303157</v>
      </c>
      <c r="AV1047" s="187">
        <v>0</v>
      </c>
      <c r="AY1047" t="e">
        <f>+#REF!-[5]GASTOS!#REF!</f>
        <v>#REF!</v>
      </c>
    </row>
    <row r="1048" spans="1:51" x14ac:dyDescent="0.25">
      <c r="A1048">
        <v>40</v>
      </c>
      <c r="B1048">
        <v>4</v>
      </c>
      <c r="C1048">
        <v>1</v>
      </c>
      <c r="D1048">
        <v>22</v>
      </c>
      <c r="E1048">
        <v>2</v>
      </c>
      <c r="F1048">
        <v>1</v>
      </c>
      <c r="G1048">
        <v>29</v>
      </c>
      <c r="H1048">
        <v>0</v>
      </c>
      <c r="I1048">
        <v>2</v>
      </c>
      <c r="J1048" t="s">
        <v>235</v>
      </c>
      <c r="K1048" t="s">
        <v>2199</v>
      </c>
      <c r="L1048" t="s">
        <v>229</v>
      </c>
      <c r="M1048" t="s">
        <v>2199</v>
      </c>
      <c r="N1048" t="s">
        <v>229</v>
      </c>
      <c r="O1048" t="s">
        <v>2475</v>
      </c>
      <c r="P1048" t="s">
        <v>2476</v>
      </c>
      <c r="Q1048" t="s">
        <v>596</v>
      </c>
      <c r="R1048" t="s">
        <v>3617</v>
      </c>
      <c r="S1048" t="s">
        <v>696</v>
      </c>
      <c r="T1048" t="s">
        <v>235</v>
      </c>
      <c r="U1048" t="s">
        <v>695</v>
      </c>
      <c r="V1048" t="s">
        <v>235</v>
      </c>
      <c r="W1048" t="s">
        <v>3612</v>
      </c>
      <c r="X1048" t="s">
        <v>3618</v>
      </c>
      <c r="Y1048" t="s">
        <v>3636</v>
      </c>
      <c r="Z1048" t="s">
        <v>3637</v>
      </c>
      <c r="AA1048" t="s">
        <v>3638</v>
      </c>
      <c r="AC1048">
        <v>0</v>
      </c>
      <c r="AE1048" t="s">
        <v>3639</v>
      </c>
      <c r="AF1048" t="s">
        <v>3640</v>
      </c>
      <c r="AG1048" t="s">
        <v>611</v>
      </c>
      <c r="AH1048" t="s">
        <v>615</v>
      </c>
      <c r="AI1048" t="s">
        <v>3624</v>
      </c>
      <c r="AJ1048" t="s">
        <v>4080</v>
      </c>
      <c r="AK1048" t="s">
        <v>4081</v>
      </c>
      <c r="AL1048">
        <v>36563400</v>
      </c>
      <c r="AM1048">
        <v>0</v>
      </c>
      <c r="AN1048">
        <v>0</v>
      </c>
      <c r="AO1048">
        <v>0</v>
      </c>
      <c r="AP1048">
        <v>0</v>
      </c>
      <c r="AQ1048" s="187">
        <v>36563400</v>
      </c>
      <c r="AR1048" s="187">
        <v>0</v>
      </c>
      <c r="AS1048" s="187">
        <v>0</v>
      </c>
      <c r="AT1048" s="187">
        <v>0</v>
      </c>
      <c r="AU1048" s="187">
        <v>0</v>
      </c>
      <c r="AV1048" s="187">
        <v>36563400</v>
      </c>
      <c r="AY1048" t="e">
        <f>+#REF!-[5]GASTOS!#REF!</f>
        <v>#REF!</v>
      </c>
    </row>
    <row r="1049" spans="1:51" x14ac:dyDescent="0.25">
      <c r="A1049">
        <v>40</v>
      </c>
      <c r="B1049">
        <v>4</v>
      </c>
      <c r="C1049">
        <v>1</v>
      </c>
      <c r="D1049">
        <v>22</v>
      </c>
      <c r="E1049">
        <v>2</v>
      </c>
      <c r="F1049">
        <v>2</v>
      </c>
      <c r="G1049">
        <v>2</v>
      </c>
      <c r="H1049">
        <v>0</v>
      </c>
      <c r="I1049">
        <v>2</v>
      </c>
      <c r="J1049" t="s">
        <v>235</v>
      </c>
      <c r="K1049" t="s">
        <v>2199</v>
      </c>
      <c r="L1049" t="s">
        <v>229</v>
      </c>
      <c r="M1049" t="s">
        <v>2199</v>
      </c>
      <c r="N1049" t="s">
        <v>229</v>
      </c>
      <c r="O1049" t="s">
        <v>2475</v>
      </c>
      <c r="P1049" t="s">
        <v>2476</v>
      </c>
      <c r="Q1049" t="s">
        <v>596</v>
      </c>
      <c r="R1049" t="s">
        <v>3617</v>
      </c>
      <c r="S1049" t="s">
        <v>696</v>
      </c>
      <c r="T1049" t="s">
        <v>235</v>
      </c>
      <c r="U1049" t="s">
        <v>695</v>
      </c>
      <c r="V1049" t="s">
        <v>235</v>
      </c>
      <c r="W1049" t="s">
        <v>3612</v>
      </c>
      <c r="X1049" t="s">
        <v>3618</v>
      </c>
      <c r="Y1049" t="s">
        <v>3619</v>
      </c>
      <c r="Z1049" t="s">
        <v>3620</v>
      </c>
      <c r="AA1049" t="s">
        <v>3859</v>
      </c>
      <c r="AC1049">
        <v>0</v>
      </c>
      <c r="AE1049" t="s">
        <v>4082</v>
      </c>
      <c r="AF1049" t="s">
        <v>4083</v>
      </c>
      <c r="AG1049" t="s">
        <v>611</v>
      </c>
      <c r="AH1049" t="s">
        <v>615</v>
      </c>
      <c r="AI1049" t="s">
        <v>3624</v>
      </c>
      <c r="AJ1049" t="s">
        <v>4084</v>
      </c>
      <c r="AK1049" t="s">
        <v>4085</v>
      </c>
      <c r="AL1049">
        <v>15224868</v>
      </c>
      <c r="AM1049">
        <v>0</v>
      </c>
      <c r="AN1049">
        <v>0</v>
      </c>
      <c r="AO1049">
        <v>0</v>
      </c>
      <c r="AP1049">
        <v>0</v>
      </c>
      <c r="AQ1049" s="187">
        <v>15224868</v>
      </c>
      <c r="AR1049" s="187">
        <v>0</v>
      </c>
      <c r="AS1049" s="187">
        <v>0</v>
      </c>
      <c r="AT1049" s="187">
        <v>0</v>
      </c>
      <c r="AU1049" s="187">
        <v>0</v>
      </c>
      <c r="AV1049" s="187">
        <v>15224868</v>
      </c>
      <c r="AY1049" t="e">
        <f>+#REF!-[5]GASTOS!#REF!</f>
        <v>#REF!</v>
      </c>
    </row>
    <row r="1050" spans="1:51" x14ac:dyDescent="0.25">
      <c r="A1050">
        <v>40</v>
      </c>
      <c r="B1050">
        <v>4</v>
      </c>
      <c r="C1050">
        <v>1</v>
      </c>
      <c r="D1050">
        <v>22</v>
      </c>
      <c r="E1050">
        <v>2</v>
      </c>
      <c r="F1050">
        <v>2</v>
      </c>
      <c r="G1050">
        <v>3</v>
      </c>
      <c r="H1050">
        <v>0</v>
      </c>
      <c r="I1050">
        <v>2</v>
      </c>
      <c r="J1050" t="s">
        <v>235</v>
      </c>
      <c r="K1050" t="s">
        <v>2199</v>
      </c>
      <c r="L1050" t="s">
        <v>229</v>
      </c>
      <c r="M1050" t="s">
        <v>2199</v>
      </c>
      <c r="N1050" t="s">
        <v>229</v>
      </c>
      <c r="O1050" t="s">
        <v>2475</v>
      </c>
      <c r="P1050" t="s">
        <v>2476</v>
      </c>
      <c r="Q1050" t="s">
        <v>596</v>
      </c>
      <c r="R1050" t="s">
        <v>3617</v>
      </c>
      <c r="S1050" t="s">
        <v>696</v>
      </c>
      <c r="T1050" t="s">
        <v>235</v>
      </c>
      <c r="U1050" t="s">
        <v>695</v>
      </c>
      <c r="V1050" t="s">
        <v>235</v>
      </c>
      <c r="W1050" t="s">
        <v>3612</v>
      </c>
      <c r="X1050" t="s">
        <v>3618</v>
      </c>
      <c r="Y1050" t="s">
        <v>3619</v>
      </c>
      <c r="Z1050" t="s">
        <v>3620</v>
      </c>
      <c r="AA1050" t="s">
        <v>3621</v>
      </c>
      <c r="AC1050">
        <v>0</v>
      </c>
      <c r="AE1050" t="s">
        <v>3622</v>
      </c>
      <c r="AF1050" t="s">
        <v>3623</v>
      </c>
      <c r="AG1050" t="s">
        <v>611</v>
      </c>
      <c r="AH1050" t="s">
        <v>615</v>
      </c>
      <c r="AI1050" t="s">
        <v>3624</v>
      </c>
      <c r="AJ1050" t="s">
        <v>4086</v>
      </c>
      <c r="AK1050" t="s">
        <v>4087</v>
      </c>
      <c r="AL1050">
        <v>74370000</v>
      </c>
      <c r="AM1050">
        <v>0</v>
      </c>
      <c r="AN1050">
        <v>0</v>
      </c>
      <c r="AO1050">
        <v>0</v>
      </c>
      <c r="AP1050">
        <v>0</v>
      </c>
      <c r="AQ1050" s="187">
        <v>74370000</v>
      </c>
      <c r="AR1050" s="187">
        <v>0</v>
      </c>
      <c r="AS1050" s="187">
        <v>0</v>
      </c>
      <c r="AT1050" s="187">
        <v>0</v>
      </c>
      <c r="AU1050" s="187">
        <v>0</v>
      </c>
      <c r="AV1050" s="187">
        <v>74370000</v>
      </c>
      <c r="AY1050" t="e">
        <f>+#REF!-[5]GASTOS!#REF!</f>
        <v>#REF!</v>
      </c>
    </row>
    <row r="1051" spans="1:51" x14ac:dyDescent="0.25">
      <c r="A1051">
        <v>40</v>
      </c>
      <c r="B1051">
        <v>4</v>
      </c>
      <c r="C1051">
        <v>1</v>
      </c>
      <c r="D1051">
        <v>22</v>
      </c>
      <c r="E1051">
        <v>2</v>
      </c>
      <c r="F1051">
        <v>2</v>
      </c>
      <c r="G1051">
        <v>3</v>
      </c>
      <c r="H1051">
        <v>1</v>
      </c>
      <c r="I1051">
        <v>2</v>
      </c>
      <c r="J1051" t="s">
        <v>235</v>
      </c>
      <c r="K1051" t="s">
        <v>2199</v>
      </c>
      <c r="L1051" t="s">
        <v>229</v>
      </c>
      <c r="M1051" t="s">
        <v>2199</v>
      </c>
      <c r="N1051" t="s">
        <v>229</v>
      </c>
      <c r="O1051" t="s">
        <v>2475</v>
      </c>
      <c r="P1051" t="s">
        <v>2476</v>
      </c>
      <c r="Q1051" t="s">
        <v>596</v>
      </c>
      <c r="R1051" t="s">
        <v>3617</v>
      </c>
      <c r="S1051" t="s">
        <v>696</v>
      </c>
      <c r="T1051" t="s">
        <v>235</v>
      </c>
      <c r="U1051" t="s">
        <v>695</v>
      </c>
      <c r="V1051" t="s">
        <v>235</v>
      </c>
      <c r="W1051" t="s">
        <v>3612</v>
      </c>
      <c r="X1051" t="s">
        <v>3618</v>
      </c>
      <c r="Y1051" t="s">
        <v>3619</v>
      </c>
      <c r="Z1051" t="s">
        <v>3620</v>
      </c>
      <c r="AA1051" t="s">
        <v>3621</v>
      </c>
      <c r="AC1051">
        <v>0</v>
      </c>
      <c r="AE1051" t="s">
        <v>3622</v>
      </c>
      <c r="AF1051" t="s">
        <v>3623</v>
      </c>
      <c r="AG1051" t="s">
        <v>611</v>
      </c>
      <c r="AH1051" t="s">
        <v>615</v>
      </c>
      <c r="AI1051" t="s">
        <v>3624</v>
      </c>
      <c r="AJ1051" t="s">
        <v>4088</v>
      </c>
      <c r="AK1051" t="s">
        <v>4089</v>
      </c>
      <c r="AL1051">
        <v>30000000</v>
      </c>
      <c r="AM1051">
        <v>0</v>
      </c>
      <c r="AN1051">
        <v>0</v>
      </c>
      <c r="AO1051">
        <v>0</v>
      </c>
      <c r="AP1051">
        <v>0</v>
      </c>
      <c r="AQ1051" s="187">
        <v>30000000</v>
      </c>
      <c r="AR1051" s="187">
        <v>23000000</v>
      </c>
      <c r="AS1051" s="187">
        <v>23000000</v>
      </c>
      <c r="AT1051" s="187">
        <v>23000000</v>
      </c>
      <c r="AU1051" s="187">
        <v>23000000</v>
      </c>
      <c r="AV1051" s="187">
        <v>7000000</v>
      </c>
      <c r="AY1051" t="e">
        <f>+#REF!-[5]GASTOS!#REF!</f>
        <v>#REF!</v>
      </c>
    </row>
    <row r="1052" spans="1:51" x14ac:dyDescent="0.25">
      <c r="A1052">
        <v>40</v>
      </c>
      <c r="B1052">
        <v>4</v>
      </c>
      <c r="C1052">
        <v>1</v>
      </c>
      <c r="D1052">
        <v>22</v>
      </c>
      <c r="E1052">
        <v>2</v>
      </c>
      <c r="F1052">
        <v>2</v>
      </c>
      <c r="G1052">
        <v>3</v>
      </c>
      <c r="H1052">
        <v>2</v>
      </c>
      <c r="I1052">
        <v>2</v>
      </c>
      <c r="J1052" t="s">
        <v>235</v>
      </c>
      <c r="K1052" t="s">
        <v>2199</v>
      </c>
      <c r="L1052" t="s">
        <v>229</v>
      </c>
      <c r="M1052" t="s">
        <v>2199</v>
      </c>
      <c r="N1052" t="s">
        <v>229</v>
      </c>
      <c r="O1052" t="s">
        <v>2475</v>
      </c>
      <c r="P1052" t="s">
        <v>2476</v>
      </c>
      <c r="Q1052" t="s">
        <v>596</v>
      </c>
      <c r="R1052" t="s">
        <v>3617</v>
      </c>
      <c r="S1052" t="s">
        <v>696</v>
      </c>
      <c r="T1052" t="s">
        <v>235</v>
      </c>
      <c r="U1052" t="s">
        <v>695</v>
      </c>
      <c r="V1052" t="s">
        <v>235</v>
      </c>
      <c r="W1052" t="s">
        <v>3612</v>
      </c>
      <c r="X1052" t="s">
        <v>3618</v>
      </c>
      <c r="Y1052" t="s">
        <v>3619</v>
      </c>
      <c r="Z1052" t="s">
        <v>3620</v>
      </c>
      <c r="AA1052" t="s">
        <v>3621</v>
      </c>
      <c r="AC1052">
        <v>0</v>
      </c>
      <c r="AE1052" t="s">
        <v>3622</v>
      </c>
      <c r="AF1052" t="s">
        <v>3623</v>
      </c>
      <c r="AG1052" t="s">
        <v>611</v>
      </c>
      <c r="AH1052" t="s">
        <v>615</v>
      </c>
      <c r="AI1052" t="s">
        <v>3624</v>
      </c>
      <c r="AJ1052" t="s">
        <v>4090</v>
      </c>
      <c r="AK1052" t="s">
        <v>4091</v>
      </c>
      <c r="AL1052">
        <v>5000000</v>
      </c>
      <c r="AM1052">
        <v>0</v>
      </c>
      <c r="AN1052">
        <v>0</v>
      </c>
      <c r="AO1052">
        <v>0</v>
      </c>
      <c r="AP1052">
        <v>0</v>
      </c>
      <c r="AQ1052" s="187">
        <v>5000000</v>
      </c>
      <c r="AR1052" s="187">
        <v>0</v>
      </c>
      <c r="AS1052" s="187">
        <v>0</v>
      </c>
      <c r="AT1052" s="187">
        <v>0</v>
      </c>
      <c r="AU1052" s="187">
        <v>0</v>
      </c>
      <c r="AV1052" s="187">
        <v>5000000</v>
      </c>
      <c r="AY1052" t="e">
        <f>+#REF!-[5]GASTOS!#REF!</f>
        <v>#REF!</v>
      </c>
    </row>
    <row r="1055" spans="1:51" x14ac:dyDescent="0.25">
      <c r="AQ1055" s="1">
        <f t="shared" ref="AQ1055:AV1055" si="0">SUBTOTAL(9,AQ5:AQ1054)</f>
        <v>999209806849.64001</v>
      </c>
      <c r="AR1055" s="1">
        <f t="shared" si="0"/>
        <v>776458250937.78992</v>
      </c>
      <c r="AS1055" s="1">
        <f t="shared" si="0"/>
        <v>687252631588.93994</v>
      </c>
      <c r="AT1055" s="1">
        <f t="shared" si="0"/>
        <v>576592201872.33008</v>
      </c>
      <c r="AU1055" s="1">
        <f t="shared" si="0"/>
        <v>554389201567.12</v>
      </c>
      <c r="AV1055" s="1">
        <f t="shared" si="0"/>
        <v>222751555911.85001</v>
      </c>
    </row>
    <row r="1056" spans="1:51" x14ac:dyDescent="0.25">
      <c r="AQ1056" s="383"/>
    </row>
  </sheetData>
  <sortState ref="A2:BA1046">
    <sortCondition descending="1" ref="C2:C1046"/>
    <sortCondition ref="Q2:Q1046"/>
  </sortState>
  <mergeCells count="2">
    <mergeCell ref="A1:AV1"/>
    <mergeCell ref="A2:AV2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showGridLines="0" zoomScale="70" zoomScaleNormal="70" workbookViewId="0">
      <pane xSplit="7" ySplit="5" topLeftCell="I6" activePane="bottomRight" state="frozen"/>
      <selection pane="topRight" activeCell="H1" sqref="H1"/>
      <selection pane="bottomLeft" activeCell="A6" sqref="A6"/>
      <selection pane="bottomRight" activeCell="Z4" sqref="Z4:AE4"/>
    </sheetView>
  </sheetViews>
  <sheetFormatPr baseColWidth="10" defaultColWidth="11.42578125" defaultRowHeight="13.5" outlineLevelRow="2" outlineLevelCol="1" x14ac:dyDescent="0.25"/>
  <cols>
    <col min="1" max="1" width="6.42578125" style="3" customWidth="1"/>
    <col min="2" max="2" width="5.7109375" style="57" customWidth="1"/>
    <col min="3" max="3" width="4.42578125" style="57" customWidth="1"/>
    <col min="4" max="4" width="26.28515625" style="3" customWidth="1"/>
    <col min="5" max="5" width="25.5703125" style="3" customWidth="1"/>
    <col min="6" max="6" width="26.140625" style="3" customWidth="1"/>
    <col min="7" max="7" width="41.85546875" style="3" customWidth="1"/>
    <col min="8" max="8" width="11" style="3" customWidth="1" outlineLevel="1"/>
    <col min="9" max="12" width="10" style="3" customWidth="1" outlineLevel="1"/>
    <col min="13" max="13" width="10" style="4" customWidth="1" outlineLevel="1"/>
    <col min="14" max="16" width="10" style="3" customWidth="1" outlineLevel="1"/>
    <col min="17" max="17" width="10.5703125" style="3" customWidth="1" outlineLevel="1"/>
    <col min="18" max="22" width="10" style="3" customWidth="1" outlineLevel="1"/>
    <col min="23" max="23" width="11.28515625" style="3" customWidth="1" outlineLevel="1"/>
    <col min="24" max="25" width="10" style="3" customWidth="1" outlineLevel="1"/>
    <col min="26" max="31" width="10" style="3" customWidth="1"/>
    <col min="32" max="32" width="12" style="48" hidden="1" customWidth="1"/>
    <col min="33" max="33" width="13.85546875" style="178" hidden="1" customWidth="1"/>
    <col min="34" max="16384" width="11.42578125" style="3"/>
  </cols>
  <sheetData>
    <row r="1" spans="1:34" ht="16.5" x14ac:dyDescent="0.25">
      <c r="D1" s="411" t="s">
        <v>4490</v>
      </c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9"/>
      <c r="AD1" s="49"/>
    </row>
    <row r="2" spans="1:34" ht="16.5" x14ac:dyDescent="0.25">
      <c r="D2" s="411" t="s">
        <v>256</v>
      </c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9"/>
      <c r="AD2" s="49"/>
    </row>
    <row r="3" spans="1:34" ht="8.25" customHeight="1" thickBot="1" x14ac:dyDescent="0.3"/>
    <row r="4" spans="1:34" ht="13.5" customHeight="1" x14ac:dyDescent="0.25">
      <c r="B4" s="58"/>
      <c r="C4" s="58"/>
      <c r="D4" s="412" t="s">
        <v>237</v>
      </c>
      <c r="E4" s="412" t="s">
        <v>494</v>
      </c>
      <c r="F4" s="412" t="s">
        <v>214</v>
      </c>
      <c r="G4" s="424" t="s">
        <v>4197</v>
      </c>
      <c r="H4" s="414" t="s">
        <v>234</v>
      </c>
      <c r="I4" s="415"/>
      <c r="J4" s="415"/>
      <c r="K4" s="415"/>
      <c r="L4" s="415"/>
      <c r="M4" s="416"/>
      <c r="N4" s="414" t="s">
        <v>4260</v>
      </c>
      <c r="O4" s="415"/>
      <c r="P4" s="415"/>
      <c r="Q4" s="415"/>
      <c r="R4" s="415"/>
      <c r="S4" s="416"/>
      <c r="T4" s="414" t="s">
        <v>236</v>
      </c>
      <c r="U4" s="415"/>
      <c r="V4" s="415"/>
      <c r="W4" s="415"/>
      <c r="X4" s="415"/>
      <c r="Y4" s="416"/>
      <c r="Z4" s="417" t="s">
        <v>233</v>
      </c>
      <c r="AA4" s="418"/>
      <c r="AB4" s="418"/>
      <c r="AC4" s="418"/>
      <c r="AD4" s="418"/>
      <c r="AE4" s="419"/>
    </row>
    <row r="5" spans="1:34" ht="27.75" thickBot="1" x14ac:dyDescent="0.3">
      <c r="B5" s="59"/>
      <c r="C5" s="59"/>
      <c r="D5" s="413"/>
      <c r="E5" s="413"/>
      <c r="F5" s="413"/>
      <c r="G5" s="425"/>
      <c r="H5" s="5" t="s">
        <v>230</v>
      </c>
      <c r="I5" s="6" t="s">
        <v>231</v>
      </c>
      <c r="J5" s="7" t="s">
        <v>232</v>
      </c>
      <c r="K5" s="180" t="s">
        <v>3605</v>
      </c>
      <c r="L5" s="180" t="s">
        <v>3606</v>
      </c>
      <c r="M5" s="8" t="s">
        <v>257</v>
      </c>
      <c r="N5" s="9" t="s">
        <v>230</v>
      </c>
      <c r="O5" s="10" t="s">
        <v>231</v>
      </c>
      <c r="P5" s="7" t="s">
        <v>232</v>
      </c>
      <c r="Q5" s="180" t="s">
        <v>3605</v>
      </c>
      <c r="R5" s="180" t="s">
        <v>3606</v>
      </c>
      <c r="S5" s="8" t="s">
        <v>257</v>
      </c>
      <c r="T5" s="11" t="s">
        <v>230</v>
      </c>
      <c r="U5" s="10" t="s">
        <v>231</v>
      </c>
      <c r="V5" s="7" t="s">
        <v>232</v>
      </c>
      <c r="W5" s="180" t="s">
        <v>3605</v>
      </c>
      <c r="X5" s="180" t="s">
        <v>3606</v>
      </c>
      <c r="Y5" s="8" t="s">
        <v>257</v>
      </c>
      <c r="Z5" s="12" t="s">
        <v>230</v>
      </c>
      <c r="AA5" s="13" t="s">
        <v>231</v>
      </c>
      <c r="AB5" s="13" t="s">
        <v>232</v>
      </c>
      <c r="AC5" s="13" t="s">
        <v>3605</v>
      </c>
      <c r="AD5" s="13" t="s">
        <v>3606</v>
      </c>
      <c r="AE5" s="8" t="s">
        <v>257</v>
      </c>
      <c r="AF5" s="48" t="s">
        <v>3602</v>
      </c>
      <c r="AG5" s="178" t="s">
        <v>3533</v>
      </c>
    </row>
    <row r="6" spans="1:34" x14ac:dyDescent="0.25">
      <c r="B6" s="59">
        <v>0</v>
      </c>
      <c r="C6" s="59"/>
      <c r="D6" s="408" t="s">
        <v>238</v>
      </c>
      <c r="E6" s="409"/>
      <c r="F6" s="410"/>
      <c r="G6" s="188"/>
      <c r="H6" s="14" t="e">
        <f>+H7+H54+H68+H103</f>
        <v>#REF!</v>
      </c>
      <c r="I6" s="15" t="e">
        <f>+I7+I54+I68+I103</f>
        <v>#REF!</v>
      </c>
      <c r="J6" s="16" t="e">
        <f>+J7+J54+J68+J103</f>
        <v>#REF!</v>
      </c>
      <c r="K6" s="15" t="e">
        <f>+H6-I6</f>
        <v>#REF!</v>
      </c>
      <c r="L6" s="16" t="e">
        <f t="shared" ref="L6:L103" si="0">+I6-J6</f>
        <v>#REF!</v>
      </c>
      <c r="M6" s="17">
        <f>IFERROR(J6/H6,)</f>
        <v>0</v>
      </c>
      <c r="N6" s="14" t="e">
        <f>+N7+N54+N68+N103</f>
        <v>#REF!</v>
      </c>
      <c r="O6" s="15" t="e">
        <f>+O7+O54+O68+O103</f>
        <v>#REF!</v>
      </c>
      <c r="P6" s="16" t="e">
        <f>+P7+P54+P68+P103</f>
        <v>#REF!</v>
      </c>
      <c r="Q6" s="15" t="e">
        <f>+N6-O6</f>
        <v>#REF!</v>
      </c>
      <c r="R6" s="16" t="e">
        <f t="shared" ref="R6:R103" si="1">+O6-P6</f>
        <v>#REF!</v>
      </c>
      <c r="S6" s="17">
        <f>IFERROR(P6/N6,)</f>
        <v>0</v>
      </c>
      <c r="T6" s="14" t="e">
        <f>+T7+T54+T68+T103</f>
        <v>#REF!</v>
      </c>
      <c r="U6" s="15" t="e">
        <f>+U7+U54+U68+U103</f>
        <v>#REF!</v>
      </c>
      <c r="V6" s="16" t="e">
        <f>+V7+V54+V68+V103</f>
        <v>#REF!</v>
      </c>
      <c r="W6" s="15" t="e">
        <f>+T6-U6</f>
        <v>#REF!</v>
      </c>
      <c r="X6" s="16" t="e">
        <f t="shared" ref="X6:X103" si="2">+U6-V6</f>
        <v>#REF!</v>
      </c>
      <c r="Y6" s="17">
        <f>IFERROR(V6/T6,)</f>
        <v>0</v>
      </c>
      <c r="Z6" s="18" t="e">
        <f t="shared" ref="Z6:AB9" si="3">+H6+N6+T6</f>
        <v>#REF!</v>
      </c>
      <c r="AA6" s="19" t="e">
        <f t="shared" si="3"/>
        <v>#REF!</v>
      </c>
      <c r="AB6" s="19" t="e">
        <f t="shared" si="3"/>
        <v>#REF!</v>
      </c>
      <c r="AC6" s="19" t="e">
        <f>+Z6-AA6</f>
        <v>#REF!</v>
      </c>
      <c r="AD6" s="19" t="e">
        <f t="shared" ref="AD6:AD103" si="4">+AA6-AB6</f>
        <v>#REF!</v>
      </c>
      <c r="AE6" s="17">
        <f>IFERROR(AB6/Z6,)</f>
        <v>0</v>
      </c>
      <c r="AG6" s="3"/>
    </row>
    <row r="7" spans="1:34" collapsed="1" x14ac:dyDescent="0.25">
      <c r="B7" s="59"/>
      <c r="C7" s="59"/>
      <c r="D7" s="401" t="s">
        <v>316</v>
      </c>
      <c r="E7" s="402"/>
      <c r="F7" s="403"/>
      <c r="G7" s="286"/>
      <c r="H7" s="20" t="e">
        <f>+H13+H22+H37+H41+H48+H53</f>
        <v>#REF!</v>
      </c>
      <c r="I7" s="21" t="e">
        <f>+I13+I22+I37+I41+I48+I53</f>
        <v>#REF!</v>
      </c>
      <c r="J7" s="22" t="e">
        <f>+J13+J22+J37+J41+J48+J53</f>
        <v>#REF!</v>
      </c>
      <c r="K7" s="21" t="e">
        <f t="shared" ref="K7:K103" si="5">+H7-I7</f>
        <v>#REF!</v>
      </c>
      <c r="L7" s="22" t="e">
        <f t="shared" si="0"/>
        <v>#REF!</v>
      </c>
      <c r="M7" s="23">
        <f t="shared" ref="M7" si="6">IFERROR(J7/H7,)</f>
        <v>0</v>
      </c>
      <c r="N7" s="20" t="e">
        <f>+N13+N22+N37+N41+N48+N53</f>
        <v>#REF!</v>
      </c>
      <c r="O7" s="21" t="e">
        <f>+O13+O22+O37+O41+O48+O53</f>
        <v>#REF!</v>
      </c>
      <c r="P7" s="22" t="e">
        <f>+P13+P22+P37+P41+P48+P53</f>
        <v>#REF!</v>
      </c>
      <c r="Q7" s="21" t="e">
        <f t="shared" ref="Q7:Q103" si="7">+N7-O7</f>
        <v>#REF!</v>
      </c>
      <c r="R7" s="22" t="e">
        <f t="shared" si="1"/>
        <v>#REF!</v>
      </c>
      <c r="S7" s="23">
        <f t="shared" ref="S7" si="8">IFERROR(P7/N7,)</f>
        <v>0</v>
      </c>
      <c r="T7" s="20" t="e">
        <f>+T13+T22+T37+T41+T48+T53</f>
        <v>#REF!</v>
      </c>
      <c r="U7" s="21" t="e">
        <f>+U13+U22+U37+U41+U48+U53</f>
        <v>#REF!</v>
      </c>
      <c r="V7" s="22" t="e">
        <f>+V13+V22+V37+V41+V48+V53</f>
        <v>#REF!</v>
      </c>
      <c r="W7" s="21" t="e">
        <f t="shared" ref="W7:W103" si="9">+T7-U7</f>
        <v>#REF!</v>
      </c>
      <c r="X7" s="22" t="e">
        <f t="shared" si="2"/>
        <v>#REF!</v>
      </c>
      <c r="Y7" s="23">
        <f t="shared" ref="Y7" si="10">IFERROR(V7/T7,)</f>
        <v>0</v>
      </c>
      <c r="Z7" s="24" t="e">
        <f t="shared" si="3"/>
        <v>#REF!</v>
      </c>
      <c r="AA7" s="25" t="e">
        <f t="shared" si="3"/>
        <v>#REF!</v>
      </c>
      <c r="AB7" s="25" t="e">
        <f t="shared" si="3"/>
        <v>#REF!</v>
      </c>
      <c r="AC7" s="25" t="e">
        <f t="shared" ref="AC7:AC103" si="11">+Z7-AA7</f>
        <v>#REF!</v>
      </c>
      <c r="AD7" s="25" t="e">
        <f t="shared" si="4"/>
        <v>#REF!</v>
      </c>
      <c r="AE7" s="23">
        <f t="shared" ref="AE7" si="12">IFERROR(AB7/Z7,)</f>
        <v>0</v>
      </c>
      <c r="AG7" s="3"/>
    </row>
    <row r="8" spans="1:34" ht="48" customHeight="1" outlineLevel="2" x14ac:dyDescent="0.25">
      <c r="A8" s="3" t="str">
        <f>CONCATENATE(MID(B8,1,3),".",MID(B8,5,1),".",1)</f>
        <v>1.1.1.1</v>
      </c>
      <c r="B8" s="58" t="s">
        <v>495</v>
      </c>
      <c r="C8" s="58" t="e">
        <f>+VLOOKUP(B8,'GASTOS OCT'!#REF!,5,FALSE)</f>
        <v>#REF!</v>
      </c>
      <c r="D8" s="407" t="s">
        <v>317</v>
      </c>
      <c r="E8" s="182" t="s">
        <v>318</v>
      </c>
      <c r="F8" s="183" t="e">
        <f>+VLOOKUP(C8,#REF!,2,FALSE)</f>
        <v>#REF!</v>
      </c>
      <c r="G8" s="26" t="s">
        <v>4158</v>
      </c>
      <c r="H8" s="27" t="e">
        <f>SUMPRODUCT((ACTUALIZADO!$A$4:$A$528=$A8)*(ACTUALIZADO!$M$4:$M$528=1)*(ACTUALIZADO!$B$4:$B$528=$C8)*(ACTUALIZADO!N$4:N$528))/1000000</f>
        <v>#REF!</v>
      </c>
      <c r="I8" s="28" t="e">
        <f>SUMPRODUCT((ACTUALIZADO!$A$4:$A$528=$A8)*(ACTUALIZADO!$M$4:$M$528=1)*(ACTUALIZADO!$B$4:$B$528=$C8)*(ACTUALIZADO!O$4:O$528))/1000000</f>
        <v>#REF!</v>
      </c>
      <c r="J8" s="29" t="e">
        <f>SUMPRODUCT((ACTUALIZADO!$A$4:$A$528=$A8)*(ACTUALIZADO!$M$4:$M$528=1)*(ACTUALIZADO!$B$4:$B$528=$C8)*(ACTUALIZADO!P$4:P$528))/1000000</f>
        <v>#REF!</v>
      </c>
      <c r="K8" s="28" t="e">
        <f t="shared" si="5"/>
        <v>#REF!</v>
      </c>
      <c r="L8" s="29" t="e">
        <f t="shared" si="0"/>
        <v>#REF!</v>
      </c>
      <c r="M8" s="30" t="str">
        <f>IFERROR(J8/H8," ")</f>
        <v xml:space="preserve"> </v>
      </c>
      <c r="N8" s="27" t="e">
        <f>SUMPRODUCT((ACTUALIZADO!$A$4:$A$528=$A8)*(ACTUALIZADO!$M$4:$M$528=2)*(ACTUALIZADO!$B$4:$B$528=$C8)*(ACTUALIZADO!N$4:N$528))/1000000+SUMPRODUCT((ACTUALIZADO!$A$4:$A$528=$A8)*(ACTUALIZADO!$M$4:$M$528=5)*(ACTUALIZADO!$B$4:$B$528=$C8)*(ACTUALIZADO!N$4:N$528))/1000000</f>
        <v>#REF!</v>
      </c>
      <c r="O8" s="28" t="e">
        <f>SUMPRODUCT((ACTUALIZADO!$A$4:$A$528=$A8)*(ACTUALIZADO!$M$4:$M$528=2)*(ACTUALIZADO!$B$4:$B$528=$C8)*(ACTUALIZADO!O$4:O$528))/1000000+SUMPRODUCT((ACTUALIZADO!$A$4:$A$528=$A8)*(ACTUALIZADO!$M$4:$M$528=5)*(ACTUALIZADO!$B$4:$B$528=$C8)*(ACTUALIZADO!O$4:O$528))/1000000</f>
        <v>#REF!</v>
      </c>
      <c r="P8" s="29" t="e">
        <f>SUMPRODUCT((ACTUALIZADO!$A$4:$A$528=$A8)*(ACTUALIZADO!$M$4:$M$528=2)*(ACTUALIZADO!$B$4:$B$528=$C8)*(ACTUALIZADO!P$4:P$528))/1000000+SUMPRODUCT((ACTUALIZADO!$A$4:$A$528=$A8)*(ACTUALIZADO!$M$4:$M$528=5)*(ACTUALIZADO!$B$4:$B$528=$C8)*(ACTUALIZADO!P$4:P$528))/1000000</f>
        <v>#REF!</v>
      </c>
      <c r="Q8" s="28" t="e">
        <f t="shared" si="7"/>
        <v>#REF!</v>
      </c>
      <c r="R8" s="29" t="e">
        <f t="shared" si="1"/>
        <v>#REF!</v>
      </c>
      <c r="S8" s="30" t="str">
        <f>IFERROR(P8/N8," ")</f>
        <v xml:space="preserve"> </v>
      </c>
      <c r="T8" s="27" t="e">
        <f>SUMPRODUCT((ACTUALIZADO!$A$4:$A$528=$A8)*(ACTUALIZADO!$M$4:$M$528=3)*(ACTUALIZADO!$B$4:$B$528=$C8)*(ACTUALIZADO!N$4:N$528))/1000000</f>
        <v>#REF!</v>
      </c>
      <c r="U8" s="28" t="e">
        <f>SUMPRODUCT((ACTUALIZADO!$A$4:$A$528=$A8)*(ACTUALIZADO!$M$4:$M$528=3)*(ACTUALIZADO!$B$4:$B$528=$C8)*(ACTUALIZADO!O$4:O$528))/1000000</f>
        <v>#REF!</v>
      </c>
      <c r="V8" s="29" t="e">
        <f>SUMPRODUCT((ACTUALIZADO!$A$4:$A$528=$A8)*(ACTUALIZADO!$M$4:$M$528=3)*(ACTUALIZADO!$B$4:$B$528=$C8)*(ACTUALIZADO!P$4:P$528))/1000000</f>
        <v>#REF!</v>
      </c>
      <c r="W8" s="28" t="e">
        <f t="shared" si="9"/>
        <v>#REF!</v>
      </c>
      <c r="X8" s="29" t="e">
        <f t="shared" si="2"/>
        <v>#REF!</v>
      </c>
      <c r="Y8" s="30" t="str">
        <f>IFERROR(V8/T8," ")</f>
        <v xml:space="preserve"> </v>
      </c>
      <c r="Z8" s="31" t="e">
        <f t="shared" si="3"/>
        <v>#REF!</v>
      </c>
      <c r="AA8" s="32" t="e">
        <f t="shared" si="3"/>
        <v>#REF!</v>
      </c>
      <c r="AB8" s="32" t="e">
        <f t="shared" si="3"/>
        <v>#REF!</v>
      </c>
      <c r="AC8" s="32" t="e">
        <f t="shared" si="11"/>
        <v>#REF!</v>
      </c>
      <c r="AD8" s="32" t="e">
        <f t="shared" si="4"/>
        <v>#REF!</v>
      </c>
      <c r="AE8" s="30" t="str">
        <f>IFERROR(AB8/Z8," ")</f>
        <v xml:space="preserve"> </v>
      </c>
      <c r="AF8" s="3"/>
      <c r="AG8" s="3"/>
    </row>
    <row r="9" spans="1:34" ht="27" outlineLevel="2" x14ac:dyDescent="0.25">
      <c r="A9" s="3" t="str">
        <f t="shared" ref="A9" si="13">CONCATENATE(MID(B9,1,3),".",MID(B9,5,1),".",1)</f>
        <v>1.1.2.1</v>
      </c>
      <c r="B9" s="58" t="s">
        <v>496</v>
      </c>
      <c r="C9" s="58" t="e">
        <f>+VLOOKUP(B9,'GASTOS OCT'!#REF!,5,FALSE)</f>
        <v>#REF!</v>
      </c>
      <c r="D9" s="405"/>
      <c r="E9" s="426" t="s">
        <v>323</v>
      </c>
      <c r="F9" s="437" t="e">
        <f>+VLOOKUP(C9,#REF!,2,FALSE)</f>
        <v>#REF!</v>
      </c>
      <c r="G9" s="26" t="s">
        <v>4159</v>
      </c>
      <c r="H9" s="27" t="e">
        <f>SUMPRODUCT((ACTUALIZADO!$A$4:$A$528=$A9)*(ACTUALIZADO!$M$4:$M$528=1)*(ACTUALIZADO!$B$4:$B$528=$C9)*(ACTUALIZADO!N$4:N$528))/1000000</f>
        <v>#REF!</v>
      </c>
      <c r="I9" s="28" t="e">
        <f>SUMPRODUCT((ACTUALIZADO!$A$4:$A$528=$A9)*(ACTUALIZADO!$M$4:$M$528=1)*(ACTUALIZADO!$B$4:$B$528=$C9)*(ACTUALIZADO!O$4:O$528))/1000000</f>
        <v>#REF!</v>
      </c>
      <c r="J9" s="29" t="e">
        <f>SUMPRODUCT((ACTUALIZADO!$A$4:$A$528=$A9)*(ACTUALIZADO!$M$4:$M$528=1)*(ACTUALIZADO!$B$4:$B$528=$C9)*(ACTUALIZADO!P$4:P$528))/1000000</f>
        <v>#REF!</v>
      </c>
      <c r="K9" s="28" t="e">
        <f t="shared" ref="K9:K12" si="14">+H9-I9</f>
        <v>#REF!</v>
      </c>
      <c r="L9" s="29" t="e">
        <f t="shared" ref="L9:L12" si="15">+I9-J9</f>
        <v>#REF!</v>
      </c>
      <c r="M9" s="30" t="str">
        <f t="shared" ref="M9:M12" si="16">IFERROR(J9/H9," ")</f>
        <v xml:space="preserve"> </v>
      </c>
      <c r="N9" s="27" t="e">
        <f>SUMPRODUCT((ACTUALIZADO!$A$4:$A$528=$A9)*(ACTUALIZADO!$M$4:$M$528=2)*(ACTUALIZADO!$B$4:$B$528=$C9)*(ACTUALIZADO!N$4:N$528))/1000000+SUMPRODUCT((ACTUALIZADO!$A$4:$A$528=$A9)*(ACTUALIZADO!$M$4:$M$528=5)*(ACTUALIZADO!$B$4:$B$528=$C9)*(ACTUALIZADO!N$4:N$528))/1000000</f>
        <v>#REF!</v>
      </c>
      <c r="O9" s="28" t="e">
        <f>SUMPRODUCT((ACTUALIZADO!$A$4:$A$528=$A9)*(ACTUALIZADO!$M$4:$M$528=2)*(ACTUALIZADO!$B$4:$B$528=$C9)*(ACTUALIZADO!O$4:O$528))/1000000+SUMPRODUCT((ACTUALIZADO!$A$4:$A$528=$A9)*(ACTUALIZADO!$M$4:$M$528=5)*(ACTUALIZADO!$B$4:$B$528=$C9)*(ACTUALIZADO!O$4:O$528))/1000000</f>
        <v>#REF!</v>
      </c>
      <c r="P9" s="29" t="e">
        <f>SUMPRODUCT((ACTUALIZADO!$A$4:$A$528=$A9)*(ACTUALIZADO!$M$4:$M$528=2)*(ACTUALIZADO!$B$4:$B$528=$C9)*(ACTUALIZADO!P$4:P$528))/1000000+SUMPRODUCT((ACTUALIZADO!$A$4:$A$528=$A9)*(ACTUALIZADO!$M$4:$M$528=5)*(ACTUALIZADO!$B$4:$B$528=$C9)*(ACTUALIZADO!P$4:P$528))/1000000</f>
        <v>#REF!</v>
      </c>
      <c r="Q9" s="28" t="e">
        <f t="shared" si="7"/>
        <v>#REF!</v>
      </c>
      <c r="R9" s="29" t="e">
        <f t="shared" si="1"/>
        <v>#REF!</v>
      </c>
      <c r="S9" s="30" t="str">
        <f t="shared" ref="S9:S103" si="17">IFERROR(P9/N9," ")</f>
        <v xml:space="preserve"> </v>
      </c>
      <c r="T9" s="27" t="e">
        <f>SUMPRODUCT((ACTUALIZADO!$A$4:$A$528=$A9)*(ACTUALIZADO!$M$4:$M$528=3)*(ACTUALIZADO!$B$4:$B$528=$C9)*(ACTUALIZADO!N$4:N$528))/1000000</f>
        <v>#REF!</v>
      </c>
      <c r="U9" s="28" t="e">
        <f>SUMPRODUCT((ACTUALIZADO!$A$4:$A$528=$A9)*(ACTUALIZADO!$M$4:$M$528=3)*(ACTUALIZADO!$B$4:$B$528=$C9)*(ACTUALIZADO!O$4:O$528))/1000000</f>
        <v>#REF!</v>
      </c>
      <c r="V9" s="29" t="e">
        <f>SUMPRODUCT((ACTUALIZADO!$A$4:$A$528=$A9)*(ACTUALIZADO!$M$4:$M$528=3)*(ACTUALIZADO!$B$4:$B$528=$C9)*(ACTUALIZADO!P$4:P$528))/1000000</f>
        <v>#REF!</v>
      </c>
      <c r="W9" s="28" t="e">
        <f t="shared" si="9"/>
        <v>#REF!</v>
      </c>
      <c r="X9" s="29" t="e">
        <f t="shared" si="2"/>
        <v>#REF!</v>
      </c>
      <c r="Y9" s="30" t="str">
        <f t="shared" ref="Y9:Y103" si="18">IFERROR(V9/T9," ")</f>
        <v xml:space="preserve"> </v>
      </c>
      <c r="Z9" s="31" t="e">
        <f t="shared" si="3"/>
        <v>#REF!</v>
      </c>
      <c r="AA9" s="32" t="e">
        <f t="shared" si="3"/>
        <v>#REF!</v>
      </c>
      <c r="AB9" s="32" t="e">
        <f t="shared" si="3"/>
        <v>#REF!</v>
      </c>
      <c r="AC9" s="32" t="e">
        <f t="shared" si="11"/>
        <v>#REF!</v>
      </c>
      <c r="AD9" s="32" t="e">
        <f t="shared" si="4"/>
        <v>#REF!</v>
      </c>
      <c r="AE9" s="30" t="str">
        <f t="shared" ref="AE9:AE103" si="19">IFERROR(AB9/Z9," ")</f>
        <v xml:space="preserve"> </v>
      </c>
      <c r="AF9" s="3"/>
      <c r="AG9" s="3"/>
      <c r="AH9" s="439"/>
    </row>
    <row r="10" spans="1:34" ht="27" outlineLevel="2" x14ac:dyDescent="0.25">
      <c r="A10" s="3" t="str">
        <f>CONCATENATE(MID(B10,1,3),".",MID(B10,5,1),".",2)</f>
        <v>1.1.2.2</v>
      </c>
      <c r="B10" s="58" t="s">
        <v>496</v>
      </c>
      <c r="C10" s="58" t="e">
        <f>+VLOOKUP(B10,'GASTOS OCT'!#REF!,5,FALSE)</f>
        <v>#REF!</v>
      </c>
      <c r="D10" s="405"/>
      <c r="E10" s="427" t="s">
        <v>323</v>
      </c>
      <c r="F10" s="440" t="e">
        <f>+VLOOKUP(C10,#REF!,2,FALSE)</f>
        <v>#REF!</v>
      </c>
      <c r="G10" s="26" t="s">
        <v>4160</v>
      </c>
      <c r="H10" s="27" t="e">
        <f>SUMPRODUCT((ACTUALIZADO!$A$4:$A$528=$A10)*(ACTUALIZADO!$M$4:$M$528=1)*(ACTUALIZADO!$B$4:$B$528=$C10)*(ACTUALIZADO!N$4:N$528))/1000000</f>
        <v>#REF!</v>
      </c>
      <c r="I10" s="28" t="e">
        <f>SUMPRODUCT((ACTUALIZADO!$A$4:$A$528=$A10)*(ACTUALIZADO!$M$4:$M$528=1)*(ACTUALIZADO!$B$4:$B$528=$C10)*(ACTUALIZADO!O$4:O$528))/1000000</f>
        <v>#REF!</v>
      </c>
      <c r="J10" s="29" t="e">
        <f>SUMPRODUCT((ACTUALIZADO!$A$4:$A$528=$A10)*(ACTUALIZADO!$M$4:$M$528=1)*(ACTUALIZADO!$B$4:$B$528=$C10)*(ACTUALIZADO!P$4:P$528))/1000000</f>
        <v>#REF!</v>
      </c>
      <c r="K10" s="28" t="e">
        <f t="shared" si="14"/>
        <v>#REF!</v>
      </c>
      <c r="L10" s="29" t="e">
        <f t="shared" si="15"/>
        <v>#REF!</v>
      </c>
      <c r="M10" s="30" t="str">
        <f t="shared" si="16"/>
        <v xml:space="preserve"> </v>
      </c>
      <c r="N10" s="27" t="e">
        <f>SUMPRODUCT((ACTUALIZADO!$A$4:$A$528=$A10)*(ACTUALIZADO!$M$4:$M$528=2)*(ACTUALIZADO!$B$4:$B$528=$C10)*(ACTUALIZADO!N$4:N$528))/1000000+SUMPRODUCT((ACTUALIZADO!$A$4:$A$528=$A10)*(ACTUALIZADO!$M$4:$M$528=5)*(ACTUALIZADO!$B$4:$B$528=$C10)*(ACTUALIZADO!N$4:N$528))/1000000</f>
        <v>#REF!</v>
      </c>
      <c r="O10" s="28" t="e">
        <f>SUMPRODUCT((ACTUALIZADO!$A$4:$A$528=$A10)*(ACTUALIZADO!$M$4:$M$528=2)*(ACTUALIZADO!$B$4:$B$528=$C10)*(ACTUALIZADO!O$4:O$528))/1000000+SUMPRODUCT((ACTUALIZADO!$A$4:$A$528=$A10)*(ACTUALIZADO!$M$4:$M$528=5)*(ACTUALIZADO!$B$4:$B$528=$C10)*(ACTUALIZADO!O$4:O$528))/1000000</f>
        <v>#REF!</v>
      </c>
      <c r="P10" s="29" t="e">
        <f>SUMPRODUCT((ACTUALIZADO!$A$4:$A$528=$A10)*(ACTUALIZADO!$M$4:$M$528=2)*(ACTUALIZADO!$B$4:$B$528=$C10)*(ACTUALIZADO!P$4:P$528))/1000000+SUMPRODUCT((ACTUALIZADO!$A$4:$A$528=$A10)*(ACTUALIZADO!$M$4:$M$528=5)*(ACTUALIZADO!$B$4:$B$528=$C10)*(ACTUALIZADO!P$4:P$528))/1000000</f>
        <v>#REF!</v>
      </c>
      <c r="Q10" s="28" t="e">
        <f t="shared" ref="Q10:Q12" si="20">+N10-O10</f>
        <v>#REF!</v>
      </c>
      <c r="R10" s="29" t="e">
        <f t="shared" ref="R10:R12" si="21">+O10-P10</f>
        <v>#REF!</v>
      </c>
      <c r="S10" s="30" t="str">
        <f t="shared" ref="S10:S12" si="22">IFERROR(P10/N10," ")</f>
        <v xml:space="preserve"> </v>
      </c>
      <c r="T10" s="27" t="e">
        <f>SUMPRODUCT((ACTUALIZADO!$A$4:$A$528=$A10)*(ACTUALIZADO!$M$4:$M$528=3)*(ACTUALIZADO!$B$4:$B$528=$C10)*(ACTUALIZADO!N$4:N$528))/1000000</f>
        <v>#REF!</v>
      </c>
      <c r="U10" s="28" t="e">
        <f>SUMPRODUCT((ACTUALIZADO!$A$4:$A$528=$A10)*(ACTUALIZADO!$M$4:$M$528=3)*(ACTUALIZADO!$B$4:$B$528=$C10)*(ACTUALIZADO!O$4:O$528))/1000000</f>
        <v>#REF!</v>
      </c>
      <c r="V10" s="29" t="e">
        <f>SUMPRODUCT((ACTUALIZADO!$A$4:$A$528=$A10)*(ACTUALIZADO!$M$4:$M$528=3)*(ACTUALIZADO!$B$4:$B$528=$C10)*(ACTUALIZADO!P$4:P$528))/1000000</f>
        <v>#REF!</v>
      </c>
      <c r="W10" s="28" t="e">
        <f t="shared" ref="W10:W12" si="23">+T10-U10</f>
        <v>#REF!</v>
      </c>
      <c r="X10" s="29" t="e">
        <f t="shared" ref="X10:X12" si="24">+U10-V10</f>
        <v>#REF!</v>
      </c>
      <c r="Y10" s="30" t="str">
        <f t="shared" ref="Y10:Y12" si="25">IFERROR(V10/T10," ")</f>
        <v xml:space="preserve"> </v>
      </c>
      <c r="Z10" s="31" t="e">
        <f t="shared" ref="Z10:Z12" si="26">+H10+N10+T10</f>
        <v>#REF!</v>
      </c>
      <c r="AA10" s="32" t="e">
        <f t="shared" ref="AA10:AA12" si="27">+I10+O10+U10</f>
        <v>#REF!</v>
      </c>
      <c r="AB10" s="32" t="e">
        <f t="shared" ref="AB10:AB12" si="28">+J10+P10+V10</f>
        <v>#REF!</v>
      </c>
      <c r="AC10" s="32" t="e">
        <f t="shared" ref="AC10:AC12" si="29">+Z10-AA10</f>
        <v>#REF!</v>
      </c>
      <c r="AD10" s="32" t="e">
        <f t="shared" ref="AD10:AD12" si="30">+AA10-AB10</f>
        <v>#REF!</v>
      </c>
      <c r="AE10" s="30" t="str">
        <f t="shared" ref="AE10:AE12" si="31">IFERROR(AB10/Z10," ")</f>
        <v xml:space="preserve"> </v>
      </c>
      <c r="AF10" s="3"/>
      <c r="AG10" s="3"/>
      <c r="AH10" s="439"/>
    </row>
    <row r="11" spans="1:34" ht="27" outlineLevel="2" x14ac:dyDescent="0.25">
      <c r="A11" s="3" t="str">
        <f>CONCATENATE(MID(B11,1,3),".",MID(B11,5,1),".",3)</f>
        <v>1.1.2.3</v>
      </c>
      <c r="B11" s="58" t="s">
        <v>496</v>
      </c>
      <c r="C11" s="58" t="e">
        <f>+VLOOKUP(B11,'GASTOS OCT'!#REF!,5,FALSE)</f>
        <v>#REF!</v>
      </c>
      <c r="D11" s="405"/>
      <c r="E11" s="428" t="s">
        <v>323</v>
      </c>
      <c r="F11" s="438" t="e">
        <f>+VLOOKUP(C11,#REF!,2,FALSE)</f>
        <v>#REF!</v>
      </c>
      <c r="G11" s="26" t="s">
        <v>4161</v>
      </c>
      <c r="H11" s="27" t="e">
        <f>SUMPRODUCT((ACTUALIZADO!$A$4:$A$528=$A11)*(ACTUALIZADO!$M$4:$M$528=1)*(ACTUALIZADO!$B$4:$B$528=$C11)*(ACTUALIZADO!N$4:N$528))/1000000</f>
        <v>#REF!</v>
      </c>
      <c r="I11" s="28" t="e">
        <f>SUMPRODUCT((ACTUALIZADO!$A$4:$A$528=$A11)*(ACTUALIZADO!$M$4:$M$528=1)*(ACTUALIZADO!$B$4:$B$528=$C11)*(ACTUALIZADO!O$4:O$528))/1000000</f>
        <v>#REF!</v>
      </c>
      <c r="J11" s="29" t="e">
        <f>SUMPRODUCT((ACTUALIZADO!$A$4:$A$528=$A11)*(ACTUALIZADO!$M$4:$M$528=1)*(ACTUALIZADO!$B$4:$B$528=$C11)*(ACTUALIZADO!P$4:P$528))/1000000</f>
        <v>#REF!</v>
      </c>
      <c r="K11" s="28" t="e">
        <f t="shared" si="14"/>
        <v>#REF!</v>
      </c>
      <c r="L11" s="29" t="e">
        <f t="shared" si="15"/>
        <v>#REF!</v>
      </c>
      <c r="M11" s="30" t="str">
        <f t="shared" si="16"/>
        <v xml:space="preserve"> </v>
      </c>
      <c r="N11" s="27" t="e">
        <f>SUMPRODUCT((ACTUALIZADO!$A$4:$A$528=$A11)*(ACTUALIZADO!$M$4:$M$528=2)*(ACTUALIZADO!$B$4:$B$528=$C11)*(ACTUALIZADO!N$4:N$528))/1000000+SUMPRODUCT((ACTUALIZADO!$A$4:$A$528=$A11)*(ACTUALIZADO!$M$4:$M$528=5)*(ACTUALIZADO!$B$4:$B$528=$C11)*(ACTUALIZADO!N$4:N$528))/1000000</f>
        <v>#REF!</v>
      </c>
      <c r="O11" s="28" t="e">
        <f>SUMPRODUCT((ACTUALIZADO!$A$4:$A$528=$A11)*(ACTUALIZADO!$M$4:$M$528=2)*(ACTUALIZADO!$B$4:$B$528=$C11)*(ACTUALIZADO!O$4:O$528))/1000000+SUMPRODUCT((ACTUALIZADO!$A$4:$A$528=$A11)*(ACTUALIZADO!$M$4:$M$528=5)*(ACTUALIZADO!$B$4:$B$528=$C11)*(ACTUALIZADO!O$4:O$528))/1000000</f>
        <v>#REF!</v>
      </c>
      <c r="P11" s="29" t="e">
        <f>SUMPRODUCT((ACTUALIZADO!$A$4:$A$528=$A11)*(ACTUALIZADO!$M$4:$M$528=2)*(ACTUALIZADO!$B$4:$B$528=$C11)*(ACTUALIZADO!P$4:P$528))/1000000+SUMPRODUCT((ACTUALIZADO!$A$4:$A$528=$A11)*(ACTUALIZADO!$M$4:$M$528=5)*(ACTUALIZADO!$B$4:$B$528=$C11)*(ACTUALIZADO!P$4:P$528))/1000000</f>
        <v>#REF!</v>
      </c>
      <c r="Q11" s="28" t="e">
        <f t="shared" si="20"/>
        <v>#REF!</v>
      </c>
      <c r="R11" s="29" t="e">
        <f t="shared" si="21"/>
        <v>#REF!</v>
      </c>
      <c r="S11" s="30" t="str">
        <f t="shared" si="22"/>
        <v xml:space="preserve"> </v>
      </c>
      <c r="T11" s="27" t="e">
        <f>SUMPRODUCT((ACTUALIZADO!$A$4:$A$528=$A11)*(ACTUALIZADO!$M$4:$M$528=3)*(ACTUALIZADO!$B$4:$B$528=$C11)*(ACTUALIZADO!N$4:N$528))/1000000</f>
        <v>#REF!</v>
      </c>
      <c r="U11" s="28" t="e">
        <f>SUMPRODUCT((ACTUALIZADO!$A$4:$A$528=$A11)*(ACTUALIZADO!$M$4:$M$528=3)*(ACTUALIZADO!$B$4:$B$528=$C11)*(ACTUALIZADO!O$4:O$528))/1000000</f>
        <v>#REF!</v>
      </c>
      <c r="V11" s="29" t="e">
        <f>SUMPRODUCT((ACTUALIZADO!$A$4:$A$528=$A11)*(ACTUALIZADO!$M$4:$M$528=3)*(ACTUALIZADO!$B$4:$B$528=$C11)*(ACTUALIZADO!P$4:P$528))/1000000</f>
        <v>#REF!</v>
      </c>
      <c r="W11" s="28" t="e">
        <f t="shared" si="23"/>
        <v>#REF!</v>
      </c>
      <c r="X11" s="29" t="e">
        <f t="shared" si="24"/>
        <v>#REF!</v>
      </c>
      <c r="Y11" s="30" t="str">
        <f t="shared" si="25"/>
        <v xml:space="preserve"> </v>
      </c>
      <c r="Z11" s="31" t="e">
        <f t="shared" si="26"/>
        <v>#REF!</v>
      </c>
      <c r="AA11" s="32" t="e">
        <f t="shared" si="27"/>
        <v>#REF!</v>
      </c>
      <c r="AB11" s="32" t="e">
        <f t="shared" si="28"/>
        <v>#REF!</v>
      </c>
      <c r="AC11" s="32" t="e">
        <f t="shared" si="29"/>
        <v>#REF!</v>
      </c>
      <c r="AD11" s="32" t="e">
        <f t="shared" si="30"/>
        <v>#REF!</v>
      </c>
      <c r="AE11" s="30" t="str">
        <f t="shared" si="31"/>
        <v xml:space="preserve"> </v>
      </c>
      <c r="AF11" s="3"/>
      <c r="AG11" s="3"/>
      <c r="AH11" s="439"/>
    </row>
    <row r="12" spans="1:34" ht="27" outlineLevel="2" x14ac:dyDescent="0.25">
      <c r="A12" s="3" t="str">
        <f>CONCATENATE(MID(B12,1,3),".",MID(B12,5,1),".",1)</f>
        <v>1.1.3.1</v>
      </c>
      <c r="B12" s="58" t="s">
        <v>497</v>
      </c>
      <c r="C12" s="58" t="e">
        <f>+VLOOKUP(B12,'GASTOS OCT'!#REF!,5,FALSE)</f>
        <v>#REF!</v>
      </c>
      <c r="D12" s="406"/>
      <c r="E12" s="184" t="s">
        <v>326</v>
      </c>
      <c r="F12" s="185" t="e">
        <f>+VLOOKUP(C12,#REF!,2,FALSE)</f>
        <v>#REF!</v>
      </c>
      <c r="G12" s="26" t="s">
        <v>4162</v>
      </c>
      <c r="H12" s="27" t="e">
        <f>SUMPRODUCT((ACTUALIZADO!$A$4:$A$528=$A12)*(ACTUALIZADO!$M$4:$M$528=1)*(ACTUALIZADO!$B$4:$B$528=$C12)*(ACTUALIZADO!N$4:N$528))/1000000</f>
        <v>#REF!</v>
      </c>
      <c r="I12" s="28" t="e">
        <f>SUMPRODUCT((ACTUALIZADO!$A$4:$A$528=$A12)*(ACTUALIZADO!$M$4:$M$528=1)*(ACTUALIZADO!$B$4:$B$528=$C12)*(ACTUALIZADO!O$4:O$528))/1000000</f>
        <v>#REF!</v>
      </c>
      <c r="J12" s="29" t="e">
        <f>SUMPRODUCT((ACTUALIZADO!$A$4:$A$528=$A12)*(ACTUALIZADO!$M$4:$M$528=1)*(ACTUALIZADO!$B$4:$B$528=$C12)*(ACTUALIZADO!P$4:P$528))/1000000</f>
        <v>#REF!</v>
      </c>
      <c r="K12" s="28" t="e">
        <f t="shared" si="14"/>
        <v>#REF!</v>
      </c>
      <c r="L12" s="29" t="e">
        <f t="shared" si="15"/>
        <v>#REF!</v>
      </c>
      <c r="M12" s="30" t="str">
        <f t="shared" si="16"/>
        <v xml:space="preserve"> </v>
      </c>
      <c r="N12" s="27" t="e">
        <f>SUMPRODUCT((ACTUALIZADO!$A$4:$A$528=$A12)*(ACTUALIZADO!$M$4:$M$528=2)*(ACTUALIZADO!$B$4:$B$528=$C12)*(ACTUALIZADO!N$4:N$528))/1000000+SUMPRODUCT((ACTUALIZADO!$A$4:$A$528=$A12)*(ACTUALIZADO!$M$4:$M$528=5)*(ACTUALIZADO!$B$4:$B$528=$C12)*(ACTUALIZADO!N$4:N$528))/1000000</f>
        <v>#REF!</v>
      </c>
      <c r="O12" s="28" t="e">
        <f>SUMPRODUCT((ACTUALIZADO!$A$4:$A$528=$A12)*(ACTUALIZADO!$M$4:$M$528=2)*(ACTUALIZADO!$B$4:$B$528=$C12)*(ACTUALIZADO!O$4:O$528))/1000000+SUMPRODUCT((ACTUALIZADO!$A$4:$A$528=$A12)*(ACTUALIZADO!$M$4:$M$528=5)*(ACTUALIZADO!$B$4:$B$528=$C12)*(ACTUALIZADO!O$4:O$528))/1000000</f>
        <v>#REF!</v>
      </c>
      <c r="P12" s="29" t="e">
        <f>SUMPRODUCT((ACTUALIZADO!$A$4:$A$528=$A12)*(ACTUALIZADO!$M$4:$M$528=2)*(ACTUALIZADO!$B$4:$B$528=$C12)*(ACTUALIZADO!P$4:P$528))/1000000+SUMPRODUCT((ACTUALIZADO!$A$4:$A$528=$A12)*(ACTUALIZADO!$M$4:$M$528=5)*(ACTUALIZADO!$B$4:$B$528=$C12)*(ACTUALIZADO!P$4:P$528))/1000000</f>
        <v>#REF!</v>
      </c>
      <c r="Q12" s="28" t="e">
        <f t="shared" si="20"/>
        <v>#REF!</v>
      </c>
      <c r="R12" s="29" t="e">
        <f t="shared" si="21"/>
        <v>#REF!</v>
      </c>
      <c r="S12" s="30" t="str">
        <f t="shared" si="22"/>
        <v xml:space="preserve"> </v>
      </c>
      <c r="T12" s="27" t="e">
        <f>SUMPRODUCT((ACTUALIZADO!$A$4:$A$528=$A12)*(ACTUALIZADO!$M$4:$M$528=3)*(ACTUALIZADO!$B$4:$B$528=$C12)*(ACTUALIZADO!N$4:N$528))/1000000</f>
        <v>#REF!</v>
      </c>
      <c r="U12" s="28" t="e">
        <f>SUMPRODUCT((ACTUALIZADO!$A$4:$A$528=$A12)*(ACTUALIZADO!$M$4:$M$528=3)*(ACTUALIZADO!$B$4:$B$528=$C12)*(ACTUALIZADO!O$4:O$528))/1000000</f>
        <v>#REF!</v>
      </c>
      <c r="V12" s="29" t="e">
        <f>SUMPRODUCT((ACTUALIZADO!$A$4:$A$528=$A12)*(ACTUALIZADO!$M$4:$M$528=3)*(ACTUALIZADO!$B$4:$B$528=$C12)*(ACTUALIZADO!P$4:P$528))/1000000</f>
        <v>#REF!</v>
      </c>
      <c r="W12" s="28" t="e">
        <f t="shared" si="23"/>
        <v>#REF!</v>
      </c>
      <c r="X12" s="29" t="e">
        <f t="shared" si="24"/>
        <v>#REF!</v>
      </c>
      <c r="Y12" s="30" t="str">
        <f t="shared" si="25"/>
        <v xml:space="preserve"> </v>
      </c>
      <c r="Z12" s="31" t="e">
        <f t="shared" si="26"/>
        <v>#REF!</v>
      </c>
      <c r="AA12" s="32" t="e">
        <f t="shared" si="27"/>
        <v>#REF!</v>
      </c>
      <c r="AB12" s="32" t="e">
        <f t="shared" si="28"/>
        <v>#REF!</v>
      </c>
      <c r="AC12" s="32" t="e">
        <f t="shared" si="29"/>
        <v>#REF!</v>
      </c>
      <c r="AD12" s="32" t="e">
        <f t="shared" si="30"/>
        <v>#REF!</v>
      </c>
      <c r="AE12" s="30" t="str">
        <f t="shared" si="31"/>
        <v xml:space="preserve"> </v>
      </c>
      <c r="AF12" s="3"/>
      <c r="AG12" s="3"/>
    </row>
    <row r="13" spans="1:34" outlineLevel="1" x14ac:dyDescent="0.25">
      <c r="B13" s="58" t="s">
        <v>3545</v>
      </c>
      <c r="C13" s="58"/>
      <c r="D13" s="398" t="str">
        <f>+CONCATENATE("TOTAL ",D8)</f>
        <v>TOTAL EDUCACIÓN</v>
      </c>
      <c r="E13" s="399"/>
      <c r="F13" s="400"/>
      <c r="G13" s="189"/>
      <c r="H13" s="33" t="e">
        <f>SUM(H8:H12)</f>
        <v>#REF!</v>
      </c>
      <c r="I13" s="34" t="e">
        <f t="shared" ref="I13:J13" si="32">SUM(I8:I12)</f>
        <v>#REF!</v>
      </c>
      <c r="J13" s="35" t="e">
        <f t="shared" si="32"/>
        <v>#REF!</v>
      </c>
      <c r="K13" s="34" t="e">
        <f t="shared" si="5"/>
        <v>#REF!</v>
      </c>
      <c r="L13" s="35" t="e">
        <f t="shared" si="0"/>
        <v>#REF!</v>
      </c>
      <c r="M13" s="30" t="str">
        <f t="shared" ref="M13:M103" si="33">IFERROR(J13/H13," ")</f>
        <v xml:space="preserve"> </v>
      </c>
      <c r="N13" s="33" t="e">
        <f t="shared" ref="N13:P13" si="34">SUM(N8:N12)</f>
        <v>#REF!</v>
      </c>
      <c r="O13" s="34" t="e">
        <f t="shared" si="34"/>
        <v>#REF!</v>
      </c>
      <c r="P13" s="35" t="e">
        <f t="shared" si="34"/>
        <v>#REF!</v>
      </c>
      <c r="Q13" s="34" t="e">
        <f t="shared" si="7"/>
        <v>#REF!</v>
      </c>
      <c r="R13" s="35" t="e">
        <f t="shared" si="1"/>
        <v>#REF!</v>
      </c>
      <c r="S13" s="30" t="str">
        <f t="shared" si="17"/>
        <v xml:space="preserve"> </v>
      </c>
      <c r="T13" s="33" t="e">
        <f t="shared" ref="T13:V13" si="35">SUM(T8:T12)</f>
        <v>#REF!</v>
      </c>
      <c r="U13" s="34" t="e">
        <f t="shared" si="35"/>
        <v>#REF!</v>
      </c>
      <c r="V13" s="35" t="e">
        <f t="shared" si="35"/>
        <v>#REF!</v>
      </c>
      <c r="W13" s="34" t="e">
        <f t="shared" si="9"/>
        <v>#REF!</v>
      </c>
      <c r="X13" s="35" t="e">
        <f t="shared" si="2"/>
        <v>#REF!</v>
      </c>
      <c r="Y13" s="30" t="str">
        <f t="shared" si="18"/>
        <v xml:space="preserve"> </v>
      </c>
      <c r="Z13" s="36" t="e">
        <f t="shared" ref="Z13:AB14" si="36">+H13+N13+T13</f>
        <v>#REF!</v>
      </c>
      <c r="AA13" s="37" t="e">
        <f t="shared" si="36"/>
        <v>#REF!</v>
      </c>
      <c r="AB13" s="37" t="e">
        <f t="shared" si="36"/>
        <v>#REF!</v>
      </c>
      <c r="AC13" s="37" t="e">
        <f t="shared" si="11"/>
        <v>#REF!</v>
      </c>
      <c r="AD13" s="37" t="e">
        <f t="shared" si="4"/>
        <v>#REF!</v>
      </c>
      <c r="AE13" s="30" t="str">
        <f t="shared" si="19"/>
        <v xml:space="preserve"> </v>
      </c>
      <c r="AF13" s="48">
        <f>+SUMIF(ARMONIZACION!$D$5:$D$53,B13,ARMONIZACION!$J$5:$J$53)/1000000</f>
        <v>279965.12267499999</v>
      </c>
      <c r="AG13" s="178" t="e">
        <f>+AF13-Z13</f>
        <v>#REF!</v>
      </c>
    </row>
    <row r="14" spans="1:34" ht="42.75" customHeight="1" outlineLevel="2" x14ac:dyDescent="0.25">
      <c r="A14" s="3" t="str">
        <f>CONCATENATE(MID(B14,1,3),".",MID(B14,5,1),".",1)</f>
        <v>1.2.1.1</v>
      </c>
      <c r="B14" s="58" t="s">
        <v>498</v>
      </c>
      <c r="C14" s="58" t="e">
        <f>+VLOOKUP(B14,'GASTOS OCT'!#REF!,5,FALSE)</f>
        <v>#REF!</v>
      </c>
      <c r="D14" s="407" t="s">
        <v>329</v>
      </c>
      <c r="E14" s="426" t="s">
        <v>330</v>
      </c>
      <c r="F14" s="437" t="e">
        <f>+VLOOKUP(C14,#REF!,2,FALSE)</f>
        <v>#REF!</v>
      </c>
      <c r="G14" s="26" t="s">
        <v>4163</v>
      </c>
      <c r="H14" s="27" t="e">
        <f>SUMPRODUCT((ACTUALIZADO!$A$4:$A$528=$A14)*(ACTUALIZADO!$M$4:$M$528=1)*(ACTUALIZADO!$B$4:$B$528=$C14)*(ACTUALIZADO!N$4:N$528))/1000000</f>
        <v>#REF!</v>
      </c>
      <c r="I14" s="28" t="e">
        <f>SUMPRODUCT((ACTUALIZADO!$A$4:$A$528=$A14)*(ACTUALIZADO!$M$4:$M$528=1)*(ACTUALIZADO!$B$4:$B$528=$C14)*(ACTUALIZADO!O$4:O$528))/1000000</f>
        <v>#REF!</v>
      </c>
      <c r="J14" s="29" t="e">
        <f>SUMPRODUCT((ACTUALIZADO!$A$4:$A$528=$A14)*(ACTUALIZADO!$M$4:$M$528=1)*(ACTUALIZADO!$B$4:$B$528=$C14)*(ACTUALIZADO!P$4:P$528))/1000000</f>
        <v>#REF!</v>
      </c>
      <c r="K14" s="28" t="e">
        <f t="shared" ref="K14" si="37">+H14-I14</f>
        <v>#REF!</v>
      </c>
      <c r="L14" s="29" t="e">
        <f t="shared" ref="L14" si="38">+I14-J14</f>
        <v>#REF!</v>
      </c>
      <c r="M14" s="30" t="str">
        <f>IFERROR(J14/H14," ")</f>
        <v xml:space="preserve"> </v>
      </c>
      <c r="N14" s="27" t="e">
        <f>SUMPRODUCT((ACTUALIZADO!$A$4:$A$528=$A14)*(ACTUALIZADO!$M$4:$M$528=2)*(ACTUALIZADO!$B$4:$B$528=$C14)*(ACTUALIZADO!N$4:N$528))/1000000+SUMPRODUCT((ACTUALIZADO!$A$4:$A$528=$A14)*(ACTUALIZADO!$M$4:$M$528=5)*(ACTUALIZADO!$B$4:$B$528=$C14)*(ACTUALIZADO!N$4:N$528))/1000000</f>
        <v>#REF!</v>
      </c>
      <c r="O14" s="28" t="e">
        <f>SUMPRODUCT((ACTUALIZADO!$A$4:$A$528=$A14)*(ACTUALIZADO!$M$4:$M$528=2)*(ACTUALIZADO!$B$4:$B$528=$C14)*(ACTUALIZADO!O$4:O$528))/1000000+SUMPRODUCT((ACTUALIZADO!$A$4:$A$528=$A14)*(ACTUALIZADO!$M$4:$M$528=5)*(ACTUALIZADO!$B$4:$B$528=$C14)*(ACTUALIZADO!O$4:O$528))/1000000</f>
        <v>#REF!</v>
      </c>
      <c r="P14" s="29" t="e">
        <f>SUMPRODUCT((ACTUALIZADO!$A$4:$A$528=$A14)*(ACTUALIZADO!$M$4:$M$528=2)*(ACTUALIZADO!$B$4:$B$528=$C14)*(ACTUALIZADO!P$4:P$528))/1000000+SUMPRODUCT((ACTUALIZADO!$A$4:$A$528=$A14)*(ACTUALIZADO!$M$4:$M$528=5)*(ACTUALIZADO!$B$4:$B$528=$C14)*(ACTUALIZADO!P$4:P$528))/1000000</f>
        <v>#REF!</v>
      </c>
      <c r="Q14" s="28" t="e">
        <f t="shared" ref="Q14" si="39">+N14-O14</f>
        <v>#REF!</v>
      </c>
      <c r="R14" s="29" t="e">
        <f t="shared" ref="R14" si="40">+O14-P14</f>
        <v>#REF!</v>
      </c>
      <c r="S14" s="30" t="str">
        <f>IFERROR(P14/N14," ")</f>
        <v xml:space="preserve"> </v>
      </c>
      <c r="T14" s="27" t="e">
        <f>SUMPRODUCT((ACTUALIZADO!$A$4:$A$528=$A14)*(ACTUALIZADO!$M$4:$M$528=3)*(ACTUALIZADO!$B$4:$B$528=$C14)*(ACTUALIZADO!N$4:N$528))/1000000</f>
        <v>#REF!</v>
      </c>
      <c r="U14" s="28" t="e">
        <f>SUMPRODUCT((ACTUALIZADO!$A$4:$A$528=$A14)*(ACTUALIZADO!$M$4:$M$528=3)*(ACTUALIZADO!$B$4:$B$528=$C14)*(ACTUALIZADO!O$4:O$528))/1000000</f>
        <v>#REF!</v>
      </c>
      <c r="V14" s="29" t="e">
        <f>SUMPRODUCT((ACTUALIZADO!$A$4:$A$528=$A14)*(ACTUALIZADO!$M$4:$M$528=3)*(ACTUALIZADO!$B$4:$B$528=$C14)*(ACTUALIZADO!P$4:P$528))/1000000</f>
        <v>#REF!</v>
      </c>
      <c r="W14" s="28" t="e">
        <f t="shared" ref="W14" si="41">+T14-U14</f>
        <v>#REF!</v>
      </c>
      <c r="X14" s="29" t="e">
        <f t="shared" ref="X14" si="42">+U14-V14</f>
        <v>#REF!</v>
      </c>
      <c r="Y14" s="30" t="str">
        <f>IFERROR(V14/T14," ")</f>
        <v xml:space="preserve"> </v>
      </c>
      <c r="Z14" s="31" t="e">
        <f t="shared" si="36"/>
        <v>#REF!</v>
      </c>
      <c r="AA14" s="32" t="e">
        <f t="shared" si="36"/>
        <v>#REF!</v>
      </c>
      <c r="AB14" s="32" t="e">
        <f t="shared" si="36"/>
        <v>#REF!</v>
      </c>
      <c r="AC14" s="32" t="e">
        <f t="shared" ref="AC14" si="43">+Z14-AA14</f>
        <v>#REF!</v>
      </c>
      <c r="AD14" s="32" t="e">
        <f t="shared" ref="AD14" si="44">+AA14-AB14</f>
        <v>#REF!</v>
      </c>
      <c r="AE14" s="30" t="str">
        <f>IFERROR(AB14/Z14," ")</f>
        <v xml:space="preserve"> </v>
      </c>
      <c r="AF14" s="3"/>
      <c r="AG14" s="3"/>
      <c r="AH14" s="439"/>
    </row>
    <row r="15" spans="1:34" ht="42.75" customHeight="1" outlineLevel="2" x14ac:dyDescent="0.25">
      <c r="A15" s="3" t="str">
        <f>CONCATENATE(MID(B15,1,3),".",MID(B15,5,1),".",2)</f>
        <v>1.2.1.2</v>
      </c>
      <c r="B15" s="58" t="s">
        <v>498</v>
      </c>
      <c r="C15" s="58" t="e">
        <f>+VLOOKUP(B15,'GASTOS OCT'!#REF!,5,FALSE)</f>
        <v>#REF!</v>
      </c>
      <c r="D15" s="405"/>
      <c r="E15" s="428" t="s">
        <v>330</v>
      </c>
      <c r="F15" s="438" t="e">
        <f>+VLOOKUP(C15,#REF!,2,FALSE)</f>
        <v>#REF!</v>
      </c>
      <c r="G15" s="26" t="s">
        <v>4164</v>
      </c>
      <c r="H15" s="27" t="e">
        <f>SUMPRODUCT((ACTUALIZADO!$A$4:$A$528=$A15)*(ACTUALIZADO!$M$4:$M$528=1)*(ACTUALIZADO!$B$4:$B$528=$C15)*(ACTUALIZADO!N$4:N$528))/1000000</f>
        <v>#REF!</v>
      </c>
      <c r="I15" s="28" t="e">
        <f>SUMPRODUCT((ACTUALIZADO!$A$4:$A$528=$A15)*(ACTUALIZADO!$M$4:$M$528=1)*(ACTUALIZADO!$B$4:$B$528=$C15)*(ACTUALIZADO!O$4:O$528))/1000000</f>
        <v>#REF!</v>
      </c>
      <c r="J15" s="29" t="e">
        <f>SUMPRODUCT((ACTUALIZADO!$A$4:$A$528=$A15)*(ACTUALIZADO!$M$4:$M$528=1)*(ACTUALIZADO!$B$4:$B$528=$C15)*(ACTUALIZADO!P$4:P$528))/1000000</f>
        <v>#REF!</v>
      </c>
      <c r="K15" s="28" t="e">
        <f t="shared" ref="K15:K21" si="45">+H15-I15</f>
        <v>#REF!</v>
      </c>
      <c r="L15" s="29" t="e">
        <f t="shared" ref="L15:L21" si="46">+I15-J15</f>
        <v>#REF!</v>
      </c>
      <c r="M15" s="30" t="str">
        <f t="shared" ref="M15:M21" si="47">IFERROR(J15/H15," ")</f>
        <v xml:space="preserve"> </v>
      </c>
      <c r="N15" s="27" t="e">
        <f>SUMPRODUCT((ACTUALIZADO!$A$4:$A$528=$A15)*(ACTUALIZADO!$M$4:$M$528=2)*(ACTUALIZADO!$B$4:$B$528=$C15)*(ACTUALIZADO!N$4:N$528))/1000000+SUMPRODUCT((ACTUALIZADO!$A$4:$A$528=$A15)*(ACTUALIZADO!$M$4:$M$528=5)*(ACTUALIZADO!$B$4:$B$528=$C15)*(ACTUALIZADO!N$4:N$528))/1000000</f>
        <v>#REF!</v>
      </c>
      <c r="O15" s="28" t="e">
        <f>SUMPRODUCT((ACTUALIZADO!$A$4:$A$528=$A15)*(ACTUALIZADO!$M$4:$M$528=2)*(ACTUALIZADO!$B$4:$B$528=$C15)*(ACTUALIZADO!O$4:O$528))/1000000+SUMPRODUCT((ACTUALIZADO!$A$4:$A$528=$A15)*(ACTUALIZADO!$M$4:$M$528=5)*(ACTUALIZADO!$B$4:$B$528=$C15)*(ACTUALIZADO!O$4:O$528))/1000000</f>
        <v>#REF!</v>
      </c>
      <c r="P15" s="29" t="e">
        <f>SUMPRODUCT((ACTUALIZADO!$A$4:$A$528=$A15)*(ACTUALIZADO!$M$4:$M$528=2)*(ACTUALIZADO!$B$4:$B$528=$C15)*(ACTUALIZADO!P$4:P$528))/1000000+SUMPRODUCT((ACTUALIZADO!$A$4:$A$528=$A15)*(ACTUALIZADO!$M$4:$M$528=5)*(ACTUALIZADO!$B$4:$B$528=$C15)*(ACTUALIZADO!P$4:P$528))/1000000</f>
        <v>#REF!</v>
      </c>
      <c r="Q15" s="28" t="e">
        <f t="shared" ref="Q15:Q21" si="48">+N15-O15</f>
        <v>#REF!</v>
      </c>
      <c r="R15" s="29" t="e">
        <f t="shared" ref="R15:R21" si="49">+O15-P15</f>
        <v>#REF!</v>
      </c>
      <c r="S15" s="30" t="str">
        <f t="shared" ref="S15:S21" si="50">IFERROR(P15/N15," ")</f>
        <v xml:space="preserve"> </v>
      </c>
      <c r="T15" s="27" t="e">
        <f>SUMPRODUCT((ACTUALIZADO!$A$4:$A$528=$A15)*(ACTUALIZADO!$M$4:$M$528=3)*(ACTUALIZADO!$B$4:$B$528=$C15)*(ACTUALIZADO!N$4:N$528))/1000000</f>
        <v>#REF!</v>
      </c>
      <c r="U15" s="28" t="e">
        <f>SUMPRODUCT((ACTUALIZADO!$A$4:$A$528=$A15)*(ACTUALIZADO!$M$4:$M$528=3)*(ACTUALIZADO!$B$4:$B$528=$C15)*(ACTUALIZADO!O$4:O$528))/1000000</f>
        <v>#REF!</v>
      </c>
      <c r="V15" s="29" t="e">
        <f>SUMPRODUCT((ACTUALIZADO!$A$4:$A$528=$A15)*(ACTUALIZADO!$M$4:$M$528=3)*(ACTUALIZADO!$B$4:$B$528=$C15)*(ACTUALIZADO!P$4:P$528))/1000000</f>
        <v>#REF!</v>
      </c>
      <c r="W15" s="28" t="e">
        <f t="shared" ref="W15:W21" si="51">+T15-U15</f>
        <v>#REF!</v>
      </c>
      <c r="X15" s="29" t="e">
        <f t="shared" ref="X15:X21" si="52">+U15-V15</f>
        <v>#REF!</v>
      </c>
      <c r="Y15" s="30" t="str">
        <f t="shared" ref="Y15:Y21" si="53">IFERROR(V15/T15," ")</f>
        <v xml:space="preserve"> </v>
      </c>
      <c r="Z15" s="31" t="e">
        <f t="shared" ref="Z15:Z21" si="54">+H15+N15+T15</f>
        <v>#REF!</v>
      </c>
      <c r="AA15" s="32" t="e">
        <f t="shared" ref="AA15:AA21" si="55">+I15+O15+U15</f>
        <v>#REF!</v>
      </c>
      <c r="AB15" s="32" t="e">
        <f t="shared" ref="AB15:AB21" si="56">+J15+P15+V15</f>
        <v>#REF!</v>
      </c>
      <c r="AC15" s="32" t="e">
        <f t="shared" ref="AC15:AC21" si="57">+Z15-AA15</f>
        <v>#REF!</v>
      </c>
      <c r="AD15" s="32" t="e">
        <f t="shared" ref="AD15:AD21" si="58">+AA15-AB15</f>
        <v>#REF!</v>
      </c>
      <c r="AE15" s="30" t="str">
        <f t="shared" ref="AE15:AE21" si="59">IFERROR(AB15/Z15," ")</f>
        <v xml:space="preserve"> </v>
      </c>
      <c r="AF15" s="3"/>
      <c r="AG15" s="3"/>
      <c r="AH15" s="439"/>
    </row>
    <row r="16" spans="1:34" ht="54.75" customHeight="1" outlineLevel="2" x14ac:dyDescent="0.25">
      <c r="A16" s="3" t="str">
        <f>CONCATENATE(MID(B16,1,3),".",MID(B16,5,1),".",1)</f>
        <v>1.2.2.1</v>
      </c>
      <c r="B16" s="58" t="s">
        <v>499</v>
      </c>
      <c r="C16" s="58" t="e">
        <f>+VLOOKUP(B16,'GASTOS OCT'!#REF!,5,FALSE)</f>
        <v>#REF!</v>
      </c>
      <c r="D16" s="405"/>
      <c r="E16" s="443" t="s">
        <v>334</v>
      </c>
      <c r="F16" s="446" t="e">
        <f>+VLOOKUP(C16,#REF!,2,FALSE)</f>
        <v>#REF!</v>
      </c>
      <c r="G16" s="26" t="s">
        <v>4165</v>
      </c>
      <c r="H16" s="27" t="e">
        <f>SUMPRODUCT((ACTUALIZADO!$A$4:$A$528=$A16)*(ACTUALIZADO!$M$4:$M$528=1)*(ACTUALIZADO!$B$4:$B$528=$C16)*(ACTUALIZADO!N$4:N$528))/1000000</f>
        <v>#REF!</v>
      </c>
      <c r="I16" s="28" t="e">
        <f>SUMPRODUCT((ACTUALIZADO!$A$4:$A$528=$A16)*(ACTUALIZADO!$M$4:$M$528=1)*(ACTUALIZADO!$B$4:$B$528=$C16)*(ACTUALIZADO!O$4:O$528))/1000000</f>
        <v>#REF!</v>
      </c>
      <c r="J16" s="29" t="e">
        <f>SUMPRODUCT((ACTUALIZADO!$A$4:$A$528=$A16)*(ACTUALIZADO!$M$4:$M$528=1)*(ACTUALIZADO!$B$4:$B$528=$C16)*(ACTUALIZADO!P$4:P$528))/1000000</f>
        <v>#REF!</v>
      </c>
      <c r="K16" s="28" t="e">
        <f t="shared" si="45"/>
        <v>#REF!</v>
      </c>
      <c r="L16" s="29" t="e">
        <f t="shared" si="46"/>
        <v>#REF!</v>
      </c>
      <c r="M16" s="30" t="str">
        <f t="shared" si="47"/>
        <v xml:space="preserve"> </v>
      </c>
      <c r="N16" s="27" t="e">
        <f>SUMPRODUCT((ACTUALIZADO!$A$4:$A$528=$A16)*(ACTUALIZADO!$M$4:$M$528=2)*(ACTUALIZADO!$B$4:$B$528=$C16)*(ACTUALIZADO!N$4:N$528))/1000000+SUMPRODUCT((ACTUALIZADO!$A$4:$A$528=$A16)*(ACTUALIZADO!$M$4:$M$528=5)*(ACTUALIZADO!$B$4:$B$528=$C16)*(ACTUALIZADO!N$4:N$528))/1000000</f>
        <v>#REF!</v>
      </c>
      <c r="O16" s="28" t="e">
        <f>SUMPRODUCT((ACTUALIZADO!$A$4:$A$528=$A16)*(ACTUALIZADO!$M$4:$M$528=2)*(ACTUALIZADO!$B$4:$B$528=$C16)*(ACTUALIZADO!O$4:O$528))/1000000+SUMPRODUCT((ACTUALIZADO!$A$4:$A$528=$A16)*(ACTUALIZADO!$M$4:$M$528=5)*(ACTUALIZADO!$B$4:$B$528=$C16)*(ACTUALIZADO!O$4:O$528))/1000000</f>
        <v>#REF!</v>
      </c>
      <c r="P16" s="29" t="e">
        <f>SUMPRODUCT((ACTUALIZADO!$A$4:$A$528=$A16)*(ACTUALIZADO!$M$4:$M$528=2)*(ACTUALIZADO!$B$4:$B$528=$C16)*(ACTUALIZADO!P$4:P$528))/1000000+SUMPRODUCT((ACTUALIZADO!$A$4:$A$528=$A16)*(ACTUALIZADO!$M$4:$M$528=5)*(ACTUALIZADO!$B$4:$B$528=$C16)*(ACTUALIZADO!P$4:P$528))/1000000</f>
        <v>#REF!</v>
      </c>
      <c r="Q16" s="28" t="e">
        <f t="shared" si="48"/>
        <v>#REF!</v>
      </c>
      <c r="R16" s="29" t="e">
        <f t="shared" si="49"/>
        <v>#REF!</v>
      </c>
      <c r="S16" s="30" t="str">
        <f t="shared" si="50"/>
        <v xml:space="preserve"> </v>
      </c>
      <c r="T16" s="27" t="e">
        <f>SUMPRODUCT((ACTUALIZADO!$A$4:$A$528=$A16)*(ACTUALIZADO!$M$4:$M$528=3)*(ACTUALIZADO!$B$4:$B$528=$C16)*(ACTUALIZADO!N$4:N$528))/1000000</f>
        <v>#REF!</v>
      </c>
      <c r="U16" s="28" t="e">
        <f>SUMPRODUCT((ACTUALIZADO!$A$4:$A$528=$A16)*(ACTUALIZADO!$M$4:$M$528=3)*(ACTUALIZADO!$B$4:$B$528=$C16)*(ACTUALIZADO!O$4:O$528))/1000000</f>
        <v>#REF!</v>
      </c>
      <c r="V16" s="29" t="e">
        <f>SUMPRODUCT((ACTUALIZADO!$A$4:$A$528=$A16)*(ACTUALIZADO!$M$4:$M$528=3)*(ACTUALIZADO!$B$4:$B$528=$C16)*(ACTUALIZADO!P$4:P$528))/1000000</f>
        <v>#REF!</v>
      </c>
      <c r="W16" s="28" t="e">
        <f t="shared" si="51"/>
        <v>#REF!</v>
      </c>
      <c r="X16" s="29" t="e">
        <f t="shared" si="52"/>
        <v>#REF!</v>
      </c>
      <c r="Y16" s="30" t="str">
        <f t="shared" si="53"/>
        <v xml:space="preserve"> </v>
      </c>
      <c r="Z16" s="31" t="e">
        <f t="shared" si="54"/>
        <v>#REF!</v>
      </c>
      <c r="AA16" s="32" t="e">
        <f t="shared" si="55"/>
        <v>#REF!</v>
      </c>
      <c r="AB16" s="32" t="e">
        <f t="shared" si="56"/>
        <v>#REF!</v>
      </c>
      <c r="AC16" s="32" t="e">
        <f t="shared" si="57"/>
        <v>#REF!</v>
      </c>
      <c r="AD16" s="32" t="e">
        <f t="shared" si="58"/>
        <v>#REF!</v>
      </c>
      <c r="AE16" s="30" t="str">
        <f t="shared" si="59"/>
        <v xml:space="preserve"> </v>
      </c>
      <c r="AF16" s="3"/>
      <c r="AG16" s="3"/>
      <c r="AH16" s="439"/>
    </row>
    <row r="17" spans="1:34" ht="54" outlineLevel="2" x14ac:dyDescent="0.25">
      <c r="A17" s="3" t="str">
        <f>CONCATENATE(MID(B17,1,3),".",MID(B17,5,1),".",2)</f>
        <v>1.2.2.2</v>
      </c>
      <c r="B17" s="58" t="s">
        <v>499</v>
      </c>
      <c r="C17" s="58" t="e">
        <f>+VLOOKUP(B17,'GASTOS OCT'!#REF!,5,FALSE)</f>
        <v>#REF!</v>
      </c>
      <c r="D17" s="405"/>
      <c r="E17" s="444" t="s">
        <v>334</v>
      </c>
      <c r="F17" s="447" t="e">
        <f>+VLOOKUP(C17,#REF!,2,FALSE)</f>
        <v>#REF!</v>
      </c>
      <c r="G17" s="26" t="s">
        <v>4166</v>
      </c>
      <c r="H17" s="27" t="e">
        <f>SUMPRODUCT((ACTUALIZADO!$A$4:$A$528=$A17)*(ACTUALIZADO!$M$4:$M$528=1)*(ACTUALIZADO!$B$4:$B$528=$C17)*(ACTUALIZADO!N$4:N$528))/1000000</f>
        <v>#REF!</v>
      </c>
      <c r="I17" s="28" t="e">
        <f>SUMPRODUCT((ACTUALIZADO!$A$4:$A$528=$A17)*(ACTUALIZADO!$M$4:$M$528=1)*(ACTUALIZADO!$B$4:$B$528=$C17)*(ACTUALIZADO!O$4:O$528))/1000000</f>
        <v>#REF!</v>
      </c>
      <c r="J17" s="29" t="e">
        <f>SUMPRODUCT((ACTUALIZADO!$A$4:$A$528=$A17)*(ACTUALIZADO!$M$4:$M$528=1)*(ACTUALIZADO!$B$4:$B$528=$C17)*(ACTUALIZADO!P$4:P$528))/1000000</f>
        <v>#REF!</v>
      </c>
      <c r="K17" s="28" t="e">
        <f t="shared" si="45"/>
        <v>#REF!</v>
      </c>
      <c r="L17" s="29" t="e">
        <f t="shared" si="46"/>
        <v>#REF!</v>
      </c>
      <c r="M17" s="30" t="str">
        <f t="shared" si="47"/>
        <v xml:space="preserve"> </v>
      </c>
      <c r="N17" s="27" t="e">
        <f>SUMPRODUCT((ACTUALIZADO!$A$4:$A$528=$A17)*(ACTUALIZADO!$M$4:$M$528=2)*(ACTUALIZADO!$B$4:$B$528=$C17)*(ACTUALIZADO!N$4:N$528))/1000000+SUMPRODUCT((ACTUALIZADO!$A$4:$A$528=$A17)*(ACTUALIZADO!$M$4:$M$528=5)*(ACTUALIZADO!$B$4:$B$528=$C17)*(ACTUALIZADO!N$4:N$528))/1000000</f>
        <v>#REF!</v>
      </c>
      <c r="O17" s="28" t="e">
        <f>SUMPRODUCT((ACTUALIZADO!$A$4:$A$528=$A17)*(ACTUALIZADO!$M$4:$M$528=2)*(ACTUALIZADO!$B$4:$B$528=$C17)*(ACTUALIZADO!O$4:O$528))/1000000+SUMPRODUCT((ACTUALIZADO!$A$4:$A$528=$A17)*(ACTUALIZADO!$M$4:$M$528=5)*(ACTUALIZADO!$B$4:$B$528=$C17)*(ACTUALIZADO!O$4:O$528))/1000000</f>
        <v>#REF!</v>
      </c>
      <c r="P17" s="29" t="e">
        <f>SUMPRODUCT((ACTUALIZADO!$A$4:$A$528=$A17)*(ACTUALIZADO!$M$4:$M$528=2)*(ACTUALIZADO!$B$4:$B$528=$C17)*(ACTUALIZADO!P$4:P$528))/1000000+SUMPRODUCT((ACTUALIZADO!$A$4:$A$528=$A17)*(ACTUALIZADO!$M$4:$M$528=5)*(ACTUALIZADO!$B$4:$B$528=$C17)*(ACTUALIZADO!P$4:P$528))/1000000</f>
        <v>#REF!</v>
      </c>
      <c r="Q17" s="28" t="e">
        <f t="shared" si="48"/>
        <v>#REF!</v>
      </c>
      <c r="R17" s="29" t="e">
        <f t="shared" si="49"/>
        <v>#REF!</v>
      </c>
      <c r="S17" s="30" t="str">
        <f t="shared" si="50"/>
        <v xml:space="preserve"> </v>
      </c>
      <c r="T17" s="27" t="e">
        <f>SUMPRODUCT((ACTUALIZADO!$A$4:$A$528=$A17)*(ACTUALIZADO!$M$4:$M$528=3)*(ACTUALIZADO!$B$4:$B$528=$C17)*(ACTUALIZADO!N$4:N$528))/1000000</f>
        <v>#REF!</v>
      </c>
      <c r="U17" s="28" t="e">
        <f>SUMPRODUCT((ACTUALIZADO!$A$4:$A$528=$A17)*(ACTUALIZADO!$M$4:$M$528=3)*(ACTUALIZADO!$B$4:$B$528=$C17)*(ACTUALIZADO!O$4:O$528))/1000000</f>
        <v>#REF!</v>
      </c>
      <c r="V17" s="29" t="e">
        <f>SUMPRODUCT((ACTUALIZADO!$A$4:$A$528=$A17)*(ACTUALIZADO!$M$4:$M$528=3)*(ACTUALIZADO!$B$4:$B$528=$C17)*(ACTUALIZADO!P$4:P$528))/1000000</f>
        <v>#REF!</v>
      </c>
      <c r="W17" s="28" t="e">
        <f t="shared" si="51"/>
        <v>#REF!</v>
      </c>
      <c r="X17" s="29" t="e">
        <f t="shared" si="52"/>
        <v>#REF!</v>
      </c>
      <c r="Y17" s="30" t="str">
        <f t="shared" si="53"/>
        <v xml:space="preserve"> </v>
      </c>
      <c r="Z17" s="31" t="e">
        <f t="shared" si="54"/>
        <v>#REF!</v>
      </c>
      <c r="AA17" s="32" t="e">
        <f t="shared" si="55"/>
        <v>#REF!</v>
      </c>
      <c r="AB17" s="32" t="e">
        <f t="shared" si="56"/>
        <v>#REF!</v>
      </c>
      <c r="AC17" s="32" t="e">
        <f t="shared" si="57"/>
        <v>#REF!</v>
      </c>
      <c r="AD17" s="32" t="e">
        <f t="shared" si="58"/>
        <v>#REF!</v>
      </c>
      <c r="AE17" s="30" t="str">
        <f t="shared" si="59"/>
        <v xml:space="preserve"> </v>
      </c>
      <c r="AF17" s="3"/>
      <c r="AG17" s="3"/>
      <c r="AH17" s="439"/>
    </row>
    <row r="18" spans="1:34" ht="19.5" customHeight="1" outlineLevel="2" x14ac:dyDescent="0.25">
      <c r="A18" s="3" t="str">
        <f>CONCATENATE(MID(B18,1,3),".",MID(B18,5,1),".",3)</f>
        <v>1.2.2.3</v>
      </c>
      <c r="B18" s="58" t="s">
        <v>499</v>
      </c>
      <c r="C18" s="58" t="e">
        <f>+VLOOKUP(B18,'GASTOS OCT'!#REF!,5,FALSE)</f>
        <v>#REF!</v>
      </c>
      <c r="D18" s="405"/>
      <c r="E18" s="444" t="s">
        <v>334</v>
      </c>
      <c r="F18" s="447" t="e">
        <f>+VLOOKUP(C18,#REF!,2,FALSE)</f>
        <v>#REF!</v>
      </c>
      <c r="G18" s="26" t="s">
        <v>4167</v>
      </c>
      <c r="H18" s="27" t="e">
        <f>SUMPRODUCT((ACTUALIZADO!$A$4:$A$528=$A18)*(ACTUALIZADO!$M$4:$M$528=1)*(ACTUALIZADO!$B$4:$B$528=$C18)*(ACTUALIZADO!N$4:N$528))/1000000</f>
        <v>#REF!</v>
      </c>
      <c r="I18" s="28" t="e">
        <f>SUMPRODUCT((ACTUALIZADO!$A$4:$A$528=$A18)*(ACTUALIZADO!$M$4:$M$528=1)*(ACTUALIZADO!$B$4:$B$528=$C18)*(ACTUALIZADO!O$4:O$528))/1000000</f>
        <v>#REF!</v>
      </c>
      <c r="J18" s="29" t="e">
        <f>SUMPRODUCT((ACTUALIZADO!$A$4:$A$528=$A18)*(ACTUALIZADO!$M$4:$M$528=1)*(ACTUALIZADO!$B$4:$B$528=$C18)*(ACTUALIZADO!P$4:P$528))/1000000</f>
        <v>#REF!</v>
      </c>
      <c r="K18" s="28" t="e">
        <f t="shared" si="45"/>
        <v>#REF!</v>
      </c>
      <c r="L18" s="29" t="e">
        <f t="shared" si="46"/>
        <v>#REF!</v>
      </c>
      <c r="M18" s="30" t="str">
        <f t="shared" si="47"/>
        <v xml:space="preserve"> </v>
      </c>
      <c r="N18" s="27" t="e">
        <f>SUMPRODUCT((ACTUALIZADO!$A$4:$A$528=$A18)*(ACTUALIZADO!$M$4:$M$528=2)*(ACTUALIZADO!$B$4:$B$528=$C18)*(ACTUALIZADO!N$4:N$528))/1000000+SUMPRODUCT((ACTUALIZADO!$A$4:$A$528=$A18)*(ACTUALIZADO!$M$4:$M$528=5)*(ACTUALIZADO!$B$4:$B$528=$C18)*(ACTUALIZADO!N$4:N$528))/1000000</f>
        <v>#REF!</v>
      </c>
      <c r="O18" s="28" t="e">
        <f>SUMPRODUCT((ACTUALIZADO!$A$4:$A$528=$A18)*(ACTUALIZADO!$M$4:$M$528=2)*(ACTUALIZADO!$B$4:$B$528=$C18)*(ACTUALIZADO!O$4:O$528))/1000000+SUMPRODUCT((ACTUALIZADO!$A$4:$A$528=$A18)*(ACTUALIZADO!$M$4:$M$528=5)*(ACTUALIZADO!$B$4:$B$528=$C18)*(ACTUALIZADO!O$4:O$528))/1000000</f>
        <v>#REF!</v>
      </c>
      <c r="P18" s="29" t="e">
        <f>SUMPRODUCT((ACTUALIZADO!$A$4:$A$528=$A18)*(ACTUALIZADO!$M$4:$M$528=2)*(ACTUALIZADO!$B$4:$B$528=$C18)*(ACTUALIZADO!P$4:P$528))/1000000+SUMPRODUCT((ACTUALIZADO!$A$4:$A$528=$A18)*(ACTUALIZADO!$M$4:$M$528=5)*(ACTUALIZADO!$B$4:$B$528=$C18)*(ACTUALIZADO!P$4:P$528))/1000000</f>
        <v>#REF!</v>
      </c>
      <c r="Q18" s="28" t="e">
        <f t="shared" si="48"/>
        <v>#REF!</v>
      </c>
      <c r="R18" s="29" t="e">
        <f t="shared" si="49"/>
        <v>#REF!</v>
      </c>
      <c r="S18" s="30" t="str">
        <f t="shared" si="50"/>
        <v xml:space="preserve"> </v>
      </c>
      <c r="T18" s="27" t="e">
        <f>SUMPRODUCT((ACTUALIZADO!$A$4:$A$528=$A18)*(ACTUALIZADO!$M$4:$M$528=3)*(ACTUALIZADO!$B$4:$B$528=$C18)*(ACTUALIZADO!N$4:N$528))/1000000</f>
        <v>#REF!</v>
      </c>
      <c r="U18" s="28" t="e">
        <f>SUMPRODUCT((ACTUALIZADO!$A$4:$A$528=$A18)*(ACTUALIZADO!$M$4:$M$528=3)*(ACTUALIZADO!$B$4:$B$528=$C18)*(ACTUALIZADO!O$4:O$528))/1000000</f>
        <v>#REF!</v>
      </c>
      <c r="V18" s="29" t="e">
        <f>SUMPRODUCT((ACTUALIZADO!$A$4:$A$528=$A18)*(ACTUALIZADO!$M$4:$M$528=3)*(ACTUALIZADO!$B$4:$B$528=$C18)*(ACTUALIZADO!P$4:P$528))/1000000</f>
        <v>#REF!</v>
      </c>
      <c r="W18" s="28" t="e">
        <f t="shared" si="51"/>
        <v>#REF!</v>
      </c>
      <c r="X18" s="29" t="e">
        <f t="shared" si="52"/>
        <v>#REF!</v>
      </c>
      <c r="Y18" s="30" t="str">
        <f t="shared" si="53"/>
        <v xml:space="preserve"> </v>
      </c>
      <c r="Z18" s="31" t="e">
        <f t="shared" si="54"/>
        <v>#REF!</v>
      </c>
      <c r="AA18" s="32" t="e">
        <f t="shared" si="55"/>
        <v>#REF!</v>
      </c>
      <c r="AB18" s="32" t="e">
        <f t="shared" si="56"/>
        <v>#REF!</v>
      </c>
      <c r="AC18" s="32" t="e">
        <f t="shared" si="57"/>
        <v>#REF!</v>
      </c>
      <c r="AD18" s="32" t="e">
        <f t="shared" si="58"/>
        <v>#REF!</v>
      </c>
      <c r="AE18" s="30" t="str">
        <f t="shared" si="59"/>
        <v xml:space="preserve"> </v>
      </c>
      <c r="AF18" s="3"/>
      <c r="AG18" s="3"/>
      <c r="AH18" s="439"/>
    </row>
    <row r="19" spans="1:34" ht="43.5" customHeight="1" outlineLevel="2" x14ac:dyDescent="0.25">
      <c r="A19" s="3" t="str">
        <f>CONCATENATE(MID(B19,1,3),".",MID(B19,5,1),".",4)</f>
        <v>1.2.2.4</v>
      </c>
      <c r="B19" s="58" t="s">
        <v>499</v>
      </c>
      <c r="C19" s="58" t="e">
        <f>+VLOOKUP(B19,'GASTOS OCT'!#REF!,5,FALSE)</f>
        <v>#REF!</v>
      </c>
      <c r="D19" s="405"/>
      <c r="E19" s="444" t="s">
        <v>334</v>
      </c>
      <c r="F19" s="447" t="e">
        <f>+VLOOKUP(C19,#REF!,2,FALSE)</f>
        <v>#REF!</v>
      </c>
      <c r="G19" s="26" t="s">
        <v>4168</v>
      </c>
      <c r="H19" s="27" t="e">
        <f>SUMPRODUCT((ACTUALIZADO!$A$4:$A$528=$A19)*(ACTUALIZADO!$M$4:$M$528=1)*(ACTUALIZADO!$B$4:$B$528=$C19)*(ACTUALIZADO!N$4:N$528))/1000000</f>
        <v>#REF!</v>
      </c>
      <c r="I19" s="28" t="e">
        <f>SUMPRODUCT((ACTUALIZADO!$A$4:$A$528=$A19)*(ACTUALIZADO!$M$4:$M$528=1)*(ACTUALIZADO!$B$4:$B$528=$C19)*(ACTUALIZADO!O$4:O$528))/1000000</f>
        <v>#REF!</v>
      </c>
      <c r="J19" s="29" t="e">
        <f>SUMPRODUCT((ACTUALIZADO!$A$4:$A$528=$A19)*(ACTUALIZADO!$M$4:$M$528=1)*(ACTUALIZADO!$B$4:$B$528=$C19)*(ACTUALIZADO!P$4:P$528))/1000000</f>
        <v>#REF!</v>
      </c>
      <c r="K19" s="28" t="e">
        <f t="shared" si="45"/>
        <v>#REF!</v>
      </c>
      <c r="L19" s="29" t="e">
        <f t="shared" si="46"/>
        <v>#REF!</v>
      </c>
      <c r="M19" s="30" t="str">
        <f t="shared" si="47"/>
        <v xml:space="preserve"> </v>
      </c>
      <c r="N19" s="27" t="e">
        <f>SUMPRODUCT((ACTUALIZADO!$A$4:$A$528=$A19)*(ACTUALIZADO!$M$4:$M$528=2)*(ACTUALIZADO!$B$4:$B$528=$C19)*(ACTUALIZADO!N$4:N$528))/1000000+SUMPRODUCT((ACTUALIZADO!$A$4:$A$528=$A19)*(ACTUALIZADO!$M$4:$M$528=5)*(ACTUALIZADO!$B$4:$B$528=$C19)*(ACTUALIZADO!N$4:N$528))/1000000</f>
        <v>#REF!</v>
      </c>
      <c r="O19" s="28" t="e">
        <f>SUMPRODUCT((ACTUALIZADO!$A$4:$A$528=$A19)*(ACTUALIZADO!$M$4:$M$528=2)*(ACTUALIZADO!$B$4:$B$528=$C19)*(ACTUALIZADO!O$4:O$528))/1000000+SUMPRODUCT((ACTUALIZADO!$A$4:$A$528=$A19)*(ACTUALIZADO!$M$4:$M$528=5)*(ACTUALIZADO!$B$4:$B$528=$C19)*(ACTUALIZADO!O$4:O$528))/1000000</f>
        <v>#REF!</v>
      </c>
      <c r="P19" s="29" t="e">
        <f>SUMPRODUCT((ACTUALIZADO!$A$4:$A$528=$A19)*(ACTUALIZADO!$M$4:$M$528=2)*(ACTUALIZADO!$B$4:$B$528=$C19)*(ACTUALIZADO!P$4:P$528))/1000000+SUMPRODUCT((ACTUALIZADO!$A$4:$A$528=$A19)*(ACTUALIZADO!$M$4:$M$528=5)*(ACTUALIZADO!$B$4:$B$528=$C19)*(ACTUALIZADO!P$4:P$528))/1000000</f>
        <v>#REF!</v>
      </c>
      <c r="Q19" s="28" t="e">
        <f t="shared" si="48"/>
        <v>#REF!</v>
      </c>
      <c r="R19" s="29" t="e">
        <f t="shared" si="49"/>
        <v>#REF!</v>
      </c>
      <c r="S19" s="30" t="str">
        <f t="shared" si="50"/>
        <v xml:space="preserve"> </v>
      </c>
      <c r="T19" s="27" t="e">
        <f>SUMPRODUCT((ACTUALIZADO!$A$4:$A$528=$A19)*(ACTUALIZADO!$M$4:$M$528=3)*(ACTUALIZADO!$B$4:$B$528=$C19)*(ACTUALIZADO!N$4:N$528))/1000000</f>
        <v>#REF!</v>
      </c>
      <c r="U19" s="28" t="e">
        <f>SUMPRODUCT((ACTUALIZADO!$A$4:$A$528=$A19)*(ACTUALIZADO!$M$4:$M$528=3)*(ACTUALIZADO!$B$4:$B$528=$C19)*(ACTUALIZADO!O$4:O$528))/1000000</f>
        <v>#REF!</v>
      </c>
      <c r="V19" s="29" t="e">
        <f>SUMPRODUCT((ACTUALIZADO!$A$4:$A$528=$A19)*(ACTUALIZADO!$M$4:$M$528=3)*(ACTUALIZADO!$B$4:$B$528=$C19)*(ACTUALIZADO!P$4:P$528))/1000000</f>
        <v>#REF!</v>
      </c>
      <c r="W19" s="28" t="e">
        <f t="shared" si="51"/>
        <v>#REF!</v>
      </c>
      <c r="X19" s="29" t="e">
        <f t="shared" si="52"/>
        <v>#REF!</v>
      </c>
      <c r="Y19" s="30" t="str">
        <f t="shared" si="53"/>
        <v xml:space="preserve"> </v>
      </c>
      <c r="Z19" s="31" t="e">
        <f t="shared" si="54"/>
        <v>#REF!</v>
      </c>
      <c r="AA19" s="32" t="e">
        <f t="shared" si="55"/>
        <v>#REF!</v>
      </c>
      <c r="AB19" s="32" t="e">
        <f t="shared" si="56"/>
        <v>#REF!</v>
      </c>
      <c r="AC19" s="32" t="e">
        <f t="shared" si="57"/>
        <v>#REF!</v>
      </c>
      <c r="AD19" s="32" t="e">
        <f t="shared" si="58"/>
        <v>#REF!</v>
      </c>
      <c r="AE19" s="30" t="str">
        <f t="shared" si="59"/>
        <v xml:space="preserve"> </v>
      </c>
      <c r="AF19" s="3"/>
      <c r="AG19" s="3"/>
      <c r="AH19" s="439"/>
    </row>
    <row r="20" spans="1:34" ht="27" outlineLevel="2" x14ac:dyDescent="0.25">
      <c r="A20" s="3" t="str">
        <f>CONCATENATE(MID(B20,1,3),".",MID(B20,5,1),".",5)</f>
        <v>1.2.2.5</v>
      </c>
      <c r="B20" s="58" t="s">
        <v>499</v>
      </c>
      <c r="C20" s="58" t="e">
        <f>+VLOOKUP(B20,'GASTOS OCT'!#REF!,5,FALSE)</f>
        <v>#REF!</v>
      </c>
      <c r="D20" s="405"/>
      <c r="E20" s="445" t="s">
        <v>334</v>
      </c>
      <c r="F20" s="448" t="e">
        <f>+VLOOKUP(C20,#REF!,2,FALSE)</f>
        <v>#REF!</v>
      </c>
      <c r="G20" s="26" t="s">
        <v>4169</v>
      </c>
      <c r="H20" s="27" t="e">
        <f>SUMPRODUCT((ACTUALIZADO!$A$4:$A$528=$A20)*(ACTUALIZADO!$M$4:$M$528=1)*(ACTUALIZADO!$B$4:$B$528=$C20)*(ACTUALIZADO!N$4:N$528))/1000000</f>
        <v>#REF!</v>
      </c>
      <c r="I20" s="28" t="e">
        <f>SUMPRODUCT((ACTUALIZADO!$A$4:$A$528=$A20)*(ACTUALIZADO!$M$4:$M$528=1)*(ACTUALIZADO!$B$4:$B$528=$C20)*(ACTUALIZADO!O$4:O$528))/1000000</f>
        <v>#REF!</v>
      </c>
      <c r="J20" s="29" t="e">
        <f>SUMPRODUCT((ACTUALIZADO!$A$4:$A$528=$A20)*(ACTUALIZADO!$M$4:$M$528=1)*(ACTUALIZADO!$B$4:$B$528=$C20)*(ACTUALIZADO!P$4:P$528))/1000000</f>
        <v>#REF!</v>
      </c>
      <c r="K20" s="28" t="e">
        <f t="shared" si="45"/>
        <v>#REF!</v>
      </c>
      <c r="L20" s="29" t="e">
        <f t="shared" si="46"/>
        <v>#REF!</v>
      </c>
      <c r="M20" s="30" t="str">
        <f t="shared" si="47"/>
        <v xml:space="preserve"> </v>
      </c>
      <c r="N20" s="27" t="e">
        <f>SUMPRODUCT((ACTUALIZADO!$A$4:$A$528=$A20)*(ACTUALIZADO!$M$4:$M$528=2)*(ACTUALIZADO!$B$4:$B$528=$C20)*(ACTUALIZADO!N$4:N$528))/1000000+SUMPRODUCT((ACTUALIZADO!$A$4:$A$528=$A20)*(ACTUALIZADO!$M$4:$M$528=5)*(ACTUALIZADO!$B$4:$B$528=$C20)*(ACTUALIZADO!N$4:N$528))/1000000</f>
        <v>#REF!</v>
      </c>
      <c r="O20" s="28" t="e">
        <f>SUMPRODUCT((ACTUALIZADO!$A$4:$A$528=$A20)*(ACTUALIZADO!$M$4:$M$528=2)*(ACTUALIZADO!$B$4:$B$528=$C20)*(ACTUALIZADO!O$4:O$528))/1000000+SUMPRODUCT((ACTUALIZADO!$A$4:$A$528=$A20)*(ACTUALIZADO!$M$4:$M$528=5)*(ACTUALIZADO!$B$4:$B$528=$C20)*(ACTUALIZADO!O$4:O$528))/1000000</f>
        <v>#REF!</v>
      </c>
      <c r="P20" s="29" t="e">
        <f>SUMPRODUCT((ACTUALIZADO!$A$4:$A$528=$A20)*(ACTUALIZADO!$M$4:$M$528=2)*(ACTUALIZADO!$B$4:$B$528=$C20)*(ACTUALIZADO!P$4:P$528))/1000000+SUMPRODUCT((ACTUALIZADO!$A$4:$A$528=$A20)*(ACTUALIZADO!$M$4:$M$528=5)*(ACTUALIZADO!$B$4:$B$528=$C20)*(ACTUALIZADO!P$4:P$528))/1000000</f>
        <v>#REF!</v>
      </c>
      <c r="Q20" s="28" t="e">
        <f t="shared" si="48"/>
        <v>#REF!</v>
      </c>
      <c r="R20" s="29" t="e">
        <f t="shared" si="49"/>
        <v>#REF!</v>
      </c>
      <c r="S20" s="30" t="str">
        <f t="shared" si="50"/>
        <v xml:space="preserve"> </v>
      </c>
      <c r="T20" s="27" t="e">
        <f>SUMPRODUCT((ACTUALIZADO!$A$4:$A$528=$A20)*(ACTUALIZADO!$M$4:$M$528=3)*(ACTUALIZADO!$B$4:$B$528=$C20)*(ACTUALIZADO!N$4:N$528))/1000000</f>
        <v>#REF!</v>
      </c>
      <c r="U20" s="28" t="e">
        <f>SUMPRODUCT((ACTUALIZADO!$A$4:$A$528=$A20)*(ACTUALIZADO!$M$4:$M$528=3)*(ACTUALIZADO!$B$4:$B$528=$C20)*(ACTUALIZADO!O$4:O$528))/1000000</f>
        <v>#REF!</v>
      </c>
      <c r="V20" s="29" t="e">
        <f>SUMPRODUCT((ACTUALIZADO!$A$4:$A$528=$A20)*(ACTUALIZADO!$M$4:$M$528=3)*(ACTUALIZADO!$B$4:$B$528=$C20)*(ACTUALIZADO!P$4:P$528))/1000000</f>
        <v>#REF!</v>
      </c>
      <c r="W20" s="28" t="e">
        <f t="shared" si="51"/>
        <v>#REF!</v>
      </c>
      <c r="X20" s="29" t="e">
        <f t="shared" si="52"/>
        <v>#REF!</v>
      </c>
      <c r="Y20" s="30" t="str">
        <f t="shared" si="53"/>
        <v xml:space="preserve"> </v>
      </c>
      <c r="Z20" s="31" t="e">
        <f t="shared" si="54"/>
        <v>#REF!</v>
      </c>
      <c r="AA20" s="32" t="e">
        <f t="shared" si="55"/>
        <v>#REF!</v>
      </c>
      <c r="AB20" s="32" t="e">
        <f t="shared" si="56"/>
        <v>#REF!</v>
      </c>
      <c r="AC20" s="32" t="e">
        <f t="shared" si="57"/>
        <v>#REF!</v>
      </c>
      <c r="AD20" s="32" t="e">
        <f t="shared" si="58"/>
        <v>#REF!</v>
      </c>
      <c r="AE20" s="30" t="str">
        <f t="shared" si="59"/>
        <v xml:space="preserve"> </v>
      </c>
      <c r="AF20" s="3"/>
      <c r="AG20" s="3"/>
      <c r="AH20" s="439"/>
    </row>
    <row r="21" spans="1:34" ht="35.25" customHeight="1" outlineLevel="2" x14ac:dyDescent="0.25">
      <c r="A21" s="3" t="str">
        <f>CONCATENATE(MID(B21,1,3),".",MID(B21,5,1),".",1)</f>
        <v>1.2.3.1</v>
      </c>
      <c r="B21" s="58" t="s">
        <v>500</v>
      </c>
      <c r="C21" s="58" t="e">
        <f>+VLOOKUP(B21,'GASTOS OCT'!#REF!,5,FALSE)</f>
        <v>#REF!</v>
      </c>
      <c r="D21" s="406" t="s">
        <v>240</v>
      </c>
      <c r="E21" s="26" t="s">
        <v>337</v>
      </c>
      <c r="F21" s="185" t="e">
        <f>+VLOOKUP(C21,#REF!,2,FALSE)</f>
        <v>#REF!</v>
      </c>
      <c r="G21" s="26" t="s">
        <v>4170</v>
      </c>
      <c r="H21" s="27" t="e">
        <f>SUMPRODUCT((ACTUALIZADO!$A$4:$A$528=$A21)*(ACTUALIZADO!$M$4:$M$528=1)*(ACTUALIZADO!$B$4:$B$528=$C21)*(ACTUALIZADO!N$4:N$528))/1000000</f>
        <v>#REF!</v>
      </c>
      <c r="I21" s="28" t="e">
        <f>SUMPRODUCT((ACTUALIZADO!$A$4:$A$528=$A21)*(ACTUALIZADO!$M$4:$M$528=1)*(ACTUALIZADO!$B$4:$B$528=$C21)*(ACTUALIZADO!O$4:O$528))/1000000</f>
        <v>#REF!</v>
      </c>
      <c r="J21" s="29" t="e">
        <f>SUMPRODUCT((ACTUALIZADO!$A$4:$A$528=$A21)*(ACTUALIZADO!$M$4:$M$528=1)*(ACTUALIZADO!$B$4:$B$528=$C21)*(ACTUALIZADO!P$4:P$528))/1000000</f>
        <v>#REF!</v>
      </c>
      <c r="K21" s="28" t="e">
        <f t="shared" si="45"/>
        <v>#REF!</v>
      </c>
      <c r="L21" s="29" t="e">
        <f t="shared" si="46"/>
        <v>#REF!</v>
      </c>
      <c r="M21" s="30" t="str">
        <f t="shared" si="47"/>
        <v xml:space="preserve"> </v>
      </c>
      <c r="N21" s="27" t="e">
        <f>SUMPRODUCT((ACTUALIZADO!$A$4:$A$528=$A21)*(ACTUALIZADO!$M$4:$M$528=2)*(ACTUALIZADO!$B$4:$B$528=$C21)*(ACTUALIZADO!N$4:N$528))/1000000+SUMPRODUCT((ACTUALIZADO!$A$4:$A$528=$A21)*(ACTUALIZADO!$M$4:$M$528=5)*(ACTUALIZADO!$B$4:$B$528=$C21)*(ACTUALIZADO!N$4:N$528))/1000000</f>
        <v>#REF!</v>
      </c>
      <c r="O21" s="28" t="e">
        <f>SUMPRODUCT((ACTUALIZADO!$A$4:$A$528=$A21)*(ACTUALIZADO!$M$4:$M$528=2)*(ACTUALIZADO!$B$4:$B$528=$C21)*(ACTUALIZADO!O$4:O$528))/1000000+SUMPRODUCT((ACTUALIZADO!$A$4:$A$528=$A21)*(ACTUALIZADO!$M$4:$M$528=5)*(ACTUALIZADO!$B$4:$B$528=$C21)*(ACTUALIZADO!O$4:O$528))/1000000</f>
        <v>#REF!</v>
      </c>
      <c r="P21" s="29" t="e">
        <f>SUMPRODUCT((ACTUALIZADO!$A$4:$A$528=$A21)*(ACTUALIZADO!$M$4:$M$528=2)*(ACTUALIZADO!$B$4:$B$528=$C21)*(ACTUALIZADO!P$4:P$528))/1000000+SUMPRODUCT((ACTUALIZADO!$A$4:$A$528=$A21)*(ACTUALIZADO!$M$4:$M$528=5)*(ACTUALIZADO!$B$4:$B$528=$C21)*(ACTUALIZADO!P$4:P$528))/1000000</f>
        <v>#REF!</v>
      </c>
      <c r="Q21" s="28" t="e">
        <f t="shared" si="48"/>
        <v>#REF!</v>
      </c>
      <c r="R21" s="29" t="e">
        <f t="shared" si="49"/>
        <v>#REF!</v>
      </c>
      <c r="S21" s="30" t="str">
        <f t="shared" si="50"/>
        <v xml:space="preserve"> </v>
      </c>
      <c r="T21" s="27" t="e">
        <f>SUMPRODUCT((ACTUALIZADO!$A$4:$A$528=$A21)*(ACTUALIZADO!$M$4:$M$528=3)*(ACTUALIZADO!$B$4:$B$528=$C21)*(ACTUALIZADO!N$4:N$528))/1000000</f>
        <v>#REF!</v>
      </c>
      <c r="U21" s="28" t="e">
        <f>SUMPRODUCT((ACTUALIZADO!$A$4:$A$528=$A21)*(ACTUALIZADO!$M$4:$M$528=3)*(ACTUALIZADO!$B$4:$B$528=$C21)*(ACTUALIZADO!O$4:O$528))/1000000</f>
        <v>#REF!</v>
      </c>
      <c r="V21" s="29" t="e">
        <f>SUMPRODUCT((ACTUALIZADO!$A$4:$A$528=$A21)*(ACTUALIZADO!$M$4:$M$528=3)*(ACTUALIZADO!$B$4:$B$528=$C21)*(ACTUALIZADO!P$4:P$528))/1000000</f>
        <v>#REF!</v>
      </c>
      <c r="W21" s="28" t="e">
        <f t="shared" si="51"/>
        <v>#REF!</v>
      </c>
      <c r="X21" s="29" t="e">
        <f t="shared" si="52"/>
        <v>#REF!</v>
      </c>
      <c r="Y21" s="30" t="str">
        <f t="shared" si="53"/>
        <v xml:space="preserve"> </v>
      </c>
      <c r="Z21" s="31" t="e">
        <f t="shared" si="54"/>
        <v>#REF!</v>
      </c>
      <c r="AA21" s="32" t="e">
        <f t="shared" si="55"/>
        <v>#REF!</v>
      </c>
      <c r="AB21" s="32" t="e">
        <f t="shared" si="56"/>
        <v>#REF!</v>
      </c>
      <c r="AC21" s="32" t="e">
        <f t="shared" si="57"/>
        <v>#REF!</v>
      </c>
      <c r="AD21" s="32" t="e">
        <f t="shared" si="58"/>
        <v>#REF!</v>
      </c>
      <c r="AE21" s="30" t="str">
        <f t="shared" si="59"/>
        <v xml:space="preserve"> </v>
      </c>
      <c r="AF21" s="3"/>
      <c r="AG21" s="3"/>
    </row>
    <row r="22" spans="1:34" outlineLevel="1" x14ac:dyDescent="0.25">
      <c r="B22" s="58" t="s">
        <v>3546</v>
      </c>
      <c r="C22" s="58"/>
      <c r="D22" s="398" t="str">
        <f>+CONCATENATE("TOTAL ",D14)</f>
        <v>TOTAL SALUD Y BIENESTAR</v>
      </c>
      <c r="E22" s="399"/>
      <c r="F22" s="400"/>
      <c r="G22" s="189"/>
      <c r="H22" s="33" t="e">
        <f>SUM(H14:H21)</f>
        <v>#REF!</v>
      </c>
      <c r="I22" s="34" t="e">
        <f t="shared" ref="I22:J22" si="60">SUM(I14:I21)</f>
        <v>#REF!</v>
      </c>
      <c r="J22" s="35" t="e">
        <f t="shared" si="60"/>
        <v>#REF!</v>
      </c>
      <c r="K22" s="34" t="e">
        <f t="shared" si="5"/>
        <v>#REF!</v>
      </c>
      <c r="L22" s="35" t="e">
        <f t="shared" si="0"/>
        <v>#REF!</v>
      </c>
      <c r="M22" s="30" t="str">
        <f t="shared" si="33"/>
        <v xml:space="preserve"> </v>
      </c>
      <c r="N22" s="33" t="e">
        <f t="shared" ref="N22:P22" si="61">SUM(N14:N21)</f>
        <v>#REF!</v>
      </c>
      <c r="O22" s="34" t="e">
        <f t="shared" si="61"/>
        <v>#REF!</v>
      </c>
      <c r="P22" s="35" t="e">
        <f t="shared" si="61"/>
        <v>#REF!</v>
      </c>
      <c r="Q22" s="34" t="e">
        <f t="shared" si="7"/>
        <v>#REF!</v>
      </c>
      <c r="R22" s="35" t="e">
        <f t="shared" si="1"/>
        <v>#REF!</v>
      </c>
      <c r="S22" s="30" t="str">
        <f t="shared" si="17"/>
        <v xml:space="preserve"> </v>
      </c>
      <c r="T22" s="33" t="e">
        <f t="shared" ref="T22:V22" si="62">SUM(T14:T21)</f>
        <v>#REF!</v>
      </c>
      <c r="U22" s="34" t="e">
        <f t="shared" si="62"/>
        <v>#REF!</v>
      </c>
      <c r="V22" s="35" t="e">
        <f t="shared" si="62"/>
        <v>#REF!</v>
      </c>
      <c r="W22" s="34" t="e">
        <f t="shared" si="9"/>
        <v>#REF!</v>
      </c>
      <c r="X22" s="35" t="e">
        <f t="shared" si="2"/>
        <v>#REF!</v>
      </c>
      <c r="Y22" s="30" t="str">
        <f t="shared" si="18"/>
        <v xml:space="preserve"> </v>
      </c>
      <c r="Z22" s="36" t="e">
        <f>+H22+N22+T22</f>
        <v>#REF!</v>
      </c>
      <c r="AA22" s="37" t="e">
        <f>+I22+O22+U22</f>
        <v>#REF!</v>
      </c>
      <c r="AB22" s="37" t="e">
        <f>+J22+P22+V22</f>
        <v>#REF!</v>
      </c>
      <c r="AC22" s="37" t="e">
        <f t="shared" si="11"/>
        <v>#REF!</v>
      </c>
      <c r="AD22" s="37" t="e">
        <f t="shared" si="4"/>
        <v>#REF!</v>
      </c>
      <c r="AE22" s="30" t="str">
        <f t="shared" si="19"/>
        <v xml:space="preserve"> </v>
      </c>
      <c r="AF22" s="48">
        <f>+SUMIF(ARMONIZACION!$D$5:$D$53,B22,ARMONIZACION!$J$5:$J$53)/1000000</f>
        <v>212609.08106564003</v>
      </c>
      <c r="AG22" s="178" t="e">
        <f>+AF22-Z22</f>
        <v>#REF!</v>
      </c>
    </row>
    <row r="23" spans="1:34" ht="40.5" outlineLevel="2" x14ac:dyDescent="0.25">
      <c r="A23" s="3" t="str">
        <f>CONCATENATE(MID(B23,1,3),".",MID(B23,5,1),".",1)</f>
        <v>1.3.1.1</v>
      </c>
      <c r="B23" s="58" t="s">
        <v>501</v>
      </c>
      <c r="C23" s="58" t="e">
        <f>+VLOOKUP(B23,'GASTOS OCT'!#REF!,5,FALSE)</f>
        <v>#REF!</v>
      </c>
      <c r="D23" s="404" t="s">
        <v>340</v>
      </c>
      <c r="E23" s="426" t="s">
        <v>341</v>
      </c>
      <c r="F23" s="437" t="e">
        <f>+VLOOKUP(C23,#REF!,2,FALSE)</f>
        <v>#REF!</v>
      </c>
      <c r="G23" s="26" t="s">
        <v>4171</v>
      </c>
      <c r="H23" s="27" t="e">
        <f>SUMPRODUCT((ACTUALIZADO!$A$4:$A$528=$A23)*(ACTUALIZADO!$M$4:$M$528=1)*(ACTUALIZADO!$B$4:$B$528=$C23)*(ACTUALIZADO!N$4:N$528))/1000000</f>
        <v>#REF!</v>
      </c>
      <c r="I23" s="28" t="e">
        <f>SUMPRODUCT((ACTUALIZADO!$A$4:$A$528=$A23)*(ACTUALIZADO!$M$4:$M$528=1)*(ACTUALIZADO!$B$4:$B$528=$C23)*(ACTUALIZADO!O$4:O$528))/1000000</f>
        <v>#REF!</v>
      </c>
      <c r="J23" s="29" t="e">
        <f>SUMPRODUCT((ACTUALIZADO!$A$4:$A$528=$A23)*(ACTUALIZADO!$M$4:$M$528=1)*(ACTUALIZADO!$B$4:$B$528=$C23)*(ACTUALIZADO!P$4:P$528))/1000000</f>
        <v>#REF!</v>
      </c>
      <c r="K23" s="28" t="e">
        <f t="shared" si="5"/>
        <v>#REF!</v>
      </c>
      <c r="L23" s="29" t="e">
        <f t="shared" si="0"/>
        <v>#REF!</v>
      </c>
      <c r="M23" s="30" t="str">
        <f t="shared" si="33"/>
        <v xml:space="preserve"> </v>
      </c>
      <c r="N23" s="27" t="e">
        <f>SUMPRODUCT((ACTUALIZADO!$A$4:$A$528=$A23)*(ACTUALIZADO!$M$4:$M$528=2)*(ACTUALIZADO!$B$4:$B$528=$C23)*(ACTUALIZADO!N$4:N$528))/1000000+SUMPRODUCT((ACTUALIZADO!$A$4:$A$528=$A23)*(ACTUALIZADO!$M$4:$M$528=5)*(ACTUALIZADO!$B$4:$B$528=$C23)*(ACTUALIZADO!N$4:N$528))/1000000</f>
        <v>#REF!</v>
      </c>
      <c r="O23" s="28" t="e">
        <f>SUMPRODUCT((ACTUALIZADO!$A$4:$A$528=$A23)*(ACTUALIZADO!$M$4:$M$528=2)*(ACTUALIZADO!$B$4:$B$528=$C23)*(ACTUALIZADO!O$4:O$528))/1000000+SUMPRODUCT((ACTUALIZADO!$A$4:$A$528=$A23)*(ACTUALIZADO!$M$4:$M$528=5)*(ACTUALIZADO!$B$4:$B$528=$C23)*(ACTUALIZADO!O$4:O$528))/1000000</f>
        <v>#REF!</v>
      </c>
      <c r="P23" s="29" t="e">
        <f>SUMPRODUCT((ACTUALIZADO!$A$4:$A$528=$A23)*(ACTUALIZADO!$M$4:$M$528=2)*(ACTUALIZADO!$B$4:$B$528=$C23)*(ACTUALIZADO!P$4:P$528))/1000000+SUMPRODUCT((ACTUALIZADO!$A$4:$A$528=$A23)*(ACTUALIZADO!$M$4:$M$528=5)*(ACTUALIZADO!$B$4:$B$528=$C23)*(ACTUALIZADO!P$4:P$528))/1000000</f>
        <v>#REF!</v>
      </c>
      <c r="Q23" s="28" t="e">
        <f t="shared" si="7"/>
        <v>#REF!</v>
      </c>
      <c r="R23" s="29" t="e">
        <f t="shared" si="1"/>
        <v>#REF!</v>
      </c>
      <c r="S23" s="30" t="str">
        <f t="shared" si="17"/>
        <v xml:space="preserve"> </v>
      </c>
      <c r="T23" s="27" t="e">
        <f>SUMPRODUCT((ACTUALIZADO!$A$4:$A$528=$A23)*(ACTUALIZADO!$M$4:$M$528=3)*(ACTUALIZADO!$B$4:$B$528=$C23)*(ACTUALIZADO!N$4:N$528))/1000000</f>
        <v>#REF!</v>
      </c>
      <c r="U23" s="28" t="e">
        <f>SUMPRODUCT((ACTUALIZADO!$A$4:$A$528=$A23)*(ACTUALIZADO!$M$4:$M$528=3)*(ACTUALIZADO!$B$4:$B$528=$C23)*(ACTUALIZADO!O$4:O$528))/1000000</f>
        <v>#REF!</v>
      </c>
      <c r="V23" s="29" t="e">
        <f>SUMPRODUCT((ACTUALIZADO!$A$4:$A$528=$A23)*(ACTUALIZADO!$M$4:$M$528=3)*(ACTUALIZADO!$B$4:$B$528=$C23)*(ACTUALIZADO!P$4:P$528))/1000000</f>
        <v>#REF!</v>
      </c>
      <c r="W23" s="28" t="e">
        <f t="shared" si="9"/>
        <v>#REF!</v>
      </c>
      <c r="X23" s="29" t="e">
        <f t="shared" si="2"/>
        <v>#REF!</v>
      </c>
      <c r="Y23" s="30" t="str">
        <f t="shared" si="18"/>
        <v xml:space="preserve"> </v>
      </c>
      <c r="Z23" s="31" t="e">
        <f t="shared" ref="Z23:Z36" si="63">+H23+N23+T23</f>
        <v>#REF!</v>
      </c>
      <c r="AA23" s="32" t="e">
        <f t="shared" ref="AA23:AA36" si="64">+I23+O23+U23</f>
        <v>#REF!</v>
      </c>
      <c r="AB23" s="32" t="e">
        <f t="shared" ref="AB23:AB36" si="65">+J23+P23+V23</f>
        <v>#REF!</v>
      </c>
      <c r="AC23" s="32" t="e">
        <f t="shared" si="11"/>
        <v>#REF!</v>
      </c>
      <c r="AD23" s="32" t="e">
        <f t="shared" si="4"/>
        <v>#REF!</v>
      </c>
      <c r="AE23" s="30" t="str">
        <f t="shared" si="19"/>
        <v xml:space="preserve"> </v>
      </c>
      <c r="AF23" s="3"/>
      <c r="AG23" s="3"/>
    </row>
    <row r="24" spans="1:34" ht="43.5" customHeight="1" outlineLevel="2" x14ac:dyDescent="0.25">
      <c r="A24" s="3" t="str">
        <f>CONCATENATE(MID(B24,1,3),".",MID(B24,5,1),".",2)</f>
        <v>1.3.1.2</v>
      </c>
      <c r="B24" s="58" t="s">
        <v>501</v>
      </c>
      <c r="C24" s="58" t="e">
        <f>+VLOOKUP(B24,'GASTOS OCT'!#REF!,5,FALSE)</f>
        <v>#REF!</v>
      </c>
      <c r="D24" s="405"/>
      <c r="E24" s="428" t="s">
        <v>341</v>
      </c>
      <c r="F24" s="438" t="e">
        <f>+VLOOKUP(C24,#REF!,2,FALSE)</f>
        <v>#REF!</v>
      </c>
      <c r="G24" s="26" t="s">
        <v>4172</v>
      </c>
      <c r="H24" s="27" t="e">
        <f>SUMPRODUCT((ACTUALIZADO!$A$4:$A$528=$A24)*(ACTUALIZADO!$M$4:$M$528=1)*(ACTUALIZADO!$B$4:$B$528=$C24)*(ACTUALIZADO!N$4:N$528))/1000000</f>
        <v>#REF!</v>
      </c>
      <c r="I24" s="28" t="e">
        <f>SUMPRODUCT((ACTUALIZADO!$A$4:$A$528=$A24)*(ACTUALIZADO!$M$4:$M$528=1)*(ACTUALIZADO!$B$4:$B$528=$C24)*(ACTUALIZADO!O$4:O$528))/1000000</f>
        <v>#REF!</v>
      </c>
      <c r="J24" s="29" t="e">
        <f>SUMPRODUCT((ACTUALIZADO!$A$4:$A$528=$A24)*(ACTUALIZADO!$M$4:$M$528=1)*(ACTUALIZADO!$B$4:$B$528=$C24)*(ACTUALIZADO!P$4:P$528))/1000000</f>
        <v>#REF!</v>
      </c>
      <c r="K24" s="28" t="e">
        <f t="shared" si="5"/>
        <v>#REF!</v>
      </c>
      <c r="L24" s="29" t="e">
        <f t="shared" si="0"/>
        <v>#REF!</v>
      </c>
      <c r="M24" s="30" t="str">
        <f t="shared" si="33"/>
        <v xml:space="preserve"> </v>
      </c>
      <c r="N24" s="27" t="e">
        <f>SUMPRODUCT((ACTUALIZADO!$A$4:$A$528=$A24)*(ACTUALIZADO!$M$4:$M$528=2)*(ACTUALIZADO!$B$4:$B$528=$C24)*(ACTUALIZADO!N$4:N$528))/1000000+SUMPRODUCT((ACTUALIZADO!$A$4:$A$528=$A24)*(ACTUALIZADO!$M$4:$M$528=5)*(ACTUALIZADO!$B$4:$B$528=$C24)*(ACTUALIZADO!N$4:N$528))/1000000</f>
        <v>#REF!</v>
      </c>
      <c r="O24" s="28" t="e">
        <f>SUMPRODUCT((ACTUALIZADO!$A$4:$A$528=$A24)*(ACTUALIZADO!$M$4:$M$528=2)*(ACTUALIZADO!$B$4:$B$528=$C24)*(ACTUALIZADO!O$4:O$528))/1000000+SUMPRODUCT((ACTUALIZADO!$A$4:$A$528=$A24)*(ACTUALIZADO!$M$4:$M$528=5)*(ACTUALIZADO!$B$4:$B$528=$C24)*(ACTUALIZADO!O$4:O$528))/1000000</f>
        <v>#REF!</v>
      </c>
      <c r="P24" s="29" t="e">
        <f>SUMPRODUCT((ACTUALIZADO!$A$4:$A$528=$A24)*(ACTUALIZADO!$M$4:$M$528=2)*(ACTUALIZADO!$B$4:$B$528=$C24)*(ACTUALIZADO!P$4:P$528))/1000000+SUMPRODUCT((ACTUALIZADO!$A$4:$A$528=$A24)*(ACTUALIZADO!$M$4:$M$528=5)*(ACTUALIZADO!$B$4:$B$528=$C24)*(ACTUALIZADO!P$4:P$528))/1000000</f>
        <v>#REF!</v>
      </c>
      <c r="Q24" s="28" t="e">
        <f t="shared" si="7"/>
        <v>#REF!</v>
      </c>
      <c r="R24" s="29" t="e">
        <f t="shared" si="1"/>
        <v>#REF!</v>
      </c>
      <c r="S24" s="30" t="str">
        <f t="shared" si="17"/>
        <v xml:space="preserve"> </v>
      </c>
      <c r="T24" s="27" t="e">
        <f>SUMPRODUCT((ACTUALIZADO!$A$4:$A$528=$A24)*(ACTUALIZADO!$M$4:$M$528=3)*(ACTUALIZADO!$B$4:$B$528=$C24)*(ACTUALIZADO!N$4:N$528))/1000000</f>
        <v>#REF!</v>
      </c>
      <c r="U24" s="28" t="e">
        <f>SUMPRODUCT((ACTUALIZADO!$A$4:$A$528=$A24)*(ACTUALIZADO!$M$4:$M$528=3)*(ACTUALIZADO!$B$4:$B$528=$C24)*(ACTUALIZADO!O$4:O$528))/1000000</f>
        <v>#REF!</v>
      </c>
      <c r="V24" s="29" t="e">
        <f>SUMPRODUCT((ACTUALIZADO!$A$4:$A$528=$A24)*(ACTUALIZADO!$M$4:$M$528=3)*(ACTUALIZADO!$B$4:$B$528=$C24)*(ACTUALIZADO!P$4:P$528))/1000000</f>
        <v>#REF!</v>
      </c>
      <c r="W24" s="28" t="e">
        <f t="shared" si="9"/>
        <v>#REF!</v>
      </c>
      <c r="X24" s="29" t="e">
        <f t="shared" si="2"/>
        <v>#REF!</v>
      </c>
      <c r="Y24" s="30" t="str">
        <f t="shared" si="18"/>
        <v xml:space="preserve"> </v>
      </c>
      <c r="Z24" s="31" t="e">
        <f t="shared" si="63"/>
        <v>#REF!</v>
      </c>
      <c r="AA24" s="32" t="e">
        <f t="shared" si="64"/>
        <v>#REF!</v>
      </c>
      <c r="AB24" s="32" t="e">
        <f t="shared" si="65"/>
        <v>#REF!</v>
      </c>
      <c r="AC24" s="32" t="e">
        <f t="shared" si="11"/>
        <v>#REF!</v>
      </c>
      <c r="AD24" s="32" t="e">
        <f t="shared" si="4"/>
        <v>#REF!</v>
      </c>
      <c r="AE24" s="30" t="str">
        <f t="shared" si="19"/>
        <v xml:space="preserve"> </v>
      </c>
      <c r="AF24" s="3"/>
      <c r="AG24" s="3"/>
    </row>
    <row r="25" spans="1:34" ht="27" outlineLevel="2" x14ac:dyDescent="0.25">
      <c r="A25" s="3" t="str">
        <f>CONCATENATE(MID(B25,1,3),".",MID(B25,5,1),".",1)</f>
        <v>1.3.2.1</v>
      </c>
      <c r="B25" s="58" t="s">
        <v>502</v>
      </c>
      <c r="C25" s="58" t="e">
        <f>+VLOOKUP(B25,'GASTOS OCT'!#REF!,5,FALSE)</f>
        <v>#REF!</v>
      </c>
      <c r="D25" s="405" t="s">
        <v>241</v>
      </c>
      <c r="E25" s="397" t="s">
        <v>345</v>
      </c>
      <c r="F25" s="185" t="e">
        <f>+VLOOKUP(C25,#REF!,2,FALSE)</f>
        <v>#REF!</v>
      </c>
      <c r="G25" s="26" t="s">
        <v>4173</v>
      </c>
      <c r="H25" s="27" t="e">
        <f>SUMPRODUCT((ACTUALIZADO!$A$4:$A$528=$A25)*(ACTUALIZADO!$M$4:$M$528=1)*(ACTUALIZADO!$B$4:$B$528=$C25)*(ACTUALIZADO!N$4:N$528))/1000000</f>
        <v>#REF!</v>
      </c>
      <c r="I25" s="28" t="e">
        <f>SUMPRODUCT((ACTUALIZADO!$A$4:$A$528=$A25)*(ACTUALIZADO!$M$4:$M$528=1)*(ACTUALIZADO!$B$4:$B$528=$C25)*(ACTUALIZADO!O$4:O$528))/1000000</f>
        <v>#REF!</v>
      </c>
      <c r="J25" s="29" t="e">
        <f>SUMPRODUCT((ACTUALIZADO!$A$4:$A$528=$A25)*(ACTUALIZADO!$M$4:$M$528=1)*(ACTUALIZADO!$B$4:$B$528=$C25)*(ACTUALIZADO!P$4:P$528))/1000000</f>
        <v>#REF!</v>
      </c>
      <c r="K25" s="28" t="e">
        <f t="shared" si="5"/>
        <v>#REF!</v>
      </c>
      <c r="L25" s="29" t="e">
        <f t="shared" si="0"/>
        <v>#REF!</v>
      </c>
      <c r="M25" s="30" t="str">
        <f t="shared" si="33"/>
        <v xml:space="preserve"> </v>
      </c>
      <c r="N25" s="27" t="e">
        <f>SUMPRODUCT((ACTUALIZADO!$A$4:$A$528=$A25)*(ACTUALIZADO!$M$4:$M$528=2)*(ACTUALIZADO!$B$4:$B$528=$C25)*(ACTUALIZADO!N$4:N$528))/1000000+SUMPRODUCT((ACTUALIZADO!$A$4:$A$528=$A25)*(ACTUALIZADO!$M$4:$M$528=5)*(ACTUALIZADO!$B$4:$B$528=$C25)*(ACTUALIZADO!N$4:N$528))/1000000</f>
        <v>#REF!</v>
      </c>
      <c r="O25" s="28" t="e">
        <f>SUMPRODUCT((ACTUALIZADO!$A$4:$A$528=$A25)*(ACTUALIZADO!$M$4:$M$528=2)*(ACTUALIZADO!$B$4:$B$528=$C25)*(ACTUALIZADO!O$4:O$528))/1000000+SUMPRODUCT((ACTUALIZADO!$A$4:$A$528=$A25)*(ACTUALIZADO!$M$4:$M$528=5)*(ACTUALIZADO!$B$4:$B$528=$C25)*(ACTUALIZADO!O$4:O$528))/1000000</f>
        <v>#REF!</v>
      </c>
      <c r="P25" s="29" t="e">
        <f>SUMPRODUCT((ACTUALIZADO!$A$4:$A$528=$A25)*(ACTUALIZADO!$M$4:$M$528=2)*(ACTUALIZADO!$B$4:$B$528=$C25)*(ACTUALIZADO!P$4:P$528))/1000000+SUMPRODUCT((ACTUALIZADO!$A$4:$A$528=$A25)*(ACTUALIZADO!$M$4:$M$528=5)*(ACTUALIZADO!$B$4:$B$528=$C25)*(ACTUALIZADO!P$4:P$528))/1000000</f>
        <v>#REF!</v>
      </c>
      <c r="Q25" s="28" t="e">
        <f t="shared" si="7"/>
        <v>#REF!</v>
      </c>
      <c r="R25" s="29" t="e">
        <f t="shared" si="1"/>
        <v>#REF!</v>
      </c>
      <c r="S25" s="30" t="str">
        <f t="shared" si="17"/>
        <v xml:space="preserve"> </v>
      </c>
      <c r="T25" s="27" t="e">
        <f>SUMPRODUCT((ACTUALIZADO!$A$4:$A$528=$A25)*(ACTUALIZADO!$M$4:$M$528=3)*(ACTUALIZADO!$B$4:$B$528=$C25)*(ACTUALIZADO!N$4:N$528))/1000000</f>
        <v>#REF!</v>
      </c>
      <c r="U25" s="28" t="e">
        <f>SUMPRODUCT((ACTUALIZADO!$A$4:$A$528=$A25)*(ACTUALIZADO!$M$4:$M$528=3)*(ACTUALIZADO!$B$4:$B$528=$C25)*(ACTUALIZADO!O$4:O$528))/1000000</f>
        <v>#REF!</v>
      </c>
      <c r="V25" s="29" t="e">
        <f>SUMPRODUCT((ACTUALIZADO!$A$4:$A$528=$A25)*(ACTUALIZADO!$M$4:$M$528=3)*(ACTUALIZADO!$B$4:$B$528=$C25)*(ACTUALIZADO!P$4:P$528))/1000000</f>
        <v>#REF!</v>
      </c>
      <c r="W25" s="28" t="e">
        <f t="shared" si="9"/>
        <v>#REF!</v>
      </c>
      <c r="X25" s="29" t="e">
        <f t="shared" si="2"/>
        <v>#REF!</v>
      </c>
      <c r="Y25" s="30" t="str">
        <f t="shared" si="18"/>
        <v xml:space="preserve"> </v>
      </c>
      <c r="Z25" s="31" t="e">
        <f t="shared" si="63"/>
        <v>#REF!</v>
      </c>
      <c r="AA25" s="32" t="e">
        <f t="shared" si="64"/>
        <v>#REF!</v>
      </c>
      <c r="AB25" s="32" t="e">
        <f t="shared" si="65"/>
        <v>#REF!</v>
      </c>
      <c r="AC25" s="32" t="e">
        <f t="shared" si="11"/>
        <v>#REF!</v>
      </c>
      <c r="AD25" s="32" t="e">
        <f t="shared" si="4"/>
        <v>#REF!</v>
      </c>
      <c r="AE25" s="30" t="str">
        <f t="shared" si="19"/>
        <v xml:space="preserve"> </v>
      </c>
      <c r="AF25" s="449"/>
      <c r="AG25" s="3"/>
    </row>
    <row r="26" spans="1:34" ht="27" outlineLevel="2" x14ac:dyDescent="0.25">
      <c r="A26" s="3" t="str">
        <f>CONCATENATE(MID(B26,1,3),".",MID(B26,5,1),".",1)</f>
        <v>1.3.2.1</v>
      </c>
      <c r="B26" s="58" t="s">
        <v>502</v>
      </c>
      <c r="C26" s="58">
        <v>24</v>
      </c>
      <c r="D26" s="405"/>
      <c r="E26" s="397" t="s">
        <v>345</v>
      </c>
      <c r="F26" s="185" t="e">
        <f>+VLOOKUP(C26,#REF!,2,FALSE)</f>
        <v>#REF!</v>
      </c>
      <c r="G26" s="26" t="s">
        <v>4173</v>
      </c>
      <c r="H26" s="27">
        <f>SUMPRODUCT((ACTUALIZADO!$A$4:$A$528=$A26)*(ACTUALIZADO!$M$4:$M$528=1)*(ACTUALIZADO!$B$4:$B$528=$C26)*(ACTUALIZADO!N$4:N$528))/1000000</f>
        <v>138</v>
      </c>
      <c r="I26" s="28">
        <f>SUMPRODUCT((ACTUALIZADO!$A$4:$A$528=$A26)*(ACTUALIZADO!$M$4:$M$528=1)*(ACTUALIZADO!$B$4:$B$528=$C26)*(ACTUALIZADO!O$4:O$528))/1000000</f>
        <v>69</v>
      </c>
      <c r="J26" s="29">
        <f>SUMPRODUCT((ACTUALIZADO!$A$4:$A$528=$A26)*(ACTUALIZADO!$M$4:$M$528=1)*(ACTUALIZADO!$B$4:$B$528=$C26)*(ACTUALIZADO!P$4:P$528))/1000000</f>
        <v>0</v>
      </c>
      <c r="K26" s="28">
        <f t="shared" si="5"/>
        <v>69</v>
      </c>
      <c r="L26" s="29">
        <f t="shared" si="0"/>
        <v>69</v>
      </c>
      <c r="M26" s="30">
        <f t="shared" si="33"/>
        <v>0</v>
      </c>
      <c r="N26" s="27">
        <f>SUMPRODUCT((ACTUALIZADO!$A$4:$A$528=$A26)*(ACTUALIZADO!$M$4:$M$528=2)*(ACTUALIZADO!$B$4:$B$528=$C26)*(ACTUALIZADO!N$4:N$528))/1000000+SUMPRODUCT((ACTUALIZADO!$A$4:$A$528=$A26)*(ACTUALIZADO!$M$4:$M$528=5)*(ACTUALIZADO!$B$4:$B$528=$C26)*(ACTUALIZADO!N$4:N$528))/1000000</f>
        <v>0</v>
      </c>
      <c r="O26" s="28">
        <f>SUMPRODUCT((ACTUALIZADO!$A$4:$A$528=$A26)*(ACTUALIZADO!$M$4:$M$528=2)*(ACTUALIZADO!$B$4:$B$528=$C26)*(ACTUALIZADO!O$4:O$528))/1000000+SUMPRODUCT((ACTUALIZADO!$A$4:$A$528=$A26)*(ACTUALIZADO!$M$4:$M$528=5)*(ACTUALIZADO!$B$4:$B$528=$C26)*(ACTUALIZADO!O$4:O$528))/1000000</f>
        <v>0</v>
      </c>
      <c r="P26" s="29">
        <f>SUMPRODUCT((ACTUALIZADO!$A$4:$A$528=$A26)*(ACTUALIZADO!$M$4:$M$528=2)*(ACTUALIZADO!$B$4:$B$528=$C26)*(ACTUALIZADO!P$4:P$528))/1000000+SUMPRODUCT((ACTUALIZADO!$A$4:$A$528=$A26)*(ACTUALIZADO!$M$4:$M$528=5)*(ACTUALIZADO!$B$4:$B$528=$C26)*(ACTUALIZADO!P$4:P$528))/1000000</f>
        <v>0</v>
      </c>
      <c r="Q26" s="28">
        <f t="shared" si="7"/>
        <v>0</v>
      </c>
      <c r="R26" s="29">
        <f t="shared" si="1"/>
        <v>0</v>
      </c>
      <c r="S26" s="30" t="str">
        <f t="shared" si="17"/>
        <v xml:space="preserve"> </v>
      </c>
      <c r="T26" s="27">
        <f>SUMPRODUCT((ACTUALIZADO!$A$4:$A$528=$A26)*(ACTUALIZADO!$M$4:$M$528=3)*(ACTUALIZADO!$B$4:$B$528=$C26)*(ACTUALIZADO!N$4:N$528))/1000000</f>
        <v>0</v>
      </c>
      <c r="U26" s="28">
        <f>SUMPRODUCT((ACTUALIZADO!$A$4:$A$528=$A26)*(ACTUALIZADO!$M$4:$M$528=3)*(ACTUALIZADO!$B$4:$B$528=$C26)*(ACTUALIZADO!O$4:O$528))/1000000</f>
        <v>0</v>
      </c>
      <c r="V26" s="29">
        <f>SUMPRODUCT((ACTUALIZADO!$A$4:$A$528=$A26)*(ACTUALIZADO!$M$4:$M$528=3)*(ACTUALIZADO!$B$4:$B$528=$C26)*(ACTUALIZADO!P$4:P$528))/1000000</f>
        <v>0</v>
      </c>
      <c r="W26" s="28">
        <f t="shared" si="9"/>
        <v>0</v>
      </c>
      <c r="X26" s="29">
        <f t="shared" si="2"/>
        <v>0</v>
      </c>
      <c r="Y26" s="30" t="str">
        <f t="shared" si="18"/>
        <v xml:space="preserve"> </v>
      </c>
      <c r="Z26" s="31">
        <f t="shared" si="63"/>
        <v>138</v>
      </c>
      <c r="AA26" s="32">
        <f t="shared" si="64"/>
        <v>69</v>
      </c>
      <c r="AB26" s="32">
        <f t="shared" si="65"/>
        <v>0</v>
      </c>
      <c r="AC26" s="32">
        <f t="shared" si="11"/>
        <v>69</v>
      </c>
      <c r="AD26" s="32">
        <f t="shared" si="4"/>
        <v>69</v>
      </c>
      <c r="AE26" s="30">
        <f t="shared" si="19"/>
        <v>0</v>
      </c>
      <c r="AF26" s="449"/>
      <c r="AG26" s="3"/>
    </row>
    <row r="27" spans="1:34" ht="27" outlineLevel="2" x14ac:dyDescent="0.25">
      <c r="A27" s="3" t="str">
        <f>CONCATENATE(MID(B27,1,3),".",MID(B27,5,1),".",1)</f>
        <v>1.3.2.1</v>
      </c>
      <c r="B27" s="58" t="s">
        <v>502</v>
      </c>
      <c r="C27" s="58">
        <v>29</v>
      </c>
      <c r="D27" s="405"/>
      <c r="E27" s="397" t="s">
        <v>345</v>
      </c>
      <c r="F27" s="185" t="s">
        <v>216</v>
      </c>
      <c r="G27" s="26" t="s">
        <v>4173</v>
      </c>
      <c r="H27" s="27">
        <f>SUMPRODUCT((ACTUALIZADO!$A$4:$A$528=$A27)*(ACTUALIZADO!$M$4:$M$528=1)*(ACTUALIZADO!$B$4:$B$528=$C27)*(ACTUALIZADO!N$4:N$528))/1000000</f>
        <v>181.78648161000001</v>
      </c>
      <c r="I27" s="28">
        <f>SUMPRODUCT((ACTUALIZADO!$A$4:$A$528=$A27)*(ACTUALIZADO!$M$4:$M$528=1)*(ACTUALIZADO!$B$4:$B$528=$C27)*(ACTUALIZADO!O$4:O$528))/1000000</f>
        <v>181.78648161000001</v>
      </c>
      <c r="J27" s="29">
        <f>SUMPRODUCT((ACTUALIZADO!$A$4:$A$528=$A27)*(ACTUALIZADO!$M$4:$M$528=1)*(ACTUALIZADO!$B$4:$B$528=$C27)*(ACTUALIZADO!P$4:P$528))/1000000</f>
        <v>181.78648161000001</v>
      </c>
      <c r="K27" s="28">
        <f t="shared" si="5"/>
        <v>0</v>
      </c>
      <c r="L27" s="29">
        <f t="shared" si="0"/>
        <v>0</v>
      </c>
      <c r="M27" s="30">
        <f t="shared" si="33"/>
        <v>1</v>
      </c>
      <c r="N27" s="27">
        <f>SUMPRODUCT((ACTUALIZADO!$A$4:$A$528=$A27)*(ACTUALIZADO!$M$4:$M$528=2)*(ACTUALIZADO!$B$4:$B$528=$C27)*(ACTUALIZADO!N$4:N$528))/1000000+SUMPRODUCT((ACTUALIZADO!$A$4:$A$528=$A27)*(ACTUALIZADO!$M$4:$M$528=5)*(ACTUALIZADO!$B$4:$B$528=$C27)*(ACTUALIZADO!N$4:N$528))/1000000</f>
        <v>0</v>
      </c>
      <c r="O27" s="28">
        <f>SUMPRODUCT((ACTUALIZADO!$A$4:$A$528=$A27)*(ACTUALIZADO!$M$4:$M$528=2)*(ACTUALIZADO!$B$4:$B$528=$C27)*(ACTUALIZADO!O$4:O$528))/1000000+SUMPRODUCT((ACTUALIZADO!$A$4:$A$528=$A27)*(ACTUALIZADO!$M$4:$M$528=5)*(ACTUALIZADO!$B$4:$B$528=$C27)*(ACTUALIZADO!O$4:O$528))/1000000</f>
        <v>0</v>
      </c>
      <c r="P27" s="29">
        <f>SUMPRODUCT((ACTUALIZADO!$A$4:$A$528=$A27)*(ACTUALIZADO!$M$4:$M$528=2)*(ACTUALIZADO!$B$4:$B$528=$C27)*(ACTUALIZADO!P$4:P$528))/1000000+SUMPRODUCT((ACTUALIZADO!$A$4:$A$528=$A27)*(ACTUALIZADO!$M$4:$M$528=5)*(ACTUALIZADO!$B$4:$B$528=$C27)*(ACTUALIZADO!P$4:P$528))/1000000</f>
        <v>0</v>
      </c>
      <c r="Q27" s="28">
        <f t="shared" si="7"/>
        <v>0</v>
      </c>
      <c r="R27" s="29">
        <f t="shared" si="1"/>
        <v>0</v>
      </c>
      <c r="S27" s="30" t="str">
        <f t="shared" si="17"/>
        <v xml:space="preserve"> </v>
      </c>
      <c r="T27" s="27">
        <f>SUMPRODUCT((ACTUALIZADO!$A$4:$A$528=$A27)*(ACTUALIZADO!$M$4:$M$528=3)*(ACTUALIZADO!$B$4:$B$528=$C27)*(ACTUALIZADO!N$4:N$528))/1000000</f>
        <v>0</v>
      </c>
      <c r="U27" s="28">
        <f>SUMPRODUCT((ACTUALIZADO!$A$4:$A$528=$A27)*(ACTUALIZADO!$M$4:$M$528=3)*(ACTUALIZADO!$B$4:$B$528=$C27)*(ACTUALIZADO!O$4:O$528))/1000000</f>
        <v>0</v>
      </c>
      <c r="V27" s="29">
        <f>SUMPRODUCT((ACTUALIZADO!$A$4:$A$528=$A27)*(ACTUALIZADO!$M$4:$M$528=3)*(ACTUALIZADO!$B$4:$B$528=$C27)*(ACTUALIZADO!P$4:P$528))/1000000</f>
        <v>0</v>
      </c>
      <c r="W27" s="28">
        <f t="shared" si="9"/>
        <v>0</v>
      </c>
      <c r="X27" s="29">
        <f t="shared" si="2"/>
        <v>0</v>
      </c>
      <c r="Y27" s="30" t="str">
        <f t="shared" si="18"/>
        <v xml:space="preserve"> </v>
      </c>
      <c r="Z27" s="31">
        <f t="shared" si="63"/>
        <v>181.78648161000001</v>
      </c>
      <c r="AA27" s="32">
        <f t="shared" si="64"/>
        <v>181.78648161000001</v>
      </c>
      <c r="AB27" s="32">
        <f t="shared" si="65"/>
        <v>181.78648161000001</v>
      </c>
      <c r="AC27" s="32">
        <f t="shared" si="11"/>
        <v>0</v>
      </c>
      <c r="AD27" s="32">
        <f t="shared" si="4"/>
        <v>0</v>
      </c>
      <c r="AE27" s="30">
        <f t="shared" si="19"/>
        <v>1</v>
      </c>
      <c r="AF27" s="449"/>
      <c r="AG27" s="3"/>
    </row>
    <row r="28" spans="1:34" ht="27" outlineLevel="2" x14ac:dyDescent="0.25">
      <c r="A28" s="3" t="str">
        <f>CONCATENATE(MID(B28,1,3),".",MID(B28,5,1),".",1)</f>
        <v>1.3.3.1</v>
      </c>
      <c r="B28" s="58" t="s">
        <v>503</v>
      </c>
      <c r="C28" s="58" t="e">
        <f>+VLOOKUP(B28,'GASTOS OCT'!#REF!,5,FALSE)</f>
        <v>#REF!</v>
      </c>
      <c r="D28" s="405"/>
      <c r="E28" s="396" t="s">
        <v>348</v>
      </c>
      <c r="F28" s="185" t="e">
        <f>+VLOOKUP(C28,#REF!,2,FALSE)</f>
        <v>#REF!</v>
      </c>
      <c r="G28" s="26" t="s">
        <v>4174</v>
      </c>
      <c r="H28" s="27" t="e">
        <f>SUMPRODUCT((ACTUALIZADO!$A$4:$A$528=$A28)*(ACTUALIZADO!$M$4:$M$528=1)*(ACTUALIZADO!$B$4:$B$528=$C28)*(ACTUALIZADO!N$4:N$528))/1000000</f>
        <v>#REF!</v>
      </c>
      <c r="I28" s="28" t="e">
        <f>SUMPRODUCT((ACTUALIZADO!$A$4:$A$528=$A28)*(ACTUALIZADO!$M$4:$M$528=1)*(ACTUALIZADO!$B$4:$B$528=$C28)*(ACTUALIZADO!O$4:O$528))/1000000</f>
        <v>#REF!</v>
      </c>
      <c r="J28" s="29" t="e">
        <f>SUMPRODUCT((ACTUALIZADO!$A$4:$A$528=$A28)*(ACTUALIZADO!$M$4:$M$528=1)*(ACTUALIZADO!$B$4:$B$528=$C28)*(ACTUALIZADO!P$4:P$528))/1000000</f>
        <v>#REF!</v>
      </c>
      <c r="K28" s="28" t="e">
        <f t="shared" si="5"/>
        <v>#REF!</v>
      </c>
      <c r="L28" s="29" t="e">
        <f t="shared" si="0"/>
        <v>#REF!</v>
      </c>
      <c r="M28" s="30" t="str">
        <f t="shared" si="33"/>
        <v xml:space="preserve"> </v>
      </c>
      <c r="N28" s="27" t="e">
        <f>SUMPRODUCT((ACTUALIZADO!$A$4:$A$528=$A28)*(ACTUALIZADO!$M$4:$M$528=2)*(ACTUALIZADO!$B$4:$B$528=$C28)*(ACTUALIZADO!N$4:N$528))/1000000+SUMPRODUCT((ACTUALIZADO!$A$4:$A$528=$A28)*(ACTUALIZADO!$M$4:$M$528=5)*(ACTUALIZADO!$B$4:$B$528=$C28)*(ACTUALIZADO!N$4:N$528))/1000000</f>
        <v>#REF!</v>
      </c>
      <c r="O28" s="28" t="e">
        <f>SUMPRODUCT((ACTUALIZADO!$A$4:$A$528=$A28)*(ACTUALIZADO!$M$4:$M$528=2)*(ACTUALIZADO!$B$4:$B$528=$C28)*(ACTUALIZADO!O$4:O$528))/1000000+SUMPRODUCT((ACTUALIZADO!$A$4:$A$528=$A28)*(ACTUALIZADO!$M$4:$M$528=5)*(ACTUALIZADO!$B$4:$B$528=$C28)*(ACTUALIZADO!O$4:O$528))/1000000</f>
        <v>#REF!</v>
      </c>
      <c r="P28" s="29" t="e">
        <f>SUMPRODUCT((ACTUALIZADO!$A$4:$A$528=$A28)*(ACTUALIZADO!$M$4:$M$528=2)*(ACTUALIZADO!$B$4:$B$528=$C28)*(ACTUALIZADO!P$4:P$528))/1000000+SUMPRODUCT((ACTUALIZADO!$A$4:$A$528=$A28)*(ACTUALIZADO!$M$4:$M$528=5)*(ACTUALIZADO!$B$4:$B$528=$C28)*(ACTUALIZADO!P$4:P$528))/1000000</f>
        <v>#REF!</v>
      </c>
      <c r="Q28" s="28" t="e">
        <f t="shared" si="7"/>
        <v>#REF!</v>
      </c>
      <c r="R28" s="29" t="e">
        <f t="shared" si="1"/>
        <v>#REF!</v>
      </c>
      <c r="S28" s="30" t="str">
        <f t="shared" si="17"/>
        <v xml:space="preserve"> </v>
      </c>
      <c r="T28" s="27" t="e">
        <f>SUMPRODUCT((ACTUALIZADO!$A$4:$A$528=$A28)*(ACTUALIZADO!$M$4:$M$528=3)*(ACTUALIZADO!$B$4:$B$528=$C28)*(ACTUALIZADO!N$4:N$528))/1000000</f>
        <v>#REF!</v>
      </c>
      <c r="U28" s="28" t="e">
        <f>SUMPRODUCT((ACTUALIZADO!$A$4:$A$528=$A28)*(ACTUALIZADO!$M$4:$M$528=3)*(ACTUALIZADO!$B$4:$B$528=$C28)*(ACTUALIZADO!O$4:O$528))/1000000</f>
        <v>#REF!</v>
      </c>
      <c r="V28" s="29" t="e">
        <f>SUMPRODUCT((ACTUALIZADO!$A$4:$A$528=$A28)*(ACTUALIZADO!$M$4:$M$528=3)*(ACTUALIZADO!$B$4:$B$528=$C28)*(ACTUALIZADO!P$4:P$528))/1000000</f>
        <v>#REF!</v>
      </c>
      <c r="W28" s="28" t="e">
        <f t="shared" si="9"/>
        <v>#REF!</v>
      </c>
      <c r="X28" s="29" t="e">
        <f t="shared" si="2"/>
        <v>#REF!</v>
      </c>
      <c r="Y28" s="30" t="str">
        <f t="shared" si="18"/>
        <v xml:space="preserve"> </v>
      </c>
      <c r="Z28" s="31" t="e">
        <f t="shared" si="63"/>
        <v>#REF!</v>
      </c>
      <c r="AA28" s="32" t="e">
        <f t="shared" si="64"/>
        <v>#REF!</v>
      </c>
      <c r="AB28" s="32" t="e">
        <f t="shared" si="65"/>
        <v>#REF!</v>
      </c>
      <c r="AC28" s="32" t="e">
        <f t="shared" si="11"/>
        <v>#REF!</v>
      </c>
      <c r="AD28" s="32" t="e">
        <f t="shared" si="4"/>
        <v>#REF!</v>
      </c>
      <c r="AE28" s="30" t="str">
        <f t="shared" si="19"/>
        <v xml:space="preserve"> </v>
      </c>
      <c r="AF28" s="449"/>
      <c r="AG28" s="3"/>
    </row>
    <row r="29" spans="1:34" ht="27" outlineLevel="2" x14ac:dyDescent="0.25">
      <c r="A29" s="3" t="str">
        <f>CONCATENATE(MID(B29,1,3),".",MID(B29,5,1),".",1)</f>
        <v>1.3.3.1</v>
      </c>
      <c r="B29" s="58" t="s">
        <v>503</v>
      </c>
      <c r="C29" s="58">
        <v>29</v>
      </c>
      <c r="D29" s="405"/>
      <c r="E29" s="396" t="s">
        <v>348</v>
      </c>
      <c r="F29" s="185" t="s">
        <v>216</v>
      </c>
      <c r="G29" s="26" t="s">
        <v>4174</v>
      </c>
      <c r="H29" s="27">
        <f>SUMPRODUCT((ACTUALIZADO!$A$4:$A$528=$A29)*(ACTUALIZADO!$M$4:$M$528=1)*(ACTUALIZADO!$B$4:$B$528=$C29)*(ACTUALIZADO!N$4:N$528))/1000000</f>
        <v>241.56831299999999</v>
      </c>
      <c r="I29" s="28">
        <f>SUMPRODUCT((ACTUALIZADO!$A$4:$A$528=$A29)*(ACTUALIZADO!$M$4:$M$528=1)*(ACTUALIZADO!$B$4:$B$528=$C29)*(ACTUALIZADO!O$4:O$528))/1000000</f>
        <v>241.56831299999999</v>
      </c>
      <c r="J29" s="29">
        <f>SUMPRODUCT((ACTUALIZADO!$A$4:$A$528=$A29)*(ACTUALIZADO!$M$4:$M$528=1)*(ACTUALIZADO!$B$4:$B$528=$C29)*(ACTUALIZADO!P$4:P$528))/1000000</f>
        <v>241.56831299999999</v>
      </c>
      <c r="K29" s="28">
        <f t="shared" si="5"/>
        <v>0</v>
      </c>
      <c r="L29" s="29">
        <f t="shared" si="0"/>
        <v>0</v>
      </c>
      <c r="M29" s="30">
        <f t="shared" si="33"/>
        <v>1</v>
      </c>
      <c r="N29" s="27">
        <f>SUMPRODUCT((ACTUALIZADO!$A$4:$A$528=$A29)*(ACTUALIZADO!$M$4:$M$528=2)*(ACTUALIZADO!$B$4:$B$528=$C29)*(ACTUALIZADO!N$4:N$528))/1000000+SUMPRODUCT((ACTUALIZADO!$A$4:$A$528=$A29)*(ACTUALIZADO!$M$4:$M$528=5)*(ACTUALIZADO!$B$4:$B$528=$C29)*(ACTUALIZADO!N$4:N$528))/1000000</f>
        <v>0</v>
      </c>
      <c r="O29" s="28">
        <f>SUMPRODUCT((ACTUALIZADO!$A$4:$A$528=$A29)*(ACTUALIZADO!$M$4:$M$528=2)*(ACTUALIZADO!$B$4:$B$528=$C29)*(ACTUALIZADO!O$4:O$528))/1000000+SUMPRODUCT((ACTUALIZADO!$A$4:$A$528=$A29)*(ACTUALIZADO!$M$4:$M$528=5)*(ACTUALIZADO!$B$4:$B$528=$C29)*(ACTUALIZADO!O$4:O$528))/1000000</f>
        <v>0</v>
      </c>
      <c r="P29" s="29">
        <f>SUMPRODUCT((ACTUALIZADO!$A$4:$A$528=$A29)*(ACTUALIZADO!$M$4:$M$528=2)*(ACTUALIZADO!$B$4:$B$528=$C29)*(ACTUALIZADO!P$4:P$528))/1000000+SUMPRODUCT((ACTUALIZADO!$A$4:$A$528=$A29)*(ACTUALIZADO!$M$4:$M$528=5)*(ACTUALIZADO!$B$4:$B$528=$C29)*(ACTUALIZADO!P$4:P$528))/1000000</f>
        <v>0</v>
      </c>
      <c r="Q29" s="28">
        <f t="shared" si="7"/>
        <v>0</v>
      </c>
      <c r="R29" s="29">
        <f t="shared" si="1"/>
        <v>0</v>
      </c>
      <c r="S29" s="30" t="str">
        <f t="shared" si="17"/>
        <v xml:space="preserve"> </v>
      </c>
      <c r="T29" s="27">
        <f>SUMPRODUCT((ACTUALIZADO!$A$4:$A$528=$A29)*(ACTUALIZADO!$M$4:$M$528=3)*(ACTUALIZADO!$B$4:$B$528=$C29)*(ACTUALIZADO!N$4:N$528))/1000000</f>
        <v>0</v>
      </c>
      <c r="U29" s="28">
        <f>SUMPRODUCT((ACTUALIZADO!$A$4:$A$528=$A29)*(ACTUALIZADO!$M$4:$M$528=3)*(ACTUALIZADO!$B$4:$B$528=$C29)*(ACTUALIZADO!O$4:O$528))/1000000</f>
        <v>0</v>
      </c>
      <c r="V29" s="29">
        <f>SUMPRODUCT((ACTUALIZADO!$A$4:$A$528=$A29)*(ACTUALIZADO!$M$4:$M$528=3)*(ACTUALIZADO!$B$4:$B$528=$C29)*(ACTUALIZADO!P$4:P$528))/1000000</f>
        <v>0</v>
      </c>
      <c r="W29" s="28">
        <f t="shared" si="9"/>
        <v>0</v>
      </c>
      <c r="X29" s="29">
        <f t="shared" si="2"/>
        <v>0</v>
      </c>
      <c r="Y29" s="30" t="str">
        <f t="shared" si="18"/>
        <v xml:space="preserve"> </v>
      </c>
      <c r="Z29" s="31">
        <f t="shared" si="63"/>
        <v>241.56831299999999</v>
      </c>
      <c r="AA29" s="32">
        <f t="shared" si="64"/>
        <v>241.56831299999999</v>
      </c>
      <c r="AB29" s="32">
        <f t="shared" si="65"/>
        <v>241.56831299999999</v>
      </c>
      <c r="AC29" s="32">
        <f t="shared" si="11"/>
        <v>0</v>
      </c>
      <c r="AD29" s="32">
        <f t="shared" si="4"/>
        <v>0</v>
      </c>
      <c r="AE29" s="30">
        <f t="shared" si="19"/>
        <v>1</v>
      </c>
      <c r="AF29" s="449"/>
      <c r="AG29" s="3"/>
    </row>
    <row r="30" spans="1:34" ht="27" outlineLevel="2" x14ac:dyDescent="0.25">
      <c r="A30" s="3" t="str">
        <f>CONCATENATE(MID(B30,1,3),".",MID(B30,5,1),".",2)</f>
        <v>1.3.4.2</v>
      </c>
      <c r="B30" s="58" t="s">
        <v>504</v>
      </c>
      <c r="C30" s="58" t="e">
        <f>+VLOOKUP(B30,'GASTOS OCT'!#REF!,5,FALSE)</f>
        <v>#REF!</v>
      </c>
      <c r="D30" s="405"/>
      <c r="E30" s="426" t="s">
        <v>351</v>
      </c>
      <c r="F30" s="185" t="e">
        <f>+VLOOKUP(C30,#REF!,2,FALSE)</f>
        <v>#REF!</v>
      </c>
      <c r="G30" s="26" t="s">
        <v>4175</v>
      </c>
      <c r="H30" s="27" t="e">
        <f>SUMPRODUCT((ACTUALIZADO!$A$4:$A$528=$A30)*(ACTUALIZADO!$M$4:$M$528=1)*(ACTUALIZADO!$B$4:$B$528=$C30)*(ACTUALIZADO!N$4:N$528))/1000000</f>
        <v>#REF!</v>
      </c>
      <c r="I30" s="28" t="e">
        <f>SUMPRODUCT((ACTUALIZADO!$A$4:$A$528=$A30)*(ACTUALIZADO!$M$4:$M$528=1)*(ACTUALIZADO!$B$4:$B$528=$C30)*(ACTUALIZADO!O$4:O$528))/1000000</f>
        <v>#REF!</v>
      </c>
      <c r="J30" s="29" t="e">
        <f>SUMPRODUCT((ACTUALIZADO!$A$4:$A$528=$A30)*(ACTUALIZADO!$M$4:$M$528=1)*(ACTUALIZADO!$B$4:$B$528=$C30)*(ACTUALIZADO!P$4:P$528))/1000000</f>
        <v>#REF!</v>
      </c>
      <c r="K30" s="28" t="e">
        <f t="shared" si="5"/>
        <v>#REF!</v>
      </c>
      <c r="L30" s="29" t="e">
        <f t="shared" si="0"/>
        <v>#REF!</v>
      </c>
      <c r="M30" s="30" t="str">
        <f t="shared" si="33"/>
        <v xml:space="preserve"> </v>
      </c>
      <c r="N30" s="27" t="e">
        <f>SUMPRODUCT((ACTUALIZADO!$A$4:$A$528=$A30)*(ACTUALIZADO!$M$4:$M$528=2)*(ACTUALIZADO!$B$4:$B$528=$C30)*(ACTUALIZADO!N$4:N$528))/1000000+SUMPRODUCT((ACTUALIZADO!$A$4:$A$528=$A30)*(ACTUALIZADO!$M$4:$M$528=5)*(ACTUALIZADO!$B$4:$B$528=$C30)*(ACTUALIZADO!N$4:N$528))/1000000</f>
        <v>#REF!</v>
      </c>
      <c r="O30" s="28" t="e">
        <f>SUMPRODUCT((ACTUALIZADO!$A$4:$A$528=$A30)*(ACTUALIZADO!$M$4:$M$528=2)*(ACTUALIZADO!$B$4:$B$528=$C30)*(ACTUALIZADO!O$4:O$528))/1000000+SUMPRODUCT((ACTUALIZADO!$A$4:$A$528=$A30)*(ACTUALIZADO!$M$4:$M$528=5)*(ACTUALIZADO!$B$4:$B$528=$C30)*(ACTUALIZADO!O$4:O$528))/1000000</f>
        <v>#REF!</v>
      </c>
      <c r="P30" s="29" t="e">
        <f>SUMPRODUCT((ACTUALIZADO!$A$4:$A$528=$A30)*(ACTUALIZADO!$M$4:$M$528=2)*(ACTUALIZADO!$B$4:$B$528=$C30)*(ACTUALIZADO!P$4:P$528))/1000000+SUMPRODUCT((ACTUALIZADO!$A$4:$A$528=$A30)*(ACTUALIZADO!$M$4:$M$528=5)*(ACTUALIZADO!$B$4:$B$528=$C30)*(ACTUALIZADO!P$4:P$528))/1000000</f>
        <v>#REF!</v>
      </c>
      <c r="Q30" s="28" t="e">
        <f t="shared" si="7"/>
        <v>#REF!</v>
      </c>
      <c r="R30" s="29" t="e">
        <f t="shared" si="1"/>
        <v>#REF!</v>
      </c>
      <c r="S30" s="30" t="str">
        <f t="shared" si="17"/>
        <v xml:space="preserve"> </v>
      </c>
      <c r="T30" s="27" t="e">
        <f>SUMPRODUCT((ACTUALIZADO!$A$4:$A$528=$A30)*(ACTUALIZADO!$M$4:$M$528=3)*(ACTUALIZADO!$B$4:$B$528=$C30)*(ACTUALIZADO!N$4:N$528))/1000000</f>
        <v>#REF!</v>
      </c>
      <c r="U30" s="28" t="e">
        <f>SUMPRODUCT((ACTUALIZADO!$A$4:$A$528=$A30)*(ACTUALIZADO!$M$4:$M$528=3)*(ACTUALIZADO!$B$4:$B$528=$C30)*(ACTUALIZADO!O$4:O$528))/1000000</f>
        <v>#REF!</v>
      </c>
      <c r="V30" s="29" t="e">
        <f>SUMPRODUCT((ACTUALIZADO!$A$4:$A$528=$A30)*(ACTUALIZADO!$M$4:$M$528=3)*(ACTUALIZADO!$B$4:$B$528=$C30)*(ACTUALIZADO!P$4:P$528))/1000000</f>
        <v>#REF!</v>
      </c>
      <c r="W30" s="28" t="e">
        <f t="shared" si="9"/>
        <v>#REF!</v>
      </c>
      <c r="X30" s="29" t="e">
        <f t="shared" si="2"/>
        <v>#REF!</v>
      </c>
      <c r="Y30" s="30" t="str">
        <f t="shared" si="18"/>
        <v xml:space="preserve"> </v>
      </c>
      <c r="Z30" s="31" t="e">
        <f t="shared" si="63"/>
        <v>#REF!</v>
      </c>
      <c r="AA30" s="32" t="e">
        <f t="shared" si="64"/>
        <v>#REF!</v>
      </c>
      <c r="AB30" s="32" t="e">
        <f t="shared" si="65"/>
        <v>#REF!</v>
      </c>
      <c r="AC30" s="32" t="e">
        <f t="shared" si="11"/>
        <v>#REF!</v>
      </c>
      <c r="AD30" s="32" t="e">
        <f t="shared" si="4"/>
        <v>#REF!</v>
      </c>
      <c r="AE30" s="30" t="str">
        <f t="shared" si="19"/>
        <v xml:space="preserve"> </v>
      </c>
      <c r="AF30" s="3"/>
      <c r="AG30" s="3"/>
    </row>
    <row r="31" spans="1:34" ht="37.5" customHeight="1" outlineLevel="2" x14ac:dyDescent="0.25">
      <c r="A31" s="3" t="str">
        <f>CONCATENATE(MID(B31,1,3),".",MID(B31,5,1),".",1)</f>
        <v>1.3.4.1</v>
      </c>
      <c r="B31" s="58" t="s">
        <v>504</v>
      </c>
      <c r="C31" s="58">
        <v>29</v>
      </c>
      <c r="D31" s="405"/>
      <c r="E31" s="427" t="s">
        <v>351</v>
      </c>
      <c r="F31" s="429" t="e">
        <f>+VLOOKUP(C31,#REF!,2,FALSE)</f>
        <v>#REF!</v>
      </c>
      <c r="G31" s="26" t="s">
        <v>4176</v>
      </c>
      <c r="H31" s="27">
        <f>SUMPRODUCT((ACTUALIZADO!$A$4:$A$528=$A31)*(ACTUALIZADO!$M$4:$M$528=1)*(ACTUALIZADO!$B$4:$B$528=$C31)*(ACTUALIZADO!N$4:N$528))/1000000</f>
        <v>1200.8019999999999</v>
      </c>
      <c r="I31" s="28">
        <f>SUMPRODUCT((ACTUALIZADO!$A$4:$A$528=$A31)*(ACTUALIZADO!$M$4:$M$528=1)*(ACTUALIZADO!$B$4:$B$528=$C31)*(ACTUALIZADO!O$4:O$528))/1000000</f>
        <v>827.65204300000005</v>
      </c>
      <c r="J31" s="29">
        <f>SUMPRODUCT((ACTUALIZADO!$A$4:$A$528=$A31)*(ACTUALIZADO!$M$4:$M$528=1)*(ACTUALIZADO!$B$4:$B$528=$C31)*(ACTUALIZADO!P$4:P$528))/1000000</f>
        <v>827.65204300000005</v>
      </c>
      <c r="K31" s="28">
        <f t="shared" si="5"/>
        <v>373.14995699999986</v>
      </c>
      <c r="L31" s="29">
        <f t="shared" si="0"/>
        <v>0</v>
      </c>
      <c r="M31" s="30">
        <f t="shared" si="33"/>
        <v>0.68924938749269249</v>
      </c>
      <c r="N31" s="27">
        <f>SUMPRODUCT((ACTUALIZADO!$A$4:$A$528=$A31)*(ACTUALIZADO!$M$4:$M$528=2)*(ACTUALIZADO!$B$4:$B$528=$C31)*(ACTUALIZADO!N$4:N$528))/1000000+SUMPRODUCT((ACTUALIZADO!$A$4:$A$528=$A31)*(ACTUALIZADO!$M$4:$M$528=5)*(ACTUALIZADO!$B$4:$B$528=$C31)*(ACTUALIZADO!N$4:N$528))/1000000</f>
        <v>168.17739</v>
      </c>
      <c r="O31" s="28">
        <f>SUMPRODUCT((ACTUALIZADO!$A$4:$A$528=$A31)*(ACTUALIZADO!$M$4:$M$528=2)*(ACTUALIZADO!$B$4:$B$528=$C31)*(ACTUALIZADO!O$4:O$528))/1000000+SUMPRODUCT((ACTUALIZADO!$A$4:$A$528=$A31)*(ACTUALIZADO!$M$4:$M$528=5)*(ACTUALIZADO!$B$4:$B$528=$C31)*(ACTUALIZADO!O$4:O$528))/1000000</f>
        <v>0</v>
      </c>
      <c r="P31" s="29">
        <f>SUMPRODUCT((ACTUALIZADO!$A$4:$A$528=$A31)*(ACTUALIZADO!$M$4:$M$528=2)*(ACTUALIZADO!$B$4:$B$528=$C31)*(ACTUALIZADO!P$4:P$528))/1000000+SUMPRODUCT((ACTUALIZADO!$A$4:$A$528=$A31)*(ACTUALIZADO!$M$4:$M$528=5)*(ACTUALIZADO!$B$4:$B$528=$C31)*(ACTUALIZADO!P$4:P$528))/1000000</f>
        <v>0</v>
      </c>
      <c r="Q31" s="28">
        <f t="shared" si="7"/>
        <v>168.17739</v>
      </c>
      <c r="R31" s="29">
        <f t="shared" si="1"/>
        <v>0</v>
      </c>
      <c r="S31" s="30">
        <f t="shared" si="17"/>
        <v>0</v>
      </c>
      <c r="T31" s="27">
        <f>SUMPRODUCT((ACTUALIZADO!$A$4:$A$528=$A31)*(ACTUALIZADO!$M$4:$M$528=3)*(ACTUALIZADO!$B$4:$B$528=$C31)*(ACTUALIZADO!N$4:N$528))/1000000</f>
        <v>0</v>
      </c>
      <c r="U31" s="28">
        <f>SUMPRODUCT((ACTUALIZADO!$A$4:$A$528=$A31)*(ACTUALIZADO!$M$4:$M$528=3)*(ACTUALIZADO!$B$4:$B$528=$C31)*(ACTUALIZADO!O$4:O$528))/1000000</f>
        <v>0</v>
      </c>
      <c r="V31" s="29">
        <f>SUMPRODUCT((ACTUALIZADO!$A$4:$A$528=$A31)*(ACTUALIZADO!$M$4:$M$528=3)*(ACTUALIZADO!$B$4:$B$528=$C31)*(ACTUALIZADO!P$4:P$528))/1000000</f>
        <v>0</v>
      </c>
      <c r="W31" s="28">
        <f t="shared" si="9"/>
        <v>0</v>
      </c>
      <c r="X31" s="29">
        <f t="shared" si="2"/>
        <v>0</v>
      </c>
      <c r="Y31" s="30" t="str">
        <f t="shared" si="18"/>
        <v xml:space="preserve"> </v>
      </c>
      <c r="Z31" s="31">
        <f t="shared" si="63"/>
        <v>1368.97939</v>
      </c>
      <c r="AA31" s="32">
        <f t="shared" si="64"/>
        <v>827.65204300000005</v>
      </c>
      <c r="AB31" s="32">
        <f t="shared" si="65"/>
        <v>827.65204300000005</v>
      </c>
      <c r="AC31" s="32">
        <f t="shared" si="11"/>
        <v>541.32734699999992</v>
      </c>
      <c r="AD31" s="32">
        <f t="shared" si="4"/>
        <v>0</v>
      </c>
      <c r="AE31" s="30">
        <f t="shared" si="19"/>
        <v>0.60457597027812093</v>
      </c>
      <c r="AF31" s="3"/>
      <c r="AG31" s="3"/>
    </row>
    <row r="32" spans="1:34" ht="27" customHeight="1" outlineLevel="2" x14ac:dyDescent="0.25">
      <c r="A32" s="3" t="str">
        <f>CONCATENATE(MID(B32,1,3),".",MID(B32,5,1),".",2)</f>
        <v>1.3.4.2</v>
      </c>
      <c r="B32" s="58" t="s">
        <v>504</v>
      </c>
      <c r="C32" s="58">
        <v>29</v>
      </c>
      <c r="D32" s="405"/>
      <c r="E32" s="428" t="s">
        <v>351</v>
      </c>
      <c r="F32" s="430" t="e">
        <f>+VLOOKUP(C32,#REF!,2,FALSE)</f>
        <v>#REF!</v>
      </c>
      <c r="G32" s="26" t="s">
        <v>4175</v>
      </c>
      <c r="H32" s="27">
        <f>SUMPRODUCT((ACTUALIZADO!$A$4:$A$528=$A32)*(ACTUALIZADO!$M$4:$M$528=1)*(ACTUALIZADO!$B$4:$B$528=$C32)*(ACTUALIZADO!N$4:N$528))/1000000</f>
        <v>0</v>
      </c>
      <c r="I32" s="28">
        <f>SUMPRODUCT((ACTUALIZADO!$A$4:$A$528=$A32)*(ACTUALIZADO!$M$4:$M$528=1)*(ACTUALIZADO!$B$4:$B$528=$C32)*(ACTUALIZADO!O$4:O$528))/1000000</f>
        <v>0</v>
      </c>
      <c r="J32" s="29">
        <f>SUMPRODUCT((ACTUALIZADO!$A$4:$A$528=$A32)*(ACTUALIZADO!$M$4:$M$528=1)*(ACTUALIZADO!$B$4:$B$528=$C32)*(ACTUALIZADO!P$4:P$528))/1000000</f>
        <v>0</v>
      </c>
      <c r="K32" s="28">
        <f t="shared" si="5"/>
        <v>0</v>
      </c>
      <c r="L32" s="29">
        <f t="shared" si="0"/>
        <v>0</v>
      </c>
      <c r="M32" s="30" t="str">
        <f t="shared" si="33"/>
        <v xml:space="preserve"> </v>
      </c>
      <c r="N32" s="27">
        <f>SUMPRODUCT((ACTUALIZADO!$A$4:$A$528=$A32)*(ACTUALIZADO!$M$4:$M$528=2)*(ACTUALIZADO!$B$4:$B$528=$C32)*(ACTUALIZADO!N$4:N$528))/1000000+SUMPRODUCT((ACTUALIZADO!$A$4:$A$528=$A32)*(ACTUALIZADO!$M$4:$M$528=5)*(ACTUALIZADO!$B$4:$B$528=$C32)*(ACTUALIZADO!N$4:N$528))/1000000</f>
        <v>0</v>
      </c>
      <c r="O32" s="28">
        <f>SUMPRODUCT((ACTUALIZADO!$A$4:$A$528=$A32)*(ACTUALIZADO!$M$4:$M$528=2)*(ACTUALIZADO!$B$4:$B$528=$C32)*(ACTUALIZADO!O$4:O$528))/1000000+SUMPRODUCT((ACTUALIZADO!$A$4:$A$528=$A32)*(ACTUALIZADO!$M$4:$M$528=5)*(ACTUALIZADO!$B$4:$B$528=$C32)*(ACTUALIZADO!O$4:O$528))/1000000</f>
        <v>0</v>
      </c>
      <c r="P32" s="29">
        <f>SUMPRODUCT((ACTUALIZADO!$A$4:$A$528=$A32)*(ACTUALIZADO!$M$4:$M$528=2)*(ACTUALIZADO!$B$4:$B$528=$C32)*(ACTUALIZADO!P$4:P$528))/1000000+SUMPRODUCT((ACTUALIZADO!$A$4:$A$528=$A32)*(ACTUALIZADO!$M$4:$M$528=5)*(ACTUALIZADO!$B$4:$B$528=$C32)*(ACTUALIZADO!P$4:P$528))/1000000</f>
        <v>0</v>
      </c>
      <c r="Q32" s="28">
        <f t="shared" si="7"/>
        <v>0</v>
      </c>
      <c r="R32" s="29">
        <f t="shared" si="1"/>
        <v>0</v>
      </c>
      <c r="S32" s="30" t="str">
        <f t="shared" si="17"/>
        <v xml:space="preserve"> </v>
      </c>
      <c r="T32" s="27">
        <f>SUMPRODUCT((ACTUALIZADO!$A$4:$A$528=$A32)*(ACTUALIZADO!$M$4:$M$528=3)*(ACTUALIZADO!$B$4:$B$528=$C32)*(ACTUALIZADO!N$4:N$528))/1000000</f>
        <v>0</v>
      </c>
      <c r="U32" s="28">
        <f>SUMPRODUCT((ACTUALIZADO!$A$4:$A$528=$A32)*(ACTUALIZADO!$M$4:$M$528=3)*(ACTUALIZADO!$B$4:$B$528=$C32)*(ACTUALIZADO!O$4:O$528))/1000000</f>
        <v>0</v>
      </c>
      <c r="V32" s="29">
        <f>SUMPRODUCT((ACTUALIZADO!$A$4:$A$528=$A32)*(ACTUALIZADO!$M$4:$M$528=3)*(ACTUALIZADO!$B$4:$B$528=$C32)*(ACTUALIZADO!P$4:P$528))/1000000</f>
        <v>0</v>
      </c>
      <c r="W32" s="28">
        <f t="shared" si="9"/>
        <v>0</v>
      </c>
      <c r="X32" s="29">
        <f t="shared" si="2"/>
        <v>0</v>
      </c>
      <c r="Y32" s="30" t="str">
        <f t="shared" si="18"/>
        <v xml:space="preserve"> </v>
      </c>
      <c r="Z32" s="31">
        <f t="shared" si="63"/>
        <v>0</v>
      </c>
      <c r="AA32" s="32">
        <f t="shared" si="64"/>
        <v>0</v>
      </c>
      <c r="AB32" s="32">
        <f t="shared" si="65"/>
        <v>0</v>
      </c>
      <c r="AC32" s="32">
        <f t="shared" si="11"/>
        <v>0</v>
      </c>
      <c r="AD32" s="32">
        <f t="shared" si="4"/>
        <v>0</v>
      </c>
      <c r="AE32" s="30" t="str">
        <f t="shared" si="19"/>
        <v xml:space="preserve"> </v>
      </c>
      <c r="AF32" s="3"/>
      <c r="AG32" s="3"/>
    </row>
    <row r="33" spans="1:34" ht="27" outlineLevel="2" x14ac:dyDescent="0.25">
      <c r="A33" s="3" t="str">
        <f>CONCATENATE(MID(B33,1,3),".",MID(B33,5,1),".",1)</f>
        <v>1.3.5.1</v>
      </c>
      <c r="B33" s="58" t="s">
        <v>505</v>
      </c>
      <c r="C33" s="58" t="e">
        <f>+VLOOKUP(B33,'GASTOS OCT'!#REF!,5,FALSE)</f>
        <v>#REF!</v>
      </c>
      <c r="D33" s="405" t="s">
        <v>241</v>
      </c>
      <c r="E33" s="186" t="s">
        <v>354</v>
      </c>
      <c r="F33" s="185" t="e">
        <f>+VLOOKUP(C33,#REF!,2,FALSE)</f>
        <v>#REF!</v>
      </c>
      <c r="G33" s="26" t="s">
        <v>4177</v>
      </c>
      <c r="H33" s="27" t="e">
        <f>SUMPRODUCT((ACTUALIZADO!$A$4:$A$528=$A33)*(ACTUALIZADO!$M$4:$M$528=1)*(ACTUALIZADO!$B$4:$B$528=$C33)*(ACTUALIZADO!N$4:N$528))/1000000</f>
        <v>#REF!</v>
      </c>
      <c r="I33" s="28" t="e">
        <f>SUMPRODUCT((ACTUALIZADO!$A$4:$A$528=$A33)*(ACTUALIZADO!$M$4:$M$528=1)*(ACTUALIZADO!$B$4:$B$528=$C33)*(ACTUALIZADO!O$4:O$528))/1000000</f>
        <v>#REF!</v>
      </c>
      <c r="J33" s="29" t="e">
        <f>SUMPRODUCT((ACTUALIZADO!$A$4:$A$528=$A33)*(ACTUALIZADO!$M$4:$M$528=1)*(ACTUALIZADO!$B$4:$B$528=$C33)*(ACTUALIZADO!P$4:P$528))/1000000</f>
        <v>#REF!</v>
      </c>
      <c r="K33" s="28" t="e">
        <f t="shared" si="5"/>
        <v>#REF!</v>
      </c>
      <c r="L33" s="29" t="e">
        <f t="shared" si="0"/>
        <v>#REF!</v>
      </c>
      <c r="M33" s="30" t="str">
        <f t="shared" si="33"/>
        <v xml:space="preserve"> </v>
      </c>
      <c r="N33" s="27" t="e">
        <f>SUMPRODUCT((ACTUALIZADO!$A$4:$A$528=$A33)*(ACTUALIZADO!$M$4:$M$528=2)*(ACTUALIZADO!$B$4:$B$528=$C33)*(ACTUALIZADO!N$4:N$528))/1000000+SUMPRODUCT((ACTUALIZADO!$A$4:$A$528=$A33)*(ACTUALIZADO!$M$4:$M$528=5)*(ACTUALIZADO!$B$4:$B$528=$C33)*(ACTUALIZADO!N$4:N$528))/1000000</f>
        <v>#REF!</v>
      </c>
      <c r="O33" s="28" t="e">
        <f>SUMPRODUCT((ACTUALIZADO!$A$4:$A$528=$A33)*(ACTUALIZADO!$M$4:$M$528=2)*(ACTUALIZADO!$B$4:$B$528=$C33)*(ACTUALIZADO!O$4:O$528))/1000000+SUMPRODUCT((ACTUALIZADO!$A$4:$A$528=$A33)*(ACTUALIZADO!$M$4:$M$528=5)*(ACTUALIZADO!$B$4:$B$528=$C33)*(ACTUALIZADO!O$4:O$528))/1000000</f>
        <v>#REF!</v>
      </c>
      <c r="P33" s="29" t="e">
        <f>SUMPRODUCT((ACTUALIZADO!$A$4:$A$528=$A33)*(ACTUALIZADO!$M$4:$M$528=2)*(ACTUALIZADO!$B$4:$B$528=$C33)*(ACTUALIZADO!P$4:P$528))/1000000+SUMPRODUCT((ACTUALIZADO!$A$4:$A$528=$A33)*(ACTUALIZADO!$M$4:$M$528=5)*(ACTUALIZADO!$B$4:$B$528=$C33)*(ACTUALIZADO!P$4:P$528))/1000000</f>
        <v>#REF!</v>
      </c>
      <c r="Q33" s="28" t="e">
        <f t="shared" si="7"/>
        <v>#REF!</v>
      </c>
      <c r="R33" s="29" t="e">
        <f t="shared" si="1"/>
        <v>#REF!</v>
      </c>
      <c r="S33" s="30" t="str">
        <f t="shared" si="17"/>
        <v xml:space="preserve"> </v>
      </c>
      <c r="T33" s="27" t="e">
        <f>SUMPRODUCT((ACTUALIZADO!$A$4:$A$528=$A33)*(ACTUALIZADO!$M$4:$M$528=3)*(ACTUALIZADO!$B$4:$B$528=$C33)*(ACTUALIZADO!N$4:N$528))/1000000</f>
        <v>#REF!</v>
      </c>
      <c r="U33" s="28" t="e">
        <f>SUMPRODUCT((ACTUALIZADO!$A$4:$A$528=$A33)*(ACTUALIZADO!$M$4:$M$528=3)*(ACTUALIZADO!$B$4:$B$528=$C33)*(ACTUALIZADO!O$4:O$528))/1000000</f>
        <v>#REF!</v>
      </c>
      <c r="V33" s="29" t="e">
        <f>SUMPRODUCT((ACTUALIZADO!$A$4:$A$528=$A33)*(ACTUALIZADO!$M$4:$M$528=3)*(ACTUALIZADO!$B$4:$B$528=$C33)*(ACTUALIZADO!P$4:P$528))/1000000</f>
        <v>#REF!</v>
      </c>
      <c r="W33" s="28" t="e">
        <f t="shared" si="9"/>
        <v>#REF!</v>
      </c>
      <c r="X33" s="29" t="e">
        <f t="shared" si="2"/>
        <v>#REF!</v>
      </c>
      <c r="Y33" s="30" t="str">
        <f t="shared" si="18"/>
        <v xml:space="preserve"> </v>
      </c>
      <c r="Z33" s="31" t="e">
        <f t="shared" si="63"/>
        <v>#REF!</v>
      </c>
      <c r="AA33" s="32" t="e">
        <f t="shared" si="64"/>
        <v>#REF!</v>
      </c>
      <c r="AB33" s="32" t="e">
        <f t="shared" si="65"/>
        <v>#REF!</v>
      </c>
      <c r="AC33" s="32" t="e">
        <f t="shared" si="11"/>
        <v>#REF!</v>
      </c>
      <c r="AD33" s="32" t="e">
        <f t="shared" si="4"/>
        <v>#REF!</v>
      </c>
      <c r="AE33" s="30" t="str">
        <f t="shared" si="19"/>
        <v xml:space="preserve"> </v>
      </c>
      <c r="AF33" s="3"/>
      <c r="AG33" s="3"/>
    </row>
    <row r="34" spans="1:34" ht="42" customHeight="1" outlineLevel="2" x14ac:dyDescent="0.25">
      <c r="A34" s="3" t="str">
        <f>CONCATENATE(MID(B34,1,3),".",MID(B34,5,1),".",1)</f>
        <v>1.3.6.1</v>
      </c>
      <c r="B34" s="58" t="s">
        <v>506</v>
      </c>
      <c r="C34" s="58" t="e">
        <f>+VLOOKUP(B34,'GASTOS OCT'!#REF!,5,FALSE)</f>
        <v>#REF!</v>
      </c>
      <c r="D34" s="405"/>
      <c r="E34" s="426" t="s">
        <v>357</v>
      </c>
      <c r="F34" s="429" t="e">
        <f>+VLOOKUP(C34,#REF!,2,FALSE)</f>
        <v>#REF!</v>
      </c>
      <c r="G34" s="26" t="s">
        <v>4178</v>
      </c>
      <c r="H34" s="27" t="e">
        <f>SUMPRODUCT((ACTUALIZADO!$A$4:$A$528=$A34)*(ACTUALIZADO!$M$4:$M$528=1)*(ACTUALIZADO!$B$4:$B$528=$C34)*(ACTUALIZADO!N$4:N$528))/1000000</f>
        <v>#REF!</v>
      </c>
      <c r="I34" s="28" t="e">
        <f>SUMPRODUCT((ACTUALIZADO!$A$4:$A$528=$A34)*(ACTUALIZADO!$M$4:$M$528=1)*(ACTUALIZADO!$B$4:$B$528=$C34)*(ACTUALIZADO!O$4:O$528))/1000000</f>
        <v>#REF!</v>
      </c>
      <c r="J34" s="29" t="e">
        <f>SUMPRODUCT((ACTUALIZADO!$A$4:$A$528=$A34)*(ACTUALIZADO!$M$4:$M$528=1)*(ACTUALIZADO!$B$4:$B$528=$C34)*(ACTUALIZADO!P$4:P$528))/1000000</f>
        <v>#REF!</v>
      </c>
      <c r="K34" s="28" t="e">
        <f t="shared" si="5"/>
        <v>#REF!</v>
      </c>
      <c r="L34" s="29" t="e">
        <f t="shared" si="0"/>
        <v>#REF!</v>
      </c>
      <c r="M34" s="30" t="str">
        <f t="shared" si="33"/>
        <v xml:space="preserve"> </v>
      </c>
      <c r="N34" s="27" t="e">
        <f>SUMPRODUCT((ACTUALIZADO!$A$4:$A$528=$A34)*(ACTUALIZADO!$M$4:$M$528=2)*(ACTUALIZADO!$B$4:$B$528=$C34)*(ACTUALIZADO!N$4:N$528))/1000000+SUMPRODUCT((ACTUALIZADO!$A$4:$A$528=$A34)*(ACTUALIZADO!$M$4:$M$528=5)*(ACTUALIZADO!$B$4:$B$528=$C34)*(ACTUALIZADO!N$4:N$528))/1000000</f>
        <v>#REF!</v>
      </c>
      <c r="O34" s="28" t="e">
        <f>SUMPRODUCT((ACTUALIZADO!$A$4:$A$528=$A34)*(ACTUALIZADO!$M$4:$M$528=2)*(ACTUALIZADO!$B$4:$B$528=$C34)*(ACTUALIZADO!O$4:O$528))/1000000+SUMPRODUCT((ACTUALIZADO!$A$4:$A$528=$A34)*(ACTUALIZADO!$M$4:$M$528=5)*(ACTUALIZADO!$B$4:$B$528=$C34)*(ACTUALIZADO!O$4:O$528))/1000000</f>
        <v>#REF!</v>
      </c>
      <c r="P34" s="29" t="e">
        <f>SUMPRODUCT((ACTUALIZADO!$A$4:$A$528=$A34)*(ACTUALIZADO!$M$4:$M$528=2)*(ACTUALIZADO!$B$4:$B$528=$C34)*(ACTUALIZADO!P$4:P$528))/1000000+SUMPRODUCT((ACTUALIZADO!$A$4:$A$528=$A34)*(ACTUALIZADO!$M$4:$M$528=5)*(ACTUALIZADO!$B$4:$B$528=$C34)*(ACTUALIZADO!P$4:P$528))/1000000</f>
        <v>#REF!</v>
      </c>
      <c r="Q34" s="28" t="e">
        <f t="shared" si="7"/>
        <v>#REF!</v>
      </c>
      <c r="R34" s="29" t="e">
        <f t="shared" si="1"/>
        <v>#REF!</v>
      </c>
      <c r="S34" s="30" t="str">
        <f t="shared" si="17"/>
        <v xml:space="preserve"> </v>
      </c>
      <c r="T34" s="27" t="e">
        <f>SUMPRODUCT((ACTUALIZADO!$A$4:$A$528=$A34)*(ACTUALIZADO!$M$4:$M$528=3)*(ACTUALIZADO!$B$4:$B$528=$C34)*(ACTUALIZADO!N$4:N$528))/1000000</f>
        <v>#REF!</v>
      </c>
      <c r="U34" s="28" t="e">
        <f>SUMPRODUCT((ACTUALIZADO!$A$4:$A$528=$A34)*(ACTUALIZADO!$M$4:$M$528=3)*(ACTUALIZADO!$B$4:$B$528=$C34)*(ACTUALIZADO!O$4:O$528))/1000000</f>
        <v>#REF!</v>
      </c>
      <c r="V34" s="29" t="e">
        <f>SUMPRODUCT((ACTUALIZADO!$A$4:$A$528=$A34)*(ACTUALIZADO!$M$4:$M$528=3)*(ACTUALIZADO!$B$4:$B$528=$C34)*(ACTUALIZADO!P$4:P$528))/1000000</f>
        <v>#REF!</v>
      </c>
      <c r="W34" s="28" t="e">
        <f t="shared" si="9"/>
        <v>#REF!</v>
      </c>
      <c r="X34" s="29" t="e">
        <f t="shared" si="2"/>
        <v>#REF!</v>
      </c>
      <c r="Y34" s="30" t="str">
        <f t="shared" si="18"/>
        <v xml:space="preserve"> </v>
      </c>
      <c r="Z34" s="31" t="e">
        <f t="shared" si="63"/>
        <v>#REF!</v>
      </c>
      <c r="AA34" s="32" t="e">
        <f t="shared" si="64"/>
        <v>#REF!</v>
      </c>
      <c r="AB34" s="32" t="e">
        <f t="shared" si="65"/>
        <v>#REF!</v>
      </c>
      <c r="AC34" s="32" t="e">
        <f t="shared" si="11"/>
        <v>#REF!</v>
      </c>
      <c r="AD34" s="32" t="e">
        <f t="shared" si="4"/>
        <v>#REF!</v>
      </c>
      <c r="AE34" s="30" t="str">
        <f t="shared" si="19"/>
        <v xml:space="preserve"> </v>
      </c>
      <c r="AF34" s="3"/>
      <c r="AG34" s="3"/>
    </row>
    <row r="35" spans="1:34" ht="28.5" customHeight="1" outlineLevel="2" x14ac:dyDescent="0.25">
      <c r="A35" s="3" t="str">
        <f>CONCATENATE(MID(B35,1,3),".",MID(B35,5,1),".",2)</f>
        <v>1.3.6.2</v>
      </c>
      <c r="B35" s="58" t="s">
        <v>506</v>
      </c>
      <c r="C35" s="58" t="e">
        <f>+VLOOKUP(B35,'GASTOS OCT'!#REF!,5,FALSE)</f>
        <v>#REF!</v>
      </c>
      <c r="D35" s="405"/>
      <c r="E35" s="427" t="s">
        <v>357</v>
      </c>
      <c r="F35" s="431" t="e">
        <f>+VLOOKUP(C35,#REF!,2,FALSE)</f>
        <v>#REF!</v>
      </c>
      <c r="G35" s="26" t="s">
        <v>4179</v>
      </c>
      <c r="H35" s="27" t="e">
        <f>SUMPRODUCT((ACTUALIZADO!$A$4:$A$528=$A35)*(ACTUALIZADO!$M$4:$M$528=1)*(ACTUALIZADO!$B$4:$B$528=$C35)*(ACTUALIZADO!N$4:N$528))/1000000</f>
        <v>#REF!</v>
      </c>
      <c r="I35" s="28" t="e">
        <f>SUMPRODUCT((ACTUALIZADO!$A$4:$A$528=$A35)*(ACTUALIZADO!$M$4:$M$528=1)*(ACTUALIZADO!$B$4:$B$528=$C35)*(ACTUALIZADO!O$4:O$528))/1000000</f>
        <v>#REF!</v>
      </c>
      <c r="J35" s="29" t="e">
        <f>SUMPRODUCT((ACTUALIZADO!$A$4:$A$528=$A35)*(ACTUALIZADO!$M$4:$M$528=1)*(ACTUALIZADO!$B$4:$B$528=$C35)*(ACTUALIZADO!P$4:P$528))/1000000</f>
        <v>#REF!</v>
      </c>
      <c r="K35" s="28" t="e">
        <f t="shared" si="5"/>
        <v>#REF!</v>
      </c>
      <c r="L35" s="29" t="e">
        <f t="shared" si="0"/>
        <v>#REF!</v>
      </c>
      <c r="M35" s="30" t="str">
        <f t="shared" si="33"/>
        <v xml:space="preserve"> </v>
      </c>
      <c r="N35" s="27" t="e">
        <f>SUMPRODUCT((ACTUALIZADO!$A$4:$A$528=$A35)*(ACTUALIZADO!$M$4:$M$528=2)*(ACTUALIZADO!$B$4:$B$528=$C35)*(ACTUALIZADO!N$4:N$528))/1000000+SUMPRODUCT((ACTUALIZADO!$A$4:$A$528=$A35)*(ACTUALIZADO!$M$4:$M$528=5)*(ACTUALIZADO!$B$4:$B$528=$C35)*(ACTUALIZADO!N$4:N$528))/1000000</f>
        <v>#REF!</v>
      </c>
      <c r="O35" s="28" t="e">
        <f>SUMPRODUCT((ACTUALIZADO!$A$4:$A$528=$A35)*(ACTUALIZADO!$M$4:$M$528=2)*(ACTUALIZADO!$B$4:$B$528=$C35)*(ACTUALIZADO!O$4:O$528))/1000000+SUMPRODUCT((ACTUALIZADO!$A$4:$A$528=$A35)*(ACTUALIZADO!$M$4:$M$528=5)*(ACTUALIZADO!$B$4:$B$528=$C35)*(ACTUALIZADO!O$4:O$528))/1000000</f>
        <v>#REF!</v>
      </c>
      <c r="P35" s="29" t="e">
        <f>SUMPRODUCT((ACTUALIZADO!$A$4:$A$528=$A35)*(ACTUALIZADO!$M$4:$M$528=2)*(ACTUALIZADO!$B$4:$B$528=$C35)*(ACTUALIZADO!P$4:P$528))/1000000+SUMPRODUCT((ACTUALIZADO!$A$4:$A$528=$A35)*(ACTUALIZADO!$M$4:$M$528=5)*(ACTUALIZADO!$B$4:$B$528=$C35)*(ACTUALIZADO!P$4:P$528))/1000000</f>
        <v>#REF!</v>
      </c>
      <c r="Q35" s="28" t="e">
        <f t="shared" si="7"/>
        <v>#REF!</v>
      </c>
      <c r="R35" s="29" t="e">
        <f t="shared" si="1"/>
        <v>#REF!</v>
      </c>
      <c r="S35" s="30" t="str">
        <f t="shared" si="17"/>
        <v xml:space="preserve"> </v>
      </c>
      <c r="T35" s="27" t="e">
        <f>SUMPRODUCT((ACTUALIZADO!$A$4:$A$528=$A35)*(ACTUALIZADO!$M$4:$M$528=3)*(ACTUALIZADO!$B$4:$B$528=$C35)*(ACTUALIZADO!N$4:N$528))/1000000</f>
        <v>#REF!</v>
      </c>
      <c r="U35" s="28" t="e">
        <f>SUMPRODUCT((ACTUALIZADO!$A$4:$A$528=$A35)*(ACTUALIZADO!$M$4:$M$528=3)*(ACTUALIZADO!$B$4:$B$528=$C35)*(ACTUALIZADO!O$4:O$528))/1000000</f>
        <v>#REF!</v>
      </c>
      <c r="V35" s="29" t="e">
        <f>SUMPRODUCT((ACTUALIZADO!$A$4:$A$528=$A35)*(ACTUALIZADO!$M$4:$M$528=3)*(ACTUALIZADO!$B$4:$B$528=$C35)*(ACTUALIZADO!P$4:P$528))/1000000</f>
        <v>#REF!</v>
      </c>
      <c r="W35" s="28" t="e">
        <f t="shared" si="9"/>
        <v>#REF!</v>
      </c>
      <c r="X35" s="29" t="e">
        <f t="shared" si="2"/>
        <v>#REF!</v>
      </c>
      <c r="Y35" s="30" t="str">
        <f t="shared" si="18"/>
        <v xml:space="preserve"> </v>
      </c>
      <c r="Z35" s="31" t="e">
        <f t="shared" si="63"/>
        <v>#REF!</v>
      </c>
      <c r="AA35" s="32" t="e">
        <f t="shared" si="64"/>
        <v>#REF!</v>
      </c>
      <c r="AB35" s="32" t="e">
        <f t="shared" si="65"/>
        <v>#REF!</v>
      </c>
      <c r="AC35" s="32" t="e">
        <f t="shared" si="11"/>
        <v>#REF!</v>
      </c>
      <c r="AD35" s="32" t="e">
        <f t="shared" si="4"/>
        <v>#REF!</v>
      </c>
      <c r="AE35" s="30" t="str">
        <f t="shared" si="19"/>
        <v xml:space="preserve"> </v>
      </c>
      <c r="AF35" s="3"/>
      <c r="AG35" s="3"/>
    </row>
    <row r="36" spans="1:34" ht="28.5" customHeight="1" outlineLevel="2" x14ac:dyDescent="0.25">
      <c r="A36" s="3" t="str">
        <f>CONCATENATE(MID(B36,1,3),".",MID(B36,5,1),".",3)</f>
        <v>1.3.6.3</v>
      </c>
      <c r="B36" s="58" t="s">
        <v>506</v>
      </c>
      <c r="C36" s="58" t="e">
        <f>+VLOOKUP(B36,'GASTOS OCT'!#REF!,5,FALSE)</f>
        <v>#REF!</v>
      </c>
      <c r="D36" s="406" t="s">
        <v>241</v>
      </c>
      <c r="E36" s="428" t="s">
        <v>357</v>
      </c>
      <c r="F36" s="430" t="e">
        <f>+VLOOKUP(C36,#REF!,2,FALSE)</f>
        <v>#REF!</v>
      </c>
      <c r="G36" s="26" t="s">
        <v>4180</v>
      </c>
      <c r="H36" s="27" t="e">
        <f>SUMPRODUCT((ACTUALIZADO!$A$4:$A$528=$A36)*(ACTUALIZADO!$M$4:$M$528=1)*(ACTUALIZADO!$B$4:$B$528=$C36)*(ACTUALIZADO!N$4:N$528))/1000000</f>
        <v>#REF!</v>
      </c>
      <c r="I36" s="28" t="e">
        <f>SUMPRODUCT((ACTUALIZADO!$A$4:$A$528=$A36)*(ACTUALIZADO!$M$4:$M$528=1)*(ACTUALIZADO!$B$4:$B$528=$C36)*(ACTUALIZADO!O$4:O$528))/1000000</f>
        <v>#REF!</v>
      </c>
      <c r="J36" s="29" t="e">
        <f>SUMPRODUCT((ACTUALIZADO!$A$4:$A$528=$A36)*(ACTUALIZADO!$M$4:$M$528=1)*(ACTUALIZADO!$B$4:$B$528=$C36)*(ACTUALIZADO!P$4:P$528))/1000000</f>
        <v>#REF!</v>
      </c>
      <c r="K36" s="28" t="e">
        <f t="shared" si="5"/>
        <v>#REF!</v>
      </c>
      <c r="L36" s="29" t="e">
        <f t="shared" si="0"/>
        <v>#REF!</v>
      </c>
      <c r="M36" s="30" t="str">
        <f t="shared" si="33"/>
        <v xml:space="preserve"> </v>
      </c>
      <c r="N36" s="27" t="e">
        <f>SUMPRODUCT((ACTUALIZADO!$A$4:$A$528=$A36)*(ACTUALIZADO!$M$4:$M$528=2)*(ACTUALIZADO!$B$4:$B$528=$C36)*(ACTUALIZADO!N$4:N$528))/1000000+SUMPRODUCT((ACTUALIZADO!$A$4:$A$528=$A36)*(ACTUALIZADO!$M$4:$M$528=5)*(ACTUALIZADO!$B$4:$B$528=$C36)*(ACTUALIZADO!N$4:N$528))/1000000</f>
        <v>#REF!</v>
      </c>
      <c r="O36" s="28" t="e">
        <f>SUMPRODUCT((ACTUALIZADO!$A$4:$A$528=$A36)*(ACTUALIZADO!$M$4:$M$528=2)*(ACTUALIZADO!$B$4:$B$528=$C36)*(ACTUALIZADO!O$4:O$528))/1000000+SUMPRODUCT((ACTUALIZADO!$A$4:$A$528=$A36)*(ACTUALIZADO!$M$4:$M$528=5)*(ACTUALIZADO!$B$4:$B$528=$C36)*(ACTUALIZADO!O$4:O$528))/1000000</f>
        <v>#REF!</v>
      </c>
      <c r="P36" s="29" t="e">
        <f>SUMPRODUCT((ACTUALIZADO!$A$4:$A$528=$A36)*(ACTUALIZADO!$M$4:$M$528=2)*(ACTUALIZADO!$B$4:$B$528=$C36)*(ACTUALIZADO!P$4:P$528))/1000000+SUMPRODUCT((ACTUALIZADO!$A$4:$A$528=$A36)*(ACTUALIZADO!$M$4:$M$528=5)*(ACTUALIZADO!$B$4:$B$528=$C36)*(ACTUALIZADO!P$4:P$528))/1000000</f>
        <v>#REF!</v>
      </c>
      <c r="Q36" s="28" t="e">
        <f t="shared" si="7"/>
        <v>#REF!</v>
      </c>
      <c r="R36" s="29" t="e">
        <f t="shared" si="1"/>
        <v>#REF!</v>
      </c>
      <c r="S36" s="30" t="str">
        <f t="shared" si="17"/>
        <v xml:space="preserve"> </v>
      </c>
      <c r="T36" s="27" t="e">
        <f>SUMPRODUCT((ACTUALIZADO!$A$4:$A$528=$A36)*(ACTUALIZADO!$M$4:$M$528=3)*(ACTUALIZADO!$B$4:$B$528=$C36)*(ACTUALIZADO!N$4:N$528))/1000000</f>
        <v>#REF!</v>
      </c>
      <c r="U36" s="28" t="e">
        <f>SUMPRODUCT((ACTUALIZADO!$A$4:$A$528=$A36)*(ACTUALIZADO!$M$4:$M$528=3)*(ACTUALIZADO!$B$4:$B$528=$C36)*(ACTUALIZADO!O$4:O$528))/1000000</f>
        <v>#REF!</v>
      </c>
      <c r="V36" s="29" t="e">
        <f>SUMPRODUCT((ACTUALIZADO!$A$4:$A$528=$A36)*(ACTUALIZADO!$M$4:$M$528=3)*(ACTUALIZADO!$B$4:$B$528=$C36)*(ACTUALIZADO!P$4:P$528))/1000000</f>
        <v>#REF!</v>
      </c>
      <c r="W36" s="28" t="e">
        <f t="shared" si="9"/>
        <v>#REF!</v>
      </c>
      <c r="X36" s="29" t="e">
        <f t="shared" si="2"/>
        <v>#REF!</v>
      </c>
      <c r="Y36" s="30" t="str">
        <f t="shared" si="18"/>
        <v xml:space="preserve"> </v>
      </c>
      <c r="Z36" s="31" t="e">
        <f t="shared" si="63"/>
        <v>#REF!</v>
      </c>
      <c r="AA36" s="32" t="e">
        <f t="shared" si="64"/>
        <v>#REF!</v>
      </c>
      <c r="AB36" s="32" t="e">
        <f t="shared" si="65"/>
        <v>#REF!</v>
      </c>
      <c r="AC36" s="32" t="e">
        <f t="shared" si="11"/>
        <v>#REF!</v>
      </c>
      <c r="AD36" s="32" t="e">
        <f t="shared" si="4"/>
        <v>#REF!</v>
      </c>
      <c r="AE36" s="30" t="str">
        <f t="shared" si="19"/>
        <v xml:space="preserve"> </v>
      </c>
      <c r="AF36" s="3"/>
      <c r="AG36" s="3"/>
    </row>
    <row r="37" spans="1:34" outlineLevel="1" x14ac:dyDescent="0.25">
      <c r="B37" s="58" t="s">
        <v>3547</v>
      </c>
      <c r="C37" s="58"/>
      <c r="D37" s="398" t="str">
        <f>+CONCATENATE("TOTAL ",D23)</f>
        <v>TOTAL INCLUSIÓN E INTEGRACIÓN SOCIAL Y COMUNITARIA</v>
      </c>
      <c r="E37" s="399"/>
      <c r="F37" s="400"/>
      <c r="G37" s="189"/>
      <c r="H37" s="33" t="e">
        <f>SUM(H23:H36)</f>
        <v>#REF!</v>
      </c>
      <c r="I37" s="34" t="e">
        <f t="shared" ref="I37:J37" si="66">SUM(I23:I36)</f>
        <v>#REF!</v>
      </c>
      <c r="J37" s="35" t="e">
        <f t="shared" si="66"/>
        <v>#REF!</v>
      </c>
      <c r="K37" s="34" t="e">
        <f t="shared" si="5"/>
        <v>#REF!</v>
      </c>
      <c r="L37" s="35" t="e">
        <f t="shared" si="0"/>
        <v>#REF!</v>
      </c>
      <c r="M37" s="30" t="str">
        <f t="shared" si="33"/>
        <v xml:space="preserve"> </v>
      </c>
      <c r="N37" s="33" t="e">
        <f t="shared" ref="N37:P37" si="67">SUM(N23:N36)</f>
        <v>#REF!</v>
      </c>
      <c r="O37" s="34" t="e">
        <f t="shared" si="67"/>
        <v>#REF!</v>
      </c>
      <c r="P37" s="35" t="e">
        <f t="shared" si="67"/>
        <v>#REF!</v>
      </c>
      <c r="Q37" s="34" t="e">
        <f t="shared" si="7"/>
        <v>#REF!</v>
      </c>
      <c r="R37" s="35" t="e">
        <f t="shared" si="1"/>
        <v>#REF!</v>
      </c>
      <c r="S37" s="30" t="str">
        <f t="shared" si="17"/>
        <v xml:space="preserve"> </v>
      </c>
      <c r="T37" s="33" t="e">
        <f t="shared" ref="T37:V37" si="68">SUM(T23:T36)</f>
        <v>#REF!</v>
      </c>
      <c r="U37" s="34" t="e">
        <f t="shared" si="68"/>
        <v>#REF!</v>
      </c>
      <c r="V37" s="35" t="e">
        <f t="shared" si="68"/>
        <v>#REF!</v>
      </c>
      <c r="W37" s="34" t="e">
        <f t="shared" si="9"/>
        <v>#REF!</v>
      </c>
      <c r="X37" s="35" t="e">
        <f t="shared" si="2"/>
        <v>#REF!</v>
      </c>
      <c r="Y37" s="30" t="str">
        <f t="shared" si="18"/>
        <v xml:space="preserve"> </v>
      </c>
      <c r="Z37" s="36" t="e">
        <f>+H37+N37+T37</f>
        <v>#REF!</v>
      </c>
      <c r="AA37" s="37" t="e">
        <f>+I37+O37+U37</f>
        <v>#REF!</v>
      </c>
      <c r="AB37" s="37" t="e">
        <f>+J37+P37+V37</f>
        <v>#REF!</v>
      </c>
      <c r="AC37" s="37" t="e">
        <f t="shared" si="11"/>
        <v>#REF!</v>
      </c>
      <c r="AD37" s="37" t="e">
        <f t="shared" si="4"/>
        <v>#REF!</v>
      </c>
      <c r="AE37" s="30" t="str">
        <f t="shared" si="19"/>
        <v xml:space="preserve"> </v>
      </c>
      <c r="AF37" s="48">
        <f>+SUMIF(ARMONIZACION!$D$5:$D$53,B37,ARMONIZACION!$J$5:$J$53)/1000000</f>
        <v>29828.194448999999</v>
      </c>
      <c r="AG37" s="178" t="e">
        <f>+AF37-Z37</f>
        <v>#REF!</v>
      </c>
    </row>
    <row r="38" spans="1:34" ht="27" outlineLevel="2" x14ac:dyDescent="0.25">
      <c r="A38" s="3" t="str">
        <f>CONCATENATE(MID(B38,1,3),".",MID(B38,5,1),".",1)</f>
        <v>1.4.1.1</v>
      </c>
      <c r="B38" s="58" t="s">
        <v>507</v>
      </c>
      <c r="C38" s="58" t="e">
        <f>+VLOOKUP(B38,'GASTOS OCT'!#REF!,5,FALSE)</f>
        <v>#REF!</v>
      </c>
      <c r="D38" s="407" t="s">
        <v>360</v>
      </c>
      <c r="E38" s="26" t="s">
        <v>361</v>
      </c>
      <c r="F38" s="185" t="e">
        <f>+VLOOKUP(C38,#REF!,2,FALSE)</f>
        <v>#REF!</v>
      </c>
      <c r="G38" s="26" t="s">
        <v>4181</v>
      </c>
      <c r="H38" s="27" t="e">
        <f>SUMPRODUCT((ACTUALIZADO!$A$4:$A$528=$A38)*(ACTUALIZADO!$M$4:$M$528=1)*(ACTUALIZADO!$B$4:$B$528=$C38)*(ACTUALIZADO!N$4:N$528))/1000000</f>
        <v>#REF!</v>
      </c>
      <c r="I38" s="28" t="e">
        <f>SUMPRODUCT((ACTUALIZADO!$A$4:$A$528=$A38)*(ACTUALIZADO!$M$4:$M$528=1)*(ACTUALIZADO!$B$4:$B$528=$C38)*(ACTUALIZADO!O$4:O$528))/1000000</f>
        <v>#REF!</v>
      </c>
      <c r="J38" s="29" t="e">
        <f>SUMPRODUCT((ACTUALIZADO!$A$4:$A$528=$A38)*(ACTUALIZADO!$M$4:$M$528=1)*(ACTUALIZADO!$B$4:$B$528=$C38)*(ACTUALIZADO!P$4:P$528))/1000000</f>
        <v>#REF!</v>
      </c>
      <c r="K38" s="28" t="e">
        <f t="shared" si="5"/>
        <v>#REF!</v>
      </c>
      <c r="L38" s="29" t="e">
        <f t="shared" si="0"/>
        <v>#REF!</v>
      </c>
      <c r="M38" s="30" t="str">
        <f t="shared" si="33"/>
        <v xml:space="preserve"> </v>
      </c>
      <c r="N38" s="27" t="e">
        <f>SUMPRODUCT((ACTUALIZADO!$A$4:$A$528=$A38)*(ACTUALIZADO!$M$4:$M$528=2)*(ACTUALIZADO!$B$4:$B$528=$C38)*(ACTUALIZADO!N$4:N$528))/1000000+SUMPRODUCT((ACTUALIZADO!$A$4:$A$528=$A38)*(ACTUALIZADO!$M$4:$M$528=5)*(ACTUALIZADO!$B$4:$B$528=$C38)*(ACTUALIZADO!N$4:N$528))/1000000</f>
        <v>#REF!</v>
      </c>
      <c r="O38" s="28" t="e">
        <f>SUMPRODUCT((ACTUALIZADO!$A$4:$A$528=$A38)*(ACTUALIZADO!$M$4:$M$528=2)*(ACTUALIZADO!$B$4:$B$528=$C38)*(ACTUALIZADO!O$4:O$528))/1000000+SUMPRODUCT((ACTUALIZADO!$A$4:$A$528=$A38)*(ACTUALIZADO!$M$4:$M$528=5)*(ACTUALIZADO!$B$4:$B$528=$C38)*(ACTUALIZADO!O$4:O$528))/1000000</f>
        <v>#REF!</v>
      </c>
      <c r="P38" s="29" t="e">
        <f>SUMPRODUCT((ACTUALIZADO!$A$4:$A$528=$A38)*(ACTUALIZADO!$M$4:$M$528=2)*(ACTUALIZADO!$B$4:$B$528=$C38)*(ACTUALIZADO!P$4:P$528))/1000000+SUMPRODUCT((ACTUALIZADO!$A$4:$A$528=$A38)*(ACTUALIZADO!$M$4:$M$528=5)*(ACTUALIZADO!$B$4:$B$528=$C38)*(ACTUALIZADO!P$4:P$528))/1000000</f>
        <v>#REF!</v>
      </c>
      <c r="Q38" s="28" t="e">
        <f t="shared" si="7"/>
        <v>#REF!</v>
      </c>
      <c r="R38" s="29" t="e">
        <f t="shared" si="1"/>
        <v>#REF!</v>
      </c>
      <c r="S38" s="30" t="str">
        <f t="shared" si="17"/>
        <v xml:space="preserve"> </v>
      </c>
      <c r="T38" s="27" t="e">
        <f>SUMPRODUCT((ACTUALIZADO!$A$4:$A$528=$A38)*(ACTUALIZADO!$M$4:$M$528=3)*(ACTUALIZADO!$B$4:$B$528=$C38)*(ACTUALIZADO!N$4:N$528))/1000000</f>
        <v>#REF!</v>
      </c>
      <c r="U38" s="28" t="e">
        <f>SUMPRODUCT((ACTUALIZADO!$A$4:$A$528=$A38)*(ACTUALIZADO!$M$4:$M$528=3)*(ACTUALIZADO!$B$4:$B$528=$C38)*(ACTUALIZADO!O$4:O$528))/1000000</f>
        <v>#REF!</v>
      </c>
      <c r="V38" s="29" t="e">
        <f>SUMPRODUCT((ACTUALIZADO!$A$4:$A$528=$A38)*(ACTUALIZADO!$M$4:$M$528=3)*(ACTUALIZADO!$B$4:$B$528=$C38)*(ACTUALIZADO!P$4:P$528))/1000000</f>
        <v>#REF!</v>
      </c>
      <c r="W38" s="28" t="e">
        <f t="shared" si="9"/>
        <v>#REF!</v>
      </c>
      <c r="X38" s="29" t="e">
        <f t="shared" si="2"/>
        <v>#REF!</v>
      </c>
      <c r="Y38" s="30" t="str">
        <f t="shared" si="18"/>
        <v xml:space="preserve"> </v>
      </c>
      <c r="Z38" s="31" t="e">
        <f t="shared" ref="Z38:Z40" si="69">+H38+N38+T38</f>
        <v>#REF!</v>
      </c>
      <c r="AA38" s="32" t="e">
        <f t="shared" ref="AA38:AA40" si="70">+I38+O38+U38</f>
        <v>#REF!</v>
      </c>
      <c r="AB38" s="32" t="e">
        <f t="shared" ref="AB38:AB40" si="71">+J38+P38+V38</f>
        <v>#REF!</v>
      </c>
      <c r="AC38" s="32" t="e">
        <f t="shared" si="11"/>
        <v>#REF!</v>
      </c>
      <c r="AD38" s="32" t="e">
        <f t="shared" si="4"/>
        <v>#REF!</v>
      </c>
      <c r="AE38" s="30" t="str">
        <f t="shared" si="19"/>
        <v xml:space="preserve"> </v>
      </c>
      <c r="AF38" s="3"/>
      <c r="AG38" s="3"/>
    </row>
    <row r="39" spans="1:34" ht="27" outlineLevel="2" x14ac:dyDescent="0.25">
      <c r="A39" s="3" t="str">
        <f>CONCATENATE(MID(B39,1,3),".",MID(B39,5,1),".",1)</f>
        <v>1.4.2.1</v>
      </c>
      <c r="B39" s="58" t="s">
        <v>508</v>
      </c>
      <c r="C39" s="58" t="e">
        <f>+VLOOKUP(B39,'GASTOS OCT'!#REF!,5,FALSE)</f>
        <v>#REF!</v>
      </c>
      <c r="D39" s="405"/>
      <c r="E39" s="26" t="s">
        <v>365</v>
      </c>
      <c r="F39" s="185" t="e">
        <f>+VLOOKUP(C39,#REF!,2,FALSE)</f>
        <v>#REF!</v>
      </c>
      <c r="G39" s="26" t="s">
        <v>4182</v>
      </c>
      <c r="H39" s="27" t="e">
        <f>SUMPRODUCT((ACTUALIZADO!$A$4:$A$528=$A39)*(ACTUALIZADO!$M$4:$M$528=1)*(ACTUALIZADO!$B$4:$B$528=$C39)*(ACTUALIZADO!N$4:N$528))/1000000</f>
        <v>#REF!</v>
      </c>
      <c r="I39" s="28" t="e">
        <f>SUMPRODUCT((ACTUALIZADO!$A$4:$A$528=$A39)*(ACTUALIZADO!$M$4:$M$528=1)*(ACTUALIZADO!$B$4:$B$528=$C39)*(ACTUALIZADO!O$4:O$528))/1000000</f>
        <v>#REF!</v>
      </c>
      <c r="J39" s="29" t="e">
        <f>SUMPRODUCT((ACTUALIZADO!$A$4:$A$528=$A39)*(ACTUALIZADO!$M$4:$M$528=1)*(ACTUALIZADO!$B$4:$B$528=$C39)*(ACTUALIZADO!P$4:P$528))/1000000</f>
        <v>#REF!</v>
      </c>
      <c r="K39" s="28" t="e">
        <f t="shared" si="5"/>
        <v>#REF!</v>
      </c>
      <c r="L39" s="29" t="e">
        <f t="shared" si="0"/>
        <v>#REF!</v>
      </c>
      <c r="M39" s="30" t="str">
        <f t="shared" si="33"/>
        <v xml:space="preserve"> </v>
      </c>
      <c r="N39" s="27" t="e">
        <f>SUMPRODUCT((ACTUALIZADO!$A$4:$A$528=$A39)*(ACTUALIZADO!$M$4:$M$528=2)*(ACTUALIZADO!$B$4:$B$528=$C39)*(ACTUALIZADO!N$4:N$528))/1000000+SUMPRODUCT((ACTUALIZADO!$A$4:$A$528=$A39)*(ACTUALIZADO!$M$4:$M$528=5)*(ACTUALIZADO!$B$4:$B$528=$C39)*(ACTUALIZADO!N$4:N$528))/1000000</f>
        <v>#REF!</v>
      </c>
      <c r="O39" s="28" t="e">
        <f>SUMPRODUCT((ACTUALIZADO!$A$4:$A$528=$A39)*(ACTUALIZADO!$M$4:$M$528=2)*(ACTUALIZADO!$B$4:$B$528=$C39)*(ACTUALIZADO!O$4:O$528))/1000000+SUMPRODUCT((ACTUALIZADO!$A$4:$A$528=$A39)*(ACTUALIZADO!$M$4:$M$528=5)*(ACTUALIZADO!$B$4:$B$528=$C39)*(ACTUALIZADO!O$4:O$528))/1000000</f>
        <v>#REF!</v>
      </c>
      <c r="P39" s="29" t="e">
        <f>SUMPRODUCT((ACTUALIZADO!$A$4:$A$528=$A39)*(ACTUALIZADO!$M$4:$M$528=2)*(ACTUALIZADO!$B$4:$B$528=$C39)*(ACTUALIZADO!P$4:P$528))/1000000+SUMPRODUCT((ACTUALIZADO!$A$4:$A$528=$A39)*(ACTUALIZADO!$M$4:$M$528=5)*(ACTUALIZADO!$B$4:$B$528=$C39)*(ACTUALIZADO!P$4:P$528))/1000000</f>
        <v>#REF!</v>
      </c>
      <c r="Q39" s="28" t="e">
        <f t="shared" si="7"/>
        <v>#REF!</v>
      </c>
      <c r="R39" s="29" t="e">
        <f t="shared" si="1"/>
        <v>#REF!</v>
      </c>
      <c r="S39" s="30" t="str">
        <f t="shared" si="17"/>
        <v xml:space="preserve"> </v>
      </c>
      <c r="T39" s="27" t="e">
        <f>SUMPRODUCT((ACTUALIZADO!$A$4:$A$528=$A39)*(ACTUALIZADO!$M$4:$M$528=3)*(ACTUALIZADO!$B$4:$B$528=$C39)*(ACTUALIZADO!N$4:N$528))/1000000</f>
        <v>#REF!</v>
      </c>
      <c r="U39" s="28" t="e">
        <f>SUMPRODUCT((ACTUALIZADO!$A$4:$A$528=$A39)*(ACTUALIZADO!$M$4:$M$528=3)*(ACTUALIZADO!$B$4:$B$528=$C39)*(ACTUALIZADO!O$4:O$528))/1000000</f>
        <v>#REF!</v>
      </c>
      <c r="V39" s="29" t="e">
        <f>SUMPRODUCT((ACTUALIZADO!$A$4:$A$528=$A39)*(ACTUALIZADO!$M$4:$M$528=3)*(ACTUALIZADO!$B$4:$B$528=$C39)*(ACTUALIZADO!P$4:P$528))/1000000</f>
        <v>#REF!</v>
      </c>
      <c r="W39" s="28" t="e">
        <f t="shared" si="9"/>
        <v>#REF!</v>
      </c>
      <c r="X39" s="29" t="e">
        <f t="shared" si="2"/>
        <v>#REF!</v>
      </c>
      <c r="Y39" s="30" t="str">
        <f t="shared" si="18"/>
        <v xml:space="preserve"> </v>
      </c>
      <c r="Z39" s="31" t="e">
        <f t="shared" si="69"/>
        <v>#REF!</v>
      </c>
      <c r="AA39" s="32" t="e">
        <f t="shared" si="70"/>
        <v>#REF!</v>
      </c>
      <c r="AB39" s="32" t="e">
        <f t="shared" si="71"/>
        <v>#REF!</v>
      </c>
      <c r="AC39" s="32" t="e">
        <f t="shared" si="11"/>
        <v>#REF!</v>
      </c>
      <c r="AD39" s="32" t="e">
        <f t="shared" si="4"/>
        <v>#REF!</v>
      </c>
      <c r="AE39" s="30" t="str">
        <f t="shared" si="19"/>
        <v xml:space="preserve"> </v>
      </c>
      <c r="AF39" s="3"/>
      <c r="AG39" s="3"/>
    </row>
    <row r="40" spans="1:34" ht="27" outlineLevel="2" x14ac:dyDescent="0.25">
      <c r="A40" s="3" t="str">
        <f>CONCATENATE(MID(B40,1,3),".",MID(B40,5,1),".",1)</f>
        <v>1.4.3.1</v>
      </c>
      <c r="B40" s="58" t="s">
        <v>509</v>
      </c>
      <c r="C40" s="58" t="e">
        <f>+VLOOKUP(B40,'GASTOS OCT'!#REF!,5,FALSE)</f>
        <v>#REF!</v>
      </c>
      <c r="D40" s="406" t="s">
        <v>242</v>
      </c>
      <c r="E40" s="26" t="s">
        <v>368</v>
      </c>
      <c r="F40" s="185" t="e">
        <f>+VLOOKUP(C40,#REF!,2,FALSE)</f>
        <v>#REF!</v>
      </c>
      <c r="G40" s="26" t="s">
        <v>4183</v>
      </c>
      <c r="H40" s="27" t="e">
        <f>SUMPRODUCT((ACTUALIZADO!$A$4:$A$528=$A40)*(ACTUALIZADO!$M$4:$M$528=1)*(ACTUALIZADO!$B$4:$B$528=$C40)*(ACTUALIZADO!N$4:N$528))/1000000</f>
        <v>#REF!</v>
      </c>
      <c r="I40" s="28" t="e">
        <f>SUMPRODUCT((ACTUALIZADO!$A$4:$A$528=$A40)*(ACTUALIZADO!$M$4:$M$528=1)*(ACTUALIZADO!$B$4:$B$528=$C40)*(ACTUALIZADO!O$4:O$528))/1000000</f>
        <v>#REF!</v>
      </c>
      <c r="J40" s="29" t="e">
        <f>SUMPRODUCT((ACTUALIZADO!$A$4:$A$528=$A40)*(ACTUALIZADO!$M$4:$M$528=1)*(ACTUALIZADO!$B$4:$B$528=$C40)*(ACTUALIZADO!P$4:P$528))/1000000</f>
        <v>#REF!</v>
      </c>
      <c r="K40" s="28" t="e">
        <f t="shared" si="5"/>
        <v>#REF!</v>
      </c>
      <c r="L40" s="29" t="e">
        <f t="shared" si="0"/>
        <v>#REF!</v>
      </c>
      <c r="M40" s="30" t="str">
        <f t="shared" si="33"/>
        <v xml:space="preserve"> </v>
      </c>
      <c r="N40" s="27" t="e">
        <f>SUMPRODUCT((ACTUALIZADO!$A$4:$A$528=$A40)*(ACTUALIZADO!$M$4:$M$528=2)*(ACTUALIZADO!$B$4:$B$528=$C40)*(ACTUALIZADO!N$4:N$528))/1000000+SUMPRODUCT((ACTUALIZADO!$A$4:$A$528=$A40)*(ACTUALIZADO!$M$4:$M$528=5)*(ACTUALIZADO!$B$4:$B$528=$C40)*(ACTUALIZADO!N$4:N$528))/1000000</f>
        <v>#REF!</v>
      </c>
      <c r="O40" s="28" t="e">
        <f>SUMPRODUCT((ACTUALIZADO!$A$4:$A$528=$A40)*(ACTUALIZADO!$M$4:$M$528=2)*(ACTUALIZADO!$B$4:$B$528=$C40)*(ACTUALIZADO!O$4:O$528))/1000000+SUMPRODUCT((ACTUALIZADO!$A$4:$A$528=$A40)*(ACTUALIZADO!$M$4:$M$528=5)*(ACTUALIZADO!$B$4:$B$528=$C40)*(ACTUALIZADO!O$4:O$528))/1000000</f>
        <v>#REF!</v>
      </c>
      <c r="P40" s="29" t="e">
        <f>SUMPRODUCT((ACTUALIZADO!$A$4:$A$528=$A40)*(ACTUALIZADO!$M$4:$M$528=2)*(ACTUALIZADO!$B$4:$B$528=$C40)*(ACTUALIZADO!P$4:P$528))/1000000+SUMPRODUCT((ACTUALIZADO!$A$4:$A$528=$A40)*(ACTUALIZADO!$M$4:$M$528=5)*(ACTUALIZADO!$B$4:$B$528=$C40)*(ACTUALIZADO!P$4:P$528))/1000000</f>
        <v>#REF!</v>
      </c>
      <c r="Q40" s="28" t="e">
        <f t="shared" si="7"/>
        <v>#REF!</v>
      </c>
      <c r="R40" s="29" t="e">
        <f t="shared" si="1"/>
        <v>#REF!</v>
      </c>
      <c r="S40" s="30" t="str">
        <f t="shared" si="17"/>
        <v xml:space="preserve"> </v>
      </c>
      <c r="T40" s="27" t="e">
        <f>SUMPRODUCT((ACTUALIZADO!$A$4:$A$528=$A40)*(ACTUALIZADO!$M$4:$M$528=3)*(ACTUALIZADO!$B$4:$B$528=$C40)*(ACTUALIZADO!N$4:N$528))/1000000</f>
        <v>#REF!</v>
      </c>
      <c r="U40" s="28" t="e">
        <f>SUMPRODUCT((ACTUALIZADO!$A$4:$A$528=$A40)*(ACTUALIZADO!$M$4:$M$528=3)*(ACTUALIZADO!$B$4:$B$528=$C40)*(ACTUALIZADO!O$4:O$528))/1000000</f>
        <v>#REF!</v>
      </c>
      <c r="V40" s="29" t="e">
        <f>SUMPRODUCT((ACTUALIZADO!$A$4:$A$528=$A40)*(ACTUALIZADO!$M$4:$M$528=3)*(ACTUALIZADO!$B$4:$B$528=$C40)*(ACTUALIZADO!P$4:P$528))/1000000</f>
        <v>#REF!</v>
      </c>
      <c r="W40" s="28" t="e">
        <f t="shared" si="9"/>
        <v>#REF!</v>
      </c>
      <c r="X40" s="29" t="e">
        <f t="shared" si="2"/>
        <v>#REF!</v>
      </c>
      <c r="Y40" s="30" t="str">
        <f t="shared" si="18"/>
        <v xml:space="preserve"> </v>
      </c>
      <c r="Z40" s="31" t="e">
        <f t="shared" si="69"/>
        <v>#REF!</v>
      </c>
      <c r="AA40" s="32" t="e">
        <f t="shared" si="70"/>
        <v>#REF!</v>
      </c>
      <c r="AB40" s="32" t="e">
        <f t="shared" si="71"/>
        <v>#REF!</v>
      </c>
      <c r="AC40" s="32" t="e">
        <f t="shared" si="11"/>
        <v>#REF!</v>
      </c>
      <c r="AD40" s="32" t="e">
        <f t="shared" si="4"/>
        <v>#REF!</v>
      </c>
      <c r="AE40" s="30" t="str">
        <f t="shared" si="19"/>
        <v xml:space="preserve"> </v>
      </c>
      <c r="AF40" s="3"/>
      <c r="AG40" s="3"/>
    </row>
    <row r="41" spans="1:34" outlineLevel="1" x14ac:dyDescent="0.25">
      <c r="B41" s="58" t="s">
        <v>3548</v>
      </c>
      <c r="C41" s="58"/>
      <c r="D41" s="398" t="str">
        <f>+CONCATENATE("TOTAL ",D38)</f>
        <v>TOTAL DEPORTE, RECREACIÓN Y ACTIVIDAD FÍSICA</v>
      </c>
      <c r="E41" s="399"/>
      <c r="F41" s="400"/>
      <c r="G41" s="189"/>
      <c r="H41" s="33" t="e">
        <f>SUM(H38:H40)</f>
        <v>#REF!</v>
      </c>
      <c r="I41" s="34" t="e">
        <f>SUM(I38:I40)</f>
        <v>#REF!</v>
      </c>
      <c r="J41" s="35" t="e">
        <f>SUM(J38:J40)</f>
        <v>#REF!</v>
      </c>
      <c r="K41" s="34" t="e">
        <f t="shared" si="5"/>
        <v>#REF!</v>
      </c>
      <c r="L41" s="35" t="e">
        <f t="shared" si="0"/>
        <v>#REF!</v>
      </c>
      <c r="M41" s="30" t="str">
        <f t="shared" si="33"/>
        <v xml:space="preserve"> </v>
      </c>
      <c r="N41" s="33" t="e">
        <f t="shared" ref="N41:P41" si="72">SUM(N38:N40)</f>
        <v>#REF!</v>
      </c>
      <c r="O41" s="34" t="e">
        <f t="shared" si="72"/>
        <v>#REF!</v>
      </c>
      <c r="P41" s="35" t="e">
        <f t="shared" si="72"/>
        <v>#REF!</v>
      </c>
      <c r="Q41" s="34" t="e">
        <f t="shared" si="7"/>
        <v>#REF!</v>
      </c>
      <c r="R41" s="35" t="e">
        <f t="shared" si="1"/>
        <v>#REF!</v>
      </c>
      <c r="S41" s="30" t="str">
        <f t="shared" si="17"/>
        <v xml:space="preserve"> </v>
      </c>
      <c r="T41" s="33" t="e">
        <f t="shared" ref="T41:V41" si="73">SUM(T38:T40)</f>
        <v>#REF!</v>
      </c>
      <c r="U41" s="34" t="e">
        <f t="shared" si="73"/>
        <v>#REF!</v>
      </c>
      <c r="V41" s="35" t="e">
        <f t="shared" si="73"/>
        <v>#REF!</v>
      </c>
      <c r="W41" s="34" t="e">
        <f t="shared" si="9"/>
        <v>#REF!</v>
      </c>
      <c r="X41" s="35" t="e">
        <f t="shared" si="2"/>
        <v>#REF!</v>
      </c>
      <c r="Y41" s="30" t="str">
        <f t="shared" si="18"/>
        <v xml:space="preserve"> </v>
      </c>
      <c r="Z41" s="36" t="e">
        <f>+H41+N41+T41</f>
        <v>#REF!</v>
      </c>
      <c r="AA41" s="37" t="e">
        <f>+I41+O41+U41</f>
        <v>#REF!</v>
      </c>
      <c r="AB41" s="37" t="e">
        <f>+J41+P41+V41</f>
        <v>#REF!</v>
      </c>
      <c r="AC41" s="37" t="e">
        <f t="shared" si="11"/>
        <v>#REF!</v>
      </c>
      <c r="AD41" s="37" t="e">
        <f t="shared" si="4"/>
        <v>#REF!</v>
      </c>
      <c r="AE41" s="30" t="str">
        <f t="shared" si="19"/>
        <v xml:space="preserve"> </v>
      </c>
      <c r="AF41" s="48">
        <f>+SUMIF(ARMONIZACION!$D$5:$D$53,B41,ARMONIZACION!$J$5:$J$53)/1000000</f>
        <v>21730.162428</v>
      </c>
      <c r="AG41" s="178" t="e">
        <f>+AF41-Z41</f>
        <v>#REF!</v>
      </c>
    </row>
    <row r="42" spans="1:34" ht="43.5" customHeight="1" outlineLevel="2" x14ac:dyDescent="0.25">
      <c r="A42" s="3" t="str">
        <f>CONCATENATE(MID(B42,1,3),".",MID(B42,5,1),".",1)</f>
        <v>1.5.1.1</v>
      </c>
      <c r="B42" s="58" t="s">
        <v>510</v>
      </c>
      <c r="C42" s="58" t="e">
        <f>+VLOOKUP(B42,'GASTOS OCT'!#REF!,5,FALSE)</f>
        <v>#REF!</v>
      </c>
      <c r="D42" s="404" t="s">
        <v>371</v>
      </c>
      <c r="E42" s="26" t="s">
        <v>372</v>
      </c>
      <c r="F42" s="185" t="e">
        <f>+VLOOKUP(C42,#REF!,2,FALSE)</f>
        <v>#REF!</v>
      </c>
      <c r="G42" s="26" t="s">
        <v>4184</v>
      </c>
      <c r="H42" s="27" t="e">
        <f>SUMPRODUCT((ACTUALIZADO!$A$4:$A$528=$A42)*(ACTUALIZADO!$M$4:$M$528=1)*(ACTUALIZADO!$B$4:$B$528=$C42)*(ACTUALIZADO!N$4:N$528))/1000000</f>
        <v>#REF!</v>
      </c>
      <c r="I42" s="28" t="e">
        <f>SUMPRODUCT((ACTUALIZADO!$A$4:$A$528=$A42)*(ACTUALIZADO!$M$4:$M$528=1)*(ACTUALIZADO!$B$4:$B$528=$C42)*(ACTUALIZADO!O$4:O$528))/1000000</f>
        <v>#REF!</v>
      </c>
      <c r="J42" s="29" t="e">
        <f>SUMPRODUCT((ACTUALIZADO!$A$4:$A$528=$A42)*(ACTUALIZADO!$M$4:$M$528=1)*(ACTUALIZADO!$B$4:$B$528=$C42)*(ACTUALIZADO!P$4:P$528))/1000000</f>
        <v>#REF!</v>
      </c>
      <c r="K42" s="28" t="e">
        <f t="shared" ref="K42:K47" si="74">+H42-I42</f>
        <v>#REF!</v>
      </c>
      <c r="L42" s="29" t="e">
        <f t="shared" ref="L42:L47" si="75">+I42-J42</f>
        <v>#REF!</v>
      </c>
      <c r="M42" s="30" t="str">
        <f t="shared" ref="M42:M47" si="76">IFERROR(J42/H42," ")</f>
        <v xml:space="preserve"> </v>
      </c>
      <c r="N42" s="27" t="e">
        <f>SUMPRODUCT((ACTUALIZADO!$A$4:$A$528=$A42)*(ACTUALIZADO!$M$4:$M$528=2)*(ACTUALIZADO!$B$4:$B$528=$C42)*(ACTUALIZADO!N$4:N$528))/1000000+SUMPRODUCT((ACTUALIZADO!$A$4:$A$528=$A42)*(ACTUALIZADO!$M$4:$M$528=5)*(ACTUALIZADO!$B$4:$B$528=$C42)*(ACTUALIZADO!N$4:N$528))/1000000</f>
        <v>#REF!</v>
      </c>
      <c r="O42" s="28" t="e">
        <f>SUMPRODUCT((ACTUALIZADO!$A$4:$A$528=$A42)*(ACTUALIZADO!$M$4:$M$528=2)*(ACTUALIZADO!$B$4:$B$528=$C42)*(ACTUALIZADO!O$4:O$528))/1000000+SUMPRODUCT((ACTUALIZADO!$A$4:$A$528=$A42)*(ACTUALIZADO!$M$4:$M$528=5)*(ACTUALIZADO!$B$4:$B$528=$C42)*(ACTUALIZADO!O$4:O$528))/1000000</f>
        <v>#REF!</v>
      </c>
      <c r="P42" s="29" t="e">
        <f>SUMPRODUCT((ACTUALIZADO!$A$4:$A$528=$A42)*(ACTUALIZADO!$M$4:$M$528=2)*(ACTUALIZADO!$B$4:$B$528=$C42)*(ACTUALIZADO!P$4:P$528))/1000000+SUMPRODUCT((ACTUALIZADO!$A$4:$A$528=$A42)*(ACTUALIZADO!$M$4:$M$528=5)*(ACTUALIZADO!$B$4:$B$528=$C42)*(ACTUALIZADO!P$4:P$528))/1000000</f>
        <v>#REF!</v>
      </c>
      <c r="Q42" s="28" t="e">
        <f t="shared" ref="Q42:Q47" si="77">+N42-O42</f>
        <v>#REF!</v>
      </c>
      <c r="R42" s="29" t="e">
        <f t="shared" ref="R42:R47" si="78">+O42-P42</f>
        <v>#REF!</v>
      </c>
      <c r="S42" s="30" t="str">
        <f t="shared" ref="S42:S47" si="79">IFERROR(P42/N42," ")</f>
        <v xml:space="preserve"> </v>
      </c>
      <c r="T42" s="27" t="e">
        <f>SUMPRODUCT((ACTUALIZADO!$A$4:$A$528=$A42)*(ACTUALIZADO!$M$4:$M$528=3)*(ACTUALIZADO!$B$4:$B$528=$C42)*(ACTUALIZADO!N$4:N$528))/1000000</f>
        <v>#REF!</v>
      </c>
      <c r="U42" s="28" t="e">
        <f>SUMPRODUCT((ACTUALIZADO!$A$4:$A$528=$A42)*(ACTUALIZADO!$M$4:$M$528=3)*(ACTUALIZADO!$B$4:$B$528=$C42)*(ACTUALIZADO!O$4:O$528))/1000000</f>
        <v>#REF!</v>
      </c>
      <c r="V42" s="29" t="e">
        <f>SUMPRODUCT((ACTUALIZADO!$A$4:$A$528=$A42)*(ACTUALIZADO!$M$4:$M$528=3)*(ACTUALIZADO!$B$4:$B$528=$C42)*(ACTUALIZADO!P$4:P$528))/1000000</f>
        <v>#REF!</v>
      </c>
      <c r="W42" s="28" t="e">
        <f t="shared" ref="W42:W47" si="80">+T42-U42</f>
        <v>#REF!</v>
      </c>
      <c r="X42" s="29" t="e">
        <f t="shared" ref="X42:X47" si="81">+U42-V42</f>
        <v>#REF!</v>
      </c>
      <c r="Y42" s="30" t="str">
        <f t="shared" ref="Y42:Y47" si="82">IFERROR(V42/T42," ")</f>
        <v xml:space="preserve"> </v>
      </c>
      <c r="Z42" s="31" t="e">
        <f t="shared" ref="Z42:Z47" si="83">+H42+N42+T42</f>
        <v>#REF!</v>
      </c>
      <c r="AA42" s="32" t="e">
        <f t="shared" ref="AA42:AA47" si="84">+I42+O42+U42</f>
        <v>#REF!</v>
      </c>
      <c r="AB42" s="32" t="e">
        <f t="shared" ref="AB42:AB47" si="85">+J42+P42+V42</f>
        <v>#REF!</v>
      </c>
      <c r="AC42" s="32" t="e">
        <f t="shared" ref="AC42:AC47" si="86">+Z42-AA42</f>
        <v>#REF!</v>
      </c>
      <c r="AD42" s="32" t="e">
        <f t="shared" ref="AD42:AD47" si="87">+AA42-AB42</f>
        <v>#REF!</v>
      </c>
      <c r="AE42" s="30" t="str">
        <f t="shared" ref="AE42:AE47" si="88">IFERROR(AB42/Z42," ")</f>
        <v xml:space="preserve"> </v>
      </c>
      <c r="AF42" s="3"/>
      <c r="AG42" s="3"/>
    </row>
    <row r="43" spans="1:34" outlineLevel="2" x14ac:dyDescent="0.25">
      <c r="A43" s="3" t="str">
        <f>CONCATENATE(MID(B43,1,3),".",MID(B43,5,1),".",1)</f>
        <v>1.5.2.1</v>
      </c>
      <c r="B43" s="58" t="s">
        <v>511</v>
      </c>
      <c r="C43" s="58" t="e">
        <f>+VLOOKUP(B43,'GASTOS OCT'!#REF!,5,FALSE)</f>
        <v>#REF!</v>
      </c>
      <c r="D43" s="405"/>
      <c r="E43" s="397" t="s">
        <v>376</v>
      </c>
      <c r="F43" s="289" t="s">
        <v>2557</v>
      </c>
      <c r="G43" s="441" t="s">
        <v>4185</v>
      </c>
      <c r="H43" s="27" t="e">
        <f>SUMPRODUCT((ACTUALIZADO!$A$4:$A$528=$A43)*(ACTUALIZADO!$M$4:$M$528=1)*(ACTUALIZADO!$B$4:$B$528=$C43)*(ACTUALIZADO!N$4:N$528))/1000000</f>
        <v>#REF!</v>
      </c>
      <c r="I43" s="28" t="e">
        <f>SUMPRODUCT((ACTUALIZADO!$A$4:$A$528=$A43)*(ACTUALIZADO!$M$4:$M$528=1)*(ACTUALIZADO!$B$4:$B$528=$C43)*(ACTUALIZADO!O$4:O$528))/1000000</f>
        <v>#REF!</v>
      </c>
      <c r="J43" s="29" t="e">
        <f>SUMPRODUCT((ACTUALIZADO!$A$4:$A$528=$A43)*(ACTUALIZADO!$M$4:$M$528=1)*(ACTUALIZADO!$B$4:$B$528=$C43)*(ACTUALIZADO!P$4:P$528))/1000000</f>
        <v>#REF!</v>
      </c>
      <c r="K43" s="28" t="e">
        <f t="shared" si="74"/>
        <v>#REF!</v>
      </c>
      <c r="L43" s="29" t="e">
        <f t="shared" si="75"/>
        <v>#REF!</v>
      </c>
      <c r="M43" s="30" t="str">
        <f t="shared" si="76"/>
        <v xml:space="preserve"> </v>
      </c>
      <c r="N43" s="27" t="e">
        <f>SUMPRODUCT((ACTUALIZADO!$A$4:$A$528=$A43)*(ACTUALIZADO!$M$4:$M$528=2)*(ACTUALIZADO!$B$4:$B$528=$C43)*(ACTUALIZADO!N$4:N$528))/1000000+SUMPRODUCT((ACTUALIZADO!$A$4:$A$528=$A43)*(ACTUALIZADO!$M$4:$M$528=5)*(ACTUALIZADO!$B$4:$B$528=$C43)*(ACTUALIZADO!N$4:N$528))/1000000</f>
        <v>#REF!</v>
      </c>
      <c r="O43" s="28" t="e">
        <f>SUMPRODUCT((ACTUALIZADO!$A$4:$A$528=$A43)*(ACTUALIZADO!$M$4:$M$528=2)*(ACTUALIZADO!$B$4:$B$528=$C43)*(ACTUALIZADO!O$4:O$528))/1000000+SUMPRODUCT((ACTUALIZADO!$A$4:$A$528=$A43)*(ACTUALIZADO!$M$4:$M$528=5)*(ACTUALIZADO!$B$4:$B$528=$C43)*(ACTUALIZADO!O$4:O$528))/1000000</f>
        <v>#REF!</v>
      </c>
      <c r="P43" s="29" t="e">
        <f>SUMPRODUCT((ACTUALIZADO!$A$4:$A$528=$A43)*(ACTUALIZADO!$M$4:$M$528=2)*(ACTUALIZADO!$B$4:$B$528=$C43)*(ACTUALIZADO!P$4:P$528))/1000000+SUMPRODUCT((ACTUALIZADO!$A$4:$A$528=$A43)*(ACTUALIZADO!$M$4:$M$528=5)*(ACTUALIZADO!$B$4:$B$528=$C43)*(ACTUALIZADO!P$4:P$528))/1000000</f>
        <v>#REF!</v>
      </c>
      <c r="Q43" s="28" t="e">
        <f t="shared" si="77"/>
        <v>#REF!</v>
      </c>
      <c r="R43" s="29" t="e">
        <f t="shared" si="78"/>
        <v>#REF!</v>
      </c>
      <c r="S43" s="30" t="str">
        <f t="shared" si="79"/>
        <v xml:space="preserve"> </v>
      </c>
      <c r="T43" s="27" t="e">
        <f>SUMPRODUCT((ACTUALIZADO!$A$4:$A$528=$A43)*(ACTUALIZADO!$M$4:$M$528=3)*(ACTUALIZADO!$B$4:$B$528=$C43)*(ACTUALIZADO!N$4:N$528))/1000000</f>
        <v>#REF!</v>
      </c>
      <c r="U43" s="28" t="e">
        <f>SUMPRODUCT((ACTUALIZADO!$A$4:$A$528=$A43)*(ACTUALIZADO!$M$4:$M$528=3)*(ACTUALIZADO!$B$4:$B$528=$C43)*(ACTUALIZADO!O$4:O$528))/1000000</f>
        <v>#REF!</v>
      </c>
      <c r="V43" s="29" t="e">
        <f>SUMPRODUCT((ACTUALIZADO!$A$4:$A$528=$A43)*(ACTUALIZADO!$M$4:$M$528=3)*(ACTUALIZADO!$B$4:$B$528=$C43)*(ACTUALIZADO!P$4:P$528))/1000000</f>
        <v>#REF!</v>
      </c>
      <c r="W43" s="28" t="e">
        <f t="shared" si="80"/>
        <v>#REF!</v>
      </c>
      <c r="X43" s="29" t="e">
        <f t="shared" si="81"/>
        <v>#REF!</v>
      </c>
      <c r="Y43" s="30" t="str">
        <f t="shared" si="82"/>
        <v xml:space="preserve"> </v>
      </c>
      <c r="Z43" s="31" t="e">
        <f t="shared" si="83"/>
        <v>#REF!</v>
      </c>
      <c r="AA43" s="32" t="e">
        <f t="shared" si="84"/>
        <v>#REF!</v>
      </c>
      <c r="AB43" s="32" t="e">
        <f t="shared" si="85"/>
        <v>#REF!</v>
      </c>
      <c r="AC43" s="32" t="e">
        <f t="shared" si="86"/>
        <v>#REF!</v>
      </c>
      <c r="AD43" s="32" t="e">
        <f t="shared" si="87"/>
        <v>#REF!</v>
      </c>
      <c r="AE43" s="30" t="str">
        <f t="shared" si="88"/>
        <v xml:space="preserve"> </v>
      </c>
      <c r="AF43" s="3"/>
      <c r="AG43" s="3"/>
      <c r="AH43" s="439"/>
    </row>
    <row r="44" spans="1:34" outlineLevel="2" x14ac:dyDescent="0.25">
      <c r="A44" s="3" t="str">
        <f>CONCATENATE(MID(B44,1,3),".",MID(B44,5,1),".",1)</f>
        <v>1.5.2.1</v>
      </c>
      <c r="B44" s="58" t="s">
        <v>511</v>
      </c>
      <c r="C44" s="58">
        <v>29</v>
      </c>
      <c r="D44" s="405"/>
      <c r="E44" s="397"/>
      <c r="F44" s="289" t="s">
        <v>2557</v>
      </c>
      <c r="G44" s="442" t="s">
        <v>4185</v>
      </c>
      <c r="H44" s="27">
        <f>SUMPRODUCT((ACTUALIZADO!$A$4:$A$528=$A44)*(ACTUALIZADO!$M$4:$M$528=1)*(ACTUALIZADO!$B$4:$B$528=$C44)*(ACTUALIZADO!N$4:N$528))/1000000</f>
        <v>219.0085</v>
      </c>
      <c r="I44" s="28">
        <f>SUMPRODUCT((ACTUALIZADO!$A$4:$A$528=$A44)*(ACTUALIZADO!$M$4:$M$528=1)*(ACTUALIZADO!$B$4:$B$528=$C44)*(ACTUALIZADO!O$4:O$528))/1000000</f>
        <v>208.657443</v>
      </c>
      <c r="J44" s="29">
        <f>SUMPRODUCT((ACTUALIZADO!$A$4:$A$528=$A44)*(ACTUALIZADO!$M$4:$M$528=1)*(ACTUALIZADO!$B$4:$B$528=$C44)*(ACTUALIZADO!P$4:P$528))/1000000</f>
        <v>208.657443</v>
      </c>
      <c r="K44" s="28">
        <f t="shared" ref="K44" si="89">+H44-I44</f>
        <v>10.351056999999997</v>
      </c>
      <c r="L44" s="29">
        <f t="shared" ref="L44" si="90">+I44-J44</f>
        <v>0</v>
      </c>
      <c r="M44" s="30">
        <f t="shared" ref="M44" si="91">IFERROR(J44/H44," ")</f>
        <v>0.95273673396238046</v>
      </c>
      <c r="N44" s="27">
        <f>SUMPRODUCT((ACTUALIZADO!$A$4:$A$528=$A44)*(ACTUALIZADO!$M$4:$M$528=2)*(ACTUALIZADO!$B$4:$B$528=$C44)*(ACTUALIZADO!N$4:N$528))/1000000+SUMPRODUCT((ACTUALIZADO!$A$4:$A$528=$A44)*(ACTUALIZADO!$M$4:$M$528=5)*(ACTUALIZADO!$B$4:$B$528=$C44)*(ACTUALIZADO!N$4:N$528))/1000000</f>
        <v>48.75</v>
      </c>
      <c r="O44" s="28">
        <f>SUMPRODUCT((ACTUALIZADO!$A$4:$A$528=$A44)*(ACTUALIZADO!$M$4:$M$528=2)*(ACTUALIZADO!$B$4:$B$528=$C44)*(ACTUALIZADO!O$4:O$528))/1000000+SUMPRODUCT((ACTUALIZADO!$A$4:$A$528=$A44)*(ACTUALIZADO!$M$4:$M$528=5)*(ACTUALIZADO!$B$4:$B$528=$C44)*(ACTUALIZADO!O$4:O$528))/1000000</f>
        <v>48.75</v>
      </c>
      <c r="P44" s="29">
        <f>SUMPRODUCT((ACTUALIZADO!$A$4:$A$528=$A44)*(ACTUALIZADO!$M$4:$M$528=2)*(ACTUALIZADO!$B$4:$B$528=$C44)*(ACTUALIZADO!P$4:P$528))/1000000+SUMPRODUCT((ACTUALIZADO!$A$4:$A$528=$A44)*(ACTUALIZADO!$M$4:$M$528=5)*(ACTUALIZADO!$B$4:$B$528=$C44)*(ACTUALIZADO!P$4:P$528))/1000000</f>
        <v>48.75</v>
      </c>
      <c r="Q44" s="28">
        <f t="shared" ref="Q44" si="92">+N44-O44</f>
        <v>0</v>
      </c>
      <c r="R44" s="29">
        <f t="shared" ref="R44" si="93">+O44-P44</f>
        <v>0</v>
      </c>
      <c r="S44" s="30">
        <f t="shared" ref="S44" si="94">IFERROR(P44/N44," ")</f>
        <v>1</v>
      </c>
      <c r="T44" s="27">
        <f>SUMPRODUCT((ACTUALIZADO!$A$4:$A$528=$A44)*(ACTUALIZADO!$M$4:$M$528=3)*(ACTUALIZADO!$B$4:$B$528=$C44)*(ACTUALIZADO!N$4:N$528))/1000000</f>
        <v>367.55939999999998</v>
      </c>
      <c r="U44" s="28">
        <f>SUMPRODUCT((ACTUALIZADO!$A$4:$A$528=$A44)*(ACTUALIZADO!$M$4:$M$528=3)*(ACTUALIZADO!$B$4:$B$528=$C44)*(ACTUALIZADO!O$4:O$528))/1000000</f>
        <v>367.55939999999998</v>
      </c>
      <c r="V44" s="29">
        <f>SUMPRODUCT((ACTUALIZADO!$A$4:$A$528=$A44)*(ACTUALIZADO!$M$4:$M$528=3)*(ACTUALIZADO!$B$4:$B$528=$C44)*(ACTUALIZADO!P$4:P$528))/1000000</f>
        <v>367.55939999999998</v>
      </c>
      <c r="W44" s="28">
        <f t="shared" ref="W44" si="95">+T44-U44</f>
        <v>0</v>
      </c>
      <c r="X44" s="29">
        <f t="shared" ref="X44" si="96">+U44-V44</f>
        <v>0</v>
      </c>
      <c r="Y44" s="30">
        <f t="shared" ref="Y44" si="97">IFERROR(V44/T44," ")</f>
        <v>1</v>
      </c>
      <c r="Z44" s="31">
        <f t="shared" ref="Z44" si="98">+H44+N44+T44</f>
        <v>635.31790000000001</v>
      </c>
      <c r="AA44" s="32">
        <f t="shared" ref="AA44" si="99">+I44+O44+U44</f>
        <v>624.96684299999993</v>
      </c>
      <c r="AB44" s="32">
        <f t="shared" ref="AB44" si="100">+J44+P44+V44</f>
        <v>624.96684299999993</v>
      </c>
      <c r="AC44" s="32">
        <f t="shared" ref="AC44" si="101">+Z44-AA44</f>
        <v>10.351057000000083</v>
      </c>
      <c r="AD44" s="32">
        <f t="shared" ref="AD44" si="102">+AA44-AB44</f>
        <v>0</v>
      </c>
      <c r="AE44" s="30">
        <f t="shared" ref="AE44" si="103">IFERROR(AB44/Z44," ")</f>
        <v>0.98370727945804759</v>
      </c>
      <c r="AF44" s="3"/>
      <c r="AG44" s="3"/>
      <c r="AH44" s="439"/>
    </row>
    <row r="45" spans="1:34" ht="27" outlineLevel="2" x14ac:dyDescent="0.25">
      <c r="A45" s="3" t="str">
        <f>CONCATENATE(MID(B45,1,3),".",MID(B45,5,1),".",2)</f>
        <v>1.5.2.2</v>
      </c>
      <c r="B45" s="58" t="s">
        <v>511</v>
      </c>
      <c r="C45" s="58" t="e">
        <f>+VLOOKUP(B45,'GASTOS OCT'!#REF!,5,FALSE)</f>
        <v>#REF!</v>
      </c>
      <c r="D45" s="405"/>
      <c r="E45" s="397"/>
      <c r="F45" s="289" t="s">
        <v>2557</v>
      </c>
      <c r="G45" s="26" t="s">
        <v>4186</v>
      </c>
      <c r="H45" s="27" t="e">
        <f>SUMPRODUCT((ACTUALIZADO!$A$4:$A$528=$A45)*(ACTUALIZADO!$M$4:$M$528=1)*(ACTUALIZADO!$B$4:$B$528=$C45)*(ACTUALIZADO!N$4:N$528))/1000000</f>
        <v>#REF!</v>
      </c>
      <c r="I45" s="28" t="e">
        <f>SUMPRODUCT((ACTUALIZADO!$A$4:$A$528=$A45)*(ACTUALIZADO!$M$4:$M$528=1)*(ACTUALIZADO!$B$4:$B$528=$C45)*(ACTUALIZADO!O$4:O$528))/1000000</f>
        <v>#REF!</v>
      </c>
      <c r="J45" s="29" t="e">
        <f>SUMPRODUCT((ACTUALIZADO!$A$4:$A$528=$A45)*(ACTUALIZADO!$M$4:$M$528=1)*(ACTUALIZADO!$B$4:$B$528=$C45)*(ACTUALIZADO!P$4:P$528))/1000000</f>
        <v>#REF!</v>
      </c>
      <c r="K45" s="28" t="e">
        <f t="shared" si="74"/>
        <v>#REF!</v>
      </c>
      <c r="L45" s="29" t="e">
        <f t="shared" si="75"/>
        <v>#REF!</v>
      </c>
      <c r="M45" s="30" t="str">
        <f t="shared" si="76"/>
        <v xml:space="preserve"> </v>
      </c>
      <c r="N45" s="27" t="e">
        <f>SUMPRODUCT((ACTUALIZADO!$A$4:$A$528=$A45)*(ACTUALIZADO!$M$4:$M$528=2)*(ACTUALIZADO!$B$4:$B$528=$C45)*(ACTUALIZADO!N$4:N$528))/1000000+SUMPRODUCT((ACTUALIZADO!$A$4:$A$528=$A45)*(ACTUALIZADO!$M$4:$M$528=5)*(ACTUALIZADO!$B$4:$B$528=$C45)*(ACTUALIZADO!N$4:N$528))/1000000</f>
        <v>#REF!</v>
      </c>
      <c r="O45" s="28" t="e">
        <f>SUMPRODUCT((ACTUALIZADO!$A$4:$A$528=$A45)*(ACTUALIZADO!$M$4:$M$528=2)*(ACTUALIZADO!$B$4:$B$528=$C45)*(ACTUALIZADO!O$4:O$528))/1000000+SUMPRODUCT((ACTUALIZADO!$A$4:$A$528=$A45)*(ACTUALIZADO!$M$4:$M$528=5)*(ACTUALIZADO!$B$4:$B$528=$C45)*(ACTUALIZADO!O$4:O$528))/1000000</f>
        <v>#REF!</v>
      </c>
      <c r="P45" s="29" t="e">
        <f>SUMPRODUCT((ACTUALIZADO!$A$4:$A$528=$A45)*(ACTUALIZADO!$M$4:$M$528=2)*(ACTUALIZADO!$B$4:$B$528=$C45)*(ACTUALIZADO!P$4:P$528))/1000000+SUMPRODUCT((ACTUALIZADO!$A$4:$A$528=$A45)*(ACTUALIZADO!$M$4:$M$528=5)*(ACTUALIZADO!$B$4:$B$528=$C45)*(ACTUALIZADO!P$4:P$528))/1000000</f>
        <v>#REF!</v>
      </c>
      <c r="Q45" s="28" t="e">
        <f t="shared" si="77"/>
        <v>#REF!</v>
      </c>
      <c r="R45" s="29" t="e">
        <f t="shared" si="78"/>
        <v>#REF!</v>
      </c>
      <c r="S45" s="30" t="str">
        <f t="shared" si="79"/>
        <v xml:space="preserve"> </v>
      </c>
      <c r="T45" s="27" t="e">
        <f>SUMPRODUCT((ACTUALIZADO!$A$4:$A$528=$A45)*(ACTUALIZADO!$M$4:$M$528=3)*(ACTUALIZADO!$B$4:$B$528=$C45)*(ACTUALIZADO!N$4:N$528))/1000000</f>
        <v>#REF!</v>
      </c>
      <c r="U45" s="28" t="e">
        <f>SUMPRODUCT((ACTUALIZADO!$A$4:$A$528=$A45)*(ACTUALIZADO!$M$4:$M$528=3)*(ACTUALIZADO!$B$4:$B$528=$C45)*(ACTUALIZADO!O$4:O$528))/1000000</f>
        <v>#REF!</v>
      </c>
      <c r="V45" s="29" t="e">
        <f>SUMPRODUCT((ACTUALIZADO!$A$4:$A$528=$A45)*(ACTUALIZADO!$M$4:$M$528=3)*(ACTUALIZADO!$B$4:$B$528=$C45)*(ACTUALIZADO!P$4:P$528))/1000000</f>
        <v>#REF!</v>
      </c>
      <c r="W45" s="28" t="e">
        <f t="shared" si="80"/>
        <v>#REF!</v>
      </c>
      <c r="X45" s="29" t="e">
        <f t="shared" si="81"/>
        <v>#REF!</v>
      </c>
      <c r="Y45" s="30" t="str">
        <f t="shared" si="82"/>
        <v xml:space="preserve"> </v>
      </c>
      <c r="Z45" s="31" t="e">
        <f t="shared" si="83"/>
        <v>#REF!</v>
      </c>
      <c r="AA45" s="32" t="e">
        <f t="shared" si="84"/>
        <v>#REF!</v>
      </c>
      <c r="AB45" s="32" t="e">
        <f t="shared" si="85"/>
        <v>#REF!</v>
      </c>
      <c r="AC45" s="32" t="e">
        <f t="shared" si="86"/>
        <v>#REF!</v>
      </c>
      <c r="AD45" s="32" t="e">
        <f t="shared" si="87"/>
        <v>#REF!</v>
      </c>
      <c r="AE45" s="30" t="str">
        <f t="shared" si="88"/>
        <v xml:space="preserve"> </v>
      </c>
      <c r="AF45" s="3"/>
      <c r="AG45" s="3"/>
    </row>
    <row r="46" spans="1:34" ht="35.25" customHeight="1" outlineLevel="2" x14ac:dyDescent="0.25">
      <c r="A46" s="3" t="str">
        <f>CONCATENATE(MID(B46,1,3),".",MID(B46,5,1),".",3)</f>
        <v>1.5.2.3</v>
      </c>
      <c r="B46" s="58" t="s">
        <v>511</v>
      </c>
      <c r="C46" s="58" t="e">
        <f>+VLOOKUP(B46,'GASTOS OCT'!#REF!,5,FALSE)</f>
        <v>#REF!</v>
      </c>
      <c r="D46" s="405"/>
      <c r="E46" s="397"/>
      <c r="F46" s="289" t="s">
        <v>2557</v>
      </c>
      <c r="G46" s="441" t="s">
        <v>4187</v>
      </c>
      <c r="H46" s="27" t="e">
        <f>SUMPRODUCT((ACTUALIZADO!$A$4:$A$528=$A46)*(ACTUALIZADO!$M$4:$M$528=1)*(ACTUALIZADO!$B$4:$B$528=$C46)*(ACTUALIZADO!N$4:N$528))/1000000</f>
        <v>#REF!</v>
      </c>
      <c r="I46" s="28" t="e">
        <f>SUMPRODUCT((ACTUALIZADO!$A$4:$A$528=$A46)*(ACTUALIZADO!$M$4:$M$528=1)*(ACTUALIZADO!$B$4:$B$528=$C46)*(ACTUALIZADO!O$4:O$528))/1000000</f>
        <v>#REF!</v>
      </c>
      <c r="J46" s="29" t="e">
        <f>SUMPRODUCT((ACTUALIZADO!$A$4:$A$528=$A46)*(ACTUALIZADO!$M$4:$M$528=1)*(ACTUALIZADO!$B$4:$B$528=$C46)*(ACTUALIZADO!P$4:P$528))/1000000</f>
        <v>#REF!</v>
      </c>
      <c r="K46" s="28" t="e">
        <f t="shared" si="74"/>
        <v>#REF!</v>
      </c>
      <c r="L46" s="29" t="e">
        <f t="shared" si="75"/>
        <v>#REF!</v>
      </c>
      <c r="M46" s="30" t="str">
        <f t="shared" si="76"/>
        <v xml:space="preserve"> </v>
      </c>
      <c r="N46" s="27" t="e">
        <f>SUMPRODUCT((ACTUALIZADO!$A$4:$A$528=$A46)*(ACTUALIZADO!$M$4:$M$528=2)*(ACTUALIZADO!$B$4:$B$528=$C46)*(ACTUALIZADO!N$4:N$528))/1000000+SUMPRODUCT((ACTUALIZADO!$A$4:$A$528=$A46)*(ACTUALIZADO!$M$4:$M$528=5)*(ACTUALIZADO!$B$4:$B$528=$C46)*(ACTUALIZADO!N$4:N$528))/1000000</f>
        <v>#REF!</v>
      </c>
      <c r="O46" s="28" t="e">
        <f>SUMPRODUCT((ACTUALIZADO!$A$4:$A$528=$A46)*(ACTUALIZADO!$M$4:$M$528=2)*(ACTUALIZADO!$B$4:$B$528=$C46)*(ACTUALIZADO!O$4:O$528))/1000000+SUMPRODUCT((ACTUALIZADO!$A$4:$A$528=$A46)*(ACTUALIZADO!$M$4:$M$528=5)*(ACTUALIZADO!$B$4:$B$528=$C46)*(ACTUALIZADO!O$4:O$528))/1000000</f>
        <v>#REF!</v>
      </c>
      <c r="P46" s="29" t="e">
        <f>SUMPRODUCT((ACTUALIZADO!$A$4:$A$528=$A46)*(ACTUALIZADO!$M$4:$M$528=2)*(ACTUALIZADO!$B$4:$B$528=$C46)*(ACTUALIZADO!P$4:P$528))/1000000+SUMPRODUCT((ACTUALIZADO!$A$4:$A$528=$A46)*(ACTUALIZADO!$M$4:$M$528=5)*(ACTUALIZADO!$B$4:$B$528=$C46)*(ACTUALIZADO!P$4:P$528))/1000000</f>
        <v>#REF!</v>
      </c>
      <c r="Q46" s="28" t="e">
        <f t="shared" si="77"/>
        <v>#REF!</v>
      </c>
      <c r="R46" s="29" t="e">
        <f t="shared" si="78"/>
        <v>#REF!</v>
      </c>
      <c r="S46" s="30" t="str">
        <f t="shared" si="79"/>
        <v xml:space="preserve"> </v>
      </c>
      <c r="T46" s="27" t="e">
        <f>SUMPRODUCT((ACTUALIZADO!$A$4:$A$528=$A46)*(ACTUALIZADO!$M$4:$M$528=3)*(ACTUALIZADO!$B$4:$B$528=$C46)*(ACTUALIZADO!N$4:N$528))/1000000</f>
        <v>#REF!</v>
      </c>
      <c r="U46" s="28" t="e">
        <f>SUMPRODUCT((ACTUALIZADO!$A$4:$A$528=$A46)*(ACTUALIZADO!$M$4:$M$528=3)*(ACTUALIZADO!$B$4:$B$528=$C46)*(ACTUALIZADO!O$4:O$528))/1000000</f>
        <v>#REF!</v>
      </c>
      <c r="V46" s="29" t="e">
        <f>SUMPRODUCT((ACTUALIZADO!$A$4:$A$528=$A46)*(ACTUALIZADO!$M$4:$M$528=3)*(ACTUALIZADO!$B$4:$B$528=$C46)*(ACTUALIZADO!P$4:P$528))/1000000</f>
        <v>#REF!</v>
      </c>
      <c r="W46" s="28" t="e">
        <f t="shared" si="80"/>
        <v>#REF!</v>
      </c>
      <c r="X46" s="29" t="e">
        <f t="shared" si="81"/>
        <v>#REF!</v>
      </c>
      <c r="Y46" s="30" t="str">
        <f t="shared" si="82"/>
        <v xml:space="preserve"> </v>
      </c>
      <c r="Z46" s="31" t="e">
        <f t="shared" si="83"/>
        <v>#REF!</v>
      </c>
      <c r="AA46" s="32" t="e">
        <f t="shared" si="84"/>
        <v>#REF!</v>
      </c>
      <c r="AB46" s="32" t="e">
        <f t="shared" si="85"/>
        <v>#REF!</v>
      </c>
      <c r="AC46" s="32" t="e">
        <f t="shared" si="86"/>
        <v>#REF!</v>
      </c>
      <c r="AD46" s="32" t="e">
        <f t="shared" si="87"/>
        <v>#REF!</v>
      </c>
      <c r="AE46" s="30" t="str">
        <f t="shared" si="88"/>
        <v xml:space="preserve"> </v>
      </c>
      <c r="AF46" s="3"/>
      <c r="AG46" s="3"/>
    </row>
    <row r="47" spans="1:34" ht="35.25" customHeight="1" outlineLevel="2" x14ac:dyDescent="0.25">
      <c r="A47" s="3" t="str">
        <f>CONCATENATE(MID(B47,1,3),".",MID(B47,5,1),".",3)</f>
        <v>1.5.2.3</v>
      </c>
      <c r="B47" s="58" t="s">
        <v>511</v>
      </c>
      <c r="C47" s="58">
        <v>29</v>
      </c>
      <c r="D47" s="406"/>
      <c r="E47" s="397" t="s">
        <v>376</v>
      </c>
      <c r="F47" s="289" t="s">
        <v>2557</v>
      </c>
      <c r="G47" s="442" t="s">
        <v>4187</v>
      </c>
      <c r="H47" s="27">
        <f>SUMPRODUCT((ACTUALIZADO!$A$4:$A$528=$A47)*(ACTUALIZADO!$M$4:$M$528=1)*(ACTUALIZADO!$B$4:$B$528=$C47)*(ACTUALIZADO!N$4:N$528))/1000000</f>
        <v>2092.3874999999998</v>
      </c>
      <c r="I47" s="28">
        <f>SUMPRODUCT((ACTUALIZADO!$A$4:$A$528=$A47)*(ACTUALIZADO!$M$4:$M$528=1)*(ACTUALIZADO!$B$4:$B$528=$C47)*(ACTUALIZADO!O$4:O$528))/1000000</f>
        <v>2092.3874999999998</v>
      </c>
      <c r="J47" s="29">
        <f>SUMPRODUCT((ACTUALIZADO!$A$4:$A$528=$A47)*(ACTUALIZADO!$M$4:$M$528=1)*(ACTUALIZADO!$B$4:$B$528=$C47)*(ACTUALIZADO!P$4:P$528))/1000000</f>
        <v>2092.3874999999998</v>
      </c>
      <c r="K47" s="28">
        <f t="shared" si="74"/>
        <v>0</v>
      </c>
      <c r="L47" s="29">
        <f t="shared" si="75"/>
        <v>0</v>
      </c>
      <c r="M47" s="30">
        <f t="shared" si="76"/>
        <v>1</v>
      </c>
      <c r="N47" s="27">
        <f>SUMPRODUCT((ACTUALIZADO!$A$4:$A$528=$A47)*(ACTUALIZADO!$M$4:$M$528=2)*(ACTUALIZADO!$B$4:$B$528=$C47)*(ACTUALIZADO!N$4:N$528))/1000000+SUMPRODUCT((ACTUALIZADO!$A$4:$A$528=$A47)*(ACTUALIZADO!$M$4:$M$528=5)*(ACTUALIZADO!$B$4:$B$528=$C47)*(ACTUALIZADO!N$4:N$528))/1000000</f>
        <v>0</v>
      </c>
      <c r="O47" s="28">
        <f>SUMPRODUCT((ACTUALIZADO!$A$4:$A$528=$A47)*(ACTUALIZADO!$M$4:$M$528=2)*(ACTUALIZADO!$B$4:$B$528=$C47)*(ACTUALIZADO!O$4:O$528))/1000000+SUMPRODUCT((ACTUALIZADO!$A$4:$A$528=$A47)*(ACTUALIZADO!$M$4:$M$528=5)*(ACTUALIZADO!$B$4:$B$528=$C47)*(ACTUALIZADO!O$4:O$528))/1000000</f>
        <v>0</v>
      </c>
      <c r="P47" s="29">
        <f>SUMPRODUCT((ACTUALIZADO!$A$4:$A$528=$A47)*(ACTUALIZADO!$M$4:$M$528=2)*(ACTUALIZADO!$B$4:$B$528=$C47)*(ACTUALIZADO!P$4:P$528))/1000000+SUMPRODUCT((ACTUALIZADO!$A$4:$A$528=$A47)*(ACTUALIZADO!$M$4:$M$528=5)*(ACTUALIZADO!$B$4:$B$528=$C47)*(ACTUALIZADO!P$4:P$528))/1000000</f>
        <v>0</v>
      </c>
      <c r="Q47" s="28">
        <f t="shared" si="77"/>
        <v>0</v>
      </c>
      <c r="R47" s="29">
        <f t="shared" si="78"/>
        <v>0</v>
      </c>
      <c r="S47" s="30" t="str">
        <f t="shared" si="79"/>
        <v xml:space="preserve"> </v>
      </c>
      <c r="T47" s="27">
        <f>SUMPRODUCT((ACTUALIZADO!$A$4:$A$528=$A47)*(ACTUALIZADO!$M$4:$M$528=3)*(ACTUALIZADO!$B$4:$B$528=$C47)*(ACTUALIZADO!N$4:N$528))/1000000</f>
        <v>0</v>
      </c>
      <c r="U47" s="28">
        <f>SUMPRODUCT((ACTUALIZADO!$A$4:$A$528=$A47)*(ACTUALIZADO!$M$4:$M$528=3)*(ACTUALIZADO!$B$4:$B$528=$C47)*(ACTUALIZADO!O$4:O$528))/1000000</f>
        <v>0</v>
      </c>
      <c r="V47" s="29">
        <f>SUMPRODUCT((ACTUALIZADO!$A$4:$A$528=$A47)*(ACTUALIZADO!$M$4:$M$528=3)*(ACTUALIZADO!$B$4:$B$528=$C47)*(ACTUALIZADO!P$4:P$528))/1000000</f>
        <v>0</v>
      </c>
      <c r="W47" s="28">
        <f t="shared" si="80"/>
        <v>0</v>
      </c>
      <c r="X47" s="29">
        <f t="shared" si="81"/>
        <v>0</v>
      </c>
      <c r="Y47" s="30" t="str">
        <f t="shared" si="82"/>
        <v xml:space="preserve"> </v>
      </c>
      <c r="Z47" s="31">
        <f t="shared" si="83"/>
        <v>2092.3874999999998</v>
      </c>
      <c r="AA47" s="32">
        <f t="shared" si="84"/>
        <v>2092.3874999999998</v>
      </c>
      <c r="AB47" s="32">
        <f t="shared" si="85"/>
        <v>2092.3874999999998</v>
      </c>
      <c r="AC47" s="32">
        <f t="shared" si="86"/>
        <v>0</v>
      </c>
      <c r="AD47" s="32">
        <f t="shared" si="87"/>
        <v>0</v>
      </c>
      <c r="AE47" s="30">
        <f t="shared" si="88"/>
        <v>1</v>
      </c>
      <c r="AF47" s="3"/>
      <c r="AG47" s="3"/>
    </row>
    <row r="48" spans="1:34" outlineLevel="1" x14ac:dyDescent="0.25">
      <c r="B48" s="58" t="s">
        <v>3549</v>
      </c>
      <c r="C48" s="58"/>
      <c r="D48" s="398" t="str">
        <f>+CONCATENATE("TOTAL ",D42)</f>
        <v>TOTAL ARTE Y CULTURA</v>
      </c>
      <c r="E48" s="399"/>
      <c r="F48" s="400"/>
      <c r="G48" s="189"/>
      <c r="H48" s="33" t="e">
        <f>SUM(H42:H47)</f>
        <v>#REF!</v>
      </c>
      <c r="I48" s="34" t="e">
        <f>SUM(I42:I47)</f>
        <v>#REF!</v>
      </c>
      <c r="J48" s="35" t="e">
        <f>SUM(J42:J47)</f>
        <v>#REF!</v>
      </c>
      <c r="K48" s="34" t="e">
        <f t="shared" si="5"/>
        <v>#REF!</v>
      </c>
      <c r="L48" s="35" t="e">
        <f t="shared" si="0"/>
        <v>#REF!</v>
      </c>
      <c r="M48" s="30" t="str">
        <f t="shared" si="33"/>
        <v xml:space="preserve"> </v>
      </c>
      <c r="N48" s="33" t="e">
        <f>SUM(N42:N47)</f>
        <v>#REF!</v>
      </c>
      <c r="O48" s="34" t="e">
        <f>SUM(O42:O47)</f>
        <v>#REF!</v>
      </c>
      <c r="P48" s="35" t="e">
        <f>SUM(P42:P47)</f>
        <v>#REF!</v>
      </c>
      <c r="Q48" s="34" t="e">
        <f t="shared" si="7"/>
        <v>#REF!</v>
      </c>
      <c r="R48" s="35" t="e">
        <f t="shared" si="1"/>
        <v>#REF!</v>
      </c>
      <c r="S48" s="30" t="str">
        <f t="shared" si="17"/>
        <v xml:space="preserve"> </v>
      </c>
      <c r="T48" s="33" t="e">
        <f>SUM(T42:T47)</f>
        <v>#REF!</v>
      </c>
      <c r="U48" s="34" t="e">
        <f>SUM(U42:U47)</f>
        <v>#REF!</v>
      </c>
      <c r="V48" s="35" t="e">
        <f>SUM(V42:V47)</f>
        <v>#REF!</v>
      </c>
      <c r="W48" s="34" t="e">
        <f t="shared" si="9"/>
        <v>#REF!</v>
      </c>
      <c r="X48" s="35" t="e">
        <f t="shared" si="2"/>
        <v>#REF!</v>
      </c>
      <c r="Y48" s="30" t="str">
        <f t="shared" si="18"/>
        <v xml:space="preserve"> </v>
      </c>
      <c r="Z48" s="36" t="e">
        <f>+H48+N48+T48</f>
        <v>#REF!</v>
      </c>
      <c r="AA48" s="37" t="e">
        <f>+I48+O48+U48</f>
        <v>#REF!</v>
      </c>
      <c r="AB48" s="37" t="e">
        <f>+J48+P48+V48</f>
        <v>#REF!</v>
      </c>
      <c r="AC48" s="37" t="e">
        <f t="shared" si="11"/>
        <v>#REF!</v>
      </c>
      <c r="AD48" s="37" t="e">
        <f t="shared" si="4"/>
        <v>#REF!</v>
      </c>
      <c r="AE48" s="30" t="str">
        <f t="shared" si="19"/>
        <v xml:space="preserve"> </v>
      </c>
      <c r="AF48" s="48">
        <f>+SUMIF(ARMONIZACION!$D$5:$D$53,B48,ARMONIZACION!$J$5:$J$53)/1000000</f>
        <v>24148.894246</v>
      </c>
      <c r="AG48" s="178" t="e">
        <f>+AF48-Z48</f>
        <v>#REF!</v>
      </c>
    </row>
    <row r="49" spans="1:33" ht="40.5" outlineLevel="2" x14ac:dyDescent="0.25">
      <c r="A49" s="3" t="str">
        <f>CONCATENATE(MID(B49,1,3),".",MID(B49,5,1),".",1)</f>
        <v>1.6.1.1</v>
      </c>
      <c r="B49" s="58" t="s">
        <v>512</v>
      </c>
      <c r="C49" s="58" t="e">
        <f>+VLOOKUP(B49,'GASTOS OCT'!#REF!,5,FALSE)</f>
        <v>#REF!</v>
      </c>
      <c r="D49" s="404" t="s">
        <v>379</v>
      </c>
      <c r="E49" s="397" t="s">
        <v>380</v>
      </c>
      <c r="F49" s="429" t="e">
        <f>+VLOOKUP(C49,#REF!,2,FALSE)</f>
        <v>#REF!</v>
      </c>
      <c r="G49" s="26" t="s">
        <v>4188</v>
      </c>
      <c r="H49" s="27" t="e">
        <f>SUMPRODUCT((ACTUALIZADO!$A$4:$A$528=$A49)*(ACTUALIZADO!$M$4:$M$528=1)*(ACTUALIZADO!$B$4:$B$528=$C49)*(ACTUALIZADO!N$4:N$528))/1000000</f>
        <v>#REF!</v>
      </c>
      <c r="I49" s="28" t="e">
        <f>SUMPRODUCT((ACTUALIZADO!$A$4:$A$528=$A49)*(ACTUALIZADO!$M$4:$M$528=1)*(ACTUALIZADO!$B$4:$B$528=$C49)*(ACTUALIZADO!O$4:O$528))/1000000</f>
        <v>#REF!</v>
      </c>
      <c r="J49" s="29" t="e">
        <f>SUMPRODUCT((ACTUALIZADO!$A$4:$A$528=$A49)*(ACTUALIZADO!$M$4:$M$528=1)*(ACTUALIZADO!$B$4:$B$528=$C49)*(ACTUALIZADO!P$4:P$528))/1000000</f>
        <v>#REF!</v>
      </c>
      <c r="K49" s="28" t="e">
        <f t="shared" si="5"/>
        <v>#REF!</v>
      </c>
      <c r="L49" s="29" t="e">
        <f t="shared" si="0"/>
        <v>#REF!</v>
      </c>
      <c r="M49" s="30" t="str">
        <f t="shared" si="33"/>
        <v xml:space="preserve"> </v>
      </c>
      <c r="N49" s="27" t="e">
        <f>SUMPRODUCT((ACTUALIZADO!$A$4:$A$528=$A49)*(ACTUALIZADO!$M$4:$M$528=2)*(ACTUALIZADO!$B$4:$B$528=$C49)*(ACTUALIZADO!N$4:N$528))/1000000+SUMPRODUCT((ACTUALIZADO!$A$4:$A$528=$A49)*(ACTUALIZADO!$M$4:$M$528=5)*(ACTUALIZADO!$B$4:$B$528=$C49)*(ACTUALIZADO!N$4:N$528))/1000000</f>
        <v>#REF!</v>
      </c>
      <c r="O49" s="28" t="e">
        <f>SUMPRODUCT((ACTUALIZADO!$A$4:$A$528=$A49)*(ACTUALIZADO!$M$4:$M$528=2)*(ACTUALIZADO!$B$4:$B$528=$C49)*(ACTUALIZADO!O$4:O$528))/1000000+SUMPRODUCT((ACTUALIZADO!$A$4:$A$528=$A49)*(ACTUALIZADO!$M$4:$M$528=5)*(ACTUALIZADO!$B$4:$B$528=$C49)*(ACTUALIZADO!O$4:O$528))/1000000</f>
        <v>#REF!</v>
      </c>
      <c r="P49" s="29" t="e">
        <f>SUMPRODUCT((ACTUALIZADO!$A$4:$A$528=$A49)*(ACTUALIZADO!$M$4:$M$528=2)*(ACTUALIZADO!$B$4:$B$528=$C49)*(ACTUALIZADO!P$4:P$528))/1000000+SUMPRODUCT((ACTUALIZADO!$A$4:$A$528=$A49)*(ACTUALIZADO!$M$4:$M$528=5)*(ACTUALIZADO!$B$4:$B$528=$C49)*(ACTUALIZADO!P$4:P$528))/1000000</f>
        <v>#REF!</v>
      </c>
      <c r="Q49" s="28" t="e">
        <f t="shared" si="7"/>
        <v>#REF!</v>
      </c>
      <c r="R49" s="29" t="e">
        <f t="shared" si="1"/>
        <v>#REF!</v>
      </c>
      <c r="S49" s="30" t="str">
        <f t="shared" si="17"/>
        <v xml:space="preserve"> </v>
      </c>
      <c r="T49" s="27" t="e">
        <f>SUMPRODUCT((ACTUALIZADO!$A$4:$A$528=$A49)*(ACTUALIZADO!$M$4:$M$528=3)*(ACTUALIZADO!$B$4:$B$528=$C49)*(ACTUALIZADO!N$4:N$528))/1000000</f>
        <v>#REF!</v>
      </c>
      <c r="U49" s="28" t="e">
        <f>SUMPRODUCT((ACTUALIZADO!$A$4:$A$528=$A49)*(ACTUALIZADO!$M$4:$M$528=3)*(ACTUALIZADO!$B$4:$B$528=$C49)*(ACTUALIZADO!O$4:O$528))/1000000</f>
        <v>#REF!</v>
      </c>
      <c r="V49" s="29" t="e">
        <f>SUMPRODUCT((ACTUALIZADO!$A$4:$A$528=$A49)*(ACTUALIZADO!$M$4:$M$528=3)*(ACTUALIZADO!$B$4:$B$528=$C49)*(ACTUALIZADO!P$4:P$528))/1000000</f>
        <v>#REF!</v>
      </c>
      <c r="W49" s="28" t="e">
        <f t="shared" si="9"/>
        <v>#REF!</v>
      </c>
      <c r="X49" s="29" t="e">
        <f t="shared" si="2"/>
        <v>#REF!</v>
      </c>
      <c r="Y49" s="30" t="str">
        <f t="shared" si="18"/>
        <v xml:space="preserve"> </v>
      </c>
      <c r="Z49" s="31" t="e">
        <f t="shared" ref="Z49:Z52" si="104">+H49+N49+T49</f>
        <v>#REF!</v>
      </c>
      <c r="AA49" s="32" t="e">
        <f t="shared" ref="AA49:AA52" si="105">+I49+O49+U49</f>
        <v>#REF!</v>
      </c>
      <c r="AB49" s="32" t="e">
        <f t="shared" ref="AB49:AB52" si="106">+J49+P49+V49</f>
        <v>#REF!</v>
      </c>
      <c r="AC49" s="32" t="e">
        <f t="shared" si="11"/>
        <v>#REF!</v>
      </c>
      <c r="AD49" s="32" t="e">
        <f t="shared" si="4"/>
        <v>#REF!</v>
      </c>
      <c r="AE49" s="30" t="str">
        <f t="shared" si="19"/>
        <v xml:space="preserve"> </v>
      </c>
      <c r="AF49" s="3"/>
      <c r="AG49" s="3"/>
    </row>
    <row r="50" spans="1:33" ht="42.75" customHeight="1" outlineLevel="2" x14ac:dyDescent="0.25">
      <c r="A50" s="3" t="str">
        <f>CONCATENATE(MID(B50,1,3),".",MID(B50,5,1),".",2)</f>
        <v>1.6.1.2</v>
      </c>
      <c r="B50" s="58" t="s">
        <v>512</v>
      </c>
      <c r="C50" s="58" t="e">
        <f>+VLOOKUP(B50,'GASTOS OCT'!#REF!,5,FALSE)</f>
        <v>#REF!</v>
      </c>
      <c r="D50" s="405"/>
      <c r="E50" s="397"/>
      <c r="F50" s="430" t="e">
        <f>+VLOOKUP(C50,#REF!,2,FALSE)</f>
        <v>#REF!</v>
      </c>
      <c r="G50" s="26" t="s">
        <v>4189</v>
      </c>
      <c r="H50" s="27" t="e">
        <f>SUMPRODUCT((ACTUALIZADO!$A$4:$A$528=$A50)*(ACTUALIZADO!$M$4:$M$528=1)*(ACTUALIZADO!$B$4:$B$528=$C50)*(ACTUALIZADO!N$4:N$528))/1000000</f>
        <v>#REF!</v>
      </c>
      <c r="I50" s="28" t="e">
        <f>SUMPRODUCT((ACTUALIZADO!$A$4:$A$528=$A50)*(ACTUALIZADO!$M$4:$M$528=1)*(ACTUALIZADO!$B$4:$B$528=$C50)*(ACTUALIZADO!O$4:O$528))/1000000</f>
        <v>#REF!</v>
      </c>
      <c r="J50" s="29" t="e">
        <f>SUMPRODUCT((ACTUALIZADO!$A$4:$A$528=$A50)*(ACTUALIZADO!$M$4:$M$528=1)*(ACTUALIZADO!$B$4:$B$528=$C50)*(ACTUALIZADO!P$4:P$528))/1000000</f>
        <v>#REF!</v>
      </c>
      <c r="K50" s="28" t="e">
        <f t="shared" si="5"/>
        <v>#REF!</v>
      </c>
      <c r="L50" s="29" t="e">
        <f t="shared" si="0"/>
        <v>#REF!</v>
      </c>
      <c r="M50" s="30" t="str">
        <f t="shared" si="33"/>
        <v xml:space="preserve"> </v>
      </c>
      <c r="N50" s="27" t="e">
        <f>SUMPRODUCT((ACTUALIZADO!$A$4:$A$528=$A50)*(ACTUALIZADO!$M$4:$M$528=2)*(ACTUALIZADO!$B$4:$B$528=$C50)*(ACTUALIZADO!N$4:N$528))/1000000+SUMPRODUCT((ACTUALIZADO!$A$4:$A$528=$A50)*(ACTUALIZADO!$M$4:$M$528=5)*(ACTUALIZADO!$B$4:$B$528=$C50)*(ACTUALIZADO!N$4:N$528))/1000000</f>
        <v>#REF!</v>
      </c>
      <c r="O50" s="28" t="e">
        <f>SUMPRODUCT((ACTUALIZADO!$A$4:$A$528=$A50)*(ACTUALIZADO!$M$4:$M$528=2)*(ACTUALIZADO!$B$4:$B$528=$C50)*(ACTUALIZADO!O$4:O$528))/1000000+SUMPRODUCT((ACTUALIZADO!$A$4:$A$528=$A50)*(ACTUALIZADO!$M$4:$M$528=5)*(ACTUALIZADO!$B$4:$B$528=$C50)*(ACTUALIZADO!O$4:O$528))/1000000</f>
        <v>#REF!</v>
      </c>
      <c r="P50" s="29" t="e">
        <f>SUMPRODUCT((ACTUALIZADO!$A$4:$A$528=$A50)*(ACTUALIZADO!$M$4:$M$528=2)*(ACTUALIZADO!$B$4:$B$528=$C50)*(ACTUALIZADO!P$4:P$528))/1000000+SUMPRODUCT((ACTUALIZADO!$A$4:$A$528=$A50)*(ACTUALIZADO!$M$4:$M$528=5)*(ACTUALIZADO!$B$4:$B$528=$C50)*(ACTUALIZADO!P$4:P$528))/1000000</f>
        <v>#REF!</v>
      </c>
      <c r="Q50" s="28" t="e">
        <f t="shared" si="7"/>
        <v>#REF!</v>
      </c>
      <c r="R50" s="29" t="e">
        <f t="shared" si="1"/>
        <v>#REF!</v>
      </c>
      <c r="S50" s="30" t="str">
        <f t="shared" si="17"/>
        <v xml:space="preserve"> </v>
      </c>
      <c r="T50" s="27" t="e">
        <f>SUMPRODUCT((ACTUALIZADO!$A$4:$A$528=$A50)*(ACTUALIZADO!$M$4:$M$528=3)*(ACTUALIZADO!$B$4:$B$528=$C50)*(ACTUALIZADO!N$4:N$528))/1000000</f>
        <v>#REF!</v>
      </c>
      <c r="U50" s="28" t="e">
        <f>SUMPRODUCT((ACTUALIZADO!$A$4:$A$528=$A50)*(ACTUALIZADO!$M$4:$M$528=3)*(ACTUALIZADO!$B$4:$B$528=$C50)*(ACTUALIZADO!O$4:O$528))/1000000</f>
        <v>#REF!</v>
      </c>
      <c r="V50" s="29" t="e">
        <f>SUMPRODUCT((ACTUALIZADO!$A$4:$A$528=$A50)*(ACTUALIZADO!$M$4:$M$528=3)*(ACTUALIZADO!$B$4:$B$528=$C50)*(ACTUALIZADO!P$4:P$528))/1000000</f>
        <v>#REF!</v>
      </c>
      <c r="W50" s="28" t="e">
        <f t="shared" si="9"/>
        <v>#REF!</v>
      </c>
      <c r="X50" s="29" t="e">
        <f t="shared" si="2"/>
        <v>#REF!</v>
      </c>
      <c r="Y50" s="30" t="str">
        <f t="shared" si="18"/>
        <v xml:space="preserve"> </v>
      </c>
      <c r="Z50" s="31" t="e">
        <f t="shared" si="104"/>
        <v>#REF!</v>
      </c>
      <c r="AA50" s="32" t="e">
        <f t="shared" si="105"/>
        <v>#REF!</v>
      </c>
      <c r="AB50" s="32" t="e">
        <f t="shared" si="106"/>
        <v>#REF!</v>
      </c>
      <c r="AC50" s="32" t="e">
        <f t="shared" si="11"/>
        <v>#REF!</v>
      </c>
      <c r="AD50" s="32" t="e">
        <f t="shared" si="4"/>
        <v>#REF!</v>
      </c>
      <c r="AE50" s="30" t="str">
        <f t="shared" si="19"/>
        <v xml:space="preserve"> </v>
      </c>
      <c r="AF50" s="3"/>
      <c r="AG50" s="3"/>
    </row>
    <row r="51" spans="1:33" outlineLevel="2" x14ac:dyDescent="0.25">
      <c r="A51" s="3" t="str">
        <f t="shared" ref="A51:A52" si="107">CONCATENATE(MID(B51,1,3),".",MID(B51,5,1),".",1)</f>
        <v>1.6.1.1</v>
      </c>
      <c r="B51" s="58" t="s">
        <v>512</v>
      </c>
      <c r="C51" s="58">
        <v>27</v>
      </c>
      <c r="D51" s="405"/>
      <c r="E51" s="397" t="s">
        <v>380</v>
      </c>
      <c r="F51" s="185" t="e">
        <f>+VLOOKUP(C51,#REF!,2,FALSE)</f>
        <v>#REF!</v>
      </c>
      <c r="G51" s="26"/>
      <c r="H51" s="27">
        <f>SUMPRODUCT((ACTUALIZADO!$A$4:$A$528=$A51)*(ACTUALIZADO!$M$4:$M$528=1)*(ACTUALIZADO!$B$4:$B$528=$C51)*(ACTUALIZADO!N$4:N$528))/1000000</f>
        <v>0</v>
      </c>
      <c r="I51" s="28">
        <f>SUMPRODUCT((ACTUALIZADO!$A$4:$A$528=$A51)*(ACTUALIZADO!$M$4:$M$528=1)*(ACTUALIZADO!$B$4:$B$528=$C51)*(ACTUALIZADO!O$4:O$528))/1000000</f>
        <v>0</v>
      </c>
      <c r="J51" s="29">
        <f>SUMPRODUCT((ACTUALIZADO!$A$4:$A$528=$A51)*(ACTUALIZADO!$M$4:$M$528=1)*(ACTUALIZADO!$B$4:$B$528=$C51)*(ACTUALIZADO!P$4:P$528))/1000000</f>
        <v>0</v>
      </c>
      <c r="K51" s="28">
        <f t="shared" si="5"/>
        <v>0</v>
      </c>
      <c r="L51" s="29">
        <f t="shared" si="0"/>
        <v>0</v>
      </c>
      <c r="M51" s="30" t="str">
        <f t="shared" si="33"/>
        <v xml:space="preserve"> </v>
      </c>
      <c r="N51" s="27">
        <f>SUMPRODUCT((ACTUALIZADO!$A$4:$A$528=$A51)*(ACTUALIZADO!$M$4:$M$528=2)*(ACTUALIZADO!$B$4:$B$528=$C51)*(ACTUALIZADO!N$4:N$528))/1000000+SUMPRODUCT((ACTUALIZADO!$A$4:$A$528=$A51)*(ACTUALIZADO!$M$4:$M$528=5)*(ACTUALIZADO!$B$4:$B$528=$C51)*(ACTUALIZADO!N$4:N$528))/1000000</f>
        <v>0</v>
      </c>
      <c r="O51" s="28">
        <f>SUMPRODUCT((ACTUALIZADO!$A$4:$A$528=$A51)*(ACTUALIZADO!$M$4:$M$528=2)*(ACTUALIZADO!$B$4:$B$528=$C51)*(ACTUALIZADO!O$4:O$528))/1000000+SUMPRODUCT((ACTUALIZADO!$A$4:$A$528=$A51)*(ACTUALIZADO!$M$4:$M$528=5)*(ACTUALIZADO!$B$4:$B$528=$C51)*(ACTUALIZADO!O$4:O$528))/1000000</f>
        <v>0</v>
      </c>
      <c r="P51" s="29">
        <f>SUMPRODUCT((ACTUALIZADO!$A$4:$A$528=$A51)*(ACTUALIZADO!$M$4:$M$528=2)*(ACTUALIZADO!$B$4:$B$528=$C51)*(ACTUALIZADO!P$4:P$528))/1000000+SUMPRODUCT((ACTUALIZADO!$A$4:$A$528=$A51)*(ACTUALIZADO!$M$4:$M$528=5)*(ACTUALIZADO!$B$4:$B$528=$C51)*(ACTUALIZADO!P$4:P$528))/1000000</f>
        <v>0</v>
      </c>
      <c r="Q51" s="28">
        <f t="shared" si="7"/>
        <v>0</v>
      </c>
      <c r="R51" s="29">
        <f t="shared" si="1"/>
        <v>0</v>
      </c>
      <c r="S51" s="30" t="str">
        <f t="shared" si="17"/>
        <v xml:space="preserve"> </v>
      </c>
      <c r="T51" s="27">
        <f>SUMPRODUCT((ACTUALIZADO!$A$4:$A$528=$A51)*(ACTUALIZADO!$M$4:$M$528=3)*(ACTUALIZADO!$B$4:$B$528=$C51)*(ACTUALIZADO!N$4:N$528))/1000000</f>
        <v>0</v>
      </c>
      <c r="U51" s="28">
        <f>SUMPRODUCT((ACTUALIZADO!$A$4:$A$528=$A51)*(ACTUALIZADO!$M$4:$M$528=3)*(ACTUALIZADO!$B$4:$B$528=$C51)*(ACTUALIZADO!O$4:O$528))/1000000</f>
        <v>0</v>
      </c>
      <c r="V51" s="29">
        <f>SUMPRODUCT((ACTUALIZADO!$A$4:$A$528=$A51)*(ACTUALIZADO!$M$4:$M$528=3)*(ACTUALIZADO!$B$4:$B$528=$C51)*(ACTUALIZADO!P$4:P$528))/1000000</f>
        <v>0</v>
      </c>
      <c r="W51" s="28">
        <f t="shared" si="9"/>
        <v>0</v>
      </c>
      <c r="X51" s="29">
        <f t="shared" si="2"/>
        <v>0</v>
      </c>
      <c r="Y51" s="30" t="str">
        <f t="shared" si="18"/>
        <v xml:space="preserve"> </v>
      </c>
      <c r="Z51" s="31">
        <f t="shared" si="104"/>
        <v>0</v>
      </c>
      <c r="AA51" s="32">
        <f t="shared" si="105"/>
        <v>0</v>
      </c>
      <c r="AB51" s="32">
        <f t="shared" si="106"/>
        <v>0</v>
      </c>
      <c r="AC51" s="32">
        <f t="shared" si="11"/>
        <v>0</v>
      </c>
      <c r="AD51" s="32">
        <f t="shared" si="4"/>
        <v>0</v>
      </c>
      <c r="AE51" s="30" t="str">
        <f t="shared" si="19"/>
        <v xml:space="preserve"> </v>
      </c>
      <c r="AF51" s="3"/>
      <c r="AG51" s="3"/>
    </row>
    <row r="52" spans="1:33" ht="27" outlineLevel="2" x14ac:dyDescent="0.25">
      <c r="A52" s="3" t="str">
        <f t="shared" si="107"/>
        <v>1.6.2.1</v>
      </c>
      <c r="B52" s="58" t="s">
        <v>513</v>
      </c>
      <c r="C52" s="58" t="e">
        <f>+VLOOKUP(B52,'GASTOS OCT'!#REF!,5,FALSE)</f>
        <v>#REF!</v>
      </c>
      <c r="D52" s="406"/>
      <c r="E52" s="26" t="s">
        <v>384</v>
      </c>
      <c r="F52" s="185" t="e">
        <f>+VLOOKUP(C52,#REF!,2,FALSE)</f>
        <v>#REF!</v>
      </c>
      <c r="G52" s="26" t="s">
        <v>4190</v>
      </c>
      <c r="H52" s="27" t="e">
        <f>SUMPRODUCT((ACTUALIZADO!$A$4:$A$528=$A52)*(ACTUALIZADO!$M$4:$M$528=1)*(ACTUALIZADO!$B$4:$B$528=$C52)*(ACTUALIZADO!N$4:N$528))/1000000</f>
        <v>#REF!</v>
      </c>
      <c r="I52" s="28" t="e">
        <f>SUMPRODUCT((ACTUALIZADO!$A$4:$A$528=$A52)*(ACTUALIZADO!$M$4:$M$528=1)*(ACTUALIZADO!$B$4:$B$528=$C52)*(ACTUALIZADO!O$4:O$528))/1000000</f>
        <v>#REF!</v>
      </c>
      <c r="J52" s="29" t="e">
        <f>SUMPRODUCT((ACTUALIZADO!$A$4:$A$528=$A52)*(ACTUALIZADO!$M$4:$M$528=1)*(ACTUALIZADO!$B$4:$B$528=$C52)*(ACTUALIZADO!P$4:P$528))/1000000</f>
        <v>#REF!</v>
      </c>
      <c r="K52" s="28" t="e">
        <f t="shared" si="5"/>
        <v>#REF!</v>
      </c>
      <c r="L52" s="29" t="e">
        <f t="shared" si="0"/>
        <v>#REF!</v>
      </c>
      <c r="M52" s="30" t="str">
        <f t="shared" si="33"/>
        <v xml:space="preserve"> </v>
      </c>
      <c r="N52" s="27" t="e">
        <f>SUMPRODUCT((ACTUALIZADO!$A$4:$A$528=$A52)*(ACTUALIZADO!$M$4:$M$528=2)*(ACTUALIZADO!$B$4:$B$528=$C52)*(ACTUALIZADO!N$4:N$528))/1000000+SUMPRODUCT((ACTUALIZADO!$A$4:$A$528=$A52)*(ACTUALIZADO!$M$4:$M$528=5)*(ACTUALIZADO!$B$4:$B$528=$C52)*(ACTUALIZADO!N$4:N$528))/1000000</f>
        <v>#REF!</v>
      </c>
      <c r="O52" s="28" t="e">
        <f>SUMPRODUCT((ACTUALIZADO!$A$4:$A$528=$A52)*(ACTUALIZADO!$M$4:$M$528=2)*(ACTUALIZADO!$B$4:$B$528=$C52)*(ACTUALIZADO!O$4:O$528))/1000000+SUMPRODUCT((ACTUALIZADO!$A$4:$A$528=$A52)*(ACTUALIZADO!$M$4:$M$528=5)*(ACTUALIZADO!$B$4:$B$528=$C52)*(ACTUALIZADO!O$4:O$528))/1000000</f>
        <v>#REF!</v>
      </c>
      <c r="P52" s="29" t="e">
        <f>SUMPRODUCT((ACTUALIZADO!$A$4:$A$528=$A52)*(ACTUALIZADO!$M$4:$M$528=2)*(ACTUALIZADO!$B$4:$B$528=$C52)*(ACTUALIZADO!P$4:P$528))/1000000+SUMPRODUCT((ACTUALIZADO!$A$4:$A$528=$A52)*(ACTUALIZADO!$M$4:$M$528=5)*(ACTUALIZADO!$B$4:$B$528=$C52)*(ACTUALIZADO!P$4:P$528))/1000000</f>
        <v>#REF!</v>
      </c>
      <c r="Q52" s="28" t="e">
        <f t="shared" si="7"/>
        <v>#REF!</v>
      </c>
      <c r="R52" s="29" t="e">
        <f t="shared" si="1"/>
        <v>#REF!</v>
      </c>
      <c r="S52" s="30" t="str">
        <f t="shared" si="17"/>
        <v xml:space="preserve"> </v>
      </c>
      <c r="T52" s="27" t="e">
        <f>SUMPRODUCT((ACTUALIZADO!$A$4:$A$528=$A52)*(ACTUALIZADO!$M$4:$M$528=3)*(ACTUALIZADO!$B$4:$B$528=$C52)*(ACTUALIZADO!N$4:N$528))/1000000</f>
        <v>#REF!</v>
      </c>
      <c r="U52" s="28" t="e">
        <f>SUMPRODUCT((ACTUALIZADO!$A$4:$A$528=$A52)*(ACTUALIZADO!$M$4:$M$528=3)*(ACTUALIZADO!$B$4:$B$528=$C52)*(ACTUALIZADO!O$4:O$528))/1000000</f>
        <v>#REF!</v>
      </c>
      <c r="V52" s="29" t="e">
        <f>SUMPRODUCT((ACTUALIZADO!$A$4:$A$528=$A52)*(ACTUALIZADO!$M$4:$M$528=3)*(ACTUALIZADO!$B$4:$B$528=$C52)*(ACTUALIZADO!P$4:P$528))/1000000</f>
        <v>#REF!</v>
      </c>
      <c r="W52" s="28" t="e">
        <f t="shared" si="9"/>
        <v>#REF!</v>
      </c>
      <c r="X52" s="29" t="e">
        <f t="shared" si="2"/>
        <v>#REF!</v>
      </c>
      <c r="Y52" s="30" t="str">
        <f t="shared" si="18"/>
        <v xml:space="preserve"> </v>
      </c>
      <c r="Z52" s="31" t="e">
        <f t="shared" si="104"/>
        <v>#REF!</v>
      </c>
      <c r="AA52" s="32" t="e">
        <f t="shared" si="105"/>
        <v>#REF!</v>
      </c>
      <c r="AB52" s="32" t="e">
        <f t="shared" si="106"/>
        <v>#REF!</v>
      </c>
      <c r="AC52" s="32" t="e">
        <f t="shared" si="11"/>
        <v>#REF!</v>
      </c>
      <c r="AD52" s="32" t="e">
        <f t="shared" si="4"/>
        <v>#REF!</v>
      </c>
      <c r="AE52" s="30" t="str">
        <f t="shared" si="19"/>
        <v xml:space="preserve"> </v>
      </c>
      <c r="AF52" s="3"/>
      <c r="AG52" s="3"/>
    </row>
    <row r="53" spans="1:33" outlineLevel="1" x14ac:dyDescent="0.25">
      <c r="B53" s="58" t="s">
        <v>3550</v>
      </c>
      <c r="C53" s="58"/>
      <c r="D53" s="398" t="str">
        <f>+CONCATENATE("TOTAL ",D49)</f>
        <v>TOTAL SEGURIDAD Y CONVIVENCIA</v>
      </c>
      <c r="E53" s="399"/>
      <c r="F53" s="400"/>
      <c r="G53" s="189"/>
      <c r="H53" s="33" t="e">
        <f>SUM(H49:H52)</f>
        <v>#REF!</v>
      </c>
      <c r="I53" s="34" t="e">
        <f>SUM(I49:I52)</f>
        <v>#REF!</v>
      </c>
      <c r="J53" s="35" t="e">
        <f>SUM(J49:J52)</f>
        <v>#REF!</v>
      </c>
      <c r="K53" s="34" t="e">
        <f t="shared" si="5"/>
        <v>#REF!</v>
      </c>
      <c r="L53" s="35" t="e">
        <f t="shared" si="0"/>
        <v>#REF!</v>
      </c>
      <c r="M53" s="30" t="str">
        <f t="shared" si="33"/>
        <v xml:space="preserve"> </v>
      </c>
      <c r="N53" s="33" t="e">
        <f>SUM(N49:N52)</f>
        <v>#REF!</v>
      </c>
      <c r="O53" s="34" t="e">
        <f>SUM(O49:O52)</f>
        <v>#REF!</v>
      </c>
      <c r="P53" s="35" t="e">
        <f>SUM(P49:P52)</f>
        <v>#REF!</v>
      </c>
      <c r="Q53" s="34" t="e">
        <f t="shared" si="7"/>
        <v>#REF!</v>
      </c>
      <c r="R53" s="35" t="e">
        <f t="shared" si="1"/>
        <v>#REF!</v>
      </c>
      <c r="S53" s="30" t="str">
        <f t="shared" si="17"/>
        <v xml:space="preserve"> </v>
      </c>
      <c r="T53" s="33" t="e">
        <f>SUM(T49:T52)</f>
        <v>#REF!</v>
      </c>
      <c r="U53" s="34" t="e">
        <f>SUM(U49:U52)</f>
        <v>#REF!</v>
      </c>
      <c r="V53" s="35" t="e">
        <f>SUM(V49:V52)</f>
        <v>#REF!</v>
      </c>
      <c r="W53" s="34" t="e">
        <f t="shared" si="9"/>
        <v>#REF!</v>
      </c>
      <c r="X53" s="35" t="e">
        <f t="shared" si="2"/>
        <v>#REF!</v>
      </c>
      <c r="Y53" s="30" t="str">
        <f t="shared" si="18"/>
        <v xml:space="preserve"> </v>
      </c>
      <c r="Z53" s="36" t="e">
        <f t="shared" ref="Z53:AB54" si="108">+H53+N53+T53</f>
        <v>#REF!</v>
      </c>
      <c r="AA53" s="37" t="e">
        <f t="shared" si="108"/>
        <v>#REF!</v>
      </c>
      <c r="AB53" s="37" t="e">
        <f t="shared" si="108"/>
        <v>#REF!</v>
      </c>
      <c r="AC53" s="37" t="e">
        <f t="shared" si="11"/>
        <v>#REF!</v>
      </c>
      <c r="AD53" s="37" t="e">
        <f t="shared" si="4"/>
        <v>#REF!</v>
      </c>
      <c r="AE53" s="30" t="str">
        <f t="shared" si="19"/>
        <v xml:space="preserve"> </v>
      </c>
      <c r="AF53" s="48">
        <f>+SUMIF(ARMONIZACION!$D$5:$D$53,B53,ARMONIZACION!$J$5:$J$53)/1000000</f>
        <v>17822.182621</v>
      </c>
      <c r="AG53" s="178" t="e">
        <f>+AF53-Z53</f>
        <v>#REF!</v>
      </c>
    </row>
    <row r="54" spans="1:33" x14ac:dyDescent="0.25">
      <c r="B54" s="59"/>
      <c r="C54" s="58"/>
      <c r="D54" s="401" t="s">
        <v>387</v>
      </c>
      <c r="E54" s="402"/>
      <c r="F54" s="403"/>
      <c r="G54" s="286"/>
      <c r="H54" s="20" t="e">
        <f>+H57+H59+H65+H67</f>
        <v>#REF!</v>
      </c>
      <c r="I54" s="21" t="e">
        <f>+I57+I59+I65+I67</f>
        <v>#REF!</v>
      </c>
      <c r="J54" s="22" t="e">
        <f>+J57+J59+J65+J67</f>
        <v>#REF!</v>
      </c>
      <c r="K54" s="21" t="e">
        <f t="shared" si="5"/>
        <v>#REF!</v>
      </c>
      <c r="L54" s="22" t="e">
        <f t="shared" si="0"/>
        <v>#REF!</v>
      </c>
      <c r="M54" s="23" t="str">
        <f t="shared" si="33"/>
        <v xml:space="preserve"> </v>
      </c>
      <c r="N54" s="20" t="e">
        <f>+N57+N59+N65+N67</f>
        <v>#REF!</v>
      </c>
      <c r="O54" s="21" t="e">
        <f>+O57+O59+O65+O67</f>
        <v>#REF!</v>
      </c>
      <c r="P54" s="22" t="e">
        <f>+P57+P59+P65+P67</f>
        <v>#REF!</v>
      </c>
      <c r="Q54" s="21" t="e">
        <f t="shared" si="7"/>
        <v>#REF!</v>
      </c>
      <c r="R54" s="22" t="e">
        <f t="shared" si="1"/>
        <v>#REF!</v>
      </c>
      <c r="S54" s="23" t="str">
        <f t="shared" si="17"/>
        <v xml:space="preserve"> </v>
      </c>
      <c r="T54" s="20" t="e">
        <f>+T57+T59+T65+T67</f>
        <v>#REF!</v>
      </c>
      <c r="U54" s="21" t="e">
        <f>+U57+U59+U65+U67</f>
        <v>#REF!</v>
      </c>
      <c r="V54" s="22" t="e">
        <f>+V57+V59+V65+V67</f>
        <v>#REF!</v>
      </c>
      <c r="W54" s="21" t="e">
        <f t="shared" si="9"/>
        <v>#REF!</v>
      </c>
      <c r="X54" s="22" t="e">
        <f t="shared" si="2"/>
        <v>#REF!</v>
      </c>
      <c r="Y54" s="23" t="str">
        <f t="shared" si="18"/>
        <v xml:space="preserve"> </v>
      </c>
      <c r="Z54" s="24" t="e">
        <f t="shared" si="108"/>
        <v>#REF!</v>
      </c>
      <c r="AA54" s="25" t="e">
        <f t="shared" si="108"/>
        <v>#REF!</v>
      </c>
      <c r="AB54" s="25" t="e">
        <f t="shared" si="108"/>
        <v>#REF!</v>
      </c>
      <c r="AC54" s="25" t="e">
        <f t="shared" si="11"/>
        <v>#REF!</v>
      </c>
      <c r="AD54" s="25" t="e">
        <f t="shared" si="4"/>
        <v>#REF!</v>
      </c>
      <c r="AE54" s="23" t="str">
        <f t="shared" si="19"/>
        <v xml:space="preserve"> </v>
      </c>
      <c r="AG54" s="3"/>
    </row>
    <row r="55" spans="1:33" ht="27" outlineLevel="2" x14ac:dyDescent="0.25">
      <c r="A55" s="3" t="str">
        <f t="shared" ref="A55:A66" si="109">CONCATENATE(MID(B55,1,3),".",MID(B55,5,1),".",1)</f>
        <v>2.1.1.1</v>
      </c>
      <c r="B55" s="58" t="s">
        <v>514</v>
      </c>
      <c r="C55" s="58" t="e">
        <f>+VLOOKUP(B55,'GASTOS OCT'!#REF!,5,FALSE)</f>
        <v>#REF!</v>
      </c>
      <c r="D55" s="404" t="s">
        <v>388</v>
      </c>
      <c r="E55" s="26" t="s">
        <v>389</v>
      </c>
      <c r="F55" s="185" t="e">
        <f>+VLOOKUP(C55,#REF!,2,FALSE)</f>
        <v>#REF!</v>
      </c>
      <c r="G55" s="26" t="s">
        <v>4249</v>
      </c>
      <c r="H55" s="27" t="e">
        <f>SUMPRODUCT((ACTUALIZADO!$A$4:$A$528=$A55)*(ACTUALIZADO!$M$4:$M$528=1)*(ACTUALIZADO!$B$4:$B$528=$C55)*(ACTUALIZADO!N$4:N$528))/1000000</f>
        <v>#REF!</v>
      </c>
      <c r="I55" s="28" t="e">
        <f>SUMPRODUCT((ACTUALIZADO!$A$4:$A$528=$A55)*(ACTUALIZADO!$M$4:$M$528=1)*(ACTUALIZADO!$B$4:$B$528=$C55)*(ACTUALIZADO!O$4:O$528))/1000000</f>
        <v>#REF!</v>
      </c>
      <c r="J55" s="29" t="e">
        <f>SUMPRODUCT((ACTUALIZADO!$A$4:$A$528=$A55)*(ACTUALIZADO!$M$4:$M$528=1)*(ACTUALIZADO!$B$4:$B$528=$C55)*(ACTUALIZADO!P$4:P$528))/1000000</f>
        <v>#REF!</v>
      </c>
      <c r="K55" s="28" t="e">
        <f t="shared" si="5"/>
        <v>#REF!</v>
      </c>
      <c r="L55" s="29" t="e">
        <f t="shared" si="0"/>
        <v>#REF!</v>
      </c>
      <c r="M55" s="30" t="str">
        <f t="shared" si="33"/>
        <v xml:space="preserve"> </v>
      </c>
      <c r="N55" s="27" t="e">
        <f>SUMPRODUCT((ACTUALIZADO!$A$4:$A$528=$A55)*(ACTUALIZADO!$M$4:$M$528=2)*(ACTUALIZADO!$B$4:$B$528=$C55)*(ACTUALIZADO!N$4:N$528))/1000000+SUMPRODUCT((ACTUALIZADO!$A$4:$A$528=$A55)*(ACTUALIZADO!$M$4:$M$528=5)*(ACTUALIZADO!$B$4:$B$528=$C55)*(ACTUALIZADO!N$4:N$528))/1000000</f>
        <v>#REF!</v>
      </c>
      <c r="O55" s="28" t="e">
        <f>SUMPRODUCT((ACTUALIZADO!$A$4:$A$528=$A55)*(ACTUALIZADO!$M$4:$M$528=2)*(ACTUALIZADO!$B$4:$B$528=$C55)*(ACTUALIZADO!O$4:O$528))/1000000+SUMPRODUCT((ACTUALIZADO!$A$4:$A$528=$A55)*(ACTUALIZADO!$M$4:$M$528=5)*(ACTUALIZADO!$B$4:$B$528=$C55)*(ACTUALIZADO!O$4:O$528))/1000000</f>
        <v>#REF!</v>
      </c>
      <c r="P55" s="29" t="e">
        <f>SUMPRODUCT((ACTUALIZADO!$A$4:$A$528=$A55)*(ACTUALIZADO!$M$4:$M$528=2)*(ACTUALIZADO!$B$4:$B$528=$C55)*(ACTUALIZADO!P$4:P$528))/1000000+SUMPRODUCT((ACTUALIZADO!$A$4:$A$528=$A55)*(ACTUALIZADO!$M$4:$M$528=5)*(ACTUALIZADO!$B$4:$B$528=$C55)*(ACTUALIZADO!P$4:P$528))/1000000</f>
        <v>#REF!</v>
      </c>
      <c r="Q55" s="28" t="e">
        <f t="shared" si="7"/>
        <v>#REF!</v>
      </c>
      <c r="R55" s="29" t="e">
        <f t="shared" si="1"/>
        <v>#REF!</v>
      </c>
      <c r="S55" s="30" t="str">
        <f t="shared" si="17"/>
        <v xml:space="preserve"> </v>
      </c>
      <c r="T55" s="27" t="e">
        <f>SUMPRODUCT((ACTUALIZADO!$A$4:$A$528=$A55)*(ACTUALIZADO!$M$4:$M$528=3)*(ACTUALIZADO!$B$4:$B$528=$C55)*(ACTUALIZADO!N$4:N$528))/1000000</f>
        <v>#REF!</v>
      </c>
      <c r="U55" s="28" t="e">
        <f>SUMPRODUCT((ACTUALIZADO!$A$4:$A$528=$A55)*(ACTUALIZADO!$M$4:$M$528=3)*(ACTUALIZADO!$B$4:$B$528=$C55)*(ACTUALIZADO!O$4:O$528))/1000000</f>
        <v>#REF!</v>
      </c>
      <c r="V55" s="29" t="e">
        <f>SUMPRODUCT((ACTUALIZADO!$A$4:$A$528=$A55)*(ACTUALIZADO!$M$4:$M$528=3)*(ACTUALIZADO!$B$4:$B$528=$C55)*(ACTUALIZADO!P$4:P$528))/1000000</f>
        <v>#REF!</v>
      </c>
      <c r="W55" s="28" t="e">
        <f t="shared" si="9"/>
        <v>#REF!</v>
      </c>
      <c r="X55" s="29" t="e">
        <f t="shared" si="2"/>
        <v>#REF!</v>
      </c>
      <c r="Y55" s="30" t="str">
        <f t="shared" si="18"/>
        <v xml:space="preserve"> </v>
      </c>
      <c r="Z55" s="31" t="e">
        <f t="shared" ref="Z55:Z56" si="110">+H55+N55+T55</f>
        <v>#REF!</v>
      </c>
      <c r="AA55" s="32" t="e">
        <f t="shared" ref="AA55:AA56" si="111">+I55+O55+U55</f>
        <v>#REF!</v>
      </c>
      <c r="AB55" s="32" t="e">
        <f t="shared" ref="AB55:AB56" si="112">+J55+P55+V55</f>
        <v>#REF!</v>
      </c>
      <c r="AC55" s="32" t="e">
        <f t="shared" si="11"/>
        <v>#REF!</v>
      </c>
      <c r="AD55" s="32" t="e">
        <f t="shared" si="4"/>
        <v>#REF!</v>
      </c>
      <c r="AE55" s="30" t="str">
        <f t="shared" si="19"/>
        <v xml:space="preserve"> </v>
      </c>
      <c r="AF55" s="3"/>
      <c r="AG55" s="3"/>
    </row>
    <row r="56" spans="1:33" ht="54" outlineLevel="2" x14ac:dyDescent="0.25">
      <c r="A56" s="3" t="str">
        <f t="shared" si="109"/>
        <v>2.1.2.1</v>
      </c>
      <c r="B56" s="58" t="s">
        <v>515</v>
      </c>
      <c r="C56" s="181">
        <v>35</v>
      </c>
      <c r="D56" s="406"/>
      <c r="E56" s="26" t="s">
        <v>394</v>
      </c>
      <c r="F56" s="185" t="e">
        <f>+VLOOKUP(C56,#REF!,2,FALSE)</f>
        <v>#REF!</v>
      </c>
      <c r="G56" s="26" t="s">
        <v>4262</v>
      </c>
      <c r="H56" s="27">
        <f>SUMPRODUCT((ACTUALIZADO!$A$4:$A$528=$A56)*(ACTUALIZADO!$M$4:$M$528=1)*(ACTUALIZADO!$B$4:$B$528=$C56)*(ACTUALIZADO!N$4:N$528))/1000000</f>
        <v>0</v>
      </c>
      <c r="I56" s="28">
        <f>SUMPRODUCT((ACTUALIZADO!$A$4:$A$528=$A56)*(ACTUALIZADO!$M$4:$M$528=1)*(ACTUALIZADO!$B$4:$B$528=$C56)*(ACTUALIZADO!O$4:O$528))/1000000</f>
        <v>0</v>
      </c>
      <c r="J56" s="29">
        <f>SUMPRODUCT((ACTUALIZADO!$A$4:$A$528=$A56)*(ACTUALIZADO!$M$4:$M$528=1)*(ACTUALIZADO!$B$4:$B$528=$C56)*(ACTUALIZADO!P$4:P$528))/1000000</f>
        <v>0</v>
      </c>
      <c r="K56" s="28">
        <f t="shared" si="5"/>
        <v>0</v>
      </c>
      <c r="L56" s="29">
        <f t="shared" si="0"/>
        <v>0</v>
      </c>
      <c r="M56" s="30" t="str">
        <f t="shared" si="33"/>
        <v xml:space="preserve"> </v>
      </c>
      <c r="N56" s="27">
        <f>SUMPRODUCT((ACTUALIZADO!$A$4:$A$528=$A56)*(ACTUALIZADO!$M$4:$M$528=2)*(ACTUALIZADO!$B$4:$B$528=$C56)*(ACTUALIZADO!N$4:N$528))/1000000+SUMPRODUCT((ACTUALIZADO!$A$4:$A$528=$A56)*(ACTUALIZADO!$M$4:$M$528=5)*(ACTUALIZADO!$B$4:$B$528=$C56)*(ACTUALIZADO!N$4:N$528))/1000000</f>
        <v>0</v>
      </c>
      <c r="O56" s="28">
        <f>SUMPRODUCT((ACTUALIZADO!$A$4:$A$528=$A56)*(ACTUALIZADO!$M$4:$M$528=2)*(ACTUALIZADO!$B$4:$B$528=$C56)*(ACTUALIZADO!O$4:O$528))/1000000+SUMPRODUCT((ACTUALIZADO!$A$4:$A$528=$A56)*(ACTUALIZADO!$M$4:$M$528=5)*(ACTUALIZADO!$B$4:$B$528=$C56)*(ACTUALIZADO!O$4:O$528))/1000000</f>
        <v>0</v>
      </c>
      <c r="P56" s="29">
        <f>SUMPRODUCT((ACTUALIZADO!$A$4:$A$528=$A56)*(ACTUALIZADO!$M$4:$M$528=2)*(ACTUALIZADO!$B$4:$B$528=$C56)*(ACTUALIZADO!P$4:P$528))/1000000+SUMPRODUCT((ACTUALIZADO!$A$4:$A$528=$A56)*(ACTUALIZADO!$M$4:$M$528=5)*(ACTUALIZADO!$B$4:$B$528=$C56)*(ACTUALIZADO!P$4:P$528))/1000000</f>
        <v>0</v>
      </c>
      <c r="Q56" s="28">
        <f t="shared" si="7"/>
        <v>0</v>
      </c>
      <c r="R56" s="29">
        <f t="shared" si="1"/>
        <v>0</v>
      </c>
      <c r="S56" s="30" t="str">
        <f t="shared" si="17"/>
        <v xml:space="preserve"> </v>
      </c>
      <c r="T56" s="27">
        <f>SUMPRODUCT((ACTUALIZADO!$A$4:$A$528=$A56)*(ACTUALIZADO!$M$4:$M$528=3)*(ACTUALIZADO!$B$4:$B$528=$C56)*(ACTUALIZADO!N$4:N$528))/1000000</f>
        <v>0</v>
      </c>
      <c r="U56" s="28">
        <f>SUMPRODUCT((ACTUALIZADO!$A$4:$A$528=$A56)*(ACTUALIZADO!$M$4:$M$528=3)*(ACTUALIZADO!$B$4:$B$528=$C56)*(ACTUALIZADO!O$4:O$528))/1000000</f>
        <v>0</v>
      </c>
      <c r="V56" s="29">
        <f>SUMPRODUCT((ACTUALIZADO!$A$4:$A$528=$A56)*(ACTUALIZADO!$M$4:$M$528=3)*(ACTUALIZADO!$B$4:$B$528=$C56)*(ACTUALIZADO!P$4:P$528))/1000000</f>
        <v>0</v>
      </c>
      <c r="W56" s="28">
        <f t="shared" si="9"/>
        <v>0</v>
      </c>
      <c r="X56" s="29">
        <f t="shared" si="2"/>
        <v>0</v>
      </c>
      <c r="Y56" s="30" t="str">
        <f t="shared" si="18"/>
        <v xml:space="preserve"> </v>
      </c>
      <c r="Z56" s="31">
        <f t="shared" si="110"/>
        <v>0</v>
      </c>
      <c r="AA56" s="32">
        <f t="shared" si="111"/>
        <v>0</v>
      </c>
      <c r="AB56" s="32">
        <f t="shared" si="112"/>
        <v>0</v>
      </c>
      <c r="AC56" s="32">
        <f t="shared" si="11"/>
        <v>0</v>
      </c>
      <c r="AD56" s="32">
        <f t="shared" si="4"/>
        <v>0</v>
      </c>
      <c r="AE56" s="30" t="str">
        <f t="shared" si="19"/>
        <v xml:space="preserve"> </v>
      </c>
      <c r="AF56" s="3"/>
      <c r="AG56" s="3"/>
    </row>
    <row r="57" spans="1:33" outlineLevel="1" x14ac:dyDescent="0.25">
      <c r="B57" s="58" t="s">
        <v>3551</v>
      </c>
      <c r="C57" s="58"/>
      <c r="D57" s="398" t="str">
        <f>+CONCATENATE("TOTAL ",D55)</f>
        <v>TOTAL DESARROLLO Y FOMENTO EMPRESARIAL</v>
      </c>
      <c r="E57" s="399"/>
      <c r="F57" s="400"/>
      <c r="G57" s="189"/>
      <c r="H57" s="33" t="e">
        <f>SUM(H55:H56)</f>
        <v>#REF!</v>
      </c>
      <c r="I57" s="34" t="e">
        <f t="shared" ref="I57:J57" si="113">SUM(I55:I56)</f>
        <v>#REF!</v>
      </c>
      <c r="J57" s="35" t="e">
        <f t="shared" si="113"/>
        <v>#REF!</v>
      </c>
      <c r="K57" s="34" t="e">
        <f t="shared" si="5"/>
        <v>#REF!</v>
      </c>
      <c r="L57" s="35" t="e">
        <f t="shared" si="0"/>
        <v>#REF!</v>
      </c>
      <c r="M57" s="30" t="str">
        <f t="shared" si="33"/>
        <v xml:space="preserve"> </v>
      </c>
      <c r="N57" s="33" t="e">
        <f t="shared" ref="N57:P57" si="114">SUM(N55:N56)</f>
        <v>#REF!</v>
      </c>
      <c r="O57" s="34" t="e">
        <f t="shared" si="114"/>
        <v>#REF!</v>
      </c>
      <c r="P57" s="35" t="e">
        <f t="shared" si="114"/>
        <v>#REF!</v>
      </c>
      <c r="Q57" s="34" t="e">
        <f t="shared" si="7"/>
        <v>#REF!</v>
      </c>
      <c r="R57" s="35" t="e">
        <f t="shared" si="1"/>
        <v>#REF!</v>
      </c>
      <c r="S57" s="30" t="str">
        <f t="shared" si="17"/>
        <v xml:space="preserve"> </v>
      </c>
      <c r="T57" s="33" t="e">
        <f t="shared" ref="T57:V57" si="115">SUM(T55:T56)</f>
        <v>#REF!</v>
      </c>
      <c r="U57" s="34" t="e">
        <f t="shared" si="115"/>
        <v>#REF!</v>
      </c>
      <c r="V57" s="35" t="e">
        <f t="shared" si="115"/>
        <v>#REF!</v>
      </c>
      <c r="W57" s="34" t="e">
        <f t="shared" si="9"/>
        <v>#REF!</v>
      </c>
      <c r="X57" s="35" t="e">
        <f t="shared" si="2"/>
        <v>#REF!</v>
      </c>
      <c r="Y57" s="30" t="str">
        <f t="shared" si="18"/>
        <v xml:space="preserve"> </v>
      </c>
      <c r="Z57" s="36" t="e">
        <f t="shared" ref="Z57:AB57" si="116">SUM(Z55:Z56)</f>
        <v>#REF!</v>
      </c>
      <c r="AA57" s="37" t="e">
        <f t="shared" si="116"/>
        <v>#REF!</v>
      </c>
      <c r="AB57" s="37" t="e">
        <f t="shared" si="116"/>
        <v>#REF!</v>
      </c>
      <c r="AC57" s="37" t="e">
        <f t="shared" si="11"/>
        <v>#REF!</v>
      </c>
      <c r="AD57" s="37" t="e">
        <f t="shared" si="4"/>
        <v>#REF!</v>
      </c>
      <c r="AE57" s="30" t="str">
        <f t="shared" si="19"/>
        <v xml:space="preserve"> </v>
      </c>
      <c r="AF57" s="48">
        <f>+SUMIF(ARMONIZACION!$D$5:$D$53,B57,ARMONIZACION!$J$5:$J$53)/1000000</f>
        <v>3172.2989499999999</v>
      </c>
      <c r="AG57" s="178" t="e">
        <f>+AF57-Z57</f>
        <v>#REF!</v>
      </c>
    </row>
    <row r="58" spans="1:33" ht="27" outlineLevel="2" x14ac:dyDescent="0.25">
      <c r="A58" s="3" t="str">
        <f t="shared" si="109"/>
        <v>2.2.1.1</v>
      </c>
      <c r="B58" s="58" t="s">
        <v>516</v>
      </c>
      <c r="C58" s="58" t="e">
        <f>+VLOOKUP(B58,'GASTOS OCT'!#REF!,5,FALSE)</f>
        <v>#REF!</v>
      </c>
      <c r="D58" s="50" t="s">
        <v>397</v>
      </c>
      <c r="E58" s="39" t="s">
        <v>398</v>
      </c>
      <c r="F58" s="185" t="e">
        <f>+VLOOKUP(C58,#REF!,2,FALSE)</f>
        <v>#REF!</v>
      </c>
      <c r="G58" s="26" t="s">
        <v>4248</v>
      </c>
      <c r="H58" s="27" t="e">
        <f>SUMPRODUCT((ACTUALIZADO!$A$4:$A$528=$A58)*(ACTUALIZADO!$M$4:$M$528=1)*(ACTUALIZADO!$B$4:$B$528=$C58)*(ACTUALIZADO!N$4:N$528))/1000000</f>
        <v>#REF!</v>
      </c>
      <c r="I58" s="28" t="e">
        <f>SUMPRODUCT((ACTUALIZADO!$A$4:$A$528=$A58)*(ACTUALIZADO!$M$4:$M$528=1)*(ACTUALIZADO!$B$4:$B$528=$C58)*(ACTUALIZADO!O$4:O$528))/1000000</f>
        <v>#REF!</v>
      </c>
      <c r="J58" s="29" t="e">
        <f>SUMPRODUCT((ACTUALIZADO!$A$4:$A$528=$A58)*(ACTUALIZADO!$M$4:$M$528=1)*(ACTUALIZADO!$B$4:$B$528=$C58)*(ACTUALIZADO!P$4:P$528))/1000000</f>
        <v>#REF!</v>
      </c>
      <c r="K58" s="28" t="e">
        <f t="shared" si="5"/>
        <v>#REF!</v>
      </c>
      <c r="L58" s="29" t="e">
        <f t="shared" si="0"/>
        <v>#REF!</v>
      </c>
      <c r="M58" s="30" t="str">
        <f t="shared" si="33"/>
        <v xml:space="preserve"> </v>
      </c>
      <c r="N58" s="27" t="e">
        <f>SUMPRODUCT((ACTUALIZADO!$A$4:$A$528=$A58)*(ACTUALIZADO!$M$4:$M$528=2)*(ACTUALIZADO!$B$4:$B$528=$C58)*(ACTUALIZADO!N$4:N$528))/1000000+SUMPRODUCT((ACTUALIZADO!$A$4:$A$528=$A58)*(ACTUALIZADO!$M$4:$M$528=5)*(ACTUALIZADO!$B$4:$B$528=$C58)*(ACTUALIZADO!N$4:N$528))/1000000</f>
        <v>#REF!</v>
      </c>
      <c r="O58" s="28" t="e">
        <f>SUMPRODUCT((ACTUALIZADO!$A$4:$A$528=$A58)*(ACTUALIZADO!$M$4:$M$528=2)*(ACTUALIZADO!$B$4:$B$528=$C58)*(ACTUALIZADO!O$4:O$528))/1000000+SUMPRODUCT((ACTUALIZADO!$A$4:$A$528=$A58)*(ACTUALIZADO!$M$4:$M$528=5)*(ACTUALIZADO!$B$4:$B$528=$C58)*(ACTUALIZADO!O$4:O$528))/1000000</f>
        <v>#REF!</v>
      </c>
      <c r="P58" s="29" t="e">
        <f>SUMPRODUCT((ACTUALIZADO!$A$4:$A$528=$A58)*(ACTUALIZADO!$M$4:$M$528=2)*(ACTUALIZADO!$B$4:$B$528=$C58)*(ACTUALIZADO!P$4:P$528))/1000000+SUMPRODUCT((ACTUALIZADO!$A$4:$A$528=$A58)*(ACTUALIZADO!$M$4:$M$528=5)*(ACTUALIZADO!$B$4:$B$528=$C58)*(ACTUALIZADO!P$4:P$528))/1000000</f>
        <v>#REF!</v>
      </c>
      <c r="Q58" s="28" t="e">
        <f t="shared" si="7"/>
        <v>#REF!</v>
      </c>
      <c r="R58" s="29" t="e">
        <f t="shared" si="1"/>
        <v>#REF!</v>
      </c>
      <c r="S58" s="30" t="str">
        <f t="shared" si="17"/>
        <v xml:space="preserve"> </v>
      </c>
      <c r="T58" s="27" t="e">
        <f>SUMPRODUCT((ACTUALIZADO!$A$4:$A$528=$A58)*(ACTUALIZADO!$M$4:$M$528=3)*(ACTUALIZADO!$B$4:$B$528=$C58)*(ACTUALIZADO!N$4:N$528))/1000000</f>
        <v>#REF!</v>
      </c>
      <c r="U58" s="28" t="e">
        <f>SUMPRODUCT((ACTUALIZADO!$A$4:$A$528=$A58)*(ACTUALIZADO!$M$4:$M$528=3)*(ACTUALIZADO!$B$4:$B$528=$C58)*(ACTUALIZADO!O$4:O$528))/1000000</f>
        <v>#REF!</v>
      </c>
      <c r="V58" s="29" t="e">
        <f>SUMPRODUCT((ACTUALIZADO!$A$4:$A$528=$A58)*(ACTUALIZADO!$M$4:$M$528=3)*(ACTUALIZADO!$B$4:$B$528=$C58)*(ACTUALIZADO!P$4:P$528))/1000000</f>
        <v>#REF!</v>
      </c>
      <c r="W58" s="28" t="e">
        <f t="shared" si="9"/>
        <v>#REF!</v>
      </c>
      <c r="X58" s="29" t="e">
        <f t="shared" si="2"/>
        <v>#REF!</v>
      </c>
      <c r="Y58" s="30" t="str">
        <f t="shared" si="18"/>
        <v xml:space="preserve"> </v>
      </c>
      <c r="Z58" s="31" t="e">
        <f t="shared" ref="Z58" si="117">+H58+N58+T58</f>
        <v>#REF!</v>
      </c>
      <c r="AA58" s="32" t="e">
        <f t="shared" ref="AA58" si="118">+I58+O58+U58</f>
        <v>#REF!</v>
      </c>
      <c r="AB58" s="32" t="e">
        <f t="shared" ref="AB58" si="119">+J58+P58+V58</f>
        <v>#REF!</v>
      </c>
      <c r="AC58" s="32" t="e">
        <f t="shared" si="11"/>
        <v>#REF!</v>
      </c>
      <c r="AD58" s="32" t="e">
        <f t="shared" si="4"/>
        <v>#REF!</v>
      </c>
      <c r="AE58" s="30" t="str">
        <f t="shared" si="19"/>
        <v xml:space="preserve"> </v>
      </c>
      <c r="AF58" s="3"/>
      <c r="AG58" s="3"/>
    </row>
    <row r="59" spans="1:33" outlineLevel="1" x14ac:dyDescent="0.25">
      <c r="B59" s="58" t="s">
        <v>3552</v>
      </c>
      <c r="C59" s="58"/>
      <c r="D59" s="398" t="str">
        <f>+CONCATENATE("TOTAL ",D58)</f>
        <v>TOTAL ECOSISTEMA T.I.</v>
      </c>
      <c r="E59" s="399"/>
      <c r="F59" s="400"/>
      <c r="G59" s="189"/>
      <c r="H59" s="33" t="e">
        <f>SUM(H58:H58)</f>
        <v>#REF!</v>
      </c>
      <c r="I59" s="34" t="e">
        <f>SUM(I58:I58)</f>
        <v>#REF!</v>
      </c>
      <c r="J59" s="35" t="e">
        <f>SUM(J58:J58)</f>
        <v>#REF!</v>
      </c>
      <c r="K59" s="34" t="e">
        <f t="shared" si="5"/>
        <v>#REF!</v>
      </c>
      <c r="L59" s="35" t="e">
        <f t="shared" si="0"/>
        <v>#REF!</v>
      </c>
      <c r="M59" s="30" t="str">
        <f t="shared" si="33"/>
        <v xml:space="preserve"> </v>
      </c>
      <c r="N59" s="33" t="e">
        <f>SUM(N58:N58)</f>
        <v>#REF!</v>
      </c>
      <c r="O59" s="34" t="e">
        <f>SUM(O58:O58)</f>
        <v>#REF!</v>
      </c>
      <c r="P59" s="35" t="e">
        <f>SUM(P58:P58)</f>
        <v>#REF!</v>
      </c>
      <c r="Q59" s="34" t="e">
        <f t="shared" si="7"/>
        <v>#REF!</v>
      </c>
      <c r="R59" s="35" t="e">
        <f t="shared" si="1"/>
        <v>#REF!</v>
      </c>
      <c r="S59" s="30" t="str">
        <f t="shared" si="17"/>
        <v xml:space="preserve"> </v>
      </c>
      <c r="T59" s="33" t="e">
        <f>SUM(T58:T58)</f>
        <v>#REF!</v>
      </c>
      <c r="U59" s="34" t="e">
        <f>SUM(U58:U58)</f>
        <v>#REF!</v>
      </c>
      <c r="V59" s="35" t="e">
        <f>SUM(V58:V58)</f>
        <v>#REF!</v>
      </c>
      <c r="W59" s="34" t="e">
        <f t="shared" si="9"/>
        <v>#REF!</v>
      </c>
      <c r="X59" s="35" t="e">
        <f t="shared" si="2"/>
        <v>#REF!</v>
      </c>
      <c r="Y59" s="30" t="str">
        <f t="shared" si="18"/>
        <v xml:space="preserve"> </v>
      </c>
      <c r="Z59" s="36" t="e">
        <f>+H59+N59+T59</f>
        <v>#REF!</v>
      </c>
      <c r="AA59" s="37" t="e">
        <f>+I59+O59+U59</f>
        <v>#REF!</v>
      </c>
      <c r="AB59" s="37" t="e">
        <f>+J59+P59+V59</f>
        <v>#REF!</v>
      </c>
      <c r="AC59" s="37" t="e">
        <f t="shared" si="11"/>
        <v>#REF!</v>
      </c>
      <c r="AD59" s="37" t="e">
        <f t="shared" si="4"/>
        <v>#REF!</v>
      </c>
      <c r="AE59" s="30" t="str">
        <f t="shared" si="19"/>
        <v xml:space="preserve"> </v>
      </c>
      <c r="AF59" s="48">
        <f>+SUMIF(ARMONIZACION!$D$5:$D$53,B59,ARMONIZACION!$J$5:$J$53)/1000000</f>
        <v>1030.6329310000001</v>
      </c>
      <c r="AG59" s="178" t="e">
        <f>+AF59-Z59</f>
        <v>#REF!</v>
      </c>
    </row>
    <row r="60" spans="1:33" ht="40.5" outlineLevel="2" x14ac:dyDescent="0.25">
      <c r="A60" s="3" t="str">
        <f t="shared" si="109"/>
        <v>2.3.1.1</v>
      </c>
      <c r="B60" s="58" t="s">
        <v>517</v>
      </c>
      <c r="C60" s="58" t="e">
        <f>+VLOOKUP(B60,'GASTOS OCT'!#REF!,5,FALSE)</f>
        <v>#REF!</v>
      </c>
      <c r="D60" s="423" t="s">
        <v>402</v>
      </c>
      <c r="E60" s="426" t="s">
        <v>403</v>
      </c>
      <c r="F60" s="429" t="e">
        <f>+VLOOKUP(C60,#REF!,2,FALSE)</f>
        <v>#REF!</v>
      </c>
      <c r="G60" s="26" t="s">
        <v>4259</v>
      </c>
      <c r="H60" s="27" t="e">
        <f>SUMPRODUCT((ACTUALIZADO!$A$4:$A$528=$A60)*(ACTUALIZADO!$M$4:$M$528=1)*(ACTUALIZADO!$B$4:$B$528=$C60)*(ACTUALIZADO!N$4:N$528))/1000000</f>
        <v>#REF!</v>
      </c>
      <c r="I60" s="28" t="e">
        <f>SUMPRODUCT((ACTUALIZADO!$A$4:$A$528=$A60)*(ACTUALIZADO!$M$4:$M$528=1)*(ACTUALIZADO!$B$4:$B$528=$C60)*(ACTUALIZADO!O$4:O$528))/1000000</f>
        <v>#REF!</v>
      </c>
      <c r="J60" s="29" t="e">
        <f>SUMPRODUCT((ACTUALIZADO!$A$4:$A$528=$A60)*(ACTUALIZADO!$M$4:$M$528=1)*(ACTUALIZADO!$B$4:$B$528=$C60)*(ACTUALIZADO!P$4:P$528))/1000000</f>
        <v>#REF!</v>
      </c>
      <c r="K60" s="28" t="e">
        <f t="shared" si="5"/>
        <v>#REF!</v>
      </c>
      <c r="L60" s="29" t="e">
        <f t="shared" si="0"/>
        <v>#REF!</v>
      </c>
      <c r="M60" s="30" t="str">
        <f t="shared" si="33"/>
        <v xml:space="preserve"> </v>
      </c>
      <c r="N60" s="27" t="e">
        <f>SUMPRODUCT((ACTUALIZADO!$A$4:$A$528=$A60)*(ACTUALIZADO!$M$4:$M$528=2)*(ACTUALIZADO!$B$4:$B$528=$C60)*(ACTUALIZADO!N$4:N$528))/1000000+SUMPRODUCT((ACTUALIZADO!$A$4:$A$528=$A60)*(ACTUALIZADO!$M$4:$M$528=5)*(ACTUALIZADO!$B$4:$B$528=$C60)*(ACTUALIZADO!N$4:N$528))/1000000</f>
        <v>#REF!</v>
      </c>
      <c r="O60" s="28" t="e">
        <f>SUMPRODUCT((ACTUALIZADO!$A$4:$A$528=$A60)*(ACTUALIZADO!$M$4:$M$528=2)*(ACTUALIZADO!$B$4:$B$528=$C60)*(ACTUALIZADO!O$4:O$528))/1000000+SUMPRODUCT((ACTUALIZADO!$A$4:$A$528=$A60)*(ACTUALIZADO!$M$4:$M$528=5)*(ACTUALIZADO!$B$4:$B$528=$C60)*(ACTUALIZADO!O$4:O$528))/1000000</f>
        <v>#REF!</v>
      </c>
      <c r="P60" s="29" t="e">
        <f>SUMPRODUCT((ACTUALIZADO!$A$4:$A$528=$A60)*(ACTUALIZADO!$M$4:$M$528=2)*(ACTUALIZADO!$B$4:$B$528=$C60)*(ACTUALIZADO!P$4:P$528))/1000000+SUMPRODUCT((ACTUALIZADO!$A$4:$A$528=$A60)*(ACTUALIZADO!$M$4:$M$528=5)*(ACTUALIZADO!$B$4:$B$528=$C60)*(ACTUALIZADO!P$4:P$528))/1000000</f>
        <v>#REF!</v>
      </c>
      <c r="Q60" s="28" t="e">
        <f t="shared" si="7"/>
        <v>#REF!</v>
      </c>
      <c r="R60" s="29" t="e">
        <f t="shared" si="1"/>
        <v>#REF!</v>
      </c>
      <c r="S60" s="30" t="str">
        <f t="shared" si="17"/>
        <v xml:space="preserve"> </v>
      </c>
      <c r="T60" s="27" t="e">
        <f>SUMPRODUCT((ACTUALIZADO!$A$4:$A$528=$A60)*(ACTUALIZADO!$M$4:$M$528=3)*(ACTUALIZADO!$B$4:$B$528=$C60)*(ACTUALIZADO!N$4:N$528))/1000000</f>
        <v>#REF!</v>
      </c>
      <c r="U60" s="28" t="e">
        <f>SUMPRODUCT((ACTUALIZADO!$A$4:$A$528=$A60)*(ACTUALIZADO!$M$4:$M$528=3)*(ACTUALIZADO!$B$4:$B$528=$C60)*(ACTUALIZADO!O$4:O$528))/1000000</f>
        <v>#REF!</v>
      </c>
      <c r="V60" s="29" t="e">
        <f>SUMPRODUCT((ACTUALIZADO!$A$4:$A$528=$A60)*(ACTUALIZADO!$M$4:$M$528=3)*(ACTUALIZADO!$B$4:$B$528=$C60)*(ACTUALIZADO!P$4:P$528))/1000000</f>
        <v>#REF!</v>
      </c>
      <c r="W60" s="28" t="e">
        <f t="shared" si="9"/>
        <v>#REF!</v>
      </c>
      <c r="X60" s="29" t="e">
        <f t="shared" si="2"/>
        <v>#REF!</v>
      </c>
      <c r="Y60" s="30" t="str">
        <f t="shared" si="18"/>
        <v xml:space="preserve"> </v>
      </c>
      <c r="Z60" s="31" t="e">
        <f t="shared" ref="Z60:Z64" si="120">+H60+N60+T60</f>
        <v>#REF!</v>
      </c>
      <c r="AA60" s="32" t="e">
        <f t="shared" ref="AA60:AA64" si="121">+I60+O60+U60</f>
        <v>#REF!</v>
      </c>
      <c r="AB60" s="32" t="e">
        <f t="shared" ref="AB60:AB64" si="122">+J60+P60+V60</f>
        <v>#REF!</v>
      </c>
      <c r="AC60" s="32" t="e">
        <f t="shared" si="11"/>
        <v>#REF!</v>
      </c>
      <c r="AD60" s="32" t="e">
        <f t="shared" si="4"/>
        <v>#REF!</v>
      </c>
      <c r="AE60" s="30" t="str">
        <f t="shared" si="19"/>
        <v xml:space="preserve"> </v>
      </c>
      <c r="AF60" s="3"/>
      <c r="AG60" s="3"/>
    </row>
    <row r="61" spans="1:33" ht="27" outlineLevel="2" x14ac:dyDescent="0.25">
      <c r="A61" s="3" t="str">
        <f>CONCATENATE(MID(B61,1,3),".",MID(B61,5,1),".",2)</f>
        <v>2.3.1.2</v>
      </c>
      <c r="B61" s="58" t="s">
        <v>517</v>
      </c>
      <c r="C61" s="58" t="e">
        <f>+VLOOKUP(B61,'GASTOS OCT'!#REF!,5,FALSE)</f>
        <v>#REF!</v>
      </c>
      <c r="D61" s="420"/>
      <c r="E61" s="427" t="s">
        <v>403</v>
      </c>
      <c r="F61" s="431" t="e">
        <f>+VLOOKUP(C61,#REF!,2,FALSE)</f>
        <v>#REF!</v>
      </c>
      <c r="G61" s="26" t="s">
        <v>4244</v>
      </c>
      <c r="H61" s="27" t="e">
        <f>SUMPRODUCT((ACTUALIZADO!$A$4:$A$528=$A61)*(ACTUALIZADO!$M$4:$M$528=1)*(ACTUALIZADO!$B$4:$B$528=$C61)*(ACTUALIZADO!N$4:N$528))/1000000</f>
        <v>#REF!</v>
      </c>
      <c r="I61" s="28" t="e">
        <f>SUMPRODUCT((ACTUALIZADO!$A$4:$A$528=$A61)*(ACTUALIZADO!$M$4:$M$528=1)*(ACTUALIZADO!$B$4:$B$528=$C61)*(ACTUALIZADO!O$4:O$528))/1000000</f>
        <v>#REF!</v>
      </c>
      <c r="J61" s="29" t="e">
        <f>SUMPRODUCT((ACTUALIZADO!$A$4:$A$528=$A61)*(ACTUALIZADO!$M$4:$M$528=1)*(ACTUALIZADO!$B$4:$B$528=$C61)*(ACTUALIZADO!P$4:P$528))/1000000</f>
        <v>#REF!</v>
      </c>
      <c r="K61" s="28" t="e">
        <f t="shared" si="5"/>
        <v>#REF!</v>
      </c>
      <c r="L61" s="29" t="e">
        <f t="shared" si="0"/>
        <v>#REF!</v>
      </c>
      <c r="M61" s="30" t="str">
        <f t="shared" si="33"/>
        <v xml:space="preserve"> </v>
      </c>
      <c r="N61" s="27" t="e">
        <f>SUMPRODUCT((ACTUALIZADO!$A$4:$A$528=$A61)*(ACTUALIZADO!$M$4:$M$528=2)*(ACTUALIZADO!$B$4:$B$528=$C61)*(ACTUALIZADO!N$4:N$528))/1000000+SUMPRODUCT((ACTUALIZADO!$A$4:$A$528=$A61)*(ACTUALIZADO!$M$4:$M$528=5)*(ACTUALIZADO!$B$4:$B$528=$C61)*(ACTUALIZADO!N$4:N$528))/1000000</f>
        <v>#REF!</v>
      </c>
      <c r="O61" s="28" t="e">
        <f>SUMPRODUCT((ACTUALIZADO!$A$4:$A$528=$A61)*(ACTUALIZADO!$M$4:$M$528=2)*(ACTUALIZADO!$B$4:$B$528=$C61)*(ACTUALIZADO!O$4:O$528))/1000000+SUMPRODUCT((ACTUALIZADO!$A$4:$A$528=$A61)*(ACTUALIZADO!$M$4:$M$528=5)*(ACTUALIZADO!$B$4:$B$528=$C61)*(ACTUALIZADO!O$4:O$528))/1000000</f>
        <v>#REF!</v>
      </c>
      <c r="P61" s="29" t="e">
        <f>SUMPRODUCT((ACTUALIZADO!$A$4:$A$528=$A61)*(ACTUALIZADO!$M$4:$M$528=2)*(ACTUALIZADO!$B$4:$B$528=$C61)*(ACTUALIZADO!P$4:P$528))/1000000+SUMPRODUCT((ACTUALIZADO!$A$4:$A$528=$A61)*(ACTUALIZADO!$M$4:$M$528=5)*(ACTUALIZADO!$B$4:$B$528=$C61)*(ACTUALIZADO!P$4:P$528))/1000000</f>
        <v>#REF!</v>
      </c>
      <c r="Q61" s="28" t="e">
        <f t="shared" si="7"/>
        <v>#REF!</v>
      </c>
      <c r="R61" s="29" t="e">
        <f t="shared" si="1"/>
        <v>#REF!</v>
      </c>
      <c r="S61" s="30" t="str">
        <f t="shared" si="17"/>
        <v xml:space="preserve"> </v>
      </c>
      <c r="T61" s="27" t="e">
        <f>SUMPRODUCT((ACTUALIZADO!$A$4:$A$528=$A61)*(ACTUALIZADO!$M$4:$M$528=3)*(ACTUALIZADO!$B$4:$B$528=$C61)*(ACTUALIZADO!N$4:N$528))/1000000</f>
        <v>#REF!</v>
      </c>
      <c r="U61" s="28" t="e">
        <f>SUMPRODUCT((ACTUALIZADO!$A$4:$A$528=$A61)*(ACTUALIZADO!$M$4:$M$528=3)*(ACTUALIZADO!$B$4:$B$528=$C61)*(ACTUALIZADO!O$4:O$528))/1000000</f>
        <v>#REF!</v>
      </c>
      <c r="V61" s="29" t="e">
        <f>SUMPRODUCT((ACTUALIZADO!$A$4:$A$528=$A61)*(ACTUALIZADO!$M$4:$M$528=3)*(ACTUALIZADO!$B$4:$B$528=$C61)*(ACTUALIZADO!P$4:P$528))/1000000</f>
        <v>#REF!</v>
      </c>
      <c r="W61" s="28" t="e">
        <f t="shared" si="9"/>
        <v>#REF!</v>
      </c>
      <c r="X61" s="29" t="e">
        <f t="shared" si="2"/>
        <v>#REF!</v>
      </c>
      <c r="Y61" s="30" t="str">
        <f t="shared" si="18"/>
        <v xml:space="preserve"> </v>
      </c>
      <c r="Z61" s="31" t="e">
        <f t="shared" si="120"/>
        <v>#REF!</v>
      </c>
      <c r="AA61" s="32" t="e">
        <f t="shared" si="121"/>
        <v>#REF!</v>
      </c>
      <c r="AB61" s="32" t="e">
        <f t="shared" si="122"/>
        <v>#REF!</v>
      </c>
      <c r="AC61" s="32" t="e">
        <f t="shared" si="11"/>
        <v>#REF!</v>
      </c>
      <c r="AD61" s="32" t="e">
        <f t="shared" si="4"/>
        <v>#REF!</v>
      </c>
      <c r="AE61" s="30" t="str">
        <f t="shared" si="19"/>
        <v xml:space="preserve"> </v>
      </c>
      <c r="AF61" s="3"/>
      <c r="AG61" s="3"/>
    </row>
    <row r="62" spans="1:33" ht="41.25" customHeight="1" outlineLevel="2" x14ac:dyDescent="0.25">
      <c r="A62" s="3" t="str">
        <f>CONCATENATE(MID(B62,1,3),".",MID(B62,5,1),".",3)</f>
        <v>2.3.1.3</v>
      </c>
      <c r="B62" s="58" t="s">
        <v>517</v>
      </c>
      <c r="C62" s="58" t="e">
        <f>+VLOOKUP(B62,'GASTOS OCT'!#REF!,5,FALSE)</f>
        <v>#REF!</v>
      </c>
      <c r="D62" s="420"/>
      <c r="E62" s="428" t="s">
        <v>403</v>
      </c>
      <c r="F62" s="430" t="e">
        <f>+VLOOKUP(C62,#REF!,2,FALSE)</f>
        <v>#REF!</v>
      </c>
      <c r="G62" s="26" t="s">
        <v>4263</v>
      </c>
      <c r="H62" s="27" t="e">
        <f>SUMPRODUCT((ACTUALIZADO!$A$4:$A$528=$A62)*(ACTUALIZADO!$M$4:$M$528=1)*(ACTUALIZADO!$B$4:$B$528=$C62)*(ACTUALIZADO!N$4:N$528))/1000000</f>
        <v>#REF!</v>
      </c>
      <c r="I62" s="28" t="e">
        <f>SUMPRODUCT((ACTUALIZADO!$A$4:$A$528=$A62)*(ACTUALIZADO!$M$4:$M$528=1)*(ACTUALIZADO!$B$4:$B$528=$C62)*(ACTUALIZADO!O$4:O$528))/1000000</f>
        <v>#REF!</v>
      </c>
      <c r="J62" s="29" t="e">
        <f>SUMPRODUCT((ACTUALIZADO!$A$4:$A$528=$A62)*(ACTUALIZADO!$M$4:$M$528=1)*(ACTUALIZADO!$B$4:$B$528=$C62)*(ACTUALIZADO!P$4:P$528))/1000000</f>
        <v>#REF!</v>
      </c>
      <c r="K62" s="28" t="e">
        <f t="shared" si="5"/>
        <v>#REF!</v>
      </c>
      <c r="L62" s="29" t="e">
        <f t="shared" si="0"/>
        <v>#REF!</v>
      </c>
      <c r="M62" s="30" t="str">
        <f t="shared" si="33"/>
        <v xml:space="preserve"> </v>
      </c>
      <c r="N62" s="27" t="e">
        <f>SUMPRODUCT((ACTUALIZADO!$A$4:$A$528=$A62)*(ACTUALIZADO!$M$4:$M$528=2)*(ACTUALIZADO!$B$4:$B$528=$C62)*(ACTUALIZADO!N$4:N$528))/1000000+SUMPRODUCT((ACTUALIZADO!$A$4:$A$528=$A62)*(ACTUALIZADO!$M$4:$M$528=5)*(ACTUALIZADO!$B$4:$B$528=$C62)*(ACTUALIZADO!N$4:N$528))/1000000</f>
        <v>#REF!</v>
      </c>
      <c r="O62" s="28" t="e">
        <f>SUMPRODUCT((ACTUALIZADO!$A$4:$A$528=$A62)*(ACTUALIZADO!$M$4:$M$528=2)*(ACTUALIZADO!$B$4:$B$528=$C62)*(ACTUALIZADO!O$4:O$528))/1000000+SUMPRODUCT((ACTUALIZADO!$A$4:$A$528=$A62)*(ACTUALIZADO!$M$4:$M$528=5)*(ACTUALIZADO!$B$4:$B$528=$C62)*(ACTUALIZADO!O$4:O$528))/1000000</f>
        <v>#REF!</v>
      </c>
      <c r="P62" s="29" t="e">
        <f>SUMPRODUCT((ACTUALIZADO!$A$4:$A$528=$A62)*(ACTUALIZADO!$M$4:$M$528=2)*(ACTUALIZADO!$B$4:$B$528=$C62)*(ACTUALIZADO!P$4:P$528))/1000000+SUMPRODUCT((ACTUALIZADO!$A$4:$A$528=$A62)*(ACTUALIZADO!$M$4:$M$528=5)*(ACTUALIZADO!$B$4:$B$528=$C62)*(ACTUALIZADO!P$4:P$528))/1000000</f>
        <v>#REF!</v>
      </c>
      <c r="Q62" s="28" t="e">
        <f t="shared" si="7"/>
        <v>#REF!</v>
      </c>
      <c r="R62" s="29" t="e">
        <f t="shared" si="1"/>
        <v>#REF!</v>
      </c>
      <c r="S62" s="30" t="str">
        <f t="shared" si="17"/>
        <v xml:space="preserve"> </v>
      </c>
      <c r="T62" s="27" t="e">
        <f>SUMPRODUCT((ACTUALIZADO!$A$4:$A$528=$A62)*(ACTUALIZADO!$M$4:$M$528=3)*(ACTUALIZADO!$B$4:$B$528=$C62)*(ACTUALIZADO!N$4:N$528))/1000000</f>
        <v>#REF!</v>
      </c>
      <c r="U62" s="28" t="e">
        <f>SUMPRODUCT((ACTUALIZADO!$A$4:$A$528=$A62)*(ACTUALIZADO!$M$4:$M$528=3)*(ACTUALIZADO!$B$4:$B$528=$C62)*(ACTUALIZADO!O$4:O$528))/1000000</f>
        <v>#REF!</v>
      </c>
      <c r="V62" s="29" t="e">
        <f>SUMPRODUCT((ACTUALIZADO!$A$4:$A$528=$A62)*(ACTUALIZADO!$M$4:$M$528=3)*(ACTUALIZADO!$B$4:$B$528=$C62)*(ACTUALIZADO!P$4:P$528))/1000000</f>
        <v>#REF!</v>
      </c>
      <c r="W62" s="28" t="e">
        <f t="shared" si="9"/>
        <v>#REF!</v>
      </c>
      <c r="X62" s="29" t="e">
        <f t="shared" si="2"/>
        <v>#REF!</v>
      </c>
      <c r="Y62" s="30" t="str">
        <f t="shared" si="18"/>
        <v xml:space="preserve"> </v>
      </c>
      <c r="Z62" s="31" t="e">
        <f t="shared" si="120"/>
        <v>#REF!</v>
      </c>
      <c r="AA62" s="32" t="e">
        <f t="shared" si="121"/>
        <v>#REF!</v>
      </c>
      <c r="AB62" s="32" t="e">
        <f t="shared" si="122"/>
        <v>#REF!</v>
      </c>
      <c r="AC62" s="32" t="e">
        <f t="shared" si="11"/>
        <v>#REF!</v>
      </c>
      <c r="AD62" s="32" t="e">
        <f t="shared" si="4"/>
        <v>#REF!</v>
      </c>
      <c r="AE62" s="30" t="str">
        <f t="shared" si="19"/>
        <v xml:space="preserve"> </v>
      </c>
      <c r="AF62" s="3"/>
      <c r="AG62" s="3"/>
    </row>
    <row r="63" spans="1:33" outlineLevel="2" x14ac:dyDescent="0.25">
      <c r="A63" s="3" t="str">
        <f t="shared" si="109"/>
        <v>2.3.2.1</v>
      </c>
      <c r="B63" s="58" t="s">
        <v>518</v>
      </c>
      <c r="C63" s="58" t="e">
        <f>+VLOOKUP(B63,'GASTOS OCT'!#REF!,5,FALSE)</f>
        <v>#REF!</v>
      </c>
      <c r="D63" s="420"/>
      <c r="E63" s="39" t="s">
        <v>407</v>
      </c>
      <c r="F63" s="185" t="e">
        <f>+VLOOKUP(C63,#REF!,2,FALSE)</f>
        <v>#REF!</v>
      </c>
      <c r="G63" s="441" t="s">
        <v>4256</v>
      </c>
      <c r="H63" s="27" t="e">
        <f>SUMPRODUCT((ACTUALIZADO!$A$4:$A$528=$A63)*(ACTUALIZADO!$M$4:$M$528=1)*(ACTUALIZADO!$B$4:$B$528=$C63)*(ACTUALIZADO!N$4:N$528))/1000000</f>
        <v>#REF!</v>
      </c>
      <c r="I63" s="28" t="e">
        <f>SUMPRODUCT((ACTUALIZADO!$A$4:$A$528=$A63)*(ACTUALIZADO!$M$4:$M$528=1)*(ACTUALIZADO!$B$4:$B$528=$C63)*(ACTUALIZADO!O$4:O$528))/1000000</f>
        <v>#REF!</v>
      </c>
      <c r="J63" s="29" t="e">
        <f>SUMPRODUCT((ACTUALIZADO!$A$4:$A$528=$A63)*(ACTUALIZADO!$M$4:$M$528=1)*(ACTUALIZADO!$B$4:$B$528=$C63)*(ACTUALIZADO!P$4:P$528))/1000000</f>
        <v>#REF!</v>
      </c>
      <c r="K63" s="28" t="e">
        <f t="shared" si="5"/>
        <v>#REF!</v>
      </c>
      <c r="L63" s="29" t="e">
        <f t="shared" si="0"/>
        <v>#REF!</v>
      </c>
      <c r="M63" s="30" t="str">
        <f t="shared" si="33"/>
        <v xml:space="preserve"> </v>
      </c>
      <c r="N63" s="27" t="e">
        <f>SUMPRODUCT((ACTUALIZADO!$A$4:$A$528=$A63)*(ACTUALIZADO!$M$4:$M$528=2)*(ACTUALIZADO!$B$4:$B$528=$C63)*(ACTUALIZADO!N$4:N$528))/1000000+SUMPRODUCT((ACTUALIZADO!$A$4:$A$528=$A63)*(ACTUALIZADO!$M$4:$M$528=5)*(ACTUALIZADO!$B$4:$B$528=$C63)*(ACTUALIZADO!N$4:N$528))/1000000</f>
        <v>#REF!</v>
      </c>
      <c r="O63" s="28" t="e">
        <f>SUMPRODUCT((ACTUALIZADO!$A$4:$A$528=$A63)*(ACTUALIZADO!$M$4:$M$528=2)*(ACTUALIZADO!$B$4:$B$528=$C63)*(ACTUALIZADO!O$4:O$528))/1000000+SUMPRODUCT((ACTUALIZADO!$A$4:$A$528=$A63)*(ACTUALIZADO!$M$4:$M$528=5)*(ACTUALIZADO!$B$4:$B$528=$C63)*(ACTUALIZADO!O$4:O$528))/1000000</f>
        <v>#REF!</v>
      </c>
      <c r="P63" s="29" t="e">
        <f>SUMPRODUCT((ACTUALIZADO!$A$4:$A$528=$A63)*(ACTUALIZADO!$M$4:$M$528=2)*(ACTUALIZADO!$B$4:$B$528=$C63)*(ACTUALIZADO!P$4:P$528))/1000000+SUMPRODUCT((ACTUALIZADO!$A$4:$A$528=$A63)*(ACTUALIZADO!$M$4:$M$528=5)*(ACTUALIZADO!$B$4:$B$528=$C63)*(ACTUALIZADO!P$4:P$528))/1000000</f>
        <v>#REF!</v>
      </c>
      <c r="Q63" s="28" t="e">
        <f t="shared" si="7"/>
        <v>#REF!</v>
      </c>
      <c r="R63" s="29" t="e">
        <f t="shared" si="1"/>
        <v>#REF!</v>
      </c>
      <c r="S63" s="30" t="str">
        <f t="shared" si="17"/>
        <v xml:space="preserve"> </v>
      </c>
      <c r="T63" s="27" t="e">
        <f>SUMPRODUCT((ACTUALIZADO!$A$4:$A$528=$A63)*(ACTUALIZADO!$M$4:$M$528=3)*(ACTUALIZADO!$B$4:$B$528=$C63)*(ACTUALIZADO!N$4:N$528))/1000000</f>
        <v>#REF!</v>
      </c>
      <c r="U63" s="28" t="e">
        <f>SUMPRODUCT((ACTUALIZADO!$A$4:$A$528=$A63)*(ACTUALIZADO!$M$4:$M$528=3)*(ACTUALIZADO!$B$4:$B$528=$C63)*(ACTUALIZADO!O$4:O$528))/1000000</f>
        <v>#REF!</v>
      </c>
      <c r="V63" s="29" t="e">
        <f>SUMPRODUCT((ACTUALIZADO!$A$4:$A$528=$A63)*(ACTUALIZADO!$M$4:$M$528=3)*(ACTUALIZADO!$B$4:$B$528=$C63)*(ACTUALIZADO!P$4:P$528))/1000000</f>
        <v>#REF!</v>
      </c>
      <c r="W63" s="28" t="e">
        <f t="shared" si="9"/>
        <v>#REF!</v>
      </c>
      <c r="X63" s="29" t="e">
        <f t="shared" si="2"/>
        <v>#REF!</v>
      </c>
      <c r="Y63" s="30" t="str">
        <f t="shared" si="18"/>
        <v xml:space="preserve"> </v>
      </c>
      <c r="Z63" s="31" t="e">
        <f t="shared" si="120"/>
        <v>#REF!</v>
      </c>
      <c r="AA63" s="32" t="e">
        <f t="shared" si="121"/>
        <v>#REF!</v>
      </c>
      <c r="AB63" s="32" t="e">
        <f t="shared" si="122"/>
        <v>#REF!</v>
      </c>
      <c r="AC63" s="32" t="e">
        <f t="shared" si="11"/>
        <v>#REF!</v>
      </c>
      <c r="AD63" s="32" t="e">
        <f t="shared" si="4"/>
        <v>#REF!</v>
      </c>
      <c r="AE63" s="30" t="str">
        <f t="shared" si="19"/>
        <v xml:space="preserve"> </v>
      </c>
      <c r="AF63" s="3"/>
      <c r="AG63" s="3"/>
    </row>
    <row r="64" spans="1:33" ht="27" outlineLevel="2" x14ac:dyDescent="0.25">
      <c r="A64" s="3" t="str">
        <f t="shared" si="109"/>
        <v>2.3.3.1</v>
      </c>
      <c r="B64" s="58" t="s">
        <v>519</v>
      </c>
      <c r="C64" s="58" t="e">
        <f>+VLOOKUP(B64,'GASTOS OCT'!#REF!,5,FALSE)</f>
        <v>#REF!</v>
      </c>
      <c r="D64" s="421"/>
      <c r="E64" s="39" t="s">
        <v>410</v>
      </c>
      <c r="F64" s="185" t="e">
        <f>+VLOOKUP(C64,#REF!,2,FALSE)</f>
        <v>#REF!</v>
      </c>
      <c r="G64" s="442" t="s">
        <v>4256</v>
      </c>
      <c r="H64" s="27" t="e">
        <f>SUMPRODUCT((ACTUALIZADO!$A$4:$A$528=$A64)*(ACTUALIZADO!$M$4:$M$528=1)*(ACTUALIZADO!$B$4:$B$528=$C64)*(ACTUALIZADO!N$4:N$528))/1000000</f>
        <v>#REF!</v>
      </c>
      <c r="I64" s="28" t="e">
        <f>SUMPRODUCT((ACTUALIZADO!$A$4:$A$528=$A64)*(ACTUALIZADO!$M$4:$M$528=1)*(ACTUALIZADO!$B$4:$B$528=$C64)*(ACTUALIZADO!O$4:O$528))/1000000</f>
        <v>#REF!</v>
      </c>
      <c r="J64" s="29" t="e">
        <f>SUMPRODUCT((ACTUALIZADO!$A$4:$A$528=$A64)*(ACTUALIZADO!$M$4:$M$528=1)*(ACTUALIZADO!$B$4:$B$528=$C64)*(ACTUALIZADO!P$4:P$528))/1000000</f>
        <v>#REF!</v>
      </c>
      <c r="K64" s="28" t="e">
        <f t="shared" si="5"/>
        <v>#REF!</v>
      </c>
      <c r="L64" s="29" t="e">
        <f t="shared" si="0"/>
        <v>#REF!</v>
      </c>
      <c r="M64" s="30" t="str">
        <f t="shared" si="33"/>
        <v xml:space="preserve"> </v>
      </c>
      <c r="N64" s="27" t="e">
        <f>SUMPRODUCT((ACTUALIZADO!$A$4:$A$528=$A64)*(ACTUALIZADO!$M$4:$M$528=2)*(ACTUALIZADO!$B$4:$B$528=$C64)*(ACTUALIZADO!N$4:N$528))/1000000+SUMPRODUCT((ACTUALIZADO!$A$4:$A$528=$A64)*(ACTUALIZADO!$M$4:$M$528=5)*(ACTUALIZADO!$B$4:$B$528=$C64)*(ACTUALIZADO!N$4:N$528))/1000000</f>
        <v>#REF!</v>
      </c>
      <c r="O64" s="28" t="e">
        <f>SUMPRODUCT((ACTUALIZADO!$A$4:$A$528=$A64)*(ACTUALIZADO!$M$4:$M$528=2)*(ACTUALIZADO!$B$4:$B$528=$C64)*(ACTUALIZADO!O$4:O$528))/1000000+SUMPRODUCT((ACTUALIZADO!$A$4:$A$528=$A64)*(ACTUALIZADO!$M$4:$M$528=5)*(ACTUALIZADO!$B$4:$B$528=$C64)*(ACTUALIZADO!O$4:O$528))/1000000</f>
        <v>#REF!</v>
      </c>
      <c r="P64" s="29" t="e">
        <f>SUMPRODUCT((ACTUALIZADO!$A$4:$A$528=$A64)*(ACTUALIZADO!$M$4:$M$528=2)*(ACTUALIZADO!$B$4:$B$528=$C64)*(ACTUALIZADO!P$4:P$528))/1000000+SUMPRODUCT((ACTUALIZADO!$A$4:$A$528=$A64)*(ACTUALIZADO!$M$4:$M$528=5)*(ACTUALIZADO!$B$4:$B$528=$C64)*(ACTUALIZADO!P$4:P$528))/1000000</f>
        <v>#REF!</v>
      </c>
      <c r="Q64" s="28" t="e">
        <f t="shared" si="7"/>
        <v>#REF!</v>
      </c>
      <c r="R64" s="29" t="e">
        <f t="shared" si="1"/>
        <v>#REF!</v>
      </c>
      <c r="S64" s="30" t="str">
        <f t="shared" si="17"/>
        <v xml:space="preserve"> </v>
      </c>
      <c r="T64" s="27" t="e">
        <f>SUMPRODUCT((ACTUALIZADO!$A$4:$A$528=$A64)*(ACTUALIZADO!$M$4:$M$528=3)*(ACTUALIZADO!$B$4:$B$528=$C64)*(ACTUALIZADO!N$4:N$528))/1000000</f>
        <v>#REF!</v>
      </c>
      <c r="U64" s="28" t="e">
        <f>SUMPRODUCT((ACTUALIZADO!$A$4:$A$528=$A64)*(ACTUALIZADO!$M$4:$M$528=3)*(ACTUALIZADO!$B$4:$B$528=$C64)*(ACTUALIZADO!O$4:O$528))/1000000</f>
        <v>#REF!</v>
      </c>
      <c r="V64" s="29" t="e">
        <f>SUMPRODUCT((ACTUALIZADO!$A$4:$A$528=$A64)*(ACTUALIZADO!$M$4:$M$528=3)*(ACTUALIZADO!$B$4:$B$528=$C64)*(ACTUALIZADO!P$4:P$528))/1000000</f>
        <v>#REF!</v>
      </c>
      <c r="W64" s="28" t="e">
        <f t="shared" si="9"/>
        <v>#REF!</v>
      </c>
      <c r="X64" s="29" t="e">
        <f t="shared" si="2"/>
        <v>#REF!</v>
      </c>
      <c r="Y64" s="30" t="str">
        <f t="shared" si="18"/>
        <v xml:space="preserve"> </v>
      </c>
      <c r="Z64" s="31" t="e">
        <f t="shared" si="120"/>
        <v>#REF!</v>
      </c>
      <c r="AA64" s="32" t="e">
        <f t="shared" si="121"/>
        <v>#REF!</v>
      </c>
      <c r="AB64" s="32" t="e">
        <f t="shared" si="122"/>
        <v>#REF!</v>
      </c>
      <c r="AC64" s="32" t="e">
        <f t="shared" si="11"/>
        <v>#REF!</v>
      </c>
      <c r="AD64" s="32" t="e">
        <f t="shared" si="4"/>
        <v>#REF!</v>
      </c>
      <c r="AE64" s="30" t="str">
        <f t="shared" si="19"/>
        <v xml:space="preserve"> </v>
      </c>
      <c r="AF64" s="3"/>
      <c r="AG64" s="3"/>
    </row>
    <row r="65" spans="1:34" outlineLevel="1" x14ac:dyDescent="0.25">
      <c r="B65" s="58" t="s">
        <v>3553</v>
      </c>
      <c r="C65" s="58"/>
      <c r="D65" s="398" t="str">
        <f>+CONCATENATE("TOTAL ",D60)</f>
        <v>TOTAL DESARROLLO RURAL</v>
      </c>
      <c r="E65" s="399"/>
      <c r="F65" s="400"/>
      <c r="G65" s="189"/>
      <c r="H65" s="33" t="e">
        <f>SUM(H60:H64)</f>
        <v>#REF!</v>
      </c>
      <c r="I65" s="34" t="e">
        <f t="shared" ref="I65:J65" si="123">SUM(I60:I64)</f>
        <v>#REF!</v>
      </c>
      <c r="J65" s="35" t="e">
        <f t="shared" si="123"/>
        <v>#REF!</v>
      </c>
      <c r="K65" s="34" t="e">
        <f t="shared" si="5"/>
        <v>#REF!</v>
      </c>
      <c r="L65" s="35" t="e">
        <f t="shared" si="0"/>
        <v>#REF!</v>
      </c>
      <c r="M65" s="30" t="str">
        <f t="shared" si="33"/>
        <v xml:space="preserve"> </v>
      </c>
      <c r="N65" s="33" t="e">
        <f t="shared" ref="N65:P65" si="124">SUM(N60:N64)</f>
        <v>#REF!</v>
      </c>
      <c r="O65" s="34" t="e">
        <f t="shared" si="124"/>
        <v>#REF!</v>
      </c>
      <c r="P65" s="35" t="e">
        <f t="shared" si="124"/>
        <v>#REF!</v>
      </c>
      <c r="Q65" s="34" t="e">
        <f t="shared" si="7"/>
        <v>#REF!</v>
      </c>
      <c r="R65" s="35" t="e">
        <f t="shared" si="1"/>
        <v>#REF!</v>
      </c>
      <c r="S65" s="30" t="str">
        <f t="shared" si="17"/>
        <v xml:space="preserve"> </v>
      </c>
      <c r="T65" s="33" t="e">
        <f t="shared" ref="T65:V65" si="125">SUM(T60:T64)</f>
        <v>#REF!</v>
      </c>
      <c r="U65" s="34" t="e">
        <f t="shared" si="125"/>
        <v>#REF!</v>
      </c>
      <c r="V65" s="35" t="e">
        <f t="shared" si="125"/>
        <v>#REF!</v>
      </c>
      <c r="W65" s="34" t="e">
        <f t="shared" si="9"/>
        <v>#REF!</v>
      </c>
      <c r="X65" s="35" t="e">
        <f t="shared" si="2"/>
        <v>#REF!</v>
      </c>
      <c r="Y65" s="30" t="str">
        <f t="shared" si="18"/>
        <v xml:space="preserve"> </v>
      </c>
      <c r="Z65" s="36" t="e">
        <f>+H65+N65+T65</f>
        <v>#REF!</v>
      </c>
      <c r="AA65" s="37" t="e">
        <f>+I65+O65+U65</f>
        <v>#REF!</v>
      </c>
      <c r="AB65" s="37" t="e">
        <f>+J65+P65+V65</f>
        <v>#REF!</v>
      </c>
      <c r="AC65" s="37" t="e">
        <f t="shared" si="11"/>
        <v>#REF!</v>
      </c>
      <c r="AD65" s="37" t="e">
        <f t="shared" si="4"/>
        <v>#REF!</v>
      </c>
      <c r="AE65" s="30" t="str">
        <f t="shared" si="19"/>
        <v xml:space="preserve"> </v>
      </c>
      <c r="AF65" s="48">
        <f>+SUMIF(ARMONIZACION!$D$5:$D$53,B65,ARMONIZACION!$J$5:$J$53)/1000000</f>
        <v>11820.46315</v>
      </c>
      <c r="AG65" s="178" t="e">
        <f>+AF65-Z65</f>
        <v>#REF!</v>
      </c>
      <c r="AH65" s="178"/>
    </row>
    <row r="66" spans="1:34" ht="31.5" customHeight="1" outlineLevel="2" x14ac:dyDescent="0.25">
      <c r="A66" s="3" t="str">
        <f t="shared" si="109"/>
        <v>2.4.1.1</v>
      </c>
      <c r="B66" s="58" t="s">
        <v>520</v>
      </c>
      <c r="C66" s="58" t="e">
        <f>+VLOOKUP(B66,'GASTOS OCT'!#REF!,5,FALSE)</f>
        <v>#REF!</v>
      </c>
      <c r="D66" s="50" t="s">
        <v>413</v>
      </c>
      <c r="E66" s="41" t="s">
        <v>414</v>
      </c>
      <c r="F66" s="185" t="e">
        <f>+VLOOKUP(C66,#REF!,2,FALSE)</f>
        <v>#REF!</v>
      </c>
      <c r="G66" s="41" t="s">
        <v>4250</v>
      </c>
      <c r="H66" s="27" t="e">
        <f>SUMPRODUCT((ACTUALIZADO!$A$4:$A$528=$A66)*(ACTUALIZADO!$M$4:$M$528=1)*(ACTUALIZADO!$B$4:$B$528=$C66)*(ACTUALIZADO!N$4:N$528))/1000000</f>
        <v>#REF!</v>
      </c>
      <c r="I66" s="28" t="e">
        <f>SUMPRODUCT((ACTUALIZADO!$A$4:$A$528=$A66)*(ACTUALIZADO!$M$4:$M$528=1)*(ACTUALIZADO!$B$4:$B$528=$C66)*(ACTUALIZADO!O$4:O$528))/1000000</f>
        <v>#REF!</v>
      </c>
      <c r="J66" s="29" t="e">
        <f>SUMPRODUCT((ACTUALIZADO!$A$4:$A$528=$A66)*(ACTUALIZADO!$M$4:$M$528=1)*(ACTUALIZADO!$B$4:$B$528=$C66)*(ACTUALIZADO!P$4:P$528))/1000000</f>
        <v>#REF!</v>
      </c>
      <c r="K66" s="28" t="e">
        <f t="shared" si="5"/>
        <v>#REF!</v>
      </c>
      <c r="L66" s="29" t="e">
        <f t="shared" si="0"/>
        <v>#REF!</v>
      </c>
      <c r="M66" s="30" t="str">
        <f t="shared" si="33"/>
        <v xml:space="preserve"> </v>
      </c>
      <c r="N66" s="27" t="e">
        <f>SUMPRODUCT((ACTUALIZADO!$A$4:$A$528=$A66)*(ACTUALIZADO!$M$4:$M$528=2)*(ACTUALIZADO!$B$4:$B$528=$C66)*(ACTUALIZADO!N$4:N$528))/1000000+SUMPRODUCT((ACTUALIZADO!$A$4:$A$528=$A66)*(ACTUALIZADO!$M$4:$M$528=5)*(ACTUALIZADO!$B$4:$B$528=$C66)*(ACTUALIZADO!N$4:N$528))/1000000</f>
        <v>#REF!</v>
      </c>
      <c r="O66" s="28" t="e">
        <f>SUMPRODUCT((ACTUALIZADO!$A$4:$A$528=$A66)*(ACTUALIZADO!$M$4:$M$528=2)*(ACTUALIZADO!$B$4:$B$528=$C66)*(ACTUALIZADO!O$4:O$528))/1000000+SUMPRODUCT((ACTUALIZADO!$A$4:$A$528=$A66)*(ACTUALIZADO!$M$4:$M$528=5)*(ACTUALIZADO!$B$4:$B$528=$C66)*(ACTUALIZADO!O$4:O$528))/1000000</f>
        <v>#REF!</v>
      </c>
      <c r="P66" s="29" t="e">
        <f>SUMPRODUCT((ACTUALIZADO!$A$4:$A$528=$A66)*(ACTUALIZADO!$M$4:$M$528=2)*(ACTUALIZADO!$B$4:$B$528=$C66)*(ACTUALIZADO!P$4:P$528))/1000000+SUMPRODUCT((ACTUALIZADO!$A$4:$A$528=$A66)*(ACTUALIZADO!$M$4:$M$528=5)*(ACTUALIZADO!$B$4:$B$528=$C66)*(ACTUALIZADO!P$4:P$528))/1000000</f>
        <v>#REF!</v>
      </c>
      <c r="Q66" s="28" t="e">
        <f t="shared" si="7"/>
        <v>#REF!</v>
      </c>
      <c r="R66" s="29" t="e">
        <f t="shared" si="1"/>
        <v>#REF!</v>
      </c>
      <c r="S66" s="30" t="str">
        <f t="shared" si="17"/>
        <v xml:space="preserve"> </v>
      </c>
      <c r="T66" s="27" t="e">
        <f>SUMPRODUCT((ACTUALIZADO!$A$4:$A$528=$A66)*(ACTUALIZADO!$M$4:$M$528=3)*(ACTUALIZADO!$B$4:$B$528=$C66)*(ACTUALIZADO!N$4:N$528))/1000000</f>
        <v>#REF!</v>
      </c>
      <c r="U66" s="28" t="e">
        <f>SUMPRODUCT((ACTUALIZADO!$A$4:$A$528=$A66)*(ACTUALIZADO!$M$4:$M$528=3)*(ACTUALIZADO!$B$4:$B$528=$C66)*(ACTUALIZADO!O$4:O$528))/1000000</f>
        <v>#REF!</v>
      </c>
      <c r="V66" s="29" t="e">
        <f>SUMPRODUCT((ACTUALIZADO!$A$4:$A$528=$A66)*(ACTUALIZADO!$M$4:$M$528=3)*(ACTUALIZADO!$B$4:$B$528=$C66)*(ACTUALIZADO!P$4:P$528))/1000000</f>
        <v>#REF!</v>
      </c>
      <c r="W66" s="28" t="e">
        <f t="shared" si="9"/>
        <v>#REF!</v>
      </c>
      <c r="X66" s="29" t="e">
        <f t="shared" si="2"/>
        <v>#REF!</v>
      </c>
      <c r="Y66" s="30" t="str">
        <f t="shared" si="18"/>
        <v xml:space="preserve"> </v>
      </c>
      <c r="Z66" s="31" t="e">
        <f t="shared" ref="Z66" si="126">+H66+N66+T66</f>
        <v>#REF!</v>
      </c>
      <c r="AA66" s="32" t="e">
        <f t="shared" ref="AA66" si="127">+I66+O66+U66</f>
        <v>#REF!</v>
      </c>
      <c r="AB66" s="32" t="e">
        <f t="shared" ref="AB66" si="128">+J66+P66+V66</f>
        <v>#REF!</v>
      </c>
      <c r="AC66" s="32" t="e">
        <f t="shared" si="11"/>
        <v>#REF!</v>
      </c>
      <c r="AD66" s="32" t="e">
        <f t="shared" si="4"/>
        <v>#REF!</v>
      </c>
      <c r="AE66" s="30" t="str">
        <f t="shared" si="19"/>
        <v xml:space="preserve"> </v>
      </c>
      <c r="AF66" s="3"/>
      <c r="AG66" s="3"/>
    </row>
    <row r="67" spans="1:34" outlineLevel="1" x14ac:dyDescent="0.25">
      <c r="B67" s="58" t="s">
        <v>3554</v>
      </c>
      <c r="C67" s="58"/>
      <c r="D67" s="398" t="str">
        <f>+CONCATENATE("TOTAL ",D66)</f>
        <v>TOTAL TURISMO</v>
      </c>
      <c r="E67" s="399"/>
      <c r="F67" s="400"/>
      <c r="G67" s="189"/>
      <c r="H67" s="33" t="e">
        <f>+H66</f>
        <v>#REF!</v>
      </c>
      <c r="I67" s="34" t="e">
        <f t="shared" ref="I67:J67" si="129">+I66</f>
        <v>#REF!</v>
      </c>
      <c r="J67" s="35" t="e">
        <f t="shared" si="129"/>
        <v>#REF!</v>
      </c>
      <c r="K67" s="34" t="e">
        <f t="shared" si="5"/>
        <v>#REF!</v>
      </c>
      <c r="L67" s="35" t="e">
        <f t="shared" si="0"/>
        <v>#REF!</v>
      </c>
      <c r="M67" s="30" t="str">
        <f t="shared" si="33"/>
        <v xml:space="preserve"> </v>
      </c>
      <c r="N67" s="33" t="e">
        <f t="shared" ref="N67:P67" si="130">+N66</f>
        <v>#REF!</v>
      </c>
      <c r="O67" s="34" t="e">
        <f t="shared" si="130"/>
        <v>#REF!</v>
      </c>
      <c r="P67" s="35" t="e">
        <f t="shared" si="130"/>
        <v>#REF!</v>
      </c>
      <c r="Q67" s="34" t="e">
        <f t="shared" si="7"/>
        <v>#REF!</v>
      </c>
      <c r="R67" s="35" t="e">
        <f t="shared" si="1"/>
        <v>#REF!</v>
      </c>
      <c r="S67" s="30" t="str">
        <f t="shared" si="17"/>
        <v xml:space="preserve"> </v>
      </c>
      <c r="T67" s="33" t="e">
        <f t="shared" ref="T67:V67" si="131">+T66</f>
        <v>#REF!</v>
      </c>
      <c r="U67" s="34" t="e">
        <f t="shared" si="131"/>
        <v>#REF!</v>
      </c>
      <c r="V67" s="35" t="e">
        <f t="shared" si="131"/>
        <v>#REF!</v>
      </c>
      <c r="W67" s="34" t="e">
        <f t="shared" si="9"/>
        <v>#REF!</v>
      </c>
      <c r="X67" s="35" t="e">
        <f t="shared" si="2"/>
        <v>#REF!</v>
      </c>
      <c r="Y67" s="30" t="str">
        <f t="shared" si="18"/>
        <v xml:space="preserve"> </v>
      </c>
      <c r="Z67" s="36" t="e">
        <f t="shared" ref="Z67:AB68" si="132">+H67+N67+T67</f>
        <v>#REF!</v>
      </c>
      <c r="AA67" s="37" t="e">
        <f t="shared" si="132"/>
        <v>#REF!</v>
      </c>
      <c r="AB67" s="37" t="e">
        <f t="shared" si="132"/>
        <v>#REF!</v>
      </c>
      <c r="AC67" s="37" t="e">
        <f t="shared" si="11"/>
        <v>#REF!</v>
      </c>
      <c r="AD67" s="37" t="e">
        <f t="shared" si="4"/>
        <v>#REF!</v>
      </c>
      <c r="AE67" s="30" t="str">
        <f t="shared" si="19"/>
        <v xml:space="preserve"> </v>
      </c>
      <c r="AF67" s="48">
        <f>+SUMIF(ARMONIZACION!$D$5:$D$53,B67,ARMONIZACION!$J$5:$J$53)/1000000</f>
        <v>8069.5590000000002</v>
      </c>
      <c r="AG67" s="178" t="e">
        <f>+AF67-Z67</f>
        <v>#REF!</v>
      </c>
    </row>
    <row r="68" spans="1:34" x14ac:dyDescent="0.25">
      <c r="B68" s="59"/>
      <c r="C68" s="58"/>
      <c r="D68" s="401" t="s">
        <v>418</v>
      </c>
      <c r="E68" s="402"/>
      <c r="F68" s="403"/>
      <c r="G68" s="286"/>
      <c r="H68" s="20" t="e">
        <f>+H79+H88+H96+H100+H102</f>
        <v>#REF!</v>
      </c>
      <c r="I68" s="21" t="e">
        <f>+I79+I88+I96+I100+I102</f>
        <v>#REF!</v>
      </c>
      <c r="J68" s="22" t="e">
        <f>+J79+J88+J96+J100+J102</f>
        <v>#REF!</v>
      </c>
      <c r="K68" s="21" t="e">
        <f t="shared" si="5"/>
        <v>#REF!</v>
      </c>
      <c r="L68" s="22" t="e">
        <f t="shared" si="0"/>
        <v>#REF!</v>
      </c>
      <c r="M68" s="23" t="str">
        <f t="shared" si="33"/>
        <v xml:space="preserve"> </v>
      </c>
      <c r="N68" s="20" t="e">
        <f>+N79+N88+N96+N100+N102</f>
        <v>#REF!</v>
      </c>
      <c r="O68" s="21" t="e">
        <f>+O79+O88+O96+O100+O102</f>
        <v>#REF!</v>
      </c>
      <c r="P68" s="22" t="e">
        <f>+P79+P88+P96+P100+P102</f>
        <v>#REF!</v>
      </c>
      <c r="Q68" s="21" t="e">
        <f t="shared" si="7"/>
        <v>#REF!</v>
      </c>
      <c r="R68" s="22" t="e">
        <f t="shared" si="1"/>
        <v>#REF!</v>
      </c>
      <c r="S68" s="23" t="str">
        <f t="shared" si="17"/>
        <v xml:space="preserve"> </v>
      </c>
      <c r="T68" s="20" t="e">
        <f>+T79+T88+T96+T100+T102</f>
        <v>#REF!</v>
      </c>
      <c r="U68" s="21" t="e">
        <f>+U79+U88+U96+U100+U102</f>
        <v>#REF!</v>
      </c>
      <c r="V68" s="22" t="e">
        <f>+V79+V88+V96+V100+V102</f>
        <v>#REF!</v>
      </c>
      <c r="W68" s="21" t="e">
        <f t="shared" si="9"/>
        <v>#REF!</v>
      </c>
      <c r="X68" s="22" t="e">
        <f t="shared" si="2"/>
        <v>#REF!</v>
      </c>
      <c r="Y68" s="23" t="str">
        <f t="shared" si="18"/>
        <v xml:space="preserve"> </v>
      </c>
      <c r="Z68" s="24" t="e">
        <f t="shared" si="132"/>
        <v>#REF!</v>
      </c>
      <c r="AA68" s="25" t="e">
        <f t="shared" si="132"/>
        <v>#REF!</v>
      </c>
      <c r="AB68" s="25" t="e">
        <f t="shared" si="132"/>
        <v>#REF!</v>
      </c>
      <c r="AC68" s="25" t="e">
        <f t="shared" si="11"/>
        <v>#REF!</v>
      </c>
      <c r="AD68" s="25" t="e">
        <f t="shared" si="4"/>
        <v>#REF!</v>
      </c>
      <c r="AE68" s="23" t="str">
        <f t="shared" si="19"/>
        <v xml:space="preserve"> </v>
      </c>
      <c r="AG68" s="3"/>
    </row>
    <row r="69" spans="1:34" ht="54.75" customHeight="1" outlineLevel="2" x14ac:dyDescent="0.25">
      <c r="A69" s="3" t="str">
        <f t="shared" ref="A69:A77" si="133">CONCATENATE(MID(B69,1,3),".",MID(B69,5,1),".",1)</f>
        <v>3.1.1.1</v>
      </c>
      <c r="B69" s="58" t="s">
        <v>521</v>
      </c>
      <c r="C69" s="58" t="e">
        <f>+VLOOKUP(B69,'GASTOS OCT'!#REF!,5,FALSE)</f>
        <v>#REF!</v>
      </c>
      <c r="D69" s="422" t="s">
        <v>419</v>
      </c>
      <c r="E69" s="432" t="s">
        <v>420</v>
      </c>
      <c r="F69" s="450" t="e">
        <f>+VLOOKUP(C69,#REF!,2,FALSE)</f>
        <v>#REF!</v>
      </c>
      <c r="G69" s="26" t="s">
        <v>4216</v>
      </c>
      <c r="H69" s="27" t="e">
        <f>SUMPRODUCT((ACTUALIZADO!$A$4:$A$528=$A69)*(ACTUALIZADO!$M$4:$M$528=1)*(ACTUALIZADO!$B$4:$B$528=$C69)*(ACTUALIZADO!N$4:N$528))/1000000</f>
        <v>#REF!</v>
      </c>
      <c r="I69" s="28" t="e">
        <f>SUMPRODUCT((ACTUALIZADO!$A$4:$A$528=$A69)*(ACTUALIZADO!$M$4:$M$528=1)*(ACTUALIZADO!$B$4:$B$528=$C69)*(ACTUALIZADO!O$4:O$528))/1000000</f>
        <v>#REF!</v>
      </c>
      <c r="J69" s="29" t="e">
        <f>SUMPRODUCT((ACTUALIZADO!$A$4:$A$528=$A69)*(ACTUALIZADO!$M$4:$M$528=1)*(ACTUALIZADO!$B$4:$B$528=$C69)*(ACTUALIZADO!P$4:P$528))/1000000</f>
        <v>#REF!</v>
      </c>
      <c r="K69" s="28" t="e">
        <f t="shared" ref="K69:K78" si="134">+H69-I69</f>
        <v>#REF!</v>
      </c>
      <c r="L69" s="29" t="e">
        <f t="shared" ref="L69:L78" si="135">+I69-J69</f>
        <v>#REF!</v>
      </c>
      <c r="M69" s="30" t="str">
        <f t="shared" ref="M69:M78" si="136">IFERROR(J69/H69," ")</f>
        <v xml:space="preserve"> </v>
      </c>
      <c r="N69" s="27" t="e">
        <f>SUMPRODUCT((ACTUALIZADO!$A$4:$A$528=$A69)*(ACTUALIZADO!$M$4:$M$528=2)*(ACTUALIZADO!$B$4:$B$528=$C69)*(ACTUALIZADO!N$4:N$528))/1000000+SUMPRODUCT((ACTUALIZADO!$A$4:$A$528=$A69)*(ACTUALIZADO!$M$4:$M$528=5)*(ACTUALIZADO!$B$4:$B$528=$C69)*(ACTUALIZADO!N$4:N$528))/1000000</f>
        <v>#REF!</v>
      </c>
      <c r="O69" s="28" t="e">
        <f>SUMPRODUCT((ACTUALIZADO!$A$4:$A$528=$A69)*(ACTUALIZADO!$M$4:$M$528=2)*(ACTUALIZADO!$B$4:$B$528=$C69)*(ACTUALIZADO!O$4:O$528))/1000000+SUMPRODUCT((ACTUALIZADO!$A$4:$A$528=$A69)*(ACTUALIZADO!$M$4:$M$528=5)*(ACTUALIZADO!$B$4:$B$528=$C69)*(ACTUALIZADO!O$4:O$528))/1000000</f>
        <v>#REF!</v>
      </c>
      <c r="P69" s="29" t="e">
        <f>SUMPRODUCT((ACTUALIZADO!$A$4:$A$528=$A69)*(ACTUALIZADO!$M$4:$M$528=2)*(ACTUALIZADO!$B$4:$B$528=$C69)*(ACTUALIZADO!P$4:P$528))/1000000+SUMPRODUCT((ACTUALIZADO!$A$4:$A$528=$A69)*(ACTUALIZADO!$M$4:$M$528=5)*(ACTUALIZADO!$B$4:$B$528=$C69)*(ACTUALIZADO!P$4:P$528))/1000000</f>
        <v>#REF!</v>
      </c>
      <c r="Q69" s="28" t="e">
        <f t="shared" ref="Q69:Q78" si="137">+N69-O69</f>
        <v>#REF!</v>
      </c>
      <c r="R69" s="29" t="e">
        <f t="shared" ref="R69:R78" si="138">+O69-P69</f>
        <v>#REF!</v>
      </c>
      <c r="S69" s="30" t="str">
        <f t="shared" ref="S69:S78" si="139">IFERROR(P69/N69," ")</f>
        <v xml:space="preserve"> </v>
      </c>
      <c r="T69" s="27" t="e">
        <f>SUMPRODUCT((ACTUALIZADO!$A$4:$A$528=$A69)*(ACTUALIZADO!$M$4:$M$528=3)*(ACTUALIZADO!$B$4:$B$528=$C69)*(ACTUALIZADO!N$4:N$528))/1000000</f>
        <v>#REF!</v>
      </c>
      <c r="U69" s="28" t="e">
        <f>SUMPRODUCT((ACTUALIZADO!$A$4:$A$528=$A69)*(ACTUALIZADO!$M$4:$M$528=3)*(ACTUALIZADO!$B$4:$B$528=$C69)*(ACTUALIZADO!O$4:O$528))/1000000</f>
        <v>#REF!</v>
      </c>
      <c r="V69" s="29" t="e">
        <f>SUMPRODUCT((ACTUALIZADO!$A$4:$A$528=$A69)*(ACTUALIZADO!$M$4:$M$528=3)*(ACTUALIZADO!$B$4:$B$528=$C69)*(ACTUALIZADO!P$4:P$528))/1000000</f>
        <v>#REF!</v>
      </c>
      <c r="W69" s="28" t="e">
        <f t="shared" ref="W69:W78" si="140">+T69-U69</f>
        <v>#REF!</v>
      </c>
      <c r="X69" s="29" t="e">
        <f t="shared" ref="X69:X78" si="141">+U69-V69</f>
        <v>#REF!</v>
      </c>
      <c r="Y69" s="30" t="str">
        <f t="shared" ref="Y69:Y78" si="142">IFERROR(V69/T69," ")</f>
        <v xml:space="preserve"> </v>
      </c>
      <c r="Z69" s="31" t="e">
        <f t="shared" ref="Z69:Z78" si="143">+H69+N69+T69</f>
        <v>#REF!</v>
      </c>
      <c r="AA69" s="32" t="e">
        <f t="shared" ref="AA69:AA78" si="144">+I69+O69+U69</f>
        <v>#REF!</v>
      </c>
      <c r="AB69" s="32" t="e">
        <f t="shared" ref="AB69:AB78" si="145">+J69+P69+V69</f>
        <v>#REF!</v>
      </c>
      <c r="AC69" s="32" t="e">
        <f t="shared" ref="AC69:AC78" si="146">+Z69-AA69</f>
        <v>#REF!</v>
      </c>
      <c r="AD69" s="32" t="e">
        <f t="shared" ref="AD69:AD78" si="147">+AA69-AB69</f>
        <v>#REF!</v>
      </c>
      <c r="AE69" s="30" t="str">
        <f t="shared" ref="AE69:AE78" si="148">IFERROR(AB69/Z69," ")</f>
        <v xml:space="preserve"> </v>
      </c>
      <c r="AF69" s="3"/>
      <c r="AG69" s="3"/>
      <c r="AH69" s="439"/>
    </row>
    <row r="70" spans="1:34" ht="27" outlineLevel="2" x14ac:dyDescent="0.25">
      <c r="A70" s="3" t="str">
        <f>CONCATENATE(MID(B70,1,3),".",MID(B70,5,1),".",2)</f>
        <v>3.1.1.2</v>
      </c>
      <c r="B70" s="58" t="s">
        <v>521</v>
      </c>
      <c r="C70" s="58" t="e">
        <f>+VLOOKUP(B70,'GASTOS OCT'!#REF!,5,FALSE)</f>
        <v>#REF!</v>
      </c>
      <c r="D70" s="420"/>
      <c r="E70" s="397" t="s">
        <v>420</v>
      </c>
      <c r="F70" s="436" t="s">
        <v>215</v>
      </c>
      <c r="G70" s="26" t="s">
        <v>4217</v>
      </c>
      <c r="H70" s="27" t="e">
        <f>SUMPRODUCT((ACTUALIZADO!$A$4:$A$528=$A70)*(ACTUALIZADO!$M$4:$M$528=1)*(ACTUALIZADO!$B$4:$B$528=$C70)*(ACTUALIZADO!N$4:N$528))/1000000</f>
        <v>#REF!</v>
      </c>
      <c r="I70" s="28" t="e">
        <f>SUMPRODUCT((ACTUALIZADO!$A$4:$A$528=$A70)*(ACTUALIZADO!$M$4:$M$528=1)*(ACTUALIZADO!$B$4:$B$528=$C70)*(ACTUALIZADO!O$4:O$528))/1000000</f>
        <v>#REF!</v>
      </c>
      <c r="J70" s="29" t="e">
        <f>SUMPRODUCT((ACTUALIZADO!$A$4:$A$528=$A70)*(ACTUALIZADO!$M$4:$M$528=1)*(ACTUALIZADO!$B$4:$B$528=$C70)*(ACTUALIZADO!P$4:P$528))/1000000</f>
        <v>#REF!</v>
      </c>
      <c r="K70" s="28" t="e">
        <f t="shared" si="134"/>
        <v>#REF!</v>
      </c>
      <c r="L70" s="29" t="e">
        <f t="shared" si="135"/>
        <v>#REF!</v>
      </c>
      <c r="M70" s="30" t="str">
        <f t="shared" si="136"/>
        <v xml:space="preserve"> </v>
      </c>
      <c r="N70" s="27" t="e">
        <f>SUMPRODUCT((ACTUALIZADO!$A$4:$A$528=$A70)*(ACTUALIZADO!$M$4:$M$528=2)*(ACTUALIZADO!$B$4:$B$528=$C70)*(ACTUALIZADO!N$4:N$528))/1000000+SUMPRODUCT((ACTUALIZADO!$A$4:$A$528=$A70)*(ACTUALIZADO!$M$4:$M$528=5)*(ACTUALIZADO!$B$4:$B$528=$C70)*(ACTUALIZADO!N$4:N$528))/1000000</f>
        <v>#REF!</v>
      </c>
      <c r="O70" s="28" t="e">
        <f>SUMPRODUCT((ACTUALIZADO!$A$4:$A$528=$A70)*(ACTUALIZADO!$M$4:$M$528=2)*(ACTUALIZADO!$B$4:$B$528=$C70)*(ACTUALIZADO!O$4:O$528))/1000000+SUMPRODUCT((ACTUALIZADO!$A$4:$A$528=$A70)*(ACTUALIZADO!$M$4:$M$528=5)*(ACTUALIZADO!$B$4:$B$528=$C70)*(ACTUALIZADO!O$4:O$528))/1000000</f>
        <v>#REF!</v>
      </c>
      <c r="P70" s="29" t="e">
        <f>SUMPRODUCT((ACTUALIZADO!$A$4:$A$528=$A70)*(ACTUALIZADO!$M$4:$M$528=2)*(ACTUALIZADO!$B$4:$B$528=$C70)*(ACTUALIZADO!P$4:P$528))/1000000+SUMPRODUCT((ACTUALIZADO!$A$4:$A$528=$A70)*(ACTUALIZADO!$M$4:$M$528=5)*(ACTUALIZADO!$B$4:$B$528=$C70)*(ACTUALIZADO!P$4:P$528))/1000000</f>
        <v>#REF!</v>
      </c>
      <c r="Q70" s="28" t="e">
        <f t="shared" si="137"/>
        <v>#REF!</v>
      </c>
      <c r="R70" s="29" t="e">
        <f t="shared" si="138"/>
        <v>#REF!</v>
      </c>
      <c r="S70" s="30" t="str">
        <f t="shared" si="139"/>
        <v xml:space="preserve"> </v>
      </c>
      <c r="T70" s="27" t="e">
        <f>SUMPRODUCT((ACTUALIZADO!$A$4:$A$528=$A70)*(ACTUALIZADO!$M$4:$M$528=3)*(ACTUALIZADO!$B$4:$B$528=$C70)*(ACTUALIZADO!N$4:N$528))/1000000</f>
        <v>#REF!</v>
      </c>
      <c r="U70" s="28" t="e">
        <f>SUMPRODUCT((ACTUALIZADO!$A$4:$A$528=$A70)*(ACTUALIZADO!$M$4:$M$528=3)*(ACTUALIZADO!$B$4:$B$528=$C70)*(ACTUALIZADO!O$4:O$528))/1000000</f>
        <v>#REF!</v>
      </c>
      <c r="V70" s="29" t="e">
        <f>SUMPRODUCT((ACTUALIZADO!$A$4:$A$528=$A70)*(ACTUALIZADO!$M$4:$M$528=3)*(ACTUALIZADO!$B$4:$B$528=$C70)*(ACTUALIZADO!P$4:P$528))/1000000</f>
        <v>#REF!</v>
      </c>
      <c r="W70" s="28" t="e">
        <f t="shared" si="140"/>
        <v>#REF!</v>
      </c>
      <c r="X70" s="29" t="e">
        <f t="shared" si="141"/>
        <v>#REF!</v>
      </c>
      <c r="Y70" s="30" t="str">
        <f t="shared" si="142"/>
        <v xml:space="preserve"> </v>
      </c>
      <c r="Z70" s="31" t="e">
        <f t="shared" si="143"/>
        <v>#REF!</v>
      </c>
      <c r="AA70" s="32" t="e">
        <f t="shared" si="144"/>
        <v>#REF!</v>
      </c>
      <c r="AB70" s="32" t="e">
        <f t="shared" si="145"/>
        <v>#REF!</v>
      </c>
      <c r="AC70" s="32" t="e">
        <f t="shared" si="146"/>
        <v>#REF!</v>
      </c>
      <c r="AD70" s="32" t="e">
        <f t="shared" si="147"/>
        <v>#REF!</v>
      </c>
      <c r="AE70" s="30" t="str">
        <f t="shared" si="148"/>
        <v xml:space="preserve"> </v>
      </c>
      <c r="AF70" s="3"/>
      <c r="AG70" s="3"/>
      <c r="AH70" s="439"/>
    </row>
    <row r="71" spans="1:34" ht="13.5" customHeight="1" outlineLevel="2" x14ac:dyDescent="0.25">
      <c r="A71" s="3" t="str">
        <f t="shared" si="133"/>
        <v>3.1.2.1</v>
      </c>
      <c r="B71" s="287" t="s">
        <v>522</v>
      </c>
      <c r="C71" s="58" t="e">
        <f>+VLOOKUP(B71,'GASTOS OCT'!#REF!,5,FALSE)</f>
        <v>#REF!</v>
      </c>
      <c r="D71" s="420"/>
      <c r="E71" s="397" t="s">
        <v>249</v>
      </c>
      <c r="F71" s="436" t="e">
        <f>+VLOOKUP(C71,#REF!,2,FALSE)</f>
        <v>#REF!</v>
      </c>
      <c r="G71" s="26" t="s">
        <v>4218</v>
      </c>
      <c r="H71" s="27" t="e">
        <f>SUMPRODUCT((ACTUALIZADO!$A$4:$A$528=$A71)*(ACTUALIZADO!$M$4:$M$528=1)*(ACTUALIZADO!$B$4:$B$528=$C71)*(ACTUALIZADO!N$4:N$528))/1000000</f>
        <v>#REF!</v>
      </c>
      <c r="I71" s="28" t="e">
        <f>SUMPRODUCT((ACTUALIZADO!$A$4:$A$528=$A71)*(ACTUALIZADO!$M$4:$M$528=1)*(ACTUALIZADO!$B$4:$B$528=$C71)*(ACTUALIZADO!O$4:O$528))/1000000</f>
        <v>#REF!</v>
      </c>
      <c r="J71" s="29" t="e">
        <f>SUMPRODUCT((ACTUALIZADO!$A$4:$A$528=$A71)*(ACTUALIZADO!$M$4:$M$528=1)*(ACTUALIZADO!$B$4:$B$528=$C71)*(ACTUALIZADO!P$4:P$528))/1000000</f>
        <v>#REF!</v>
      </c>
      <c r="K71" s="28" t="e">
        <f t="shared" si="134"/>
        <v>#REF!</v>
      </c>
      <c r="L71" s="29" t="e">
        <f t="shared" si="135"/>
        <v>#REF!</v>
      </c>
      <c r="M71" s="30" t="str">
        <f t="shared" si="136"/>
        <v xml:space="preserve"> </v>
      </c>
      <c r="N71" s="27" t="e">
        <f>SUMPRODUCT((ACTUALIZADO!$A$4:$A$528=$A71)*(ACTUALIZADO!$M$4:$M$528=2)*(ACTUALIZADO!$B$4:$B$528=$C71)*(ACTUALIZADO!N$4:N$528))/1000000+SUMPRODUCT((ACTUALIZADO!$A$4:$A$528=$A71)*(ACTUALIZADO!$M$4:$M$528=5)*(ACTUALIZADO!$B$4:$B$528=$C71)*(ACTUALIZADO!N$4:N$528))/1000000</f>
        <v>#REF!</v>
      </c>
      <c r="O71" s="28" t="e">
        <f>SUMPRODUCT((ACTUALIZADO!$A$4:$A$528=$A71)*(ACTUALIZADO!$M$4:$M$528=2)*(ACTUALIZADO!$B$4:$B$528=$C71)*(ACTUALIZADO!O$4:O$528))/1000000+SUMPRODUCT((ACTUALIZADO!$A$4:$A$528=$A71)*(ACTUALIZADO!$M$4:$M$528=5)*(ACTUALIZADO!$B$4:$B$528=$C71)*(ACTUALIZADO!O$4:O$528))/1000000</f>
        <v>#REF!</v>
      </c>
      <c r="P71" s="29" t="e">
        <f>SUMPRODUCT((ACTUALIZADO!$A$4:$A$528=$A71)*(ACTUALIZADO!$M$4:$M$528=2)*(ACTUALIZADO!$B$4:$B$528=$C71)*(ACTUALIZADO!P$4:P$528))/1000000+SUMPRODUCT((ACTUALIZADO!$A$4:$A$528=$A71)*(ACTUALIZADO!$M$4:$M$528=5)*(ACTUALIZADO!$B$4:$B$528=$C71)*(ACTUALIZADO!P$4:P$528))/1000000</f>
        <v>#REF!</v>
      </c>
      <c r="Q71" s="28" t="e">
        <f t="shared" si="137"/>
        <v>#REF!</v>
      </c>
      <c r="R71" s="29" t="e">
        <f t="shared" si="138"/>
        <v>#REF!</v>
      </c>
      <c r="S71" s="30" t="str">
        <f t="shared" si="139"/>
        <v xml:space="preserve"> </v>
      </c>
      <c r="T71" s="27" t="e">
        <f>SUMPRODUCT((ACTUALIZADO!$A$4:$A$528=$A71)*(ACTUALIZADO!$M$4:$M$528=3)*(ACTUALIZADO!$B$4:$B$528=$C71)*(ACTUALIZADO!N$4:N$528))/1000000</f>
        <v>#REF!</v>
      </c>
      <c r="U71" s="28" t="e">
        <f>SUMPRODUCT((ACTUALIZADO!$A$4:$A$528=$A71)*(ACTUALIZADO!$M$4:$M$528=3)*(ACTUALIZADO!$B$4:$B$528=$C71)*(ACTUALIZADO!O$4:O$528))/1000000</f>
        <v>#REF!</v>
      </c>
      <c r="V71" s="29" t="e">
        <f>SUMPRODUCT((ACTUALIZADO!$A$4:$A$528=$A71)*(ACTUALIZADO!$M$4:$M$528=3)*(ACTUALIZADO!$B$4:$B$528=$C71)*(ACTUALIZADO!P$4:P$528))/1000000</f>
        <v>#REF!</v>
      </c>
      <c r="W71" s="28" t="e">
        <f t="shared" si="140"/>
        <v>#REF!</v>
      </c>
      <c r="X71" s="29" t="e">
        <f t="shared" si="141"/>
        <v>#REF!</v>
      </c>
      <c r="Y71" s="30" t="str">
        <f t="shared" si="142"/>
        <v xml:space="preserve"> </v>
      </c>
      <c r="Z71" s="31" t="e">
        <f t="shared" si="143"/>
        <v>#REF!</v>
      </c>
      <c r="AA71" s="32" t="e">
        <f t="shared" si="144"/>
        <v>#REF!</v>
      </c>
      <c r="AB71" s="32" t="e">
        <f t="shared" si="145"/>
        <v>#REF!</v>
      </c>
      <c r="AC71" s="32" t="e">
        <f t="shared" si="146"/>
        <v>#REF!</v>
      </c>
      <c r="AD71" s="32" t="e">
        <f t="shared" si="147"/>
        <v>#REF!</v>
      </c>
      <c r="AE71" s="30" t="str">
        <f t="shared" si="148"/>
        <v xml:space="preserve"> </v>
      </c>
      <c r="AF71" s="3"/>
      <c r="AG71" s="3"/>
      <c r="AH71" s="439"/>
    </row>
    <row r="72" spans="1:34" ht="40.5" outlineLevel="2" x14ac:dyDescent="0.25">
      <c r="A72" s="3" t="str">
        <f>CONCATENATE(MID(B72,1,3),".",MID(B72,5,1),".",2)</f>
        <v>3.1.2.2</v>
      </c>
      <c r="B72" s="287" t="s">
        <v>522</v>
      </c>
      <c r="C72" s="58" t="e">
        <f>+VLOOKUP(B72,'GASTOS OCT'!#REF!,5,FALSE)</f>
        <v>#REF!</v>
      </c>
      <c r="D72" s="420"/>
      <c r="E72" s="397" t="s">
        <v>249</v>
      </c>
      <c r="F72" s="436" t="e">
        <f>+VLOOKUP(C72,#REF!,2,FALSE)</f>
        <v>#REF!</v>
      </c>
      <c r="G72" s="26" t="s">
        <v>4219</v>
      </c>
      <c r="H72" s="27" t="e">
        <f>SUMPRODUCT((ACTUALIZADO!$A$4:$A$528=$A72)*(ACTUALIZADO!$M$4:$M$528=1)*(ACTUALIZADO!$B$4:$B$528=$C72)*(ACTUALIZADO!N$4:N$528))/1000000</f>
        <v>#REF!</v>
      </c>
      <c r="I72" s="28" t="e">
        <f>SUMPRODUCT((ACTUALIZADO!$A$4:$A$528=$A72)*(ACTUALIZADO!$M$4:$M$528=1)*(ACTUALIZADO!$B$4:$B$528=$C72)*(ACTUALIZADO!O$4:O$528))/1000000</f>
        <v>#REF!</v>
      </c>
      <c r="J72" s="29" t="e">
        <f>SUMPRODUCT((ACTUALIZADO!$A$4:$A$528=$A72)*(ACTUALIZADO!$M$4:$M$528=1)*(ACTUALIZADO!$B$4:$B$528=$C72)*(ACTUALIZADO!P$4:P$528))/1000000</f>
        <v>#REF!</v>
      </c>
      <c r="K72" s="28" t="e">
        <f t="shared" si="134"/>
        <v>#REF!</v>
      </c>
      <c r="L72" s="29" t="e">
        <f t="shared" si="135"/>
        <v>#REF!</v>
      </c>
      <c r="M72" s="30" t="str">
        <f t="shared" si="136"/>
        <v xml:space="preserve"> </v>
      </c>
      <c r="N72" s="27" t="e">
        <f>SUMPRODUCT((ACTUALIZADO!$A$4:$A$528=$A72)*(ACTUALIZADO!$M$4:$M$528=2)*(ACTUALIZADO!$B$4:$B$528=$C72)*(ACTUALIZADO!N$4:N$528))/1000000+SUMPRODUCT((ACTUALIZADO!$A$4:$A$528=$A72)*(ACTUALIZADO!$M$4:$M$528=5)*(ACTUALIZADO!$B$4:$B$528=$C72)*(ACTUALIZADO!N$4:N$528))/1000000</f>
        <v>#REF!</v>
      </c>
      <c r="O72" s="28" t="e">
        <f>SUMPRODUCT((ACTUALIZADO!$A$4:$A$528=$A72)*(ACTUALIZADO!$M$4:$M$528=2)*(ACTUALIZADO!$B$4:$B$528=$C72)*(ACTUALIZADO!O$4:O$528))/1000000+SUMPRODUCT((ACTUALIZADO!$A$4:$A$528=$A72)*(ACTUALIZADO!$M$4:$M$528=5)*(ACTUALIZADO!$B$4:$B$528=$C72)*(ACTUALIZADO!O$4:O$528))/1000000</f>
        <v>#REF!</v>
      </c>
      <c r="P72" s="29" t="e">
        <f>SUMPRODUCT((ACTUALIZADO!$A$4:$A$528=$A72)*(ACTUALIZADO!$M$4:$M$528=2)*(ACTUALIZADO!$B$4:$B$528=$C72)*(ACTUALIZADO!P$4:P$528))/1000000+SUMPRODUCT((ACTUALIZADO!$A$4:$A$528=$A72)*(ACTUALIZADO!$M$4:$M$528=5)*(ACTUALIZADO!$B$4:$B$528=$C72)*(ACTUALIZADO!P$4:P$528))/1000000</f>
        <v>#REF!</v>
      </c>
      <c r="Q72" s="28" t="e">
        <f t="shared" si="137"/>
        <v>#REF!</v>
      </c>
      <c r="R72" s="29" t="e">
        <f t="shared" si="138"/>
        <v>#REF!</v>
      </c>
      <c r="S72" s="30" t="str">
        <f t="shared" si="139"/>
        <v xml:space="preserve"> </v>
      </c>
      <c r="T72" s="27" t="e">
        <f>SUMPRODUCT((ACTUALIZADO!$A$4:$A$528=$A72)*(ACTUALIZADO!$M$4:$M$528=3)*(ACTUALIZADO!$B$4:$B$528=$C72)*(ACTUALIZADO!N$4:N$528))/1000000</f>
        <v>#REF!</v>
      </c>
      <c r="U72" s="28" t="e">
        <f>SUMPRODUCT((ACTUALIZADO!$A$4:$A$528=$A72)*(ACTUALIZADO!$M$4:$M$528=3)*(ACTUALIZADO!$B$4:$B$528=$C72)*(ACTUALIZADO!O$4:O$528))/1000000</f>
        <v>#REF!</v>
      </c>
      <c r="V72" s="29" t="e">
        <f>SUMPRODUCT((ACTUALIZADO!$A$4:$A$528=$A72)*(ACTUALIZADO!$M$4:$M$528=3)*(ACTUALIZADO!$B$4:$B$528=$C72)*(ACTUALIZADO!P$4:P$528))/1000000</f>
        <v>#REF!</v>
      </c>
      <c r="W72" s="28" t="e">
        <f t="shared" si="140"/>
        <v>#REF!</v>
      </c>
      <c r="X72" s="29" t="e">
        <f t="shared" si="141"/>
        <v>#REF!</v>
      </c>
      <c r="Y72" s="30" t="str">
        <f t="shared" si="142"/>
        <v xml:space="preserve"> </v>
      </c>
      <c r="Z72" s="31" t="e">
        <f t="shared" si="143"/>
        <v>#REF!</v>
      </c>
      <c r="AA72" s="32" t="e">
        <f t="shared" si="144"/>
        <v>#REF!</v>
      </c>
      <c r="AB72" s="32" t="e">
        <f t="shared" si="145"/>
        <v>#REF!</v>
      </c>
      <c r="AC72" s="32" t="e">
        <f t="shared" si="146"/>
        <v>#REF!</v>
      </c>
      <c r="AD72" s="32" t="e">
        <f t="shared" si="147"/>
        <v>#REF!</v>
      </c>
      <c r="AE72" s="30" t="str">
        <f t="shared" si="148"/>
        <v xml:space="preserve"> </v>
      </c>
      <c r="AF72" s="3"/>
      <c r="AG72" s="3"/>
      <c r="AH72" s="439"/>
    </row>
    <row r="73" spans="1:34" ht="27" outlineLevel="2" x14ac:dyDescent="0.25">
      <c r="A73" s="3" t="str">
        <f t="shared" si="133"/>
        <v>3.1.3.1</v>
      </c>
      <c r="B73" s="58" t="s">
        <v>523</v>
      </c>
      <c r="C73" s="58" t="e">
        <f>+VLOOKUP(B73,'GASTOS OCT'!#REF!,5,FALSE)</f>
        <v>#REF!</v>
      </c>
      <c r="D73" s="420"/>
      <c r="E73" s="290" t="s">
        <v>427</v>
      </c>
      <c r="F73" s="436" t="e">
        <f>+VLOOKUP(C73,#REF!,2,FALSE)</f>
        <v>#REF!</v>
      </c>
      <c r="G73" s="26" t="s">
        <v>4221</v>
      </c>
      <c r="H73" s="27" t="e">
        <f>SUMPRODUCT((ACTUALIZADO!$A$4:$A$528=$A73)*(ACTUALIZADO!$M$4:$M$528=1)*(ACTUALIZADO!$B$4:$B$528=$C73)*(ACTUALIZADO!N$4:N$528))/1000000</f>
        <v>#REF!</v>
      </c>
      <c r="I73" s="28" t="e">
        <f>SUMPRODUCT((ACTUALIZADO!$A$4:$A$528=$A73)*(ACTUALIZADO!$M$4:$M$528=1)*(ACTUALIZADO!$B$4:$B$528=$C73)*(ACTUALIZADO!O$4:O$528))/1000000</f>
        <v>#REF!</v>
      </c>
      <c r="J73" s="29" t="e">
        <f>SUMPRODUCT((ACTUALIZADO!$A$4:$A$528=$A73)*(ACTUALIZADO!$M$4:$M$528=1)*(ACTUALIZADO!$B$4:$B$528=$C73)*(ACTUALIZADO!P$4:P$528))/1000000</f>
        <v>#REF!</v>
      </c>
      <c r="K73" s="28" t="e">
        <f t="shared" si="134"/>
        <v>#REF!</v>
      </c>
      <c r="L73" s="29" t="e">
        <f t="shared" si="135"/>
        <v>#REF!</v>
      </c>
      <c r="M73" s="30" t="str">
        <f t="shared" si="136"/>
        <v xml:space="preserve"> </v>
      </c>
      <c r="N73" s="27" t="e">
        <f>SUMPRODUCT((ACTUALIZADO!$A$4:$A$528=$A73)*(ACTUALIZADO!$M$4:$M$528=2)*(ACTUALIZADO!$B$4:$B$528=$C73)*(ACTUALIZADO!N$4:N$528))/1000000+SUMPRODUCT((ACTUALIZADO!$A$4:$A$528=$A73)*(ACTUALIZADO!$M$4:$M$528=5)*(ACTUALIZADO!$B$4:$B$528=$C73)*(ACTUALIZADO!N$4:N$528))/1000000</f>
        <v>#REF!</v>
      </c>
      <c r="O73" s="28" t="e">
        <f>SUMPRODUCT((ACTUALIZADO!$A$4:$A$528=$A73)*(ACTUALIZADO!$M$4:$M$528=2)*(ACTUALIZADO!$B$4:$B$528=$C73)*(ACTUALIZADO!O$4:O$528))/1000000+SUMPRODUCT((ACTUALIZADO!$A$4:$A$528=$A73)*(ACTUALIZADO!$M$4:$M$528=5)*(ACTUALIZADO!$B$4:$B$528=$C73)*(ACTUALIZADO!O$4:O$528))/1000000</f>
        <v>#REF!</v>
      </c>
      <c r="P73" s="29" t="e">
        <f>SUMPRODUCT((ACTUALIZADO!$A$4:$A$528=$A73)*(ACTUALIZADO!$M$4:$M$528=2)*(ACTUALIZADO!$B$4:$B$528=$C73)*(ACTUALIZADO!P$4:P$528))/1000000+SUMPRODUCT((ACTUALIZADO!$A$4:$A$528=$A73)*(ACTUALIZADO!$M$4:$M$528=5)*(ACTUALIZADO!$B$4:$B$528=$C73)*(ACTUALIZADO!P$4:P$528))/1000000</f>
        <v>#REF!</v>
      </c>
      <c r="Q73" s="28" t="e">
        <f t="shared" si="137"/>
        <v>#REF!</v>
      </c>
      <c r="R73" s="29" t="e">
        <f t="shared" si="138"/>
        <v>#REF!</v>
      </c>
      <c r="S73" s="30" t="str">
        <f t="shared" si="139"/>
        <v xml:space="preserve"> </v>
      </c>
      <c r="T73" s="27" t="e">
        <f>SUMPRODUCT((ACTUALIZADO!$A$4:$A$528=$A73)*(ACTUALIZADO!$M$4:$M$528=3)*(ACTUALIZADO!$B$4:$B$528=$C73)*(ACTUALIZADO!N$4:N$528))/1000000</f>
        <v>#REF!</v>
      </c>
      <c r="U73" s="28" t="e">
        <f>SUMPRODUCT((ACTUALIZADO!$A$4:$A$528=$A73)*(ACTUALIZADO!$M$4:$M$528=3)*(ACTUALIZADO!$B$4:$B$528=$C73)*(ACTUALIZADO!O$4:O$528))/1000000</f>
        <v>#REF!</v>
      </c>
      <c r="V73" s="29" t="e">
        <f>SUMPRODUCT((ACTUALIZADO!$A$4:$A$528=$A73)*(ACTUALIZADO!$M$4:$M$528=3)*(ACTUALIZADO!$B$4:$B$528=$C73)*(ACTUALIZADO!P$4:P$528))/1000000</f>
        <v>#REF!</v>
      </c>
      <c r="W73" s="28" t="e">
        <f t="shared" si="140"/>
        <v>#REF!</v>
      </c>
      <c r="X73" s="29" t="e">
        <f t="shared" si="141"/>
        <v>#REF!</v>
      </c>
      <c r="Y73" s="30" t="str">
        <f t="shared" si="142"/>
        <v xml:space="preserve"> </v>
      </c>
      <c r="Z73" s="31" t="e">
        <f t="shared" si="143"/>
        <v>#REF!</v>
      </c>
      <c r="AA73" s="32" t="e">
        <f t="shared" si="144"/>
        <v>#REF!</v>
      </c>
      <c r="AB73" s="32" t="e">
        <f t="shared" si="145"/>
        <v>#REF!</v>
      </c>
      <c r="AC73" s="32" t="e">
        <f t="shared" si="146"/>
        <v>#REF!</v>
      </c>
      <c r="AD73" s="32" t="e">
        <f t="shared" si="147"/>
        <v>#REF!</v>
      </c>
      <c r="AE73" s="30" t="str">
        <f t="shared" si="148"/>
        <v xml:space="preserve"> </v>
      </c>
      <c r="AF73" s="3"/>
      <c r="AG73" s="3"/>
      <c r="AH73" s="439"/>
    </row>
    <row r="74" spans="1:34" ht="41.25" customHeight="1" outlineLevel="2" x14ac:dyDescent="0.25">
      <c r="A74" s="3" t="str">
        <f t="shared" si="133"/>
        <v>3.1.4.1</v>
      </c>
      <c r="B74" s="58" t="s">
        <v>524</v>
      </c>
      <c r="C74" s="58" t="e">
        <f>+VLOOKUP(B74,'GASTOS OCT'!#REF!,5,FALSE)</f>
        <v>#REF!</v>
      </c>
      <c r="D74" s="420"/>
      <c r="E74" s="290" t="s">
        <v>430</v>
      </c>
      <c r="F74" s="436" t="e">
        <f>+VLOOKUP(C74,#REF!,2,FALSE)</f>
        <v>#REF!</v>
      </c>
      <c r="G74" s="26" t="s">
        <v>4223</v>
      </c>
      <c r="H74" s="27" t="e">
        <f>SUMPRODUCT((ACTUALIZADO!$A$4:$A$528=$A74)*(ACTUALIZADO!$M$4:$M$528=1)*(ACTUALIZADO!$B$4:$B$528=$C74)*(ACTUALIZADO!N$4:N$528))/1000000</f>
        <v>#REF!</v>
      </c>
      <c r="I74" s="28" t="e">
        <f>SUMPRODUCT((ACTUALIZADO!$A$4:$A$528=$A74)*(ACTUALIZADO!$M$4:$M$528=1)*(ACTUALIZADO!$B$4:$B$528=$C74)*(ACTUALIZADO!O$4:O$528))/1000000</f>
        <v>#REF!</v>
      </c>
      <c r="J74" s="29" t="e">
        <f>SUMPRODUCT((ACTUALIZADO!$A$4:$A$528=$A74)*(ACTUALIZADO!$M$4:$M$528=1)*(ACTUALIZADO!$B$4:$B$528=$C74)*(ACTUALIZADO!P$4:P$528))/1000000</f>
        <v>#REF!</v>
      </c>
      <c r="K74" s="28" t="e">
        <f t="shared" si="134"/>
        <v>#REF!</v>
      </c>
      <c r="L74" s="29" t="e">
        <f t="shared" si="135"/>
        <v>#REF!</v>
      </c>
      <c r="M74" s="30" t="str">
        <f t="shared" si="136"/>
        <v xml:space="preserve"> </v>
      </c>
      <c r="N74" s="27" t="e">
        <f>SUMPRODUCT((ACTUALIZADO!$A$4:$A$528=$A74)*(ACTUALIZADO!$M$4:$M$528=2)*(ACTUALIZADO!$B$4:$B$528=$C74)*(ACTUALIZADO!N$4:N$528))/1000000+SUMPRODUCT((ACTUALIZADO!$A$4:$A$528=$A74)*(ACTUALIZADO!$M$4:$M$528=5)*(ACTUALIZADO!$B$4:$B$528=$C74)*(ACTUALIZADO!N$4:N$528))/1000000</f>
        <v>#REF!</v>
      </c>
      <c r="O74" s="28" t="e">
        <f>SUMPRODUCT((ACTUALIZADO!$A$4:$A$528=$A74)*(ACTUALIZADO!$M$4:$M$528=2)*(ACTUALIZADO!$B$4:$B$528=$C74)*(ACTUALIZADO!O$4:O$528))/1000000+SUMPRODUCT((ACTUALIZADO!$A$4:$A$528=$A74)*(ACTUALIZADO!$M$4:$M$528=5)*(ACTUALIZADO!$B$4:$B$528=$C74)*(ACTUALIZADO!O$4:O$528))/1000000</f>
        <v>#REF!</v>
      </c>
      <c r="P74" s="29" t="e">
        <f>SUMPRODUCT((ACTUALIZADO!$A$4:$A$528=$A74)*(ACTUALIZADO!$M$4:$M$528=2)*(ACTUALIZADO!$B$4:$B$528=$C74)*(ACTUALIZADO!P$4:P$528))/1000000+SUMPRODUCT((ACTUALIZADO!$A$4:$A$528=$A74)*(ACTUALIZADO!$M$4:$M$528=5)*(ACTUALIZADO!$B$4:$B$528=$C74)*(ACTUALIZADO!P$4:P$528))/1000000</f>
        <v>#REF!</v>
      </c>
      <c r="Q74" s="28" t="e">
        <f t="shared" si="137"/>
        <v>#REF!</v>
      </c>
      <c r="R74" s="29" t="e">
        <f t="shared" si="138"/>
        <v>#REF!</v>
      </c>
      <c r="S74" s="30" t="str">
        <f t="shared" si="139"/>
        <v xml:space="preserve"> </v>
      </c>
      <c r="T74" s="27" t="e">
        <f>SUMPRODUCT((ACTUALIZADO!$A$4:$A$528=$A74)*(ACTUALIZADO!$M$4:$M$528=3)*(ACTUALIZADO!$B$4:$B$528=$C74)*(ACTUALIZADO!N$4:N$528))/1000000</f>
        <v>#REF!</v>
      </c>
      <c r="U74" s="28" t="e">
        <f>SUMPRODUCT((ACTUALIZADO!$A$4:$A$528=$A74)*(ACTUALIZADO!$M$4:$M$528=3)*(ACTUALIZADO!$B$4:$B$528=$C74)*(ACTUALIZADO!O$4:O$528))/1000000</f>
        <v>#REF!</v>
      </c>
      <c r="V74" s="29" t="e">
        <f>SUMPRODUCT((ACTUALIZADO!$A$4:$A$528=$A74)*(ACTUALIZADO!$M$4:$M$528=3)*(ACTUALIZADO!$B$4:$B$528=$C74)*(ACTUALIZADO!P$4:P$528))/1000000</f>
        <v>#REF!</v>
      </c>
      <c r="W74" s="28" t="e">
        <f t="shared" si="140"/>
        <v>#REF!</v>
      </c>
      <c r="X74" s="29" t="e">
        <f t="shared" si="141"/>
        <v>#REF!</v>
      </c>
      <c r="Y74" s="30" t="str">
        <f t="shared" si="142"/>
        <v xml:space="preserve"> </v>
      </c>
      <c r="Z74" s="31" t="e">
        <f t="shared" si="143"/>
        <v>#REF!</v>
      </c>
      <c r="AA74" s="32" t="e">
        <f t="shared" si="144"/>
        <v>#REF!</v>
      </c>
      <c r="AB74" s="32" t="e">
        <f t="shared" si="145"/>
        <v>#REF!</v>
      </c>
      <c r="AC74" s="32" t="e">
        <f t="shared" si="146"/>
        <v>#REF!</v>
      </c>
      <c r="AD74" s="32" t="e">
        <f t="shared" si="147"/>
        <v>#REF!</v>
      </c>
      <c r="AE74" s="30" t="str">
        <f t="shared" si="148"/>
        <v xml:space="preserve"> </v>
      </c>
      <c r="AF74" s="3"/>
      <c r="AG74" s="3"/>
      <c r="AH74" s="439"/>
    </row>
    <row r="75" spans="1:34" outlineLevel="2" x14ac:dyDescent="0.25">
      <c r="A75" s="3" t="str">
        <f t="shared" si="133"/>
        <v>3.1.5.1</v>
      </c>
      <c r="B75" s="284" t="s">
        <v>525</v>
      </c>
      <c r="C75" s="58" t="e">
        <f>+VLOOKUP(B75,'GASTOS OCT'!#REF!,5,FALSE)</f>
        <v>#REF!</v>
      </c>
      <c r="D75" s="420"/>
      <c r="E75" s="397" t="s">
        <v>433</v>
      </c>
      <c r="F75" s="436" t="e">
        <f>+VLOOKUP(C75,#REF!,2,FALSE)</f>
        <v>#REF!</v>
      </c>
      <c r="G75" s="26" t="s">
        <v>4225</v>
      </c>
      <c r="H75" s="27" t="e">
        <f>SUMPRODUCT((ACTUALIZADO!$A$4:$A$528=$A75)*(ACTUALIZADO!$M$4:$M$528=1)*(ACTUALIZADO!$B$4:$B$528=$C75)*(ACTUALIZADO!N$4:N$528))/1000000</f>
        <v>#REF!</v>
      </c>
      <c r="I75" s="28" t="e">
        <f>SUMPRODUCT((ACTUALIZADO!$A$4:$A$528=$A75)*(ACTUALIZADO!$M$4:$M$528=1)*(ACTUALIZADO!$B$4:$B$528=$C75)*(ACTUALIZADO!O$4:O$528))/1000000</f>
        <v>#REF!</v>
      </c>
      <c r="J75" s="29" t="e">
        <f>SUMPRODUCT((ACTUALIZADO!$A$4:$A$528=$A75)*(ACTUALIZADO!$M$4:$M$528=1)*(ACTUALIZADO!$B$4:$B$528=$C75)*(ACTUALIZADO!P$4:P$528))/1000000</f>
        <v>#REF!</v>
      </c>
      <c r="K75" s="28" t="e">
        <f t="shared" si="134"/>
        <v>#REF!</v>
      </c>
      <c r="L75" s="29" t="e">
        <f t="shared" si="135"/>
        <v>#REF!</v>
      </c>
      <c r="M75" s="30" t="str">
        <f t="shared" si="136"/>
        <v xml:space="preserve"> </v>
      </c>
      <c r="N75" s="27" t="e">
        <f>SUMPRODUCT((ACTUALIZADO!$A$4:$A$528=$A75)*(ACTUALIZADO!$M$4:$M$528=2)*(ACTUALIZADO!$B$4:$B$528=$C75)*(ACTUALIZADO!N$4:N$528))/1000000+SUMPRODUCT((ACTUALIZADO!$A$4:$A$528=$A75)*(ACTUALIZADO!$M$4:$M$528=5)*(ACTUALIZADO!$B$4:$B$528=$C75)*(ACTUALIZADO!N$4:N$528))/1000000</f>
        <v>#REF!</v>
      </c>
      <c r="O75" s="28" t="e">
        <f>SUMPRODUCT((ACTUALIZADO!$A$4:$A$528=$A75)*(ACTUALIZADO!$M$4:$M$528=2)*(ACTUALIZADO!$B$4:$B$528=$C75)*(ACTUALIZADO!O$4:O$528))/1000000+SUMPRODUCT((ACTUALIZADO!$A$4:$A$528=$A75)*(ACTUALIZADO!$M$4:$M$528=5)*(ACTUALIZADO!$B$4:$B$528=$C75)*(ACTUALIZADO!O$4:O$528))/1000000</f>
        <v>#REF!</v>
      </c>
      <c r="P75" s="29" t="e">
        <f>SUMPRODUCT((ACTUALIZADO!$A$4:$A$528=$A75)*(ACTUALIZADO!$M$4:$M$528=2)*(ACTUALIZADO!$B$4:$B$528=$C75)*(ACTUALIZADO!P$4:P$528))/1000000+SUMPRODUCT((ACTUALIZADO!$A$4:$A$528=$A75)*(ACTUALIZADO!$M$4:$M$528=5)*(ACTUALIZADO!$B$4:$B$528=$C75)*(ACTUALIZADO!P$4:P$528))/1000000</f>
        <v>#REF!</v>
      </c>
      <c r="Q75" s="28" t="e">
        <f t="shared" si="137"/>
        <v>#REF!</v>
      </c>
      <c r="R75" s="29" t="e">
        <f t="shared" si="138"/>
        <v>#REF!</v>
      </c>
      <c r="S75" s="30" t="str">
        <f t="shared" si="139"/>
        <v xml:space="preserve"> </v>
      </c>
      <c r="T75" s="27" t="e">
        <f>SUMPRODUCT((ACTUALIZADO!$A$4:$A$528=$A75)*(ACTUALIZADO!$M$4:$M$528=3)*(ACTUALIZADO!$B$4:$B$528=$C75)*(ACTUALIZADO!N$4:N$528))/1000000</f>
        <v>#REF!</v>
      </c>
      <c r="U75" s="28" t="e">
        <f>SUMPRODUCT((ACTUALIZADO!$A$4:$A$528=$A75)*(ACTUALIZADO!$M$4:$M$528=3)*(ACTUALIZADO!$B$4:$B$528=$C75)*(ACTUALIZADO!O$4:O$528))/1000000</f>
        <v>#REF!</v>
      </c>
      <c r="V75" s="29" t="e">
        <f>SUMPRODUCT((ACTUALIZADO!$A$4:$A$528=$A75)*(ACTUALIZADO!$M$4:$M$528=3)*(ACTUALIZADO!$B$4:$B$528=$C75)*(ACTUALIZADO!P$4:P$528))/1000000</f>
        <v>#REF!</v>
      </c>
      <c r="W75" s="28" t="e">
        <f t="shared" si="140"/>
        <v>#REF!</v>
      </c>
      <c r="X75" s="29" t="e">
        <f t="shared" si="141"/>
        <v>#REF!</v>
      </c>
      <c r="Y75" s="30" t="str">
        <f t="shared" si="142"/>
        <v xml:space="preserve"> </v>
      </c>
      <c r="Z75" s="31" t="e">
        <f t="shared" si="143"/>
        <v>#REF!</v>
      </c>
      <c r="AA75" s="32" t="e">
        <f t="shared" si="144"/>
        <v>#REF!</v>
      </c>
      <c r="AB75" s="32" t="e">
        <f t="shared" si="145"/>
        <v>#REF!</v>
      </c>
      <c r="AC75" s="32" t="e">
        <f t="shared" si="146"/>
        <v>#REF!</v>
      </c>
      <c r="AD75" s="32" t="e">
        <f t="shared" si="147"/>
        <v>#REF!</v>
      </c>
      <c r="AE75" s="30" t="str">
        <f t="shared" si="148"/>
        <v xml:space="preserve"> </v>
      </c>
      <c r="AF75" s="3"/>
      <c r="AG75" s="3"/>
      <c r="AH75" s="439"/>
    </row>
    <row r="76" spans="1:34" ht="40.5" outlineLevel="2" x14ac:dyDescent="0.25">
      <c r="A76" s="3" t="str">
        <f>CONCATENATE(MID(B76,1,3),".",MID(B76,5,1),".",2)</f>
        <v>3.1.5.2</v>
      </c>
      <c r="B76" s="284" t="s">
        <v>525</v>
      </c>
      <c r="C76" s="58" t="e">
        <f>+VLOOKUP(B76,'GASTOS OCT'!#REF!,5,FALSE)</f>
        <v>#REF!</v>
      </c>
      <c r="D76" s="420"/>
      <c r="E76" s="397" t="s">
        <v>433</v>
      </c>
      <c r="F76" s="436" t="e">
        <f>+VLOOKUP(C76,#REF!,2,FALSE)</f>
        <v>#REF!</v>
      </c>
      <c r="G76" s="26" t="s">
        <v>4254</v>
      </c>
      <c r="H76" s="27" t="e">
        <f>SUMPRODUCT((ACTUALIZADO!$A$4:$A$528=$A76)*(ACTUALIZADO!$M$4:$M$528=1)*(ACTUALIZADO!$B$4:$B$528=$C76)*(ACTUALIZADO!N$4:N$528))/1000000</f>
        <v>#REF!</v>
      </c>
      <c r="I76" s="28" t="e">
        <f>SUMPRODUCT((ACTUALIZADO!$A$4:$A$528=$A76)*(ACTUALIZADO!$M$4:$M$528=1)*(ACTUALIZADO!$B$4:$B$528=$C76)*(ACTUALIZADO!O$4:O$528))/1000000</f>
        <v>#REF!</v>
      </c>
      <c r="J76" s="29" t="e">
        <f>SUMPRODUCT((ACTUALIZADO!$A$4:$A$528=$A76)*(ACTUALIZADO!$M$4:$M$528=1)*(ACTUALIZADO!$B$4:$B$528=$C76)*(ACTUALIZADO!P$4:P$528))/1000000</f>
        <v>#REF!</v>
      </c>
      <c r="K76" s="28" t="e">
        <f t="shared" si="134"/>
        <v>#REF!</v>
      </c>
      <c r="L76" s="29" t="e">
        <f t="shared" si="135"/>
        <v>#REF!</v>
      </c>
      <c r="M76" s="30" t="str">
        <f t="shared" si="136"/>
        <v xml:space="preserve"> </v>
      </c>
      <c r="N76" s="27" t="e">
        <f>SUMPRODUCT((ACTUALIZADO!$A$4:$A$528=$A76)*(ACTUALIZADO!$M$4:$M$528=2)*(ACTUALIZADO!$B$4:$B$528=$C76)*(ACTUALIZADO!N$4:N$528))/1000000+SUMPRODUCT((ACTUALIZADO!$A$4:$A$528=$A76)*(ACTUALIZADO!$M$4:$M$528=5)*(ACTUALIZADO!$B$4:$B$528=$C76)*(ACTUALIZADO!N$4:N$528))/1000000</f>
        <v>#REF!</v>
      </c>
      <c r="O76" s="28" t="e">
        <f>SUMPRODUCT((ACTUALIZADO!$A$4:$A$528=$A76)*(ACTUALIZADO!$M$4:$M$528=2)*(ACTUALIZADO!$B$4:$B$528=$C76)*(ACTUALIZADO!O$4:O$528))/1000000+SUMPRODUCT((ACTUALIZADO!$A$4:$A$528=$A76)*(ACTUALIZADO!$M$4:$M$528=5)*(ACTUALIZADO!$B$4:$B$528=$C76)*(ACTUALIZADO!O$4:O$528))/1000000</f>
        <v>#REF!</v>
      </c>
      <c r="P76" s="29" t="e">
        <f>SUMPRODUCT((ACTUALIZADO!$A$4:$A$528=$A76)*(ACTUALIZADO!$M$4:$M$528=2)*(ACTUALIZADO!$B$4:$B$528=$C76)*(ACTUALIZADO!P$4:P$528))/1000000+SUMPRODUCT((ACTUALIZADO!$A$4:$A$528=$A76)*(ACTUALIZADO!$M$4:$M$528=5)*(ACTUALIZADO!$B$4:$B$528=$C76)*(ACTUALIZADO!P$4:P$528))/1000000</f>
        <v>#REF!</v>
      </c>
      <c r="Q76" s="28" t="e">
        <f t="shared" si="137"/>
        <v>#REF!</v>
      </c>
      <c r="R76" s="29" t="e">
        <f t="shared" si="138"/>
        <v>#REF!</v>
      </c>
      <c r="S76" s="30" t="str">
        <f t="shared" si="139"/>
        <v xml:space="preserve"> </v>
      </c>
      <c r="T76" s="27" t="e">
        <f>SUMPRODUCT((ACTUALIZADO!$A$4:$A$528=$A76)*(ACTUALIZADO!$M$4:$M$528=3)*(ACTUALIZADO!$B$4:$B$528=$C76)*(ACTUALIZADO!N$4:N$528))/1000000</f>
        <v>#REF!</v>
      </c>
      <c r="U76" s="28" t="e">
        <f>SUMPRODUCT((ACTUALIZADO!$A$4:$A$528=$A76)*(ACTUALIZADO!$M$4:$M$528=3)*(ACTUALIZADO!$B$4:$B$528=$C76)*(ACTUALIZADO!O$4:O$528))/1000000</f>
        <v>#REF!</v>
      </c>
      <c r="V76" s="29" t="e">
        <f>SUMPRODUCT((ACTUALIZADO!$A$4:$A$528=$A76)*(ACTUALIZADO!$M$4:$M$528=3)*(ACTUALIZADO!$B$4:$B$528=$C76)*(ACTUALIZADO!P$4:P$528))/1000000</f>
        <v>#REF!</v>
      </c>
      <c r="W76" s="28" t="e">
        <f t="shared" si="140"/>
        <v>#REF!</v>
      </c>
      <c r="X76" s="29" t="e">
        <f t="shared" si="141"/>
        <v>#REF!</v>
      </c>
      <c r="Y76" s="30" t="str">
        <f t="shared" si="142"/>
        <v xml:space="preserve"> </v>
      </c>
      <c r="Z76" s="31" t="e">
        <f t="shared" si="143"/>
        <v>#REF!</v>
      </c>
      <c r="AA76" s="32" t="e">
        <f t="shared" si="144"/>
        <v>#REF!</v>
      </c>
      <c r="AB76" s="32" t="e">
        <f t="shared" si="145"/>
        <v>#REF!</v>
      </c>
      <c r="AC76" s="32" t="e">
        <f t="shared" si="146"/>
        <v>#REF!</v>
      </c>
      <c r="AD76" s="32" t="e">
        <f t="shared" si="147"/>
        <v>#REF!</v>
      </c>
      <c r="AE76" s="30" t="str">
        <f t="shared" si="148"/>
        <v xml:space="preserve"> </v>
      </c>
      <c r="AF76" s="3"/>
      <c r="AG76" s="3"/>
      <c r="AH76" s="439"/>
    </row>
    <row r="77" spans="1:34" ht="55.5" customHeight="1" outlineLevel="2" x14ac:dyDescent="0.25">
      <c r="A77" s="3" t="str">
        <f t="shared" si="133"/>
        <v>3.1.6.1</v>
      </c>
      <c r="B77" s="58" t="s">
        <v>526</v>
      </c>
      <c r="C77" s="58" t="e">
        <f>+VLOOKUP(B77,'GASTOS OCT'!#REF!,5,FALSE)</f>
        <v>#REF!</v>
      </c>
      <c r="D77" s="420"/>
      <c r="E77" s="397" t="s">
        <v>436</v>
      </c>
      <c r="F77" s="436" t="e">
        <f>+VLOOKUP(C77,#REF!,2,FALSE)</f>
        <v>#REF!</v>
      </c>
      <c r="G77" s="26" t="s">
        <v>4226</v>
      </c>
      <c r="H77" s="27" t="e">
        <f>SUMPRODUCT((ACTUALIZADO!$A$4:$A$528=$A77)*(ACTUALIZADO!$M$4:$M$528=1)*(ACTUALIZADO!$B$4:$B$528=$C77)*(ACTUALIZADO!N$4:N$528))/1000000</f>
        <v>#REF!</v>
      </c>
      <c r="I77" s="28" t="e">
        <f>SUMPRODUCT((ACTUALIZADO!$A$4:$A$528=$A77)*(ACTUALIZADO!$M$4:$M$528=1)*(ACTUALIZADO!$B$4:$B$528=$C77)*(ACTUALIZADO!O$4:O$528))/1000000</f>
        <v>#REF!</v>
      </c>
      <c r="J77" s="29" t="e">
        <f>SUMPRODUCT((ACTUALIZADO!$A$4:$A$528=$A77)*(ACTUALIZADO!$M$4:$M$528=1)*(ACTUALIZADO!$B$4:$B$528=$C77)*(ACTUALIZADO!P$4:P$528))/1000000</f>
        <v>#REF!</v>
      </c>
      <c r="K77" s="28" t="e">
        <f t="shared" si="134"/>
        <v>#REF!</v>
      </c>
      <c r="L77" s="29" t="e">
        <f t="shared" si="135"/>
        <v>#REF!</v>
      </c>
      <c r="M77" s="30" t="str">
        <f t="shared" si="136"/>
        <v xml:space="preserve"> </v>
      </c>
      <c r="N77" s="27" t="e">
        <f>SUMPRODUCT((ACTUALIZADO!$A$4:$A$528=$A77)*(ACTUALIZADO!$M$4:$M$528=2)*(ACTUALIZADO!$B$4:$B$528=$C77)*(ACTUALIZADO!N$4:N$528))/1000000+SUMPRODUCT((ACTUALIZADO!$A$4:$A$528=$A77)*(ACTUALIZADO!$M$4:$M$528=5)*(ACTUALIZADO!$B$4:$B$528=$C77)*(ACTUALIZADO!N$4:N$528))/1000000</f>
        <v>#REF!</v>
      </c>
      <c r="O77" s="28" t="e">
        <f>SUMPRODUCT((ACTUALIZADO!$A$4:$A$528=$A77)*(ACTUALIZADO!$M$4:$M$528=2)*(ACTUALIZADO!$B$4:$B$528=$C77)*(ACTUALIZADO!O$4:O$528))/1000000+SUMPRODUCT((ACTUALIZADO!$A$4:$A$528=$A77)*(ACTUALIZADO!$M$4:$M$528=5)*(ACTUALIZADO!$B$4:$B$528=$C77)*(ACTUALIZADO!O$4:O$528))/1000000</f>
        <v>#REF!</v>
      </c>
      <c r="P77" s="29" t="e">
        <f>SUMPRODUCT((ACTUALIZADO!$A$4:$A$528=$A77)*(ACTUALIZADO!$M$4:$M$528=2)*(ACTUALIZADO!$B$4:$B$528=$C77)*(ACTUALIZADO!P$4:P$528))/1000000+SUMPRODUCT((ACTUALIZADO!$A$4:$A$528=$A77)*(ACTUALIZADO!$M$4:$M$528=5)*(ACTUALIZADO!$B$4:$B$528=$C77)*(ACTUALIZADO!P$4:P$528))/1000000</f>
        <v>#REF!</v>
      </c>
      <c r="Q77" s="28" t="e">
        <f t="shared" si="137"/>
        <v>#REF!</v>
      </c>
      <c r="R77" s="29" t="e">
        <f t="shared" si="138"/>
        <v>#REF!</v>
      </c>
      <c r="S77" s="30" t="str">
        <f t="shared" si="139"/>
        <v xml:space="preserve"> </v>
      </c>
      <c r="T77" s="27" t="e">
        <f>SUMPRODUCT((ACTUALIZADO!$A$4:$A$528=$A77)*(ACTUALIZADO!$M$4:$M$528=3)*(ACTUALIZADO!$B$4:$B$528=$C77)*(ACTUALIZADO!N$4:N$528))/1000000</f>
        <v>#REF!</v>
      </c>
      <c r="U77" s="28" t="e">
        <f>SUMPRODUCT((ACTUALIZADO!$A$4:$A$528=$A77)*(ACTUALIZADO!$M$4:$M$528=3)*(ACTUALIZADO!$B$4:$B$528=$C77)*(ACTUALIZADO!O$4:O$528))/1000000</f>
        <v>#REF!</v>
      </c>
      <c r="V77" s="29" t="e">
        <f>SUMPRODUCT((ACTUALIZADO!$A$4:$A$528=$A77)*(ACTUALIZADO!$M$4:$M$528=3)*(ACTUALIZADO!$B$4:$B$528=$C77)*(ACTUALIZADO!P$4:P$528))/1000000</f>
        <v>#REF!</v>
      </c>
      <c r="W77" s="28" t="e">
        <f t="shared" si="140"/>
        <v>#REF!</v>
      </c>
      <c r="X77" s="29" t="e">
        <f t="shared" si="141"/>
        <v>#REF!</v>
      </c>
      <c r="Y77" s="30" t="str">
        <f t="shared" si="142"/>
        <v xml:space="preserve"> </v>
      </c>
      <c r="Z77" s="31" t="e">
        <f t="shared" si="143"/>
        <v>#REF!</v>
      </c>
      <c r="AA77" s="32" t="e">
        <f t="shared" si="144"/>
        <v>#REF!</v>
      </c>
      <c r="AB77" s="32" t="e">
        <f t="shared" si="145"/>
        <v>#REF!</v>
      </c>
      <c r="AC77" s="32" t="e">
        <f t="shared" si="146"/>
        <v>#REF!</v>
      </c>
      <c r="AD77" s="32" t="e">
        <f t="shared" si="147"/>
        <v>#REF!</v>
      </c>
      <c r="AE77" s="30" t="str">
        <f t="shared" si="148"/>
        <v xml:space="preserve"> </v>
      </c>
      <c r="AF77" s="3"/>
      <c r="AG77" s="3"/>
      <c r="AH77" s="439"/>
    </row>
    <row r="78" spans="1:34" ht="27" outlineLevel="2" x14ac:dyDescent="0.25">
      <c r="A78" s="3" t="str">
        <f>CONCATENATE(MID(B78,1,3),".",MID(B78,5,1),".",2)</f>
        <v>3.1.6.2</v>
      </c>
      <c r="B78" s="58" t="s">
        <v>526</v>
      </c>
      <c r="C78" s="58" t="e">
        <f>+VLOOKUP(B78,'GASTOS OCT'!#REF!,5,FALSE)</f>
        <v>#REF!</v>
      </c>
      <c r="D78" s="421"/>
      <c r="E78" s="433" t="s">
        <v>436</v>
      </c>
      <c r="F78" s="451" t="e">
        <f>+VLOOKUP(C78,#REF!,2,FALSE)</f>
        <v>#REF!</v>
      </c>
      <c r="G78" s="26" t="s">
        <v>4227</v>
      </c>
      <c r="H78" s="27" t="e">
        <f>SUMPRODUCT((ACTUALIZADO!$A$4:$A$528=$A78)*(ACTUALIZADO!$M$4:$M$528=1)*(ACTUALIZADO!$B$4:$B$528=$C78)*(ACTUALIZADO!N$4:N$528))/1000000</f>
        <v>#REF!</v>
      </c>
      <c r="I78" s="28" t="e">
        <f>SUMPRODUCT((ACTUALIZADO!$A$4:$A$528=$A78)*(ACTUALIZADO!$M$4:$M$528=1)*(ACTUALIZADO!$B$4:$B$528=$C78)*(ACTUALIZADO!O$4:O$528))/1000000</f>
        <v>#REF!</v>
      </c>
      <c r="J78" s="29" t="e">
        <f>SUMPRODUCT((ACTUALIZADO!$A$4:$A$528=$A78)*(ACTUALIZADO!$M$4:$M$528=1)*(ACTUALIZADO!$B$4:$B$528=$C78)*(ACTUALIZADO!P$4:P$528))/1000000</f>
        <v>#REF!</v>
      </c>
      <c r="K78" s="28" t="e">
        <f t="shared" si="134"/>
        <v>#REF!</v>
      </c>
      <c r="L78" s="29" t="e">
        <f t="shared" si="135"/>
        <v>#REF!</v>
      </c>
      <c r="M78" s="30" t="str">
        <f t="shared" si="136"/>
        <v xml:space="preserve"> </v>
      </c>
      <c r="N78" s="27" t="e">
        <f>SUMPRODUCT((ACTUALIZADO!$A$4:$A$528=$A78)*(ACTUALIZADO!$M$4:$M$528=2)*(ACTUALIZADO!$B$4:$B$528=$C78)*(ACTUALIZADO!N$4:N$528))/1000000+SUMPRODUCT((ACTUALIZADO!$A$4:$A$528=$A78)*(ACTUALIZADO!$M$4:$M$528=5)*(ACTUALIZADO!$B$4:$B$528=$C78)*(ACTUALIZADO!N$4:N$528))/1000000</f>
        <v>#REF!</v>
      </c>
      <c r="O78" s="28" t="e">
        <f>SUMPRODUCT((ACTUALIZADO!$A$4:$A$528=$A78)*(ACTUALIZADO!$M$4:$M$528=2)*(ACTUALIZADO!$B$4:$B$528=$C78)*(ACTUALIZADO!O$4:O$528))/1000000+SUMPRODUCT((ACTUALIZADO!$A$4:$A$528=$A78)*(ACTUALIZADO!$M$4:$M$528=5)*(ACTUALIZADO!$B$4:$B$528=$C78)*(ACTUALIZADO!O$4:O$528))/1000000</f>
        <v>#REF!</v>
      </c>
      <c r="P78" s="29" t="e">
        <f>SUMPRODUCT((ACTUALIZADO!$A$4:$A$528=$A78)*(ACTUALIZADO!$M$4:$M$528=2)*(ACTUALIZADO!$B$4:$B$528=$C78)*(ACTUALIZADO!P$4:P$528))/1000000+SUMPRODUCT((ACTUALIZADO!$A$4:$A$528=$A78)*(ACTUALIZADO!$M$4:$M$528=5)*(ACTUALIZADO!$B$4:$B$528=$C78)*(ACTUALIZADO!P$4:P$528))/1000000</f>
        <v>#REF!</v>
      </c>
      <c r="Q78" s="28" t="e">
        <f t="shared" si="137"/>
        <v>#REF!</v>
      </c>
      <c r="R78" s="29" t="e">
        <f t="shared" si="138"/>
        <v>#REF!</v>
      </c>
      <c r="S78" s="30" t="str">
        <f t="shared" si="139"/>
        <v xml:space="preserve"> </v>
      </c>
      <c r="T78" s="27" t="e">
        <f>SUMPRODUCT((ACTUALIZADO!$A$4:$A$528=$A78)*(ACTUALIZADO!$M$4:$M$528=3)*(ACTUALIZADO!$B$4:$B$528=$C78)*(ACTUALIZADO!N$4:N$528))/1000000</f>
        <v>#REF!</v>
      </c>
      <c r="U78" s="28" t="e">
        <f>SUMPRODUCT((ACTUALIZADO!$A$4:$A$528=$A78)*(ACTUALIZADO!$M$4:$M$528=3)*(ACTUALIZADO!$B$4:$B$528=$C78)*(ACTUALIZADO!O$4:O$528))/1000000</f>
        <v>#REF!</v>
      </c>
      <c r="V78" s="29" t="e">
        <f>SUMPRODUCT((ACTUALIZADO!$A$4:$A$528=$A78)*(ACTUALIZADO!$M$4:$M$528=3)*(ACTUALIZADO!$B$4:$B$528=$C78)*(ACTUALIZADO!P$4:P$528))/1000000</f>
        <v>#REF!</v>
      </c>
      <c r="W78" s="28" t="e">
        <f t="shared" si="140"/>
        <v>#REF!</v>
      </c>
      <c r="X78" s="29" t="e">
        <f t="shared" si="141"/>
        <v>#REF!</v>
      </c>
      <c r="Y78" s="30" t="str">
        <f t="shared" si="142"/>
        <v xml:space="preserve"> </v>
      </c>
      <c r="Z78" s="31" t="e">
        <f t="shared" si="143"/>
        <v>#REF!</v>
      </c>
      <c r="AA78" s="32" t="e">
        <f t="shared" si="144"/>
        <v>#REF!</v>
      </c>
      <c r="AB78" s="32" t="e">
        <f t="shared" si="145"/>
        <v>#REF!</v>
      </c>
      <c r="AC78" s="32" t="e">
        <f t="shared" si="146"/>
        <v>#REF!</v>
      </c>
      <c r="AD78" s="32" t="e">
        <f t="shared" si="147"/>
        <v>#REF!</v>
      </c>
      <c r="AE78" s="30" t="str">
        <f t="shared" si="148"/>
        <v xml:space="preserve"> </v>
      </c>
      <c r="AF78" s="3"/>
      <c r="AG78" s="3"/>
      <c r="AH78" s="439"/>
    </row>
    <row r="79" spans="1:34" outlineLevel="1" x14ac:dyDescent="0.25">
      <c r="B79" s="58" t="s">
        <v>3555</v>
      </c>
      <c r="C79" s="58"/>
      <c r="D79" s="398" t="str">
        <f>+CONCATENATE("TOTAL ",D69)</f>
        <v>TOTAL MEDIO AMBIENTE</v>
      </c>
      <c r="E79" s="434"/>
      <c r="F79" s="435"/>
      <c r="G79" s="189"/>
      <c r="H79" s="33" t="e">
        <f>SUM(H69:H78)</f>
        <v>#REF!</v>
      </c>
      <c r="I79" s="34" t="e">
        <f t="shared" ref="I79:J79" si="149">SUM(I69:I78)</f>
        <v>#REF!</v>
      </c>
      <c r="J79" s="35" t="e">
        <f t="shared" si="149"/>
        <v>#REF!</v>
      </c>
      <c r="K79" s="34" t="e">
        <f t="shared" si="5"/>
        <v>#REF!</v>
      </c>
      <c r="L79" s="35" t="e">
        <f t="shared" si="0"/>
        <v>#REF!</v>
      </c>
      <c r="M79" s="30" t="str">
        <f t="shared" si="33"/>
        <v xml:space="preserve"> </v>
      </c>
      <c r="N79" s="33" t="e">
        <f t="shared" ref="N79:P79" si="150">SUM(N69:N78)</f>
        <v>#REF!</v>
      </c>
      <c r="O79" s="34" t="e">
        <f t="shared" si="150"/>
        <v>#REF!</v>
      </c>
      <c r="P79" s="35" t="e">
        <f t="shared" si="150"/>
        <v>#REF!</v>
      </c>
      <c r="Q79" s="34" t="e">
        <f t="shared" si="7"/>
        <v>#REF!</v>
      </c>
      <c r="R79" s="35" t="e">
        <f t="shared" si="1"/>
        <v>#REF!</v>
      </c>
      <c r="S79" s="30" t="str">
        <f t="shared" si="17"/>
        <v xml:space="preserve"> </v>
      </c>
      <c r="T79" s="33" t="e">
        <f t="shared" ref="T79:V79" si="151">SUM(T69:T78)</f>
        <v>#REF!</v>
      </c>
      <c r="U79" s="34" t="e">
        <f t="shared" si="151"/>
        <v>#REF!</v>
      </c>
      <c r="V79" s="35" t="e">
        <f t="shared" si="151"/>
        <v>#REF!</v>
      </c>
      <c r="W79" s="34" t="e">
        <f t="shared" si="9"/>
        <v>#REF!</v>
      </c>
      <c r="X79" s="35" t="e">
        <f t="shared" si="2"/>
        <v>#REF!</v>
      </c>
      <c r="Y79" s="30" t="str">
        <f t="shared" si="18"/>
        <v xml:space="preserve"> </v>
      </c>
      <c r="Z79" s="36" t="e">
        <f>+H79+N79+T79</f>
        <v>#REF!</v>
      </c>
      <c r="AA79" s="37" t="e">
        <f>+I79+O79+U79</f>
        <v>#REF!</v>
      </c>
      <c r="AB79" s="37" t="e">
        <f>+J79+P79+V79</f>
        <v>#REF!</v>
      </c>
      <c r="AC79" s="37" t="e">
        <f t="shared" si="11"/>
        <v>#REF!</v>
      </c>
      <c r="AD79" s="37" t="e">
        <f t="shared" si="4"/>
        <v>#REF!</v>
      </c>
      <c r="AE79" s="30" t="str">
        <f t="shared" si="19"/>
        <v xml:space="preserve"> </v>
      </c>
      <c r="AF79" s="48">
        <f>+SUMIF(ARMONIZACION!$D$5:$D$53,B79,ARMONIZACION!$J$5:$J$53)/1000000</f>
        <v>22209.508769</v>
      </c>
      <c r="AG79" s="178" t="e">
        <f>+AF79-Z79</f>
        <v>#REF!</v>
      </c>
    </row>
    <row r="80" spans="1:34" ht="27" outlineLevel="2" x14ac:dyDescent="0.25">
      <c r="A80" s="3" t="str">
        <f t="shared" ref="A80:A85" si="152">CONCATENATE(MID(B80,1,3),".",MID(B80,5,1),".",1)</f>
        <v>3.2.1.1</v>
      </c>
      <c r="B80" s="58" t="s">
        <v>527</v>
      </c>
      <c r="C80" s="58" t="e">
        <f>+VLOOKUP(B80,'GASTOS OCT'!#REF!,5,FALSE)</f>
        <v>#REF!</v>
      </c>
      <c r="D80" s="423" t="s">
        <v>439</v>
      </c>
      <c r="E80" s="428" t="s">
        <v>440</v>
      </c>
      <c r="F80" s="430" t="e">
        <f>+VLOOKUP(C80,#REF!,2,FALSE)</f>
        <v>#REF!</v>
      </c>
      <c r="G80" s="26" t="s">
        <v>4211</v>
      </c>
      <c r="H80" s="27" t="e">
        <f>SUMPRODUCT((ACTUALIZADO!$A$4:$A$528=$A80)*(ACTUALIZADO!$M$4:$M$528=1)*(ACTUALIZADO!$B$4:$B$528=$C80)*(ACTUALIZADO!N$4:N$528))/1000000</f>
        <v>#REF!</v>
      </c>
      <c r="I80" s="28" t="e">
        <f>SUMPRODUCT((ACTUALIZADO!$A$4:$A$528=$A80)*(ACTUALIZADO!$M$4:$M$528=1)*(ACTUALIZADO!$B$4:$B$528=$C80)*(ACTUALIZADO!O$4:O$528))/1000000</f>
        <v>#REF!</v>
      </c>
      <c r="J80" s="29" t="e">
        <f>SUMPRODUCT((ACTUALIZADO!$A$4:$A$528=$A80)*(ACTUALIZADO!$M$4:$M$528=1)*(ACTUALIZADO!$B$4:$B$528=$C80)*(ACTUALIZADO!P$4:P$528))/1000000</f>
        <v>#REF!</v>
      </c>
      <c r="K80" s="28" t="e">
        <f t="shared" si="5"/>
        <v>#REF!</v>
      </c>
      <c r="L80" s="29" t="e">
        <f t="shared" si="0"/>
        <v>#REF!</v>
      </c>
      <c r="M80" s="30" t="str">
        <f t="shared" si="33"/>
        <v xml:space="preserve"> </v>
      </c>
      <c r="N80" s="27" t="e">
        <f>SUMPRODUCT((ACTUALIZADO!$A$4:$A$528=$A80)*(ACTUALIZADO!$M$4:$M$528=2)*(ACTUALIZADO!$B$4:$B$528=$C80)*(ACTUALIZADO!N$4:N$528))/1000000+SUMPRODUCT((ACTUALIZADO!$A$4:$A$528=$A80)*(ACTUALIZADO!$M$4:$M$528=5)*(ACTUALIZADO!$B$4:$B$528=$C80)*(ACTUALIZADO!N$4:N$528))/1000000</f>
        <v>#REF!</v>
      </c>
      <c r="O80" s="28" t="e">
        <f>SUMPRODUCT((ACTUALIZADO!$A$4:$A$528=$A80)*(ACTUALIZADO!$M$4:$M$528=2)*(ACTUALIZADO!$B$4:$B$528=$C80)*(ACTUALIZADO!O$4:O$528))/1000000+SUMPRODUCT((ACTUALIZADO!$A$4:$A$528=$A80)*(ACTUALIZADO!$M$4:$M$528=5)*(ACTUALIZADO!$B$4:$B$528=$C80)*(ACTUALIZADO!O$4:O$528))/1000000</f>
        <v>#REF!</v>
      </c>
      <c r="P80" s="29" t="e">
        <f>SUMPRODUCT((ACTUALIZADO!$A$4:$A$528=$A80)*(ACTUALIZADO!$M$4:$M$528=2)*(ACTUALIZADO!$B$4:$B$528=$C80)*(ACTUALIZADO!P$4:P$528))/1000000+SUMPRODUCT((ACTUALIZADO!$A$4:$A$528=$A80)*(ACTUALIZADO!$M$4:$M$528=5)*(ACTUALIZADO!$B$4:$B$528=$C80)*(ACTUALIZADO!P$4:P$528))/1000000</f>
        <v>#REF!</v>
      </c>
      <c r="Q80" s="28" t="e">
        <f t="shared" si="7"/>
        <v>#REF!</v>
      </c>
      <c r="R80" s="29" t="e">
        <f t="shared" si="1"/>
        <v>#REF!</v>
      </c>
      <c r="S80" s="30" t="str">
        <f t="shared" si="17"/>
        <v xml:space="preserve"> </v>
      </c>
      <c r="T80" s="27" t="e">
        <f>SUMPRODUCT((ACTUALIZADO!$A$4:$A$528=$A80)*(ACTUALIZADO!$M$4:$M$528=3)*(ACTUALIZADO!$B$4:$B$528=$C80)*(ACTUALIZADO!N$4:N$528))/1000000</f>
        <v>#REF!</v>
      </c>
      <c r="U80" s="28" t="e">
        <f>SUMPRODUCT((ACTUALIZADO!$A$4:$A$528=$A80)*(ACTUALIZADO!$M$4:$M$528=3)*(ACTUALIZADO!$B$4:$B$528=$C80)*(ACTUALIZADO!O$4:O$528))/1000000</f>
        <v>#REF!</v>
      </c>
      <c r="V80" s="29" t="e">
        <f>SUMPRODUCT((ACTUALIZADO!$A$4:$A$528=$A80)*(ACTUALIZADO!$M$4:$M$528=3)*(ACTUALIZADO!$B$4:$B$528=$C80)*(ACTUALIZADO!P$4:P$528))/1000000</f>
        <v>#REF!</v>
      </c>
      <c r="W80" s="28" t="e">
        <f t="shared" si="9"/>
        <v>#REF!</v>
      </c>
      <c r="X80" s="29" t="e">
        <f t="shared" si="2"/>
        <v>#REF!</v>
      </c>
      <c r="Y80" s="30" t="str">
        <f t="shared" si="18"/>
        <v xml:space="preserve"> </v>
      </c>
      <c r="Z80" s="31" t="e">
        <f t="shared" ref="Z80:Z87" si="153">+H80+N80+T80</f>
        <v>#REF!</v>
      </c>
      <c r="AA80" s="32" t="e">
        <f t="shared" ref="AA80:AA87" si="154">+I80+O80+U80</f>
        <v>#REF!</v>
      </c>
      <c r="AB80" s="32" t="e">
        <f t="shared" ref="AB80:AB87" si="155">+J80+P80+V80</f>
        <v>#REF!</v>
      </c>
      <c r="AC80" s="32" t="e">
        <f t="shared" si="11"/>
        <v>#REF!</v>
      </c>
      <c r="AD80" s="32" t="e">
        <f t="shared" si="4"/>
        <v>#REF!</v>
      </c>
      <c r="AE80" s="30" t="str">
        <f t="shared" si="19"/>
        <v xml:space="preserve"> </v>
      </c>
      <c r="AF80" s="3"/>
      <c r="AG80" s="3"/>
      <c r="AH80" s="439"/>
    </row>
    <row r="81" spans="1:34" ht="40.5" outlineLevel="2" x14ac:dyDescent="0.25">
      <c r="A81" s="3" t="str">
        <f>CONCATENATE(MID(B81,1,3),".",MID(B81,5,1),".",2)</f>
        <v>3.2.1.2</v>
      </c>
      <c r="B81" s="58" t="s">
        <v>527</v>
      </c>
      <c r="C81" s="58" t="e">
        <f>+VLOOKUP(B81,'GASTOS OCT'!#REF!,5,FALSE)</f>
        <v>#REF!</v>
      </c>
      <c r="D81" s="420"/>
      <c r="E81" s="397" t="s">
        <v>440</v>
      </c>
      <c r="F81" s="436" t="e">
        <f>+VLOOKUP(C81,#REF!,2,FALSE)</f>
        <v>#REF!</v>
      </c>
      <c r="G81" s="26" t="s">
        <v>4212</v>
      </c>
      <c r="H81" s="27" t="e">
        <f>SUMPRODUCT((ACTUALIZADO!$A$4:$A$528=$A81)*(ACTUALIZADO!$M$4:$M$528=1)*(ACTUALIZADO!$B$4:$B$528=$C81)*(ACTUALIZADO!N$4:N$528))/1000000</f>
        <v>#REF!</v>
      </c>
      <c r="I81" s="28" t="e">
        <f>SUMPRODUCT((ACTUALIZADO!$A$4:$A$528=$A81)*(ACTUALIZADO!$M$4:$M$528=1)*(ACTUALIZADO!$B$4:$B$528=$C81)*(ACTUALIZADO!O$4:O$528))/1000000</f>
        <v>#REF!</v>
      </c>
      <c r="J81" s="29" t="e">
        <f>SUMPRODUCT((ACTUALIZADO!$A$4:$A$528=$A81)*(ACTUALIZADO!$M$4:$M$528=1)*(ACTUALIZADO!$B$4:$B$528=$C81)*(ACTUALIZADO!P$4:P$528))/1000000</f>
        <v>#REF!</v>
      </c>
      <c r="K81" s="28" t="e">
        <f t="shared" si="5"/>
        <v>#REF!</v>
      </c>
      <c r="L81" s="29" t="e">
        <f t="shared" si="0"/>
        <v>#REF!</v>
      </c>
      <c r="M81" s="30" t="str">
        <f t="shared" si="33"/>
        <v xml:space="preserve"> </v>
      </c>
      <c r="N81" s="27" t="e">
        <f>SUMPRODUCT((ACTUALIZADO!$A$4:$A$528=$A81)*(ACTUALIZADO!$M$4:$M$528=2)*(ACTUALIZADO!$B$4:$B$528=$C81)*(ACTUALIZADO!N$4:N$528))/1000000+SUMPRODUCT((ACTUALIZADO!$A$4:$A$528=$A81)*(ACTUALIZADO!$M$4:$M$528=5)*(ACTUALIZADO!$B$4:$B$528=$C81)*(ACTUALIZADO!N$4:N$528))/1000000</f>
        <v>#REF!</v>
      </c>
      <c r="O81" s="28" t="e">
        <f>SUMPRODUCT((ACTUALIZADO!$A$4:$A$528=$A81)*(ACTUALIZADO!$M$4:$M$528=2)*(ACTUALIZADO!$B$4:$B$528=$C81)*(ACTUALIZADO!O$4:O$528))/1000000+SUMPRODUCT((ACTUALIZADO!$A$4:$A$528=$A81)*(ACTUALIZADO!$M$4:$M$528=5)*(ACTUALIZADO!$B$4:$B$528=$C81)*(ACTUALIZADO!O$4:O$528))/1000000</f>
        <v>#REF!</v>
      </c>
      <c r="P81" s="29" t="e">
        <f>SUMPRODUCT((ACTUALIZADO!$A$4:$A$528=$A81)*(ACTUALIZADO!$M$4:$M$528=2)*(ACTUALIZADO!$B$4:$B$528=$C81)*(ACTUALIZADO!P$4:P$528))/1000000+SUMPRODUCT((ACTUALIZADO!$A$4:$A$528=$A81)*(ACTUALIZADO!$M$4:$M$528=5)*(ACTUALIZADO!$B$4:$B$528=$C81)*(ACTUALIZADO!P$4:P$528))/1000000</f>
        <v>#REF!</v>
      </c>
      <c r="Q81" s="28" t="e">
        <f t="shared" si="7"/>
        <v>#REF!</v>
      </c>
      <c r="R81" s="29" t="e">
        <f t="shared" si="1"/>
        <v>#REF!</v>
      </c>
      <c r="S81" s="30" t="str">
        <f t="shared" si="17"/>
        <v xml:space="preserve"> </v>
      </c>
      <c r="T81" s="27" t="e">
        <f>SUMPRODUCT((ACTUALIZADO!$A$4:$A$528=$A81)*(ACTUALIZADO!$M$4:$M$528=3)*(ACTUALIZADO!$B$4:$B$528=$C81)*(ACTUALIZADO!N$4:N$528))/1000000</f>
        <v>#REF!</v>
      </c>
      <c r="U81" s="28" t="e">
        <f>SUMPRODUCT((ACTUALIZADO!$A$4:$A$528=$A81)*(ACTUALIZADO!$M$4:$M$528=3)*(ACTUALIZADO!$B$4:$B$528=$C81)*(ACTUALIZADO!O$4:O$528))/1000000</f>
        <v>#REF!</v>
      </c>
      <c r="V81" s="29" t="e">
        <f>SUMPRODUCT((ACTUALIZADO!$A$4:$A$528=$A81)*(ACTUALIZADO!$M$4:$M$528=3)*(ACTUALIZADO!$B$4:$B$528=$C81)*(ACTUALIZADO!P$4:P$528))/1000000</f>
        <v>#REF!</v>
      </c>
      <c r="W81" s="28" t="e">
        <f t="shared" si="9"/>
        <v>#REF!</v>
      </c>
      <c r="X81" s="29" t="e">
        <f t="shared" si="2"/>
        <v>#REF!</v>
      </c>
      <c r="Y81" s="30" t="str">
        <f t="shared" si="18"/>
        <v xml:space="preserve"> </v>
      </c>
      <c r="Z81" s="31" t="e">
        <f t="shared" si="153"/>
        <v>#REF!</v>
      </c>
      <c r="AA81" s="32" t="e">
        <f t="shared" si="154"/>
        <v>#REF!</v>
      </c>
      <c r="AB81" s="32" t="e">
        <f t="shared" si="155"/>
        <v>#REF!</v>
      </c>
      <c r="AC81" s="32" t="e">
        <f t="shared" si="11"/>
        <v>#REF!</v>
      </c>
      <c r="AD81" s="32" t="e">
        <f t="shared" si="4"/>
        <v>#REF!</v>
      </c>
      <c r="AE81" s="30" t="str">
        <f t="shared" si="19"/>
        <v xml:space="preserve"> </v>
      </c>
      <c r="AF81" s="3"/>
      <c r="AG81" s="3"/>
      <c r="AH81" s="439"/>
    </row>
    <row r="82" spans="1:34" ht="27" outlineLevel="2" x14ac:dyDescent="0.25">
      <c r="A82" s="3" t="str">
        <f>CONCATENATE(MID(B82,1,3),".",MID(B82,5,1),".",3)</f>
        <v>3.2.1.3</v>
      </c>
      <c r="B82" s="58" t="s">
        <v>527</v>
      </c>
      <c r="C82" s="58" t="e">
        <f>+VLOOKUP(B82,'GASTOS OCT'!#REF!,5,FALSE)</f>
        <v>#REF!</v>
      </c>
      <c r="D82" s="420"/>
      <c r="E82" s="397" t="s">
        <v>440</v>
      </c>
      <c r="F82" s="436" t="e">
        <f>+VLOOKUP(C82,#REF!,2,FALSE)</f>
        <v>#REF!</v>
      </c>
      <c r="G82" s="26" t="s">
        <v>4252</v>
      </c>
      <c r="H82" s="27" t="e">
        <f>SUMPRODUCT((ACTUALIZADO!$A$4:$A$528=$A82)*(ACTUALIZADO!$M$4:$M$528=1)*(ACTUALIZADO!$B$4:$B$528=$C82)*(ACTUALIZADO!N$4:N$528))/1000000</f>
        <v>#REF!</v>
      </c>
      <c r="I82" s="28" t="e">
        <f>SUMPRODUCT((ACTUALIZADO!$A$4:$A$528=$A82)*(ACTUALIZADO!$M$4:$M$528=1)*(ACTUALIZADO!$B$4:$B$528=$C82)*(ACTUALIZADO!O$4:O$528))/1000000</f>
        <v>#REF!</v>
      </c>
      <c r="J82" s="29" t="e">
        <f>SUMPRODUCT((ACTUALIZADO!$A$4:$A$528=$A82)*(ACTUALIZADO!$M$4:$M$528=1)*(ACTUALIZADO!$B$4:$B$528=$C82)*(ACTUALIZADO!P$4:P$528))/1000000</f>
        <v>#REF!</v>
      </c>
      <c r="K82" s="28" t="e">
        <f t="shared" si="5"/>
        <v>#REF!</v>
      </c>
      <c r="L82" s="29" t="e">
        <f t="shared" si="0"/>
        <v>#REF!</v>
      </c>
      <c r="M82" s="30" t="str">
        <f t="shared" si="33"/>
        <v xml:space="preserve"> </v>
      </c>
      <c r="N82" s="27" t="e">
        <f>SUMPRODUCT((ACTUALIZADO!$A$4:$A$528=$A82)*(ACTUALIZADO!$M$4:$M$528=2)*(ACTUALIZADO!$B$4:$B$528=$C82)*(ACTUALIZADO!N$4:N$528))/1000000+SUMPRODUCT((ACTUALIZADO!$A$4:$A$528=$A82)*(ACTUALIZADO!$M$4:$M$528=5)*(ACTUALIZADO!$B$4:$B$528=$C82)*(ACTUALIZADO!N$4:N$528))/1000000</f>
        <v>#REF!</v>
      </c>
      <c r="O82" s="28" t="e">
        <f>SUMPRODUCT((ACTUALIZADO!$A$4:$A$528=$A82)*(ACTUALIZADO!$M$4:$M$528=2)*(ACTUALIZADO!$B$4:$B$528=$C82)*(ACTUALIZADO!O$4:O$528))/1000000+SUMPRODUCT((ACTUALIZADO!$A$4:$A$528=$A82)*(ACTUALIZADO!$M$4:$M$528=5)*(ACTUALIZADO!$B$4:$B$528=$C82)*(ACTUALIZADO!O$4:O$528))/1000000</f>
        <v>#REF!</v>
      </c>
      <c r="P82" s="29" t="e">
        <f>SUMPRODUCT((ACTUALIZADO!$A$4:$A$528=$A82)*(ACTUALIZADO!$M$4:$M$528=2)*(ACTUALIZADO!$B$4:$B$528=$C82)*(ACTUALIZADO!P$4:P$528))/1000000+SUMPRODUCT((ACTUALIZADO!$A$4:$A$528=$A82)*(ACTUALIZADO!$M$4:$M$528=5)*(ACTUALIZADO!$B$4:$B$528=$C82)*(ACTUALIZADO!P$4:P$528))/1000000</f>
        <v>#REF!</v>
      </c>
      <c r="Q82" s="28" t="e">
        <f t="shared" si="7"/>
        <v>#REF!</v>
      </c>
      <c r="R82" s="29" t="e">
        <f t="shared" si="1"/>
        <v>#REF!</v>
      </c>
      <c r="S82" s="30" t="str">
        <f t="shared" si="17"/>
        <v xml:space="preserve"> </v>
      </c>
      <c r="T82" s="27" t="e">
        <f>SUMPRODUCT((ACTUALIZADO!$A$4:$A$528=$A82)*(ACTUALIZADO!$M$4:$M$528=3)*(ACTUALIZADO!$B$4:$B$528=$C82)*(ACTUALIZADO!N$4:N$528))/1000000</f>
        <v>#REF!</v>
      </c>
      <c r="U82" s="28" t="e">
        <f>SUMPRODUCT((ACTUALIZADO!$A$4:$A$528=$A82)*(ACTUALIZADO!$M$4:$M$528=3)*(ACTUALIZADO!$B$4:$B$528=$C82)*(ACTUALIZADO!O$4:O$528))/1000000</f>
        <v>#REF!</v>
      </c>
      <c r="V82" s="29" t="e">
        <f>SUMPRODUCT((ACTUALIZADO!$A$4:$A$528=$A82)*(ACTUALIZADO!$M$4:$M$528=3)*(ACTUALIZADO!$B$4:$B$528=$C82)*(ACTUALIZADO!P$4:P$528))/1000000</f>
        <v>#REF!</v>
      </c>
      <c r="W82" s="28" t="e">
        <f t="shared" si="9"/>
        <v>#REF!</v>
      </c>
      <c r="X82" s="29" t="e">
        <f t="shared" si="2"/>
        <v>#REF!</v>
      </c>
      <c r="Y82" s="30" t="str">
        <f t="shared" si="18"/>
        <v xml:space="preserve"> </v>
      </c>
      <c r="Z82" s="31" t="e">
        <f t="shared" si="153"/>
        <v>#REF!</v>
      </c>
      <c r="AA82" s="32" t="e">
        <f t="shared" si="154"/>
        <v>#REF!</v>
      </c>
      <c r="AB82" s="32" t="e">
        <f t="shared" si="155"/>
        <v>#REF!</v>
      </c>
      <c r="AC82" s="32" t="e">
        <f t="shared" si="11"/>
        <v>#REF!</v>
      </c>
      <c r="AD82" s="32" t="e">
        <f t="shared" si="4"/>
        <v>#REF!</v>
      </c>
      <c r="AE82" s="30" t="str">
        <f t="shared" si="19"/>
        <v xml:space="preserve"> </v>
      </c>
      <c r="AF82" s="3"/>
      <c r="AG82" s="3"/>
      <c r="AH82" s="439"/>
    </row>
    <row r="83" spans="1:34" outlineLevel="2" x14ac:dyDescent="0.25">
      <c r="A83" s="3" t="str">
        <f>CONCATENATE(MID(B83,1,3),".",MID(B83,5,1),".",4)</f>
        <v>3.2.1.4</v>
      </c>
      <c r="B83" s="58" t="s">
        <v>527</v>
      </c>
      <c r="C83" s="58" t="e">
        <f>+VLOOKUP(B83,'GASTOS OCT'!#REF!,5,FALSE)</f>
        <v>#REF!</v>
      </c>
      <c r="D83" s="420"/>
      <c r="E83" s="397" t="s">
        <v>440</v>
      </c>
      <c r="F83" s="436" t="e">
        <f>+VLOOKUP(C83,#REF!,2,FALSE)</f>
        <v>#REF!</v>
      </c>
      <c r="G83" s="26" t="s">
        <v>4213</v>
      </c>
      <c r="H83" s="27" t="e">
        <f>SUMPRODUCT((ACTUALIZADO!$A$4:$A$528=$A83)*(ACTUALIZADO!$M$4:$M$528=1)*(ACTUALIZADO!$B$4:$B$528=$C83)*(ACTUALIZADO!N$4:N$528))/1000000</f>
        <v>#REF!</v>
      </c>
      <c r="I83" s="28" t="e">
        <f>SUMPRODUCT((ACTUALIZADO!$A$4:$A$528=$A83)*(ACTUALIZADO!$M$4:$M$528=1)*(ACTUALIZADO!$B$4:$B$528=$C83)*(ACTUALIZADO!O$4:O$528))/1000000</f>
        <v>#REF!</v>
      </c>
      <c r="J83" s="29" t="e">
        <f>SUMPRODUCT((ACTUALIZADO!$A$4:$A$528=$A83)*(ACTUALIZADO!$M$4:$M$528=1)*(ACTUALIZADO!$B$4:$B$528=$C83)*(ACTUALIZADO!P$4:P$528))/1000000</f>
        <v>#REF!</v>
      </c>
      <c r="K83" s="28" t="e">
        <f t="shared" si="5"/>
        <v>#REF!</v>
      </c>
      <c r="L83" s="29" t="e">
        <f t="shared" si="0"/>
        <v>#REF!</v>
      </c>
      <c r="M83" s="30" t="str">
        <f t="shared" si="33"/>
        <v xml:space="preserve"> </v>
      </c>
      <c r="N83" s="27" t="e">
        <f>SUMPRODUCT((ACTUALIZADO!$A$4:$A$528=$A83)*(ACTUALIZADO!$M$4:$M$528=2)*(ACTUALIZADO!$B$4:$B$528=$C83)*(ACTUALIZADO!N$4:N$528))/1000000+SUMPRODUCT((ACTUALIZADO!$A$4:$A$528=$A83)*(ACTUALIZADO!$M$4:$M$528=5)*(ACTUALIZADO!$B$4:$B$528=$C83)*(ACTUALIZADO!N$4:N$528))/1000000</f>
        <v>#REF!</v>
      </c>
      <c r="O83" s="28" t="e">
        <f>SUMPRODUCT((ACTUALIZADO!$A$4:$A$528=$A83)*(ACTUALIZADO!$M$4:$M$528=2)*(ACTUALIZADO!$B$4:$B$528=$C83)*(ACTUALIZADO!O$4:O$528))/1000000+SUMPRODUCT((ACTUALIZADO!$A$4:$A$528=$A83)*(ACTUALIZADO!$M$4:$M$528=5)*(ACTUALIZADO!$B$4:$B$528=$C83)*(ACTUALIZADO!O$4:O$528))/1000000</f>
        <v>#REF!</v>
      </c>
      <c r="P83" s="29" t="e">
        <f>SUMPRODUCT((ACTUALIZADO!$A$4:$A$528=$A83)*(ACTUALIZADO!$M$4:$M$528=2)*(ACTUALIZADO!$B$4:$B$528=$C83)*(ACTUALIZADO!P$4:P$528))/1000000+SUMPRODUCT((ACTUALIZADO!$A$4:$A$528=$A83)*(ACTUALIZADO!$M$4:$M$528=5)*(ACTUALIZADO!$B$4:$B$528=$C83)*(ACTUALIZADO!P$4:P$528))/1000000</f>
        <v>#REF!</v>
      </c>
      <c r="Q83" s="28" t="e">
        <f t="shared" si="7"/>
        <v>#REF!</v>
      </c>
      <c r="R83" s="29" t="e">
        <f t="shared" si="1"/>
        <v>#REF!</v>
      </c>
      <c r="S83" s="30" t="str">
        <f t="shared" si="17"/>
        <v xml:space="preserve"> </v>
      </c>
      <c r="T83" s="27" t="e">
        <f>SUMPRODUCT((ACTUALIZADO!$A$4:$A$528=$A83)*(ACTUALIZADO!$M$4:$M$528=3)*(ACTUALIZADO!$B$4:$B$528=$C83)*(ACTUALIZADO!N$4:N$528))/1000000</f>
        <v>#REF!</v>
      </c>
      <c r="U83" s="28" t="e">
        <f>SUMPRODUCT((ACTUALIZADO!$A$4:$A$528=$A83)*(ACTUALIZADO!$M$4:$M$528=3)*(ACTUALIZADO!$B$4:$B$528=$C83)*(ACTUALIZADO!O$4:O$528))/1000000</f>
        <v>#REF!</v>
      </c>
      <c r="V83" s="29" t="e">
        <f>SUMPRODUCT((ACTUALIZADO!$A$4:$A$528=$A83)*(ACTUALIZADO!$M$4:$M$528=3)*(ACTUALIZADO!$B$4:$B$528=$C83)*(ACTUALIZADO!P$4:P$528))/1000000</f>
        <v>#REF!</v>
      </c>
      <c r="W83" s="28" t="e">
        <f t="shared" si="9"/>
        <v>#REF!</v>
      </c>
      <c r="X83" s="29" t="e">
        <f t="shared" si="2"/>
        <v>#REF!</v>
      </c>
      <c r="Y83" s="30" t="str">
        <f t="shared" si="18"/>
        <v xml:space="preserve"> </v>
      </c>
      <c r="Z83" s="31" t="e">
        <f t="shared" si="153"/>
        <v>#REF!</v>
      </c>
      <c r="AA83" s="32" t="e">
        <f t="shared" si="154"/>
        <v>#REF!</v>
      </c>
      <c r="AB83" s="32" t="e">
        <f t="shared" si="155"/>
        <v>#REF!</v>
      </c>
      <c r="AC83" s="32" t="e">
        <f t="shared" si="11"/>
        <v>#REF!</v>
      </c>
      <c r="AD83" s="32" t="e">
        <f t="shared" si="4"/>
        <v>#REF!</v>
      </c>
      <c r="AE83" s="30" t="str">
        <f t="shared" si="19"/>
        <v xml:space="preserve"> </v>
      </c>
      <c r="AF83" s="3"/>
      <c r="AG83" s="3"/>
      <c r="AH83" s="439"/>
    </row>
    <row r="84" spans="1:34" ht="27" outlineLevel="2" x14ac:dyDescent="0.25">
      <c r="A84" s="3" t="str">
        <f t="shared" si="152"/>
        <v>3.2.2.1</v>
      </c>
      <c r="B84" s="58" t="s">
        <v>528</v>
      </c>
      <c r="C84" s="58" t="e">
        <f>+VLOOKUP(B84,'GASTOS OCT'!#REF!,5,FALSE)</f>
        <v>#REF!</v>
      </c>
      <c r="D84" s="420"/>
      <c r="E84" s="290" t="s">
        <v>444</v>
      </c>
      <c r="F84" s="291" t="e">
        <f>+VLOOKUP(C84,#REF!,2,FALSE)</f>
        <v>#REF!</v>
      </c>
      <c r="G84" s="26" t="s">
        <v>4253</v>
      </c>
      <c r="H84" s="27" t="e">
        <f>SUMPRODUCT((ACTUALIZADO!$A$4:$A$528=$A84)*(ACTUALIZADO!$M$4:$M$528=1)*(ACTUALIZADO!$B$4:$B$528=$C84)*(ACTUALIZADO!N$4:N$528))/1000000</f>
        <v>#REF!</v>
      </c>
      <c r="I84" s="28" t="e">
        <f>SUMPRODUCT((ACTUALIZADO!$A$4:$A$528=$A84)*(ACTUALIZADO!$M$4:$M$528=1)*(ACTUALIZADO!$B$4:$B$528=$C84)*(ACTUALIZADO!O$4:O$528))/1000000</f>
        <v>#REF!</v>
      </c>
      <c r="J84" s="29" t="e">
        <f>SUMPRODUCT((ACTUALIZADO!$A$4:$A$528=$A84)*(ACTUALIZADO!$M$4:$M$528=1)*(ACTUALIZADO!$B$4:$B$528=$C84)*(ACTUALIZADO!P$4:P$528))/1000000</f>
        <v>#REF!</v>
      </c>
      <c r="K84" s="28" t="e">
        <f t="shared" si="5"/>
        <v>#REF!</v>
      </c>
      <c r="L84" s="29" t="e">
        <f t="shared" si="0"/>
        <v>#REF!</v>
      </c>
      <c r="M84" s="30" t="str">
        <f t="shared" si="33"/>
        <v xml:space="preserve"> </v>
      </c>
      <c r="N84" s="27" t="e">
        <f>SUMPRODUCT((ACTUALIZADO!$A$4:$A$528=$A84)*(ACTUALIZADO!$M$4:$M$528=2)*(ACTUALIZADO!$B$4:$B$528=$C84)*(ACTUALIZADO!N$4:N$528))/1000000+SUMPRODUCT((ACTUALIZADO!$A$4:$A$528=$A84)*(ACTUALIZADO!$M$4:$M$528=5)*(ACTUALIZADO!$B$4:$B$528=$C84)*(ACTUALIZADO!N$4:N$528))/1000000</f>
        <v>#REF!</v>
      </c>
      <c r="O84" s="28" t="e">
        <f>SUMPRODUCT((ACTUALIZADO!$A$4:$A$528=$A84)*(ACTUALIZADO!$M$4:$M$528=2)*(ACTUALIZADO!$B$4:$B$528=$C84)*(ACTUALIZADO!O$4:O$528))/1000000+SUMPRODUCT((ACTUALIZADO!$A$4:$A$528=$A84)*(ACTUALIZADO!$M$4:$M$528=5)*(ACTUALIZADO!$B$4:$B$528=$C84)*(ACTUALIZADO!O$4:O$528))/1000000</f>
        <v>#REF!</v>
      </c>
      <c r="P84" s="29" t="e">
        <f>SUMPRODUCT((ACTUALIZADO!$A$4:$A$528=$A84)*(ACTUALIZADO!$M$4:$M$528=2)*(ACTUALIZADO!$B$4:$B$528=$C84)*(ACTUALIZADO!P$4:P$528))/1000000+SUMPRODUCT((ACTUALIZADO!$A$4:$A$528=$A84)*(ACTUALIZADO!$M$4:$M$528=5)*(ACTUALIZADO!$B$4:$B$528=$C84)*(ACTUALIZADO!P$4:P$528))/1000000</f>
        <v>#REF!</v>
      </c>
      <c r="Q84" s="28" t="e">
        <f t="shared" si="7"/>
        <v>#REF!</v>
      </c>
      <c r="R84" s="29" t="e">
        <f t="shared" si="1"/>
        <v>#REF!</v>
      </c>
      <c r="S84" s="30" t="str">
        <f t="shared" si="17"/>
        <v xml:space="preserve"> </v>
      </c>
      <c r="T84" s="27" t="e">
        <f>SUMPRODUCT((ACTUALIZADO!$A$4:$A$528=$A84)*(ACTUALIZADO!$M$4:$M$528=3)*(ACTUALIZADO!$B$4:$B$528=$C84)*(ACTUALIZADO!N$4:N$528))/1000000</f>
        <v>#REF!</v>
      </c>
      <c r="U84" s="28" t="e">
        <f>SUMPRODUCT((ACTUALIZADO!$A$4:$A$528=$A84)*(ACTUALIZADO!$M$4:$M$528=3)*(ACTUALIZADO!$B$4:$B$528=$C84)*(ACTUALIZADO!O$4:O$528))/1000000</f>
        <v>#REF!</v>
      </c>
      <c r="V84" s="29" t="e">
        <f>SUMPRODUCT((ACTUALIZADO!$A$4:$A$528=$A84)*(ACTUALIZADO!$M$4:$M$528=3)*(ACTUALIZADO!$B$4:$B$528=$C84)*(ACTUALIZADO!P$4:P$528))/1000000</f>
        <v>#REF!</v>
      </c>
      <c r="W84" s="28" t="e">
        <f t="shared" si="9"/>
        <v>#REF!</v>
      </c>
      <c r="X84" s="29" t="e">
        <f t="shared" si="2"/>
        <v>#REF!</v>
      </c>
      <c r="Y84" s="30" t="str">
        <f t="shared" si="18"/>
        <v xml:space="preserve"> </v>
      </c>
      <c r="Z84" s="31" t="e">
        <f t="shared" si="153"/>
        <v>#REF!</v>
      </c>
      <c r="AA84" s="32" t="e">
        <f t="shared" si="154"/>
        <v>#REF!</v>
      </c>
      <c r="AB84" s="32" t="e">
        <f t="shared" si="155"/>
        <v>#REF!</v>
      </c>
      <c r="AC84" s="32" t="e">
        <f t="shared" si="11"/>
        <v>#REF!</v>
      </c>
      <c r="AD84" s="32" t="e">
        <f t="shared" si="4"/>
        <v>#REF!</v>
      </c>
      <c r="AE84" s="30" t="str">
        <f t="shared" si="19"/>
        <v xml:space="preserve"> </v>
      </c>
      <c r="AF84" s="3"/>
      <c r="AG84" s="3"/>
    </row>
    <row r="85" spans="1:34" outlineLevel="2" x14ac:dyDescent="0.25">
      <c r="A85" s="3" t="str">
        <f t="shared" si="152"/>
        <v>3.2.3.1</v>
      </c>
      <c r="B85" s="58" t="s">
        <v>529</v>
      </c>
      <c r="C85" s="58" t="e">
        <f>+VLOOKUP(B85,'GASTOS OCT'!#REF!,5,FALSE)</f>
        <v>#REF!</v>
      </c>
      <c r="D85" s="420"/>
      <c r="E85" s="397" t="s">
        <v>447</v>
      </c>
      <c r="F85" s="436" t="e">
        <f>+VLOOKUP(C85,#REF!,2,FALSE)</f>
        <v>#REF!</v>
      </c>
      <c r="G85" s="26" t="s">
        <v>4229</v>
      </c>
      <c r="H85" s="27" t="e" cm="1">
        <f t="array" ref="H85">(SUMPRODUCT((ACTUALIZADO!$A$4:$A$528=$A85)*(ACTUALIZADO!$M$4:$M$528=1)*(ACTUALIZADO!$B$4:$B$528=$C85)*(ACTUALIZADO!N$4:N$528))/1000000)+(SUMPRODUCT((ACTUALIZADO!$A$4:$A$528=$A85)*(ACTUALIZADO!$M$4:$M$528=5)*(ACTUALIZADO!$B$4:$B$528=$C85)*(ACTUALIZADO!N$4:N$528))/1000000)</f>
        <v>#REF!</v>
      </c>
      <c r="I85" s="28" t="e">
        <f>SUMPRODUCT((ACTUALIZADO!$A$4:$A$528=$A85)*(ACTUALIZADO!$M$4:$M$528=1)*(ACTUALIZADO!$B$4:$B$528=$C85)*(ACTUALIZADO!O$4:O$528))/1000000</f>
        <v>#REF!</v>
      </c>
      <c r="J85" s="29" t="e">
        <f>SUMPRODUCT((ACTUALIZADO!$A$4:$A$528=$A85)*(ACTUALIZADO!$M$4:$M$528=1)*(ACTUALIZADO!$B$4:$B$528=$C85)*(ACTUALIZADO!P$4:P$528))/1000000</f>
        <v>#REF!</v>
      </c>
      <c r="K85" s="28" t="e">
        <f t="shared" si="5"/>
        <v>#REF!</v>
      </c>
      <c r="L85" s="29" t="e">
        <f t="shared" si="0"/>
        <v>#REF!</v>
      </c>
      <c r="M85" s="30" t="str">
        <f t="shared" si="33"/>
        <v xml:space="preserve"> </v>
      </c>
      <c r="N85" s="27" t="e">
        <f>SUMPRODUCT((ACTUALIZADO!$A$4:$A$528=$A85)*(ACTUALIZADO!$M$4:$M$528=2)*(ACTUALIZADO!$B$4:$B$528=$C85)*(ACTUALIZADO!N$4:N$528))/1000000+SUMPRODUCT((ACTUALIZADO!$A$4:$A$528=$A85)*(ACTUALIZADO!$M$4:$M$528=5)*(ACTUALIZADO!$B$4:$B$528=$C85)*(ACTUALIZADO!N$4:N$528))/1000000</f>
        <v>#REF!</v>
      </c>
      <c r="O85" s="28" t="e">
        <f>SUMPRODUCT((ACTUALIZADO!$A$4:$A$528=$A85)*(ACTUALIZADO!$M$4:$M$528=2)*(ACTUALIZADO!$B$4:$B$528=$C85)*(ACTUALIZADO!O$4:O$528))/1000000+SUMPRODUCT((ACTUALIZADO!$A$4:$A$528=$A85)*(ACTUALIZADO!$M$4:$M$528=5)*(ACTUALIZADO!$B$4:$B$528=$C85)*(ACTUALIZADO!O$4:O$528))/1000000</f>
        <v>#REF!</v>
      </c>
      <c r="P85" s="29" t="e">
        <f>SUMPRODUCT((ACTUALIZADO!$A$4:$A$528=$A85)*(ACTUALIZADO!$M$4:$M$528=2)*(ACTUALIZADO!$B$4:$B$528=$C85)*(ACTUALIZADO!P$4:P$528))/1000000+SUMPRODUCT((ACTUALIZADO!$A$4:$A$528=$A85)*(ACTUALIZADO!$M$4:$M$528=5)*(ACTUALIZADO!$B$4:$B$528=$C85)*(ACTUALIZADO!P$4:P$528))/1000000</f>
        <v>#REF!</v>
      </c>
      <c r="Q85" s="28" t="e">
        <f t="shared" si="7"/>
        <v>#REF!</v>
      </c>
      <c r="R85" s="29" t="e">
        <f t="shared" si="1"/>
        <v>#REF!</v>
      </c>
      <c r="S85" s="30" t="str">
        <f t="shared" si="17"/>
        <v xml:space="preserve"> </v>
      </c>
      <c r="T85" s="27" t="e">
        <f>SUMPRODUCT((ACTUALIZADO!$A$4:$A$528=$A85)*(ACTUALIZADO!$M$4:$M$528=3)*(ACTUALIZADO!$B$4:$B$528=$C85)*(ACTUALIZADO!N$4:N$528))/1000000</f>
        <v>#REF!</v>
      </c>
      <c r="U85" s="28" t="e">
        <f>SUMPRODUCT((ACTUALIZADO!$A$4:$A$528=$A85)*(ACTUALIZADO!$M$4:$M$528=3)*(ACTUALIZADO!$B$4:$B$528=$C85)*(ACTUALIZADO!O$4:O$528))/1000000</f>
        <v>#REF!</v>
      </c>
      <c r="V85" s="29" t="e">
        <f>SUMPRODUCT((ACTUALIZADO!$A$4:$A$528=$A85)*(ACTUALIZADO!$M$4:$M$528=3)*(ACTUALIZADO!$B$4:$B$528=$C85)*(ACTUALIZADO!P$4:P$528))/1000000</f>
        <v>#REF!</v>
      </c>
      <c r="W85" s="28" t="e">
        <f t="shared" si="9"/>
        <v>#REF!</v>
      </c>
      <c r="X85" s="29" t="e">
        <f t="shared" si="2"/>
        <v>#REF!</v>
      </c>
      <c r="Y85" s="30" t="str">
        <f t="shared" si="18"/>
        <v xml:space="preserve"> </v>
      </c>
      <c r="Z85" s="31" t="e">
        <f t="shared" si="153"/>
        <v>#REF!</v>
      </c>
      <c r="AA85" s="32" t="e">
        <f t="shared" si="154"/>
        <v>#REF!</v>
      </c>
      <c r="AB85" s="32" t="e">
        <f t="shared" si="155"/>
        <v>#REF!</v>
      </c>
      <c r="AC85" s="32" t="e">
        <f t="shared" si="11"/>
        <v>#REF!</v>
      </c>
      <c r="AD85" s="32" t="e">
        <f t="shared" si="4"/>
        <v>#REF!</v>
      </c>
      <c r="AE85" s="30" t="str">
        <f t="shared" si="19"/>
        <v xml:space="preserve"> </v>
      </c>
      <c r="AF85" s="3"/>
      <c r="AG85" s="3"/>
    </row>
    <row r="86" spans="1:34" ht="27" outlineLevel="2" x14ac:dyDescent="0.25">
      <c r="A86" s="3" t="str">
        <f>CONCATENATE(MID(B86,1,3),".",MID(B86,5,1),".",2)</f>
        <v>3.2.3.2</v>
      </c>
      <c r="B86" s="58" t="s">
        <v>529</v>
      </c>
      <c r="C86" s="58" t="e">
        <f>+VLOOKUP(B86,'GASTOS OCT'!#REF!,5,FALSE)</f>
        <v>#REF!</v>
      </c>
      <c r="D86" s="420"/>
      <c r="E86" s="397" t="s">
        <v>447</v>
      </c>
      <c r="F86" s="436" t="e">
        <f>+VLOOKUP(C86,#REF!,2,FALSE)</f>
        <v>#REF!</v>
      </c>
      <c r="G86" s="26" t="s">
        <v>4230</v>
      </c>
      <c r="H86" s="27" t="e" cm="1">
        <f t="array" ref="H86">(SUMPRODUCT((ACTUALIZADO!$A$4:$A$528=$A86)*(ACTUALIZADO!$M$4:$M$528=1)*(ACTUALIZADO!$B$4:$B$528=$C86)*(ACTUALIZADO!N$4:N$528))/1000000)</f>
        <v>#REF!</v>
      </c>
      <c r="I86" s="28" t="e">
        <f>SUMPRODUCT((ACTUALIZADO!$A$4:$A$528=$A86)*(ACTUALIZADO!$M$4:$M$528=1)*(ACTUALIZADO!$B$4:$B$528=$C86)*(ACTUALIZADO!O$4:O$528))/1000000</f>
        <v>#REF!</v>
      </c>
      <c r="J86" s="29" t="e">
        <f>SUMPRODUCT((ACTUALIZADO!$A$4:$A$528=$A86)*(ACTUALIZADO!$M$4:$M$528=1)*(ACTUALIZADO!$B$4:$B$528=$C86)*(ACTUALIZADO!P$4:P$528))/1000000</f>
        <v>#REF!</v>
      </c>
      <c r="K86" s="28" t="e">
        <f t="shared" si="5"/>
        <v>#REF!</v>
      </c>
      <c r="L86" s="29" t="e">
        <f t="shared" si="0"/>
        <v>#REF!</v>
      </c>
      <c r="M86" s="30" t="str">
        <f t="shared" si="33"/>
        <v xml:space="preserve"> </v>
      </c>
      <c r="N86" s="27" t="e">
        <f>SUMPRODUCT((ACTUALIZADO!$A$4:$A$528=$A86)*(ACTUALIZADO!$M$4:$M$528=2)*(ACTUALIZADO!$B$4:$B$528=$C86)*(ACTUALIZADO!N$4:N$528))/1000000+SUMPRODUCT((ACTUALIZADO!$A$4:$A$528=$A86)*(ACTUALIZADO!$M$4:$M$528=5)*(ACTUALIZADO!$B$4:$B$528=$C86)*(ACTUALIZADO!N$4:N$528))/1000000</f>
        <v>#REF!</v>
      </c>
      <c r="O86" s="28" t="e">
        <f>SUMPRODUCT((ACTUALIZADO!$A$4:$A$528=$A86)*(ACTUALIZADO!$M$4:$M$528=2)*(ACTUALIZADO!$B$4:$B$528=$C86)*(ACTUALIZADO!O$4:O$528))/1000000+SUMPRODUCT((ACTUALIZADO!$A$4:$A$528=$A86)*(ACTUALIZADO!$M$4:$M$528=5)*(ACTUALIZADO!$B$4:$B$528=$C86)*(ACTUALIZADO!O$4:O$528))/1000000</f>
        <v>#REF!</v>
      </c>
      <c r="P86" s="29" t="e">
        <f>SUMPRODUCT((ACTUALIZADO!$A$4:$A$528=$A86)*(ACTUALIZADO!$M$4:$M$528=2)*(ACTUALIZADO!$B$4:$B$528=$C86)*(ACTUALIZADO!P$4:P$528))/1000000+SUMPRODUCT((ACTUALIZADO!$A$4:$A$528=$A86)*(ACTUALIZADO!$M$4:$M$528=5)*(ACTUALIZADO!$B$4:$B$528=$C86)*(ACTUALIZADO!P$4:P$528))/1000000</f>
        <v>#REF!</v>
      </c>
      <c r="Q86" s="28" t="e">
        <f t="shared" si="7"/>
        <v>#REF!</v>
      </c>
      <c r="R86" s="29" t="e">
        <f t="shared" si="1"/>
        <v>#REF!</v>
      </c>
      <c r="S86" s="30" t="str">
        <f t="shared" si="17"/>
        <v xml:space="preserve"> </v>
      </c>
      <c r="T86" s="27" t="e">
        <f>SUMPRODUCT((ACTUALIZADO!$A$4:$A$528=$A86)*(ACTUALIZADO!$M$4:$M$528=3)*(ACTUALIZADO!$B$4:$B$528=$C86)*(ACTUALIZADO!N$4:N$528))/1000000</f>
        <v>#REF!</v>
      </c>
      <c r="U86" s="28" t="e">
        <f>SUMPRODUCT((ACTUALIZADO!$A$4:$A$528=$A86)*(ACTUALIZADO!$M$4:$M$528=3)*(ACTUALIZADO!$B$4:$B$528=$C86)*(ACTUALIZADO!O$4:O$528))/1000000</f>
        <v>#REF!</v>
      </c>
      <c r="V86" s="29" t="e">
        <f>SUMPRODUCT((ACTUALIZADO!$A$4:$A$528=$A86)*(ACTUALIZADO!$M$4:$M$528=3)*(ACTUALIZADO!$B$4:$B$528=$C86)*(ACTUALIZADO!P$4:P$528))/1000000</f>
        <v>#REF!</v>
      </c>
      <c r="W86" s="28" t="e">
        <f t="shared" si="9"/>
        <v>#REF!</v>
      </c>
      <c r="X86" s="29" t="e">
        <f t="shared" si="2"/>
        <v>#REF!</v>
      </c>
      <c r="Y86" s="30" t="str">
        <f t="shared" si="18"/>
        <v xml:space="preserve"> </v>
      </c>
      <c r="Z86" s="31" t="e">
        <f t="shared" si="153"/>
        <v>#REF!</v>
      </c>
      <c r="AA86" s="32" t="e">
        <f t="shared" si="154"/>
        <v>#REF!</v>
      </c>
      <c r="AB86" s="32" t="e">
        <f t="shared" si="155"/>
        <v>#REF!</v>
      </c>
      <c r="AC86" s="32" t="e">
        <f t="shared" si="11"/>
        <v>#REF!</v>
      </c>
      <c r="AD86" s="32" t="e">
        <f t="shared" si="4"/>
        <v>#REF!</v>
      </c>
      <c r="AE86" s="30" t="str">
        <f t="shared" si="19"/>
        <v xml:space="preserve"> </v>
      </c>
      <c r="AF86" s="3"/>
      <c r="AG86" s="3"/>
    </row>
    <row r="87" spans="1:34" ht="27" outlineLevel="2" x14ac:dyDescent="0.25">
      <c r="A87" s="3" t="str">
        <f>CONCATENATE(MID(B87,1,3),".",MID(B87,5,1),".",3)</f>
        <v>3.2.3.3</v>
      </c>
      <c r="B87" s="58" t="s">
        <v>529</v>
      </c>
      <c r="C87" s="58" t="e">
        <f>+VLOOKUP(B87,'GASTOS OCT'!#REF!,5,FALSE)</f>
        <v>#REF!</v>
      </c>
      <c r="D87" s="421"/>
      <c r="E87" s="397" t="s">
        <v>447</v>
      </c>
      <c r="F87" s="436" t="e">
        <f>+VLOOKUP(C87,#REF!,2,FALSE)</f>
        <v>#REF!</v>
      </c>
      <c r="G87" s="26" t="s">
        <v>4231</v>
      </c>
      <c r="H87" s="27" t="e" cm="1">
        <f t="array" ref="H87">(SUMPRODUCT((ACTUALIZADO!$A$4:$A$528=$A87)*(ACTUALIZADO!$M$4:$M$528=1)*(ACTUALIZADO!$B$4:$B$528=$C87)*(ACTUALIZADO!N$4:N$528))/1000000)</f>
        <v>#REF!</v>
      </c>
      <c r="I87" s="28" t="e">
        <f>SUMPRODUCT((ACTUALIZADO!$A$4:$A$528=$A87)*(ACTUALIZADO!$M$4:$M$528=1)*(ACTUALIZADO!$B$4:$B$528=$C87)*(ACTUALIZADO!O$4:O$528))/1000000</f>
        <v>#REF!</v>
      </c>
      <c r="J87" s="29" t="e">
        <f>SUMPRODUCT((ACTUALIZADO!$A$4:$A$528=$A87)*(ACTUALIZADO!$M$4:$M$528=1)*(ACTUALIZADO!$B$4:$B$528=$C87)*(ACTUALIZADO!P$4:P$528))/1000000</f>
        <v>#REF!</v>
      </c>
      <c r="K87" s="28" t="e">
        <f t="shared" si="5"/>
        <v>#REF!</v>
      </c>
      <c r="L87" s="29" t="e">
        <f t="shared" si="0"/>
        <v>#REF!</v>
      </c>
      <c r="M87" s="30" t="str">
        <f t="shared" si="33"/>
        <v xml:space="preserve"> </v>
      </c>
      <c r="N87" s="27" t="e">
        <f>SUMPRODUCT((ACTUALIZADO!$A$4:$A$528=$A87)*(ACTUALIZADO!$M$4:$M$528=2)*(ACTUALIZADO!$B$4:$B$528=$C87)*(ACTUALIZADO!N$4:N$528))/1000000+SUMPRODUCT((ACTUALIZADO!$A$4:$A$528=$A87)*(ACTUALIZADO!$M$4:$M$528=5)*(ACTUALIZADO!$B$4:$B$528=$C87)*(ACTUALIZADO!N$4:N$528))/1000000</f>
        <v>#REF!</v>
      </c>
      <c r="O87" s="28" t="e">
        <f>SUMPRODUCT((ACTUALIZADO!$A$4:$A$528=$A87)*(ACTUALIZADO!$M$4:$M$528=2)*(ACTUALIZADO!$B$4:$B$528=$C87)*(ACTUALIZADO!O$4:O$528))/1000000+SUMPRODUCT((ACTUALIZADO!$A$4:$A$528=$A87)*(ACTUALIZADO!$M$4:$M$528=5)*(ACTUALIZADO!$B$4:$B$528=$C87)*(ACTUALIZADO!O$4:O$528))/1000000</f>
        <v>#REF!</v>
      </c>
      <c r="P87" s="29" t="e">
        <f>SUMPRODUCT((ACTUALIZADO!$A$4:$A$528=$A87)*(ACTUALIZADO!$M$4:$M$528=2)*(ACTUALIZADO!$B$4:$B$528=$C87)*(ACTUALIZADO!P$4:P$528))/1000000+SUMPRODUCT((ACTUALIZADO!$A$4:$A$528=$A87)*(ACTUALIZADO!$M$4:$M$528=5)*(ACTUALIZADO!$B$4:$B$528=$C87)*(ACTUALIZADO!P$4:P$528))/1000000</f>
        <v>#REF!</v>
      </c>
      <c r="Q87" s="28" t="e">
        <f t="shared" si="7"/>
        <v>#REF!</v>
      </c>
      <c r="R87" s="29" t="e">
        <f t="shared" si="1"/>
        <v>#REF!</v>
      </c>
      <c r="S87" s="30" t="str">
        <f t="shared" si="17"/>
        <v xml:space="preserve"> </v>
      </c>
      <c r="T87" s="27" t="e">
        <f>SUMPRODUCT((ACTUALIZADO!$A$4:$A$528=$A87)*(ACTUALIZADO!$M$4:$M$528=3)*(ACTUALIZADO!$B$4:$B$528=$C87)*(ACTUALIZADO!N$4:N$528))/1000000</f>
        <v>#REF!</v>
      </c>
      <c r="U87" s="28" t="e">
        <f>SUMPRODUCT((ACTUALIZADO!$A$4:$A$528=$A87)*(ACTUALIZADO!$M$4:$M$528=3)*(ACTUALIZADO!$B$4:$B$528=$C87)*(ACTUALIZADO!O$4:O$528))/1000000</f>
        <v>#REF!</v>
      </c>
      <c r="V87" s="29" t="e">
        <f>SUMPRODUCT((ACTUALIZADO!$A$4:$A$528=$A87)*(ACTUALIZADO!$M$4:$M$528=3)*(ACTUALIZADO!$B$4:$B$528=$C87)*(ACTUALIZADO!P$4:P$528))/1000000</f>
        <v>#REF!</v>
      </c>
      <c r="W87" s="28" t="e">
        <f t="shared" si="9"/>
        <v>#REF!</v>
      </c>
      <c r="X87" s="29" t="e">
        <f t="shared" si="2"/>
        <v>#REF!</v>
      </c>
      <c r="Y87" s="30" t="str">
        <f t="shared" si="18"/>
        <v xml:space="preserve"> </v>
      </c>
      <c r="Z87" s="31" t="e">
        <f t="shared" si="153"/>
        <v>#REF!</v>
      </c>
      <c r="AA87" s="32" t="e">
        <f t="shared" si="154"/>
        <v>#REF!</v>
      </c>
      <c r="AB87" s="32" t="e">
        <f t="shared" si="155"/>
        <v>#REF!</v>
      </c>
      <c r="AC87" s="32" t="e">
        <f t="shared" si="11"/>
        <v>#REF!</v>
      </c>
      <c r="AD87" s="32" t="e">
        <f t="shared" si="4"/>
        <v>#REF!</v>
      </c>
      <c r="AE87" s="30" t="str">
        <f t="shared" si="19"/>
        <v xml:space="preserve"> </v>
      </c>
      <c r="AF87" s="3"/>
      <c r="AG87" s="3"/>
    </row>
    <row r="88" spans="1:34" outlineLevel="1" x14ac:dyDescent="0.25">
      <c r="B88" s="58" t="s">
        <v>3556</v>
      </c>
      <c r="C88" s="58"/>
      <c r="D88" s="398" t="str">
        <f>+CONCATENATE("TOTAL ",D80)</f>
        <v>TOTAL MOVILIDAD</v>
      </c>
      <c r="E88" s="399"/>
      <c r="F88" s="400"/>
      <c r="G88" s="189"/>
      <c r="H88" s="33" t="e">
        <f>SUM(H80:H87)</f>
        <v>#REF!</v>
      </c>
      <c r="I88" s="34" t="e">
        <f t="shared" ref="I88:J88" si="156">SUM(I80:I87)</f>
        <v>#REF!</v>
      </c>
      <c r="J88" s="35" t="e">
        <f t="shared" si="156"/>
        <v>#REF!</v>
      </c>
      <c r="K88" s="34" t="e">
        <f t="shared" si="5"/>
        <v>#REF!</v>
      </c>
      <c r="L88" s="35" t="e">
        <f t="shared" si="0"/>
        <v>#REF!</v>
      </c>
      <c r="M88" s="30" t="str">
        <f t="shared" si="33"/>
        <v xml:space="preserve"> </v>
      </c>
      <c r="N88" s="33" t="e">
        <f t="shared" ref="N88:P88" si="157">SUM(N80:N87)</f>
        <v>#REF!</v>
      </c>
      <c r="O88" s="34" t="e">
        <f t="shared" si="157"/>
        <v>#REF!</v>
      </c>
      <c r="P88" s="35" t="e">
        <f t="shared" si="157"/>
        <v>#REF!</v>
      </c>
      <c r="Q88" s="34" t="e">
        <f t="shared" si="7"/>
        <v>#REF!</v>
      </c>
      <c r="R88" s="35" t="e">
        <f t="shared" si="1"/>
        <v>#REF!</v>
      </c>
      <c r="S88" s="30" t="str">
        <f t="shared" si="17"/>
        <v xml:space="preserve"> </v>
      </c>
      <c r="T88" s="33" t="e">
        <f t="shared" ref="T88:V88" si="158">SUM(T80:T87)</f>
        <v>#REF!</v>
      </c>
      <c r="U88" s="34" t="e">
        <f t="shared" si="158"/>
        <v>#REF!</v>
      </c>
      <c r="V88" s="35" t="e">
        <f t="shared" si="158"/>
        <v>#REF!</v>
      </c>
      <c r="W88" s="34" t="e">
        <f t="shared" si="9"/>
        <v>#REF!</v>
      </c>
      <c r="X88" s="35" t="e">
        <f t="shared" si="2"/>
        <v>#REF!</v>
      </c>
      <c r="Y88" s="30" t="str">
        <f t="shared" si="18"/>
        <v xml:space="preserve"> </v>
      </c>
      <c r="Z88" s="36" t="e">
        <f>+H88+N88+T88</f>
        <v>#REF!</v>
      </c>
      <c r="AA88" s="37" t="e">
        <f>+I88+O88+U88</f>
        <v>#REF!</v>
      </c>
      <c r="AB88" s="37" t="e">
        <f>+J88+P88+V88</f>
        <v>#REF!</v>
      </c>
      <c r="AC88" s="37" t="e">
        <f t="shared" si="11"/>
        <v>#REF!</v>
      </c>
      <c r="AD88" s="37" t="e">
        <f t="shared" si="4"/>
        <v>#REF!</v>
      </c>
      <c r="AE88" s="30" t="str">
        <f t="shared" si="19"/>
        <v xml:space="preserve"> </v>
      </c>
      <c r="AF88" s="48">
        <f>+SUMIF(ARMONIZACION!$D$5:$D$53,B88,ARMONIZACION!$J$5:$J$53)/1000000</f>
        <v>82372.348192999998</v>
      </c>
      <c r="AG88" s="178" t="e">
        <f>+AF88-Z88</f>
        <v>#REF!</v>
      </c>
    </row>
    <row r="89" spans="1:34" ht="27" outlineLevel="2" x14ac:dyDescent="0.25">
      <c r="A89" s="3" t="str">
        <f t="shared" ref="A89" si="159">CONCATENATE(MID(B89,1,3),".",MID(B89,5,1),".",1)</f>
        <v>3.3.1.1</v>
      </c>
      <c r="B89" s="58" t="s">
        <v>530</v>
      </c>
      <c r="C89" s="58" t="e">
        <f>+VLOOKUP(B89,'GASTOS OCT'!#REF!,5,FALSE)</f>
        <v>#REF!</v>
      </c>
      <c r="D89" s="50" t="s">
        <v>450</v>
      </c>
      <c r="E89" s="426" t="s">
        <v>451</v>
      </c>
      <c r="F89" s="429" t="e">
        <f>+VLOOKUP(C89,#REF!,2,FALSE)</f>
        <v>#REF!</v>
      </c>
      <c r="G89" s="26" t="s">
        <v>4210</v>
      </c>
      <c r="H89" s="27" t="e">
        <f>SUMPRODUCT((ACTUALIZADO!$A$4:$A$528=$A89)*(ACTUALIZADO!$M$4:$M$528=1)*(ACTUALIZADO!$B$4:$B$528=$C89)*(ACTUALIZADO!N$4:N$528))/1000000</f>
        <v>#REF!</v>
      </c>
      <c r="I89" s="28" t="e">
        <f>SUMPRODUCT((ACTUALIZADO!$A$4:$A$528=$A89)*(ACTUALIZADO!$M$4:$M$528=1)*(ACTUALIZADO!$B$4:$B$528=$C89)*(ACTUALIZADO!O$4:O$528))/1000000</f>
        <v>#REF!</v>
      </c>
      <c r="J89" s="29" t="e">
        <f>SUMPRODUCT((ACTUALIZADO!$A$4:$A$528=$A89)*(ACTUALIZADO!$M$4:$M$528=1)*(ACTUALIZADO!$B$4:$B$528=$C89)*(ACTUALIZADO!P$4:P$528))/1000000</f>
        <v>#REF!</v>
      </c>
      <c r="K89" s="28" t="e">
        <f t="shared" si="5"/>
        <v>#REF!</v>
      </c>
      <c r="L89" s="29" t="e">
        <f t="shared" si="0"/>
        <v>#REF!</v>
      </c>
      <c r="M89" s="30" t="str">
        <f t="shared" si="33"/>
        <v xml:space="preserve"> </v>
      </c>
      <c r="N89" s="27" t="e">
        <f>SUMPRODUCT((ACTUALIZADO!$A$4:$A$528=$A89)*(ACTUALIZADO!$M$4:$M$528=2)*(ACTUALIZADO!$B$4:$B$528=$C89)*(ACTUALIZADO!N$4:N$528))/1000000+SUMPRODUCT((ACTUALIZADO!$A$4:$A$528=$A89)*(ACTUALIZADO!$M$4:$M$528=5)*(ACTUALIZADO!$B$4:$B$528=$C89)*(ACTUALIZADO!N$4:N$528))/1000000</f>
        <v>#REF!</v>
      </c>
      <c r="O89" s="28" t="e">
        <f>SUMPRODUCT((ACTUALIZADO!$A$4:$A$528=$A89)*(ACTUALIZADO!$M$4:$M$528=2)*(ACTUALIZADO!$B$4:$B$528=$C89)*(ACTUALIZADO!O$4:O$528))/1000000+SUMPRODUCT((ACTUALIZADO!$A$4:$A$528=$A89)*(ACTUALIZADO!$M$4:$M$528=5)*(ACTUALIZADO!$B$4:$B$528=$C89)*(ACTUALIZADO!O$4:O$528))/1000000</f>
        <v>#REF!</v>
      </c>
      <c r="P89" s="29" t="e">
        <f>SUMPRODUCT((ACTUALIZADO!$A$4:$A$528=$A89)*(ACTUALIZADO!$M$4:$M$528=2)*(ACTUALIZADO!$B$4:$B$528=$C89)*(ACTUALIZADO!P$4:P$528))/1000000+SUMPRODUCT((ACTUALIZADO!$A$4:$A$528=$A89)*(ACTUALIZADO!$M$4:$M$528=5)*(ACTUALIZADO!$B$4:$B$528=$C89)*(ACTUALIZADO!P$4:P$528))/1000000</f>
        <v>#REF!</v>
      </c>
      <c r="Q89" s="28" t="e">
        <f t="shared" si="7"/>
        <v>#REF!</v>
      </c>
      <c r="R89" s="29" t="e">
        <f t="shared" si="1"/>
        <v>#REF!</v>
      </c>
      <c r="S89" s="30" t="str">
        <f t="shared" si="17"/>
        <v xml:space="preserve"> </v>
      </c>
      <c r="T89" s="27" t="e">
        <f>SUMPRODUCT((ACTUALIZADO!$A$4:$A$528=$A89)*(ACTUALIZADO!$M$4:$M$528=3)*(ACTUALIZADO!$B$4:$B$528=$C89)*(ACTUALIZADO!N$4:N$528))/1000000</f>
        <v>#REF!</v>
      </c>
      <c r="U89" s="28" t="e">
        <f>SUMPRODUCT((ACTUALIZADO!$A$4:$A$528=$A89)*(ACTUALIZADO!$M$4:$M$528=3)*(ACTUALIZADO!$B$4:$B$528=$C89)*(ACTUALIZADO!O$4:O$528))/1000000</f>
        <v>#REF!</v>
      </c>
      <c r="V89" s="29" t="e">
        <f>SUMPRODUCT((ACTUALIZADO!$A$4:$A$528=$A89)*(ACTUALIZADO!$M$4:$M$528=3)*(ACTUALIZADO!$B$4:$B$528=$C89)*(ACTUALIZADO!P$4:P$528))/1000000</f>
        <v>#REF!</v>
      </c>
      <c r="W89" s="28" t="e">
        <f t="shared" si="9"/>
        <v>#REF!</v>
      </c>
      <c r="X89" s="29" t="e">
        <f t="shared" si="2"/>
        <v>#REF!</v>
      </c>
      <c r="Y89" s="30" t="str">
        <f t="shared" si="18"/>
        <v xml:space="preserve"> </v>
      </c>
      <c r="Z89" s="31" t="e">
        <f t="shared" ref="Z89:Z95" si="160">+H89+N89+T89</f>
        <v>#REF!</v>
      </c>
      <c r="AA89" s="32" t="e">
        <f t="shared" ref="AA89:AA95" si="161">+I89+O89+U89</f>
        <v>#REF!</v>
      </c>
      <c r="AB89" s="32" t="e">
        <f t="shared" ref="AB89:AB95" si="162">+J89+P89+V89</f>
        <v>#REF!</v>
      </c>
      <c r="AC89" s="32" t="e">
        <f t="shared" si="11"/>
        <v>#REF!</v>
      </c>
      <c r="AD89" s="32" t="e">
        <f t="shared" si="4"/>
        <v>#REF!</v>
      </c>
      <c r="AE89" s="30" t="str">
        <f t="shared" si="19"/>
        <v xml:space="preserve"> </v>
      </c>
      <c r="AF89" s="3"/>
      <c r="AG89" s="3"/>
      <c r="AH89" s="439"/>
    </row>
    <row r="90" spans="1:34" ht="27" outlineLevel="2" x14ac:dyDescent="0.25">
      <c r="A90" s="3" t="str">
        <f>CONCATENATE(MID(B90,1,3),".",MID(B90,5,1),".",2)</f>
        <v>3.3.1.2</v>
      </c>
      <c r="B90" s="58" t="s">
        <v>530</v>
      </c>
      <c r="C90" s="58" t="e">
        <f>+VLOOKUP(B90,'GASTOS OCT'!#REF!,5,FALSE)</f>
        <v>#REF!</v>
      </c>
      <c r="D90" s="50" t="s">
        <v>450</v>
      </c>
      <c r="E90" s="427" t="s">
        <v>451</v>
      </c>
      <c r="F90" s="431" t="e">
        <f>+VLOOKUP(C90,#REF!,2,FALSE)</f>
        <v>#REF!</v>
      </c>
      <c r="G90" s="26" t="s">
        <v>4205</v>
      </c>
      <c r="H90" s="27" t="e">
        <f>SUMPRODUCT((ACTUALIZADO!$A$4:$A$528=$A90)*(ACTUALIZADO!$M$4:$M$528=1)*(ACTUALIZADO!$B$4:$B$528=$C90)*(ACTUALIZADO!N$4:N$528))/1000000</f>
        <v>#REF!</v>
      </c>
      <c r="I90" s="28" t="e">
        <f>SUMPRODUCT((ACTUALIZADO!$A$4:$A$528=$A90)*(ACTUALIZADO!$M$4:$M$528=1)*(ACTUALIZADO!$B$4:$B$528=$C90)*(ACTUALIZADO!O$4:O$528))/1000000</f>
        <v>#REF!</v>
      </c>
      <c r="J90" s="29" t="e">
        <f>SUMPRODUCT((ACTUALIZADO!$A$4:$A$528=$A90)*(ACTUALIZADO!$M$4:$M$528=1)*(ACTUALIZADO!$B$4:$B$528=$C90)*(ACTUALIZADO!P$4:P$528))/1000000</f>
        <v>#REF!</v>
      </c>
      <c r="K90" s="28" t="e">
        <f t="shared" si="5"/>
        <v>#REF!</v>
      </c>
      <c r="L90" s="29" t="e">
        <f t="shared" si="0"/>
        <v>#REF!</v>
      </c>
      <c r="M90" s="30" t="str">
        <f t="shared" si="33"/>
        <v xml:space="preserve"> </v>
      </c>
      <c r="N90" s="27" t="e">
        <f>SUMPRODUCT((ACTUALIZADO!$A$4:$A$528=$A90)*(ACTUALIZADO!$M$4:$M$528=2)*(ACTUALIZADO!$B$4:$B$528=$C90)*(ACTUALIZADO!N$4:N$528))/1000000+SUMPRODUCT((ACTUALIZADO!$A$4:$A$528=$A90)*(ACTUALIZADO!$M$4:$M$528=5)*(ACTUALIZADO!$B$4:$B$528=$C90)*(ACTUALIZADO!N$4:N$528))/1000000</f>
        <v>#REF!</v>
      </c>
      <c r="O90" s="28" t="e">
        <f>SUMPRODUCT((ACTUALIZADO!$A$4:$A$528=$A90)*(ACTUALIZADO!$M$4:$M$528=2)*(ACTUALIZADO!$B$4:$B$528=$C90)*(ACTUALIZADO!O$4:O$528))/1000000+SUMPRODUCT((ACTUALIZADO!$A$4:$A$528=$A90)*(ACTUALIZADO!$M$4:$M$528=5)*(ACTUALIZADO!$B$4:$B$528=$C90)*(ACTUALIZADO!O$4:O$528))/1000000</f>
        <v>#REF!</v>
      </c>
      <c r="P90" s="29" t="e">
        <f>SUMPRODUCT((ACTUALIZADO!$A$4:$A$528=$A90)*(ACTUALIZADO!$M$4:$M$528=2)*(ACTUALIZADO!$B$4:$B$528=$C90)*(ACTUALIZADO!P$4:P$528))/1000000+SUMPRODUCT((ACTUALIZADO!$A$4:$A$528=$A90)*(ACTUALIZADO!$M$4:$M$528=5)*(ACTUALIZADO!$B$4:$B$528=$C90)*(ACTUALIZADO!P$4:P$528))/1000000</f>
        <v>#REF!</v>
      </c>
      <c r="Q90" s="28" t="e">
        <f t="shared" si="7"/>
        <v>#REF!</v>
      </c>
      <c r="R90" s="29" t="e">
        <f t="shared" si="1"/>
        <v>#REF!</v>
      </c>
      <c r="S90" s="30" t="str">
        <f t="shared" si="17"/>
        <v xml:space="preserve"> </v>
      </c>
      <c r="T90" s="27" t="e">
        <f>SUMPRODUCT((ACTUALIZADO!$A$4:$A$528=$A90)*(ACTUALIZADO!$M$4:$M$528=3)*(ACTUALIZADO!$B$4:$B$528=$C90)*(ACTUALIZADO!N$4:N$528))/1000000</f>
        <v>#REF!</v>
      </c>
      <c r="U90" s="28" t="e">
        <f>SUMPRODUCT((ACTUALIZADO!$A$4:$A$528=$A90)*(ACTUALIZADO!$M$4:$M$528=3)*(ACTUALIZADO!$B$4:$B$528=$C90)*(ACTUALIZADO!O$4:O$528))/1000000</f>
        <v>#REF!</v>
      </c>
      <c r="V90" s="29" t="e">
        <f>SUMPRODUCT((ACTUALIZADO!$A$4:$A$528=$A90)*(ACTUALIZADO!$M$4:$M$528=3)*(ACTUALIZADO!$B$4:$B$528=$C90)*(ACTUALIZADO!P$4:P$528))/1000000</f>
        <v>#REF!</v>
      </c>
      <c r="W90" s="28" t="e">
        <f t="shared" si="9"/>
        <v>#REF!</v>
      </c>
      <c r="X90" s="29" t="e">
        <f t="shared" si="2"/>
        <v>#REF!</v>
      </c>
      <c r="Y90" s="30" t="str">
        <f t="shared" si="18"/>
        <v xml:space="preserve"> </v>
      </c>
      <c r="Z90" s="31" t="e">
        <f t="shared" si="160"/>
        <v>#REF!</v>
      </c>
      <c r="AA90" s="32" t="e">
        <f t="shared" si="161"/>
        <v>#REF!</v>
      </c>
      <c r="AB90" s="32" t="e">
        <f t="shared" si="162"/>
        <v>#REF!</v>
      </c>
      <c r="AC90" s="32" t="e">
        <f t="shared" si="11"/>
        <v>#REF!</v>
      </c>
      <c r="AD90" s="32" t="e">
        <f t="shared" si="4"/>
        <v>#REF!</v>
      </c>
      <c r="AE90" s="30" t="str">
        <f t="shared" si="19"/>
        <v xml:space="preserve"> </v>
      </c>
      <c r="AF90" s="3"/>
      <c r="AG90" s="3"/>
      <c r="AH90" s="439"/>
    </row>
    <row r="91" spans="1:34" ht="27" outlineLevel="2" x14ac:dyDescent="0.25">
      <c r="A91" s="3" t="str">
        <f>CONCATENATE(MID(B91,1,3),".",MID(B91,5,1),".",3)</f>
        <v>3.3.1.3</v>
      </c>
      <c r="B91" s="58" t="s">
        <v>530</v>
      </c>
      <c r="C91" s="58" t="e">
        <f>+VLOOKUP(B91,'GASTOS OCT'!#REF!,5,FALSE)</f>
        <v>#REF!</v>
      </c>
      <c r="D91" s="50" t="s">
        <v>450</v>
      </c>
      <c r="E91" s="427" t="s">
        <v>451</v>
      </c>
      <c r="F91" s="431" t="e">
        <f>+VLOOKUP(C91,#REF!,2,FALSE)</f>
        <v>#REF!</v>
      </c>
      <c r="G91" s="26" t="s">
        <v>4206</v>
      </c>
      <c r="H91" s="27" t="e">
        <f>SUMPRODUCT((ACTUALIZADO!$A$4:$A$528=$A91)*(ACTUALIZADO!$M$4:$M$528=1)*(ACTUALIZADO!$B$4:$B$528=$C91)*(ACTUALIZADO!N$4:N$528))/1000000</f>
        <v>#REF!</v>
      </c>
      <c r="I91" s="28" t="e">
        <f>SUMPRODUCT((ACTUALIZADO!$A$4:$A$528=$A91)*(ACTUALIZADO!$M$4:$M$528=1)*(ACTUALIZADO!$B$4:$B$528=$C91)*(ACTUALIZADO!O$4:O$528))/1000000</f>
        <v>#REF!</v>
      </c>
      <c r="J91" s="29" t="e">
        <f>SUMPRODUCT((ACTUALIZADO!$A$4:$A$528=$A91)*(ACTUALIZADO!$M$4:$M$528=1)*(ACTUALIZADO!$B$4:$B$528=$C91)*(ACTUALIZADO!P$4:P$528))/1000000</f>
        <v>#REF!</v>
      </c>
      <c r="K91" s="28" t="e">
        <f t="shared" si="5"/>
        <v>#REF!</v>
      </c>
      <c r="L91" s="29" t="e">
        <f t="shared" si="0"/>
        <v>#REF!</v>
      </c>
      <c r="M91" s="30" t="str">
        <f t="shared" si="33"/>
        <v xml:space="preserve"> </v>
      </c>
      <c r="N91" s="27" t="e">
        <f>SUMPRODUCT((ACTUALIZADO!$A$4:$A$528=$A91)*(ACTUALIZADO!$M$4:$M$528=2)*(ACTUALIZADO!$B$4:$B$528=$C91)*(ACTUALIZADO!N$4:N$528))/1000000+SUMPRODUCT((ACTUALIZADO!$A$4:$A$528=$A91)*(ACTUALIZADO!$M$4:$M$528=5)*(ACTUALIZADO!$B$4:$B$528=$C91)*(ACTUALIZADO!N$4:N$528))/1000000</f>
        <v>#REF!</v>
      </c>
      <c r="O91" s="28" t="e">
        <f>SUMPRODUCT((ACTUALIZADO!$A$4:$A$528=$A91)*(ACTUALIZADO!$M$4:$M$528=2)*(ACTUALIZADO!$B$4:$B$528=$C91)*(ACTUALIZADO!O$4:O$528))/1000000+SUMPRODUCT((ACTUALIZADO!$A$4:$A$528=$A91)*(ACTUALIZADO!$M$4:$M$528=5)*(ACTUALIZADO!$B$4:$B$528=$C91)*(ACTUALIZADO!O$4:O$528))/1000000</f>
        <v>#REF!</v>
      </c>
      <c r="P91" s="29" t="e">
        <f>SUMPRODUCT((ACTUALIZADO!$A$4:$A$528=$A91)*(ACTUALIZADO!$M$4:$M$528=2)*(ACTUALIZADO!$B$4:$B$528=$C91)*(ACTUALIZADO!P$4:P$528))/1000000+SUMPRODUCT((ACTUALIZADO!$A$4:$A$528=$A91)*(ACTUALIZADO!$M$4:$M$528=5)*(ACTUALIZADO!$B$4:$B$528=$C91)*(ACTUALIZADO!P$4:P$528))/1000000</f>
        <v>#REF!</v>
      </c>
      <c r="Q91" s="28" t="e">
        <f t="shared" si="7"/>
        <v>#REF!</v>
      </c>
      <c r="R91" s="29" t="e">
        <f t="shared" si="1"/>
        <v>#REF!</v>
      </c>
      <c r="S91" s="30" t="str">
        <f t="shared" si="17"/>
        <v xml:space="preserve"> </v>
      </c>
      <c r="T91" s="27" t="e">
        <f>SUMPRODUCT((ACTUALIZADO!$A$4:$A$528=$A91)*(ACTUALIZADO!$M$4:$M$528=3)*(ACTUALIZADO!$B$4:$B$528=$C91)*(ACTUALIZADO!N$4:N$528))/1000000</f>
        <v>#REF!</v>
      </c>
      <c r="U91" s="28" t="e">
        <f>SUMPRODUCT((ACTUALIZADO!$A$4:$A$528=$A91)*(ACTUALIZADO!$M$4:$M$528=3)*(ACTUALIZADO!$B$4:$B$528=$C91)*(ACTUALIZADO!O$4:O$528))/1000000</f>
        <v>#REF!</v>
      </c>
      <c r="V91" s="29" t="e">
        <f>SUMPRODUCT((ACTUALIZADO!$A$4:$A$528=$A91)*(ACTUALIZADO!$M$4:$M$528=3)*(ACTUALIZADO!$B$4:$B$528=$C91)*(ACTUALIZADO!P$4:P$528))/1000000</f>
        <v>#REF!</v>
      </c>
      <c r="W91" s="28" t="e">
        <f t="shared" si="9"/>
        <v>#REF!</v>
      </c>
      <c r="X91" s="29" t="e">
        <f t="shared" si="2"/>
        <v>#REF!</v>
      </c>
      <c r="Y91" s="30" t="str">
        <f t="shared" si="18"/>
        <v xml:space="preserve"> </v>
      </c>
      <c r="Z91" s="31" t="e">
        <f t="shared" si="160"/>
        <v>#REF!</v>
      </c>
      <c r="AA91" s="32" t="e">
        <f t="shared" si="161"/>
        <v>#REF!</v>
      </c>
      <c r="AB91" s="32" t="e">
        <f t="shared" si="162"/>
        <v>#REF!</v>
      </c>
      <c r="AC91" s="32" t="e">
        <f t="shared" si="11"/>
        <v>#REF!</v>
      </c>
      <c r="AD91" s="32" t="e">
        <f t="shared" si="4"/>
        <v>#REF!</v>
      </c>
      <c r="AE91" s="30" t="str">
        <f t="shared" si="19"/>
        <v xml:space="preserve"> </v>
      </c>
      <c r="AF91" s="3"/>
      <c r="AG91" s="3"/>
      <c r="AH91" s="439"/>
    </row>
    <row r="92" spans="1:34" ht="40.5" outlineLevel="2" x14ac:dyDescent="0.25">
      <c r="A92" s="3" t="str">
        <f>CONCATENATE(MID(B92,1,3),".",MID(B92,5,1),".",4)</f>
        <v>3.3.1.4</v>
      </c>
      <c r="B92" s="58" t="s">
        <v>530</v>
      </c>
      <c r="C92" s="58" t="e">
        <f>+VLOOKUP(B92,'GASTOS OCT'!#REF!,5,FALSE)</f>
        <v>#REF!</v>
      </c>
      <c r="D92" s="50" t="s">
        <v>450</v>
      </c>
      <c r="E92" s="427" t="s">
        <v>451</v>
      </c>
      <c r="F92" s="431" t="e">
        <f>+VLOOKUP(C92,#REF!,2,FALSE)</f>
        <v>#REF!</v>
      </c>
      <c r="G92" s="26" t="s">
        <v>4251</v>
      </c>
      <c r="H92" s="27" t="e">
        <f>SUMPRODUCT((ACTUALIZADO!$A$4:$A$528=$A92)*(ACTUALIZADO!$M$4:$M$528=1)*(ACTUALIZADO!$B$4:$B$528=$C92)*(ACTUALIZADO!N$4:N$528))/1000000</f>
        <v>#REF!</v>
      </c>
      <c r="I92" s="28" t="e">
        <f>SUMPRODUCT((ACTUALIZADO!$A$4:$A$528=$A92)*(ACTUALIZADO!$M$4:$M$528=1)*(ACTUALIZADO!$B$4:$B$528=$C92)*(ACTUALIZADO!O$4:O$528))/1000000</f>
        <v>#REF!</v>
      </c>
      <c r="J92" s="29" t="e">
        <f>SUMPRODUCT((ACTUALIZADO!$A$4:$A$528=$A92)*(ACTUALIZADO!$M$4:$M$528=1)*(ACTUALIZADO!$B$4:$B$528=$C92)*(ACTUALIZADO!P$4:P$528))/1000000</f>
        <v>#REF!</v>
      </c>
      <c r="K92" s="28" t="e">
        <f t="shared" si="5"/>
        <v>#REF!</v>
      </c>
      <c r="L92" s="29" t="e">
        <f t="shared" si="0"/>
        <v>#REF!</v>
      </c>
      <c r="M92" s="30" t="str">
        <f t="shared" si="33"/>
        <v xml:space="preserve"> </v>
      </c>
      <c r="N92" s="27" t="e">
        <f>SUMPRODUCT((ACTUALIZADO!$A$4:$A$528=$A92)*(ACTUALIZADO!$M$4:$M$528=2)*(ACTUALIZADO!$B$4:$B$528=$C92)*(ACTUALIZADO!N$4:N$528))/1000000+SUMPRODUCT((ACTUALIZADO!$A$4:$A$528=$A92)*(ACTUALIZADO!$M$4:$M$528=5)*(ACTUALIZADO!$B$4:$B$528=$C92)*(ACTUALIZADO!N$4:N$528))/1000000</f>
        <v>#REF!</v>
      </c>
      <c r="O92" s="28" t="e">
        <f>SUMPRODUCT((ACTUALIZADO!$A$4:$A$528=$A92)*(ACTUALIZADO!$M$4:$M$528=2)*(ACTUALIZADO!$B$4:$B$528=$C92)*(ACTUALIZADO!O$4:O$528))/1000000+SUMPRODUCT((ACTUALIZADO!$A$4:$A$528=$A92)*(ACTUALIZADO!$M$4:$M$528=5)*(ACTUALIZADO!$B$4:$B$528=$C92)*(ACTUALIZADO!O$4:O$528))/1000000</f>
        <v>#REF!</v>
      </c>
      <c r="P92" s="29" t="e">
        <f>SUMPRODUCT((ACTUALIZADO!$A$4:$A$528=$A92)*(ACTUALIZADO!$M$4:$M$528=2)*(ACTUALIZADO!$B$4:$B$528=$C92)*(ACTUALIZADO!P$4:P$528))/1000000+SUMPRODUCT((ACTUALIZADO!$A$4:$A$528=$A92)*(ACTUALIZADO!$M$4:$M$528=5)*(ACTUALIZADO!$B$4:$B$528=$C92)*(ACTUALIZADO!P$4:P$528))/1000000</f>
        <v>#REF!</v>
      </c>
      <c r="Q92" s="28" t="e">
        <f t="shared" si="7"/>
        <v>#REF!</v>
      </c>
      <c r="R92" s="29" t="e">
        <f t="shared" si="1"/>
        <v>#REF!</v>
      </c>
      <c r="S92" s="30" t="str">
        <f t="shared" si="17"/>
        <v xml:space="preserve"> </v>
      </c>
      <c r="T92" s="27" t="e">
        <f>SUMPRODUCT((ACTUALIZADO!$A$4:$A$528=$A92)*(ACTUALIZADO!$M$4:$M$528=3)*(ACTUALIZADO!$B$4:$B$528=$C92)*(ACTUALIZADO!N$4:N$528))/1000000</f>
        <v>#REF!</v>
      </c>
      <c r="U92" s="28" t="e">
        <f>SUMPRODUCT((ACTUALIZADO!$A$4:$A$528=$A92)*(ACTUALIZADO!$M$4:$M$528=3)*(ACTUALIZADO!$B$4:$B$528=$C92)*(ACTUALIZADO!O$4:O$528))/1000000</f>
        <v>#REF!</v>
      </c>
      <c r="V92" s="29" t="e">
        <f>SUMPRODUCT((ACTUALIZADO!$A$4:$A$528=$A92)*(ACTUALIZADO!$M$4:$M$528=3)*(ACTUALIZADO!$B$4:$B$528=$C92)*(ACTUALIZADO!P$4:P$528))/1000000</f>
        <v>#REF!</v>
      </c>
      <c r="W92" s="28" t="e">
        <f t="shared" si="9"/>
        <v>#REF!</v>
      </c>
      <c r="X92" s="29" t="e">
        <f t="shared" si="2"/>
        <v>#REF!</v>
      </c>
      <c r="Y92" s="30" t="str">
        <f t="shared" si="18"/>
        <v xml:space="preserve"> </v>
      </c>
      <c r="Z92" s="31" t="e">
        <f t="shared" si="160"/>
        <v>#REF!</v>
      </c>
      <c r="AA92" s="32" t="e">
        <f t="shared" si="161"/>
        <v>#REF!</v>
      </c>
      <c r="AB92" s="32" t="e">
        <f t="shared" si="162"/>
        <v>#REF!</v>
      </c>
      <c r="AC92" s="32" t="e">
        <f t="shared" si="11"/>
        <v>#REF!</v>
      </c>
      <c r="AD92" s="32" t="e">
        <f t="shared" si="4"/>
        <v>#REF!</v>
      </c>
      <c r="AE92" s="30" t="str">
        <f t="shared" si="19"/>
        <v xml:space="preserve"> </v>
      </c>
      <c r="AF92" s="3"/>
      <c r="AG92" s="3"/>
      <c r="AH92" s="439"/>
    </row>
    <row r="93" spans="1:34" ht="40.5" outlineLevel="2" x14ac:dyDescent="0.25">
      <c r="A93" s="3" t="str">
        <f>CONCATENATE(MID(B93,1,3),".",MID(B93,5,1),".",5)</f>
        <v>3.3.1.5</v>
      </c>
      <c r="B93" s="58" t="s">
        <v>530</v>
      </c>
      <c r="C93" s="58" t="e">
        <f>+VLOOKUP(B93,'GASTOS OCT'!#REF!,5,FALSE)</f>
        <v>#REF!</v>
      </c>
      <c r="D93" s="50" t="s">
        <v>450</v>
      </c>
      <c r="E93" s="427" t="s">
        <v>451</v>
      </c>
      <c r="F93" s="431" t="e">
        <f>+VLOOKUP(C93,#REF!,2,FALSE)</f>
        <v>#REF!</v>
      </c>
      <c r="G93" s="26" t="s">
        <v>4207</v>
      </c>
      <c r="H93" s="27" t="e">
        <f>SUMPRODUCT((ACTUALIZADO!$A$4:$A$528=$A93)*(ACTUALIZADO!$M$4:$M$528=1)*(ACTUALIZADO!$B$4:$B$528=$C93)*(ACTUALIZADO!N$4:N$528))/1000000</f>
        <v>#REF!</v>
      </c>
      <c r="I93" s="28" t="e">
        <f>SUMPRODUCT((ACTUALIZADO!$A$4:$A$528=$A93)*(ACTUALIZADO!$M$4:$M$528=1)*(ACTUALIZADO!$B$4:$B$528=$C93)*(ACTUALIZADO!O$4:O$528))/1000000</f>
        <v>#REF!</v>
      </c>
      <c r="J93" s="29" t="e">
        <f>SUMPRODUCT((ACTUALIZADO!$A$4:$A$528=$A93)*(ACTUALIZADO!$M$4:$M$528=1)*(ACTUALIZADO!$B$4:$B$528=$C93)*(ACTUALIZADO!P$4:P$528))/1000000</f>
        <v>#REF!</v>
      </c>
      <c r="K93" s="28" t="e">
        <f t="shared" si="5"/>
        <v>#REF!</v>
      </c>
      <c r="L93" s="29" t="e">
        <f t="shared" si="0"/>
        <v>#REF!</v>
      </c>
      <c r="M93" s="30" t="str">
        <f t="shared" si="33"/>
        <v xml:space="preserve"> </v>
      </c>
      <c r="N93" s="27" t="e">
        <f>SUMPRODUCT((ACTUALIZADO!$A$4:$A$528=$A93)*(ACTUALIZADO!$M$4:$M$528=2)*(ACTUALIZADO!$B$4:$B$528=$C93)*(ACTUALIZADO!N$4:N$528))/1000000+SUMPRODUCT((ACTUALIZADO!$A$4:$A$528=$A93)*(ACTUALIZADO!$M$4:$M$528=5)*(ACTUALIZADO!$B$4:$B$528=$C93)*(ACTUALIZADO!N$4:N$528))/1000000</f>
        <v>#REF!</v>
      </c>
      <c r="O93" s="28" t="e">
        <f>SUMPRODUCT((ACTUALIZADO!$A$4:$A$528=$A93)*(ACTUALIZADO!$M$4:$M$528=2)*(ACTUALIZADO!$B$4:$B$528=$C93)*(ACTUALIZADO!O$4:O$528))/1000000+SUMPRODUCT((ACTUALIZADO!$A$4:$A$528=$A93)*(ACTUALIZADO!$M$4:$M$528=5)*(ACTUALIZADO!$B$4:$B$528=$C93)*(ACTUALIZADO!O$4:O$528))/1000000</f>
        <v>#REF!</v>
      </c>
      <c r="P93" s="29" t="e">
        <f>SUMPRODUCT((ACTUALIZADO!$A$4:$A$528=$A93)*(ACTUALIZADO!$M$4:$M$528=2)*(ACTUALIZADO!$B$4:$B$528=$C93)*(ACTUALIZADO!P$4:P$528))/1000000+SUMPRODUCT((ACTUALIZADO!$A$4:$A$528=$A93)*(ACTUALIZADO!$M$4:$M$528=5)*(ACTUALIZADO!$B$4:$B$528=$C93)*(ACTUALIZADO!P$4:P$528))/1000000</f>
        <v>#REF!</v>
      </c>
      <c r="Q93" s="28" t="e">
        <f t="shared" si="7"/>
        <v>#REF!</v>
      </c>
      <c r="R93" s="29" t="e">
        <f t="shared" si="1"/>
        <v>#REF!</v>
      </c>
      <c r="S93" s="30" t="str">
        <f t="shared" si="17"/>
        <v xml:space="preserve"> </v>
      </c>
      <c r="T93" s="27" t="e">
        <f>SUMPRODUCT((ACTUALIZADO!$A$4:$A$528=$A93)*(ACTUALIZADO!$M$4:$M$528=3)*(ACTUALIZADO!$B$4:$B$528=$C93)*(ACTUALIZADO!N$4:N$528))/1000000</f>
        <v>#REF!</v>
      </c>
      <c r="U93" s="28" t="e">
        <f>SUMPRODUCT((ACTUALIZADO!$A$4:$A$528=$A93)*(ACTUALIZADO!$M$4:$M$528=3)*(ACTUALIZADO!$B$4:$B$528=$C93)*(ACTUALIZADO!O$4:O$528))/1000000</f>
        <v>#REF!</v>
      </c>
      <c r="V93" s="29" t="e">
        <f>SUMPRODUCT((ACTUALIZADO!$A$4:$A$528=$A93)*(ACTUALIZADO!$M$4:$M$528=3)*(ACTUALIZADO!$B$4:$B$528=$C93)*(ACTUALIZADO!P$4:P$528))/1000000</f>
        <v>#REF!</v>
      </c>
      <c r="W93" s="28" t="e">
        <f t="shared" si="9"/>
        <v>#REF!</v>
      </c>
      <c r="X93" s="29" t="e">
        <f t="shared" si="2"/>
        <v>#REF!</v>
      </c>
      <c r="Y93" s="30" t="str">
        <f t="shared" si="18"/>
        <v xml:space="preserve"> </v>
      </c>
      <c r="Z93" s="31" t="e">
        <f t="shared" si="160"/>
        <v>#REF!</v>
      </c>
      <c r="AA93" s="32" t="e">
        <f t="shared" si="161"/>
        <v>#REF!</v>
      </c>
      <c r="AB93" s="32" t="e">
        <f t="shared" si="162"/>
        <v>#REF!</v>
      </c>
      <c r="AC93" s="32" t="e">
        <f t="shared" si="11"/>
        <v>#REF!</v>
      </c>
      <c r="AD93" s="32" t="e">
        <f t="shared" si="4"/>
        <v>#REF!</v>
      </c>
      <c r="AE93" s="30" t="str">
        <f t="shared" si="19"/>
        <v xml:space="preserve"> </v>
      </c>
      <c r="AF93" s="3"/>
      <c r="AG93" s="3"/>
      <c r="AH93" s="439"/>
    </row>
    <row r="94" spans="1:34" ht="40.5" outlineLevel="2" x14ac:dyDescent="0.25">
      <c r="A94" s="3" t="str">
        <f>CONCATENATE(MID(B94,1,3),".",MID(B94,5,1),".",6)</f>
        <v>3.3.1.6</v>
      </c>
      <c r="B94" s="58" t="s">
        <v>530</v>
      </c>
      <c r="C94" s="58" t="e">
        <f>+VLOOKUP(B94,'GASTOS OCT'!#REF!,5,FALSE)</f>
        <v>#REF!</v>
      </c>
      <c r="D94" s="50" t="s">
        <v>450</v>
      </c>
      <c r="E94" s="427" t="s">
        <v>451</v>
      </c>
      <c r="F94" s="431" t="e">
        <f>+VLOOKUP(C94,#REF!,2,FALSE)</f>
        <v>#REF!</v>
      </c>
      <c r="G94" s="26" t="s">
        <v>4207</v>
      </c>
      <c r="H94" s="27" t="e">
        <f>SUMPRODUCT((ACTUALIZADO!$A$4:$A$528=$A94)*(ACTUALIZADO!$M$4:$M$528=1)*(ACTUALIZADO!$B$4:$B$528=$C94)*(ACTUALIZADO!N$4:N$528))/1000000</f>
        <v>#REF!</v>
      </c>
      <c r="I94" s="28" t="e">
        <f>SUMPRODUCT((ACTUALIZADO!$A$4:$A$528=$A94)*(ACTUALIZADO!$M$4:$M$528=1)*(ACTUALIZADO!$B$4:$B$528=$C94)*(ACTUALIZADO!O$4:O$528))/1000000</f>
        <v>#REF!</v>
      </c>
      <c r="J94" s="29" t="e">
        <f>SUMPRODUCT((ACTUALIZADO!$A$4:$A$528=$A94)*(ACTUALIZADO!$M$4:$M$528=1)*(ACTUALIZADO!$B$4:$B$528=$C94)*(ACTUALIZADO!P$4:P$528))/1000000</f>
        <v>#REF!</v>
      </c>
      <c r="K94" s="28" t="e">
        <f t="shared" si="5"/>
        <v>#REF!</v>
      </c>
      <c r="L94" s="29" t="e">
        <f t="shared" si="0"/>
        <v>#REF!</v>
      </c>
      <c r="M94" s="30" t="str">
        <f t="shared" si="33"/>
        <v xml:space="preserve"> </v>
      </c>
      <c r="N94" s="27" t="e">
        <f>SUMPRODUCT((ACTUALIZADO!$A$4:$A$528=$A94)*(ACTUALIZADO!$M$4:$M$528=2)*(ACTUALIZADO!$B$4:$B$528=$C94)*(ACTUALIZADO!N$4:N$528))/1000000+SUMPRODUCT((ACTUALIZADO!$A$4:$A$528=$A94)*(ACTUALIZADO!$M$4:$M$528=5)*(ACTUALIZADO!$B$4:$B$528=$C94)*(ACTUALIZADO!N$4:N$528))/1000000</f>
        <v>#REF!</v>
      </c>
      <c r="O94" s="28" t="e">
        <f>SUMPRODUCT((ACTUALIZADO!$A$4:$A$528=$A94)*(ACTUALIZADO!$M$4:$M$528=2)*(ACTUALIZADO!$B$4:$B$528=$C94)*(ACTUALIZADO!O$4:O$528))/1000000+SUMPRODUCT((ACTUALIZADO!$A$4:$A$528=$A94)*(ACTUALIZADO!$M$4:$M$528=5)*(ACTUALIZADO!$B$4:$B$528=$C94)*(ACTUALIZADO!O$4:O$528))/1000000</f>
        <v>#REF!</v>
      </c>
      <c r="P94" s="29" t="e">
        <f>SUMPRODUCT((ACTUALIZADO!$A$4:$A$528=$A94)*(ACTUALIZADO!$M$4:$M$528=2)*(ACTUALIZADO!$B$4:$B$528=$C94)*(ACTUALIZADO!P$4:P$528))/1000000+SUMPRODUCT((ACTUALIZADO!$A$4:$A$528=$A94)*(ACTUALIZADO!$M$4:$M$528=5)*(ACTUALIZADO!$B$4:$B$528=$C94)*(ACTUALIZADO!P$4:P$528))/1000000</f>
        <v>#REF!</v>
      </c>
      <c r="Q94" s="28" t="e">
        <f t="shared" si="7"/>
        <v>#REF!</v>
      </c>
      <c r="R94" s="29" t="e">
        <f t="shared" si="1"/>
        <v>#REF!</v>
      </c>
      <c r="S94" s="30" t="str">
        <f t="shared" si="17"/>
        <v xml:space="preserve"> </v>
      </c>
      <c r="T94" s="27" t="e">
        <f>SUMPRODUCT((ACTUALIZADO!$A$4:$A$528=$A94)*(ACTUALIZADO!$M$4:$M$528=3)*(ACTUALIZADO!$B$4:$B$528=$C94)*(ACTUALIZADO!N$4:N$528))/1000000</f>
        <v>#REF!</v>
      </c>
      <c r="U94" s="28" t="e">
        <f>SUMPRODUCT((ACTUALIZADO!$A$4:$A$528=$A94)*(ACTUALIZADO!$M$4:$M$528=3)*(ACTUALIZADO!$B$4:$B$528=$C94)*(ACTUALIZADO!O$4:O$528))/1000000</f>
        <v>#REF!</v>
      </c>
      <c r="V94" s="29" t="e">
        <f>SUMPRODUCT((ACTUALIZADO!$A$4:$A$528=$A94)*(ACTUALIZADO!$M$4:$M$528=3)*(ACTUALIZADO!$B$4:$B$528=$C94)*(ACTUALIZADO!P$4:P$528))/1000000</f>
        <v>#REF!</v>
      </c>
      <c r="W94" s="28" t="e">
        <f t="shared" si="9"/>
        <v>#REF!</v>
      </c>
      <c r="X94" s="29" t="e">
        <f t="shared" si="2"/>
        <v>#REF!</v>
      </c>
      <c r="Y94" s="30" t="str">
        <f t="shared" si="18"/>
        <v xml:space="preserve"> </v>
      </c>
      <c r="Z94" s="31" t="e">
        <f t="shared" si="160"/>
        <v>#REF!</v>
      </c>
      <c r="AA94" s="32" t="e">
        <f t="shared" si="161"/>
        <v>#REF!</v>
      </c>
      <c r="AB94" s="32" t="e">
        <f t="shared" si="162"/>
        <v>#REF!</v>
      </c>
      <c r="AC94" s="32" t="e">
        <f t="shared" si="11"/>
        <v>#REF!</v>
      </c>
      <c r="AD94" s="32" t="e">
        <f t="shared" si="4"/>
        <v>#REF!</v>
      </c>
      <c r="AE94" s="30" t="str">
        <f t="shared" si="19"/>
        <v xml:space="preserve"> </v>
      </c>
      <c r="AF94" s="3"/>
      <c r="AG94" s="3"/>
      <c r="AH94" s="439"/>
    </row>
    <row r="95" spans="1:34" ht="27" outlineLevel="2" x14ac:dyDescent="0.25">
      <c r="A95" s="3" t="str">
        <f>CONCATENATE(MID(B95,1,3),".",MID(B95,5,1),".",7)</f>
        <v>3.3.1.7</v>
      </c>
      <c r="B95" s="58" t="s">
        <v>530</v>
      </c>
      <c r="C95" s="58" t="e">
        <f>+VLOOKUP(B95,'GASTOS OCT'!#REF!,5,FALSE)</f>
        <v>#REF!</v>
      </c>
      <c r="D95" s="50" t="s">
        <v>450</v>
      </c>
      <c r="E95" s="428" t="s">
        <v>451</v>
      </c>
      <c r="F95" s="430" t="e">
        <f>+VLOOKUP(C95,#REF!,2,FALSE)</f>
        <v>#REF!</v>
      </c>
      <c r="G95" s="26" t="s">
        <v>4208</v>
      </c>
      <c r="H95" s="27" t="e">
        <f>SUMPRODUCT((ACTUALIZADO!$A$4:$A$528=$A95)*(ACTUALIZADO!$M$4:$M$528=1)*(ACTUALIZADO!$B$4:$B$528=$C95)*(ACTUALIZADO!N$4:N$528))/1000000</f>
        <v>#REF!</v>
      </c>
      <c r="I95" s="28" t="e">
        <f>SUMPRODUCT((ACTUALIZADO!$A$4:$A$528=$A95)*(ACTUALIZADO!$M$4:$M$528=1)*(ACTUALIZADO!$B$4:$B$528=$C95)*(ACTUALIZADO!O$4:O$528))/1000000</f>
        <v>#REF!</v>
      </c>
      <c r="J95" s="29" t="e">
        <f>SUMPRODUCT((ACTUALIZADO!$A$4:$A$528=$A95)*(ACTUALIZADO!$M$4:$M$528=1)*(ACTUALIZADO!$B$4:$B$528=$C95)*(ACTUALIZADO!P$4:P$528))/1000000</f>
        <v>#REF!</v>
      </c>
      <c r="K95" s="28" t="e">
        <f t="shared" si="5"/>
        <v>#REF!</v>
      </c>
      <c r="L95" s="29" t="e">
        <f t="shared" si="0"/>
        <v>#REF!</v>
      </c>
      <c r="M95" s="30" t="str">
        <f t="shared" si="33"/>
        <v xml:space="preserve"> </v>
      </c>
      <c r="N95" s="27" t="e">
        <f>SUMPRODUCT((ACTUALIZADO!$A$4:$A$528=$A95)*(ACTUALIZADO!$M$4:$M$528=2)*(ACTUALIZADO!$B$4:$B$528=$C95)*(ACTUALIZADO!N$4:N$528))/1000000+SUMPRODUCT((ACTUALIZADO!$A$4:$A$528=$A95)*(ACTUALIZADO!$M$4:$M$528=5)*(ACTUALIZADO!$B$4:$B$528=$C95)*(ACTUALIZADO!N$4:N$528))/1000000</f>
        <v>#REF!</v>
      </c>
      <c r="O95" s="28" t="e">
        <f>SUMPRODUCT((ACTUALIZADO!$A$4:$A$528=$A95)*(ACTUALIZADO!$M$4:$M$528=2)*(ACTUALIZADO!$B$4:$B$528=$C95)*(ACTUALIZADO!O$4:O$528))/1000000+SUMPRODUCT((ACTUALIZADO!$A$4:$A$528=$A95)*(ACTUALIZADO!$M$4:$M$528=5)*(ACTUALIZADO!$B$4:$B$528=$C95)*(ACTUALIZADO!O$4:O$528))/1000000</f>
        <v>#REF!</v>
      </c>
      <c r="P95" s="29" t="e">
        <f>SUMPRODUCT((ACTUALIZADO!$A$4:$A$528=$A95)*(ACTUALIZADO!$M$4:$M$528=2)*(ACTUALIZADO!$B$4:$B$528=$C95)*(ACTUALIZADO!P$4:P$528))/1000000+SUMPRODUCT((ACTUALIZADO!$A$4:$A$528=$A95)*(ACTUALIZADO!$M$4:$M$528=5)*(ACTUALIZADO!$B$4:$B$528=$C95)*(ACTUALIZADO!P$4:P$528))/1000000</f>
        <v>#REF!</v>
      </c>
      <c r="Q95" s="28" t="e">
        <f t="shared" si="7"/>
        <v>#REF!</v>
      </c>
      <c r="R95" s="29" t="e">
        <f t="shared" si="1"/>
        <v>#REF!</v>
      </c>
      <c r="S95" s="30" t="str">
        <f t="shared" si="17"/>
        <v xml:space="preserve"> </v>
      </c>
      <c r="T95" s="27" t="e">
        <f>SUMPRODUCT((ACTUALIZADO!$A$4:$A$528=$A95)*(ACTUALIZADO!$M$4:$M$528=3)*(ACTUALIZADO!$B$4:$B$528=$C95)*(ACTUALIZADO!N$4:N$528))/1000000</f>
        <v>#REF!</v>
      </c>
      <c r="U95" s="28" t="e">
        <f>SUMPRODUCT((ACTUALIZADO!$A$4:$A$528=$A95)*(ACTUALIZADO!$M$4:$M$528=3)*(ACTUALIZADO!$B$4:$B$528=$C95)*(ACTUALIZADO!O$4:O$528))/1000000</f>
        <v>#REF!</v>
      </c>
      <c r="V95" s="29" t="e">
        <f>SUMPRODUCT((ACTUALIZADO!$A$4:$A$528=$A95)*(ACTUALIZADO!$M$4:$M$528=3)*(ACTUALIZADO!$B$4:$B$528=$C95)*(ACTUALIZADO!P$4:P$528))/1000000</f>
        <v>#REF!</v>
      </c>
      <c r="W95" s="28" t="e">
        <f t="shared" si="9"/>
        <v>#REF!</v>
      </c>
      <c r="X95" s="29" t="e">
        <f t="shared" si="2"/>
        <v>#REF!</v>
      </c>
      <c r="Y95" s="30" t="str">
        <f t="shared" si="18"/>
        <v xml:space="preserve"> </v>
      </c>
      <c r="Z95" s="31" t="e">
        <f t="shared" si="160"/>
        <v>#REF!</v>
      </c>
      <c r="AA95" s="32" t="e">
        <f t="shared" si="161"/>
        <v>#REF!</v>
      </c>
      <c r="AB95" s="32" t="e">
        <f t="shared" si="162"/>
        <v>#REF!</v>
      </c>
      <c r="AC95" s="32" t="e">
        <f t="shared" si="11"/>
        <v>#REF!</v>
      </c>
      <c r="AD95" s="32" t="e">
        <f t="shared" si="4"/>
        <v>#REF!</v>
      </c>
      <c r="AE95" s="30" t="str">
        <f t="shared" si="19"/>
        <v xml:space="preserve"> </v>
      </c>
      <c r="AF95" s="3"/>
      <c r="AG95" s="3"/>
      <c r="AH95" s="439"/>
    </row>
    <row r="96" spans="1:34" ht="54" outlineLevel="1" x14ac:dyDescent="0.25">
      <c r="B96" s="58" t="s">
        <v>3557</v>
      </c>
      <c r="C96" s="58"/>
      <c r="D96" s="398" t="str">
        <f>+CONCATENATE("TOTAL ",D89)</f>
        <v>TOTAL GESTIÓN DEL RIESGO</v>
      </c>
      <c r="E96" s="399"/>
      <c r="F96" s="400"/>
      <c r="G96" s="189" t="s">
        <v>4209</v>
      </c>
      <c r="H96" s="33" t="e">
        <f>SUM(H89:H95)</f>
        <v>#REF!</v>
      </c>
      <c r="I96" s="34" t="e">
        <f t="shared" ref="I96:L96" si="163">SUM(I89:I95)</f>
        <v>#REF!</v>
      </c>
      <c r="J96" s="35" t="e">
        <f t="shared" si="163"/>
        <v>#REF!</v>
      </c>
      <c r="K96" s="34" t="e">
        <f t="shared" si="163"/>
        <v>#REF!</v>
      </c>
      <c r="L96" s="35" t="e">
        <f t="shared" si="163"/>
        <v>#REF!</v>
      </c>
      <c r="M96" s="30" t="str">
        <f t="shared" si="33"/>
        <v xml:space="preserve"> </v>
      </c>
      <c r="N96" s="33" t="e">
        <f>SUM(N89:N95)</f>
        <v>#REF!</v>
      </c>
      <c r="O96" s="34" t="e">
        <f t="shared" ref="O96" si="164">SUM(O89:O95)</f>
        <v>#REF!</v>
      </c>
      <c r="P96" s="35" t="e">
        <f t="shared" ref="P96" si="165">SUM(P89:P95)</f>
        <v>#REF!</v>
      </c>
      <c r="Q96" s="34" t="e">
        <f t="shared" ref="Q96" si="166">SUM(Q89:Q95)</f>
        <v>#REF!</v>
      </c>
      <c r="R96" s="35" t="e">
        <f t="shared" ref="R96" si="167">SUM(R89:R95)</f>
        <v>#REF!</v>
      </c>
      <c r="S96" s="30" t="str">
        <f t="shared" si="17"/>
        <v xml:space="preserve"> </v>
      </c>
      <c r="T96" s="33" t="e">
        <f>SUM(T89:T95)</f>
        <v>#REF!</v>
      </c>
      <c r="U96" s="34" t="e">
        <f t="shared" ref="U96" si="168">SUM(U89:U95)</f>
        <v>#REF!</v>
      </c>
      <c r="V96" s="35" t="e">
        <f t="shared" ref="V96" si="169">SUM(V89:V95)</f>
        <v>#REF!</v>
      </c>
      <c r="W96" s="34" t="e">
        <f t="shared" ref="W96" si="170">SUM(W89:W95)</f>
        <v>#REF!</v>
      </c>
      <c r="X96" s="35" t="e">
        <f t="shared" ref="X96" si="171">SUM(X89:X95)</f>
        <v>#REF!</v>
      </c>
      <c r="Y96" s="30" t="str">
        <f t="shared" si="18"/>
        <v xml:space="preserve"> </v>
      </c>
      <c r="Z96" s="33" t="e">
        <f>SUM(Z89:Z95)</f>
        <v>#REF!</v>
      </c>
      <c r="AA96" s="34" t="e">
        <f t="shared" ref="AA96" si="172">SUM(AA89:AA95)</f>
        <v>#REF!</v>
      </c>
      <c r="AB96" s="35" t="e">
        <f t="shared" ref="AB96" si="173">SUM(AB89:AB95)</f>
        <v>#REF!</v>
      </c>
      <c r="AC96" s="34" t="e">
        <f t="shared" ref="AC96" si="174">SUM(AC89:AC95)</f>
        <v>#REF!</v>
      </c>
      <c r="AD96" s="35" t="e">
        <f t="shared" ref="AD96" si="175">SUM(AD89:AD95)</f>
        <v>#REF!</v>
      </c>
      <c r="AE96" s="30" t="str">
        <f t="shared" si="19"/>
        <v xml:space="preserve"> </v>
      </c>
      <c r="AF96" s="48">
        <f>+SUMIF(ARMONIZACION!$D$5:$D$53,B96,ARMONIZACION!$J$5:$J$53)/1000000</f>
        <v>12950.899104</v>
      </c>
      <c r="AG96" s="178" t="e">
        <f>+AF96-Z96</f>
        <v>#REF!</v>
      </c>
    </row>
    <row r="97" spans="1:33" ht="27" outlineLevel="2" x14ac:dyDescent="0.25">
      <c r="A97" s="3" t="str">
        <f>CONCATENATE(MID(B97,1,3),".",MID(B97,5,1),".",1)</f>
        <v>3.4.1.1</v>
      </c>
      <c r="B97" s="58" t="s">
        <v>531</v>
      </c>
      <c r="C97" s="58" t="e">
        <f>+VLOOKUP(B97,'GASTOS OCT'!#REF!,5,FALSE)</f>
        <v>#REF!</v>
      </c>
      <c r="D97" s="407" t="s">
        <v>455</v>
      </c>
      <c r="E97" s="26" t="s">
        <v>456</v>
      </c>
      <c r="F97" s="185" t="e">
        <f>+VLOOKUP(C97,#REF!,2,FALSE)</f>
        <v>#REF!</v>
      </c>
      <c r="G97" s="26" t="s">
        <v>4232</v>
      </c>
      <c r="H97" s="27" t="e">
        <f>SUMPRODUCT((ACTUALIZADO!$A$4:$A$528=$A97)*(ACTUALIZADO!$M$4:$M$528=1)*(ACTUALIZADO!$B$4:$B$528=$C97)*(ACTUALIZADO!N$4:N$528))/1000000</f>
        <v>#REF!</v>
      </c>
      <c r="I97" s="28" t="e">
        <f>SUMPRODUCT((ACTUALIZADO!$A$4:$A$528=$A97)*(ACTUALIZADO!$M$4:$M$528=1)*(ACTUALIZADO!$B$4:$B$528=$C97)*(ACTUALIZADO!O$4:O$528))/1000000</f>
        <v>#REF!</v>
      </c>
      <c r="J97" s="29" t="e">
        <f>SUMPRODUCT((ACTUALIZADO!$A$4:$A$528=$A97)*(ACTUALIZADO!$M$4:$M$528=1)*(ACTUALIZADO!$B$4:$B$528=$C97)*(ACTUALIZADO!P$4:P$528))/1000000</f>
        <v>#REF!</v>
      </c>
      <c r="K97" s="28" t="e">
        <f t="shared" ref="K97:K99" si="176">+H97-I97</f>
        <v>#REF!</v>
      </c>
      <c r="L97" s="29" t="e">
        <f t="shared" ref="L97:L99" si="177">+I97-J97</f>
        <v>#REF!</v>
      </c>
      <c r="M97" s="30" t="str">
        <f t="shared" si="33"/>
        <v xml:space="preserve"> </v>
      </c>
      <c r="N97" s="27" t="e">
        <f>SUMPRODUCT((ACTUALIZADO!$A$4:$A$528=$A97)*(ACTUALIZADO!$M$4:$M$528=2)*(ACTUALIZADO!$B$4:$B$528=$C97)*(ACTUALIZADO!N$4:N$528))/1000000+SUMPRODUCT((ACTUALIZADO!$A$4:$A$528=$A97)*(ACTUALIZADO!$M$4:$M$528=5)*(ACTUALIZADO!$B$4:$B$528=$C97)*(ACTUALIZADO!N$4:N$528))/1000000</f>
        <v>#REF!</v>
      </c>
      <c r="O97" s="28" t="e">
        <f>SUMPRODUCT((ACTUALIZADO!$A$4:$A$528=$A97)*(ACTUALIZADO!$M$4:$M$528=2)*(ACTUALIZADO!$B$4:$B$528=$C97)*(ACTUALIZADO!O$4:O$528))/1000000+SUMPRODUCT((ACTUALIZADO!$A$4:$A$528=$A97)*(ACTUALIZADO!$M$4:$M$528=5)*(ACTUALIZADO!$B$4:$B$528=$C97)*(ACTUALIZADO!O$4:O$528))/1000000</f>
        <v>#REF!</v>
      </c>
      <c r="P97" s="29" t="e">
        <f>SUMPRODUCT((ACTUALIZADO!$A$4:$A$528=$A97)*(ACTUALIZADO!$M$4:$M$528=2)*(ACTUALIZADO!$B$4:$B$528=$C97)*(ACTUALIZADO!P$4:P$528))/1000000+SUMPRODUCT((ACTUALIZADO!$A$4:$A$528=$A97)*(ACTUALIZADO!$M$4:$M$528=5)*(ACTUALIZADO!$B$4:$B$528=$C97)*(ACTUALIZADO!P$4:P$528))/1000000</f>
        <v>#REF!</v>
      </c>
      <c r="Q97" s="28" t="e">
        <f t="shared" ref="Q97:Q99" si="178">+N97-O97</f>
        <v>#REF!</v>
      </c>
      <c r="R97" s="29" t="e">
        <f t="shared" ref="R97:R99" si="179">+O97-P97</f>
        <v>#REF!</v>
      </c>
      <c r="S97" s="30" t="str">
        <f t="shared" si="17"/>
        <v xml:space="preserve"> </v>
      </c>
      <c r="T97" s="27" t="e">
        <f>SUMPRODUCT((ACTUALIZADO!$A$4:$A$528=$A97)*(ACTUALIZADO!$M$4:$M$528=3)*(ACTUALIZADO!$B$4:$B$528=$C97)*(ACTUALIZADO!N$4:N$528))/1000000</f>
        <v>#REF!</v>
      </c>
      <c r="U97" s="28" t="e">
        <f>SUMPRODUCT((ACTUALIZADO!$A$4:$A$528=$A97)*(ACTUALIZADO!$M$4:$M$528=3)*(ACTUALIZADO!$B$4:$B$528=$C97)*(ACTUALIZADO!O$4:O$528))/1000000</f>
        <v>#REF!</v>
      </c>
      <c r="V97" s="29" t="e">
        <f>SUMPRODUCT((ACTUALIZADO!$A$4:$A$528=$A97)*(ACTUALIZADO!$M$4:$M$528=3)*(ACTUALIZADO!$B$4:$B$528=$C97)*(ACTUALIZADO!P$4:P$528))/1000000</f>
        <v>#REF!</v>
      </c>
      <c r="W97" s="28" t="e">
        <f t="shared" ref="W97:W99" si="180">+T97-U97</f>
        <v>#REF!</v>
      </c>
      <c r="X97" s="29" t="e">
        <f t="shared" ref="X97:X99" si="181">+U97-V97</f>
        <v>#REF!</v>
      </c>
      <c r="Y97" s="30" t="str">
        <f t="shared" si="18"/>
        <v xml:space="preserve"> </v>
      </c>
      <c r="Z97" s="31" t="e">
        <f t="shared" ref="Z97:Z99" si="182">+H97+N97+T97</f>
        <v>#REF!</v>
      </c>
      <c r="AA97" s="32" t="e">
        <f t="shared" ref="AA97:AA99" si="183">+I97+O97+U97</f>
        <v>#REF!</v>
      </c>
      <c r="AB97" s="32" t="e">
        <f t="shared" ref="AB97:AB99" si="184">+J97+P97+V97</f>
        <v>#REF!</v>
      </c>
      <c r="AC97" s="32" t="e">
        <f t="shared" ref="AC97:AC99" si="185">+Z97-AA97</f>
        <v>#REF!</v>
      </c>
      <c r="AD97" s="32" t="e">
        <f t="shared" ref="AD97:AD99" si="186">+AA97-AB97</f>
        <v>#REF!</v>
      </c>
      <c r="AE97" s="30" t="str">
        <f t="shared" si="19"/>
        <v xml:space="preserve"> </v>
      </c>
      <c r="AF97" s="3"/>
      <c r="AG97" s="3"/>
    </row>
    <row r="98" spans="1:33" ht="27" outlineLevel="2" x14ac:dyDescent="0.25">
      <c r="A98" s="3" t="str">
        <f t="shared" ref="A98:A101" si="187">CONCATENATE(MID(B98,1,3),".",MID(B98,5,1),".",1)</f>
        <v>3.4.2.1</v>
      </c>
      <c r="B98" s="58" t="s">
        <v>532</v>
      </c>
      <c r="C98" s="58" t="e">
        <f>+VLOOKUP(B98,'GASTOS OCT'!#REF!,5,FALSE)</f>
        <v>#REF!</v>
      </c>
      <c r="D98" s="405"/>
      <c r="E98" s="26" t="s">
        <v>460</v>
      </c>
      <c r="F98" s="185" t="e">
        <f>+VLOOKUP(C98,#REF!,2,FALSE)</f>
        <v>#REF!</v>
      </c>
      <c r="G98" s="26" t="s">
        <v>4257</v>
      </c>
      <c r="H98" s="27" t="e">
        <f>SUMPRODUCT((ACTUALIZADO!$A$4:$A$528=$A98)*(ACTUALIZADO!$M$4:$M$528=1)*(ACTUALIZADO!$B$4:$B$528=$C98)*(ACTUALIZADO!N$4:N$528))/1000000</f>
        <v>#REF!</v>
      </c>
      <c r="I98" s="28" t="e">
        <f>SUMPRODUCT((ACTUALIZADO!$A$4:$A$528=$A98)*(ACTUALIZADO!$M$4:$M$528=1)*(ACTUALIZADO!$B$4:$B$528=$C98)*(ACTUALIZADO!O$4:O$528))/1000000</f>
        <v>#REF!</v>
      </c>
      <c r="J98" s="29" t="e">
        <f>SUMPRODUCT((ACTUALIZADO!$A$4:$A$528=$A98)*(ACTUALIZADO!$M$4:$M$528=1)*(ACTUALIZADO!$B$4:$B$528=$C98)*(ACTUALIZADO!P$4:P$528))/1000000</f>
        <v>#REF!</v>
      </c>
      <c r="K98" s="28" t="e">
        <f t="shared" si="176"/>
        <v>#REF!</v>
      </c>
      <c r="L98" s="29" t="e">
        <f t="shared" si="177"/>
        <v>#REF!</v>
      </c>
      <c r="M98" s="30" t="str">
        <f t="shared" si="33"/>
        <v xml:space="preserve"> </v>
      </c>
      <c r="N98" s="27" t="e">
        <f>SUMPRODUCT((ACTUALIZADO!$A$4:$A$528=$A98)*(ACTUALIZADO!$M$4:$M$528=2)*(ACTUALIZADO!$B$4:$B$528=$C98)*(ACTUALIZADO!N$4:N$528))/1000000+SUMPRODUCT((ACTUALIZADO!$A$4:$A$528=$A98)*(ACTUALIZADO!$M$4:$M$528=5)*(ACTUALIZADO!$B$4:$B$528=$C98)*(ACTUALIZADO!N$4:N$528))/1000000</f>
        <v>#REF!</v>
      </c>
      <c r="O98" s="28" t="e">
        <f>SUMPRODUCT((ACTUALIZADO!$A$4:$A$528=$A98)*(ACTUALIZADO!$M$4:$M$528=2)*(ACTUALIZADO!$B$4:$B$528=$C98)*(ACTUALIZADO!O$4:O$528))/1000000+SUMPRODUCT((ACTUALIZADO!$A$4:$A$528=$A98)*(ACTUALIZADO!$M$4:$M$528=5)*(ACTUALIZADO!$B$4:$B$528=$C98)*(ACTUALIZADO!O$4:O$528))/1000000</f>
        <v>#REF!</v>
      </c>
      <c r="P98" s="29" t="e">
        <f>SUMPRODUCT((ACTUALIZADO!$A$4:$A$528=$A98)*(ACTUALIZADO!$M$4:$M$528=2)*(ACTUALIZADO!$B$4:$B$528=$C98)*(ACTUALIZADO!P$4:P$528))/1000000+SUMPRODUCT((ACTUALIZADO!$A$4:$A$528=$A98)*(ACTUALIZADO!$M$4:$M$528=5)*(ACTUALIZADO!$B$4:$B$528=$C98)*(ACTUALIZADO!P$4:P$528))/1000000</f>
        <v>#REF!</v>
      </c>
      <c r="Q98" s="28" t="e">
        <f t="shared" si="178"/>
        <v>#REF!</v>
      </c>
      <c r="R98" s="29" t="e">
        <f t="shared" si="179"/>
        <v>#REF!</v>
      </c>
      <c r="S98" s="30" t="str">
        <f t="shared" si="17"/>
        <v xml:space="preserve"> </v>
      </c>
      <c r="T98" s="27" t="e">
        <f>SUMPRODUCT((ACTUALIZADO!$A$4:$A$528=$A98)*(ACTUALIZADO!$M$4:$M$528=3)*(ACTUALIZADO!$B$4:$B$528=$C98)*(ACTUALIZADO!N$4:N$528))/1000000</f>
        <v>#REF!</v>
      </c>
      <c r="U98" s="28" t="e">
        <f>SUMPRODUCT((ACTUALIZADO!$A$4:$A$528=$A98)*(ACTUALIZADO!$M$4:$M$528=3)*(ACTUALIZADO!$B$4:$B$528=$C98)*(ACTUALIZADO!O$4:O$528))/1000000</f>
        <v>#REF!</v>
      </c>
      <c r="V98" s="29" t="e">
        <f>SUMPRODUCT((ACTUALIZADO!$A$4:$A$528=$A98)*(ACTUALIZADO!$M$4:$M$528=3)*(ACTUALIZADO!$B$4:$B$528=$C98)*(ACTUALIZADO!P$4:P$528))/1000000</f>
        <v>#REF!</v>
      </c>
      <c r="W98" s="28" t="e">
        <f t="shared" si="180"/>
        <v>#REF!</v>
      </c>
      <c r="X98" s="29" t="e">
        <f t="shared" si="181"/>
        <v>#REF!</v>
      </c>
      <c r="Y98" s="30" t="str">
        <f t="shared" si="18"/>
        <v xml:space="preserve"> </v>
      </c>
      <c r="Z98" s="31" t="e">
        <f t="shared" si="182"/>
        <v>#REF!</v>
      </c>
      <c r="AA98" s="32" t="e">
        <f t="shared" si="183"/>
        <v>#REF!</v>
      </c>
      <c r="AB98" s="32" t="e">
        <f t="shared" si="184"/>
        <v>#REF!</v>
      </c>
      <c r="AC98" s="32" t="e">
        <f t="shared" si="185"/>
        <v>#REF!</v>
      </c>
      <c r="AD98" s="32" t="e">
        <f t="shared" si="186"/>
        <v>#REF!</v>
      </c>
      <c r="AE98" s="30" t="str">
        <f t="shared" si="19"/>
        <v xml:space="preserve"> </v>
      </c>
      <c r="AF98" s="3"/>
      <c r="AG98" s="3"/>
    </row>
    <row r="99" spans="1:33" ht="40.5" outlineLevel="2" x14ac:dyDescent="0.25">
      <c r="A99" s="3" t="str">
        <f t="shared" si="187"/>
        <v>3.4.3.1</v>
      </c>
      <c r="B99" s="58" t="s">
        <v>533</v>
      </c>
      <c r="C99" s="58" t="e">
        <f>+VLOOKUP(B99,'GASTOS OCT'!#REF!,5,FALSE)</f>
        <v>#REF!</v>
      </c>
      <c r="D99" s="406"/>
      <c r="E99" s="26" t="s">
        <v>463</v>
      </c>
      <c r="F99" s="185" t="e">
        <f>+VLOOKUP(C99,#REF!,2,FALSE)</f>
        <v>#REF!</v>
      </c>
      <c r="G99" s="26" t="s">
        <v>4234</v>
      </c>
      <c r="H99" s="27" t="e">
        <f>SUMPRODUCT((ACTUALIZADO!$A$4:$A$528=$A99)*(ACTUALIZADO!$M$4:$M$528=1)*(ACTUALIZADO!$B$4:$B$528=$C99)*(ACTUALIZADO!N$4:N$528))/1000000</f>
        <v>#REF!</v>
      </c>
      <c r="I99" s="28" t="e">
        <f>SUMPRODUCT((ACTUALIZADO!$A$4:$A$528=$A99)*(ACTUALIZADO!$M$4:$M$528=1)*(ACTUALIZADO!$B$4:$B$528=$C99)*(ACTUALIZADO!O$4:O$528))/1000000</f>
        <v>#REF!</v>
      </c>
      <c r="J99" s="29" t="e">
        <f>SUMPRODUCT((ACTUALIZADO!$A$4:$A$528=$A99)*(ACTUALIZADO!$M$4:$M$528=1)*(ACTUALIZADO!$B$4:$B$528=$C99)*(ACTUALIZADO!P$4:P$528))/1000000</f>
        <v>#REF!</v>
      </c>
      <c r="K99" s="28" t="e">
        <f t="shared" si="176"/>
        <v>#REF!</v>
      </c>
      <c r="L99" s="29" t="e">
        <f t="shared" si="177"/>
        <v>#REF!</v>
      </c>
      <c r="M99" s="30" t="str">
        <f t="shared" si="33"/>
        <v xml:space="preserve"> </v>
      </c>
      <c r="N99" s="27" t="e">
        <f>SUMPRODUCT((ACTUALIZADO!$A$4:$A$528=$A99)*(ACTUALIZADO!$M$4:$M$528=2)*(ACTUALIZADO!$B$4:$B$528=$C99)*(ACTUALIZADO!N$4:N$528))/1000000+SUMPRODUCT((ACTUALIZADO!$A$4:$A$528=$A99)*(ACTUALIZADO!$M$4:$M$528=5)*(ACTUALIZADO!$B$4:$B$528=$C99)*(ACTUALIZADO!N$4:N$528))/1000000</f>
        <v>#REF!</v>
      </c>
      <c r="O99" s="28" t="e">
        <f>SUMPRODUCT((ACTUALIZADO!$A$4:$A$528=$A99)*(ACTUALIZADO!$M$4:$M$528=2)*(ACTUALIZADO!$B$4:$B$528=$C99)*(ACTUALIZADO!O$4:O$528))/1000000+SUMPRODUCT((ACTUALIZADO!$A$4:$A$528=$A99)*(ACTUALIZADO!$M$4:$M$528=5)*(ACTUALIZADO!$B$4:$B$528=$C99)*(ACTUALIZADO!O$4:O$528))/1000000</f>
        <v>#REF!</v>
      </c>
      <c r="P99" s="29" t="e">
        <f>SUMPRODUCT((ACTUALIZADO!$A$4:$A$528=$A99)*(ACTUALIZADO!$M$4:$M$528=2)*(ACTUALIZADO!$B$4:$B$528=$C99)*(ACTUALIZADO!P$4:P$528))/1000000+SUMPRODUCT((ACTUALIZADO!$A$4:$A$528=$A99)*(ACTUALIZADO!$M$4:$M$528=5)*(ACTUALIZADO!$B$4:$B$528=$C99)*(ACTUALIZADO!P$4:P$528))/1000000</f>
        <v>#REF!</v>
      </c>
      <c r="Q99" s="28" t="e">
        <f t="shared" si="178"/>
        <v>#REF!</v>
      </c>
      <c r="R99" s="29" t="e">
        <f t="shared" si="179"/>
        <v>#REF!</v>
      </c>
      <c r="S99" s="30" t="str">
        <f t="shared" si="17"/>
        <v xml:space="preserve"> </v>
      </c>
      <c r="T99" s="27" t="e">
        <f>SUMPRODUCT((ACTUALIZADO!$A$4:$A$528=$A99)*(ACTUALIZADO!$M$4:$M$528=3)*(ACTUALIZADO!$B$4:$B$528=$C99)*(ACTUALIZADO!N$4:N$528))/1000000</f>
        <v>#REF!</v>
      </c>
      <c r="U99" s="28" t="e">
        <f>SUMPRODUCT((ACTUALIZADO!$A$4:$A$528=$A99)*(ACTUALIZADO!$M$4:$M$528=3)*(ACTUALIZADO!$B$4:$B$528=$C99)*(ACTUALIZADO!O$4:O$528))/1000000</f>
        <v>#REF!</v>
      </c>
      <c r="V99" s="29" t="e">
        <f>SUMPRODUCT((ACTUALIZADO!$A$4:$A$528=$A99)*(ACTUALIZADO!$M$4:$M$528=3)*(ACTUALIZADO!$B$4:$B$528=$C99)*(ACTUALIZADO!P$4:P$528))/1000000</f>
        <v>#REF!</v>
      </c>
      <c r="W99" s="28" t="e">
        <f t="shared" si="180"/>
        <v>#REF!</v>
      </c>
      <c r="X99" s="29" t="e">
        <f t="shared" si="181"/>
        <v>#REF!</v>
      </c>
      <c r="Y99" s="30" t="str">
        <f t="shared" si="18"/>
        <v xml:space="preserve"> </v>
      </c>
      <c r="Z99" s="31" t="e">
        <f t="shared" si="182"/>
        <v>#REF!</v>
      </c>
      <c r="AA99" s="32" t="e">
        <f t="shared" si="183"/>
        <v>#REF!</v>
      </c>
      <c r="AB99" s="32" t="e">
        <f t="shared" si="184"/>
        <v>#REF!</v>
      </c>
      <c r="AC99" s="32" t="e">
        <f t="shared" si="185"/>
        <v>#REF!</v>
      </c>
      <c r="AD99" s="32" t="e">
        <f t="shared" si="186"/>
        <v>#REF!</v>
      </c>
      <c r="AE99" s="30" t="str">
        <f t="shared" si="19"/>
        <v xml:space="preserve"> </v>
      </c>
      <c r="AF99" s="3"/>
      <c r="AG99" s="3"/>
    </row>
    <row r="100" spans="1:33" outlineLevel="1" x14ac:dyDescent="0.25">
      <c r="B100" s="58" t="s">
        <v>3558</v>
      </c>
      <c r="C100" s="58"/>
      <c r="D100" s="398" t="str">
        <f>+CONCATENATE("TOTAL ",D97)</f>
        <v>TOTAL VIVIENDA</v>
      </c>
      <c r="E100" s="399"/>
      <c r="F100" s="400"/>
      <c r="G100" s="189"/>
      <c r="H100" s="33" t="e">
        <f>SUM(H97:H99)</f>
        <v>#REF!</v>
      </c>
      <c r="I100" s="34" t="e">
        <f t="shared" ref="I100:J100" si="188">SUM(I97:I99)</f>
        <v>#REF!</v>
      </c>
      <c r="J100" s="35" t="e">
        <f t="shared" si="188"/>
        <v>#REF!</v>
      </c>
      <c r="K100" s="34" t="e">
        <f t="shared" si="5"/>
        <v>#REF!</v>
      </c>
      <c r="L100" s="35" t="e">
        <f t="shared" si="0"/>
        <v>#REF!</v>
      </c>
      <c r="M100" s="30" t="str">
        <f t="shared" si="33"/>
        <v xml:space="preserve"> </v>
      </c>
      <c r="N100" s="33" t="e">
        <f t="shared" ref="N100:P100" si="189">SUM(N97:N99)</f>
        <v>#REF!</v>
      </c>
      <c r="O100" s="34" t="e">
        <f t="shared" si="189"/>
        <v>#REF!</v>
      </c>
      <c r="P100" s="35" t="e">
        <f t="shared" si="189"/>
        <v>#REF!</v>
      </c>
      <c r="Q100" s="34" t="e">
        <f t="shared" si="7"/>
        <v>#REF!</v>
      </c>
      <c r="R100" s="35" t="e">
        <f t="shared" si="1"/>
        <v>#REF!</v>
      </c>
      <c r="S100" s="30" t="str">
        <f t="shared" si="17"/>
        <v xml:space="preserve"> </v>
      </c>
      <c r="T100" s="33" t="e">
        <f t="shared" ref="T100:V100" si="190">SUM(T97:T99)</f>
        <v>#REF!</v>
      </c>
      <c r="U100" s="34" t="e">
        <f t="shared" si="190"/>
        <v>#REF!</v>
      </c>
      <c r="V100" s="35" t="e">
        <f t="shared" si="190"/>
        <v>#REF!</v>
      </c>
      <c r="W100" s="34" t="e">
        <f t="shared" si="9"/>
        <v>#REF!</v>
      </c>
      <c r="X100" s="35" t="e">
        <f t="shared" si="2"/>
        <v>#REF!</v>
      </c>
      <c r="Y100" s="30" t="str">
        <f t="shared" si="18"/>
        <v xml:space="preserve"> </v>
      </c>
      <c r="Z100" s="36" t="e">
        <f t="shared" ref="Z100:AB100" si="191">SUM(Z97:Z99)</f>
        <v>#REF!</v>
      </c>
      <c r="AA100" s="37" t="e">
        <f t="shared" si="191"/>
        <v>#REF!</v>
      </c>
      <c r="AB100" s="37" t="e">
        <f t="shared" si="191"/>
        <v>#REF!</v>
      </c>
      <c r="AC100" s="37" t="e">
        <f t="shared" si="11"/>
        <v>#REF!</v>
      </c>
      <c r="AD100" s="37" t="e">
        <f t="shared" si="4"/>
        <v>#REF!</v>
      </c>
      <c r="AE100" s="30" t="str">
        <f t="shared" si="19"/>
        <v xml:space="preserve"> </v>
      </c>
      <c r="AF100" s="48">
        <f>+SUMIF(ARMONIZACION!$D$5:$D$53,B100,ARMONIZACION!$J$5:$J$53)/1000000</f>
        <v>3733.628948</v>
      </c>
      <c r="AG100" s="178" t="e">
        <f>+AF100-Z100</f>
        <v>#REF!</v>
      </c>
    </row>
    <row r="101" spans="1:33" ht="27" outlineLevel="2" x14ac:dyDescent="0.25">
      <c r="A101" s="3" t="str">
        <f t="shared" si="187"/>
        <v>3.5.1.1</v>
      </c>
      <c r="B101" s="58" t="s">
        <v>534</v>
      </c>
      <c r="C101" s="58" t="e">
        <f>+VLOOKUP(B101,'GASTOS OCT'!#REF!,5,FALSE)</f>
        <v>#REF!</v>
      </c>
      <c r="D101" s="40" t="s">
        <v>466</v>
      </c>
      <c r="E101" s="38" t="s">
        <v>410</v>
      </c>
      <c r="F101" s="185" t="e">
        <f>+VLOOKUP(C101,#REF!,2,FALSE)</f>
        <v>#REF!</v>
      </c>
      <c r="G101" s="26" t="s">
        <v>4235</v>
      </c>
      <c r="H101" s="27" t="e">
        <f>SUMPRODUCT((ACTUALIZADO!$A$4:$A$528=$A101)*(ACTUALIZADO!$M$4:$M$528=1)*(ACTUALIZADO!$B$4:$B$528=$C101)*(ACTUALIZADO!N$4:N$528))/1000000</f>
        <v>#REF!</v>
      </c>
      <c r="I101" s="28" t="e">
        <f>SUMPRODUCT((ACTUALIZADO!$A$4:$A$528=$A101)*(ACTUALIZADO!$M$4:$M$528=1)*(ACTUALIZADO!$B$4:$B$528=$C101)*(ACTUALIZADO!O$4:O$528))/1000000</f>
        <v>#REF!</v>
      </c>
      <c r="J101" s="29" t="e">
        <f>SUMPRODUCT((ACTUALIZADO!$A$4:$A$528=$A101)*(ACTUALIZADO!$M$4:$M$528=1)*(ACTUALIZADO!$B$4:$B$528=$C101)*(ACTUALIZADO!P$4:P$528))/1000000</f>
        <v>#REF!</v>
      </c>
      <c r="K101" s="28" t="e">
        <f t="shared" si="5"/>
        <v>#REF!</v>
      </c>
      <c r="L101" s="29" t="e">
        <f t="shared" si="0"/>
        <v>#REF!</v>
      </c>
      <c r="M101" s="30" t="str">
        <f t="shared" si="33"/>
        <v xml:space="preserve"> </v>
      </c>
      <c r="N101" s="27" t="e">
        <f>SUMPRODUCT((ACTUALIZADO!$A$4:$A$528=$A101)*(ACTUALIZADO!$M$4:$M$528=2)*(ACTUALIZADO!$B$4:$B$528=$C101)*(ACTUALIZADO!N$4:N$528))/1000000+SUMPRODUCT((ACTUALIZADO!$A$4:$A$528=$A101)*(ACTUALIZADO!$M$4:$M$528=5)*(ACTUALIZADO!$B$4:$B$528=$C101)*(ACTUALIZADO!N$4:N$528))/1000000</f>
        <v>#REF!</v>
      </c>
      <c r="O101" s="28" t="e">
        <f>SUMPRODUCT((ACTUALIZADO!$A$4:$A$528=$A101)*(ACTUALIZADO!$M$4:$M$528=2)*(ACTUALIZADO!$B$4:$B$528=$C101)*(ACTUALIZADO!O$4:O$528))/1000000+SUMPRODUCT((ACTUALIZADO!$A$4:$A$528=$A101)*(ACTUALIZADO!$M$4:$M$528=5)*(ACTUALIZADO!$B$4:$B$528=$C101)*(ACTUALIZADO!O$4:O$528))/1000000</f>
        <v>#REF!</v>
      </c>
      <c r="P101" s="29" t="e">
        <f>SUMPRODUCT((ACTUALIZADO!$A$4:$A$528=$A101)*(ACTUALIZADO!$M$4:$M$528=2)*(ACTUALIZADO!$B$4:$B$528=$C101)*(ACTUALIZADO!P$4:P$528))/1000000+SUMPRODUCT((ACTUALIZADO!$A$4:$A$528=$A101)*(ACTUALIZADO!$M$4:$M$528=5)*(ACTUALIZADO!$B$4:$B$528=$C101)*(ACTUALIZADO!P$4:P$528))/1000000</f>
        <v>#REF!</v>
      </c>
      <c r="Q101" s="28" t="e">
        <f t="shared" si="7"/>
        <v>#REF!</v>
      </c>
      <c r="R101" s="29" t="e">
        <f t="shared" si="1"/>
        <v>#REF!</v>
      </c>
      <c r="S101" s="30" t="str">
        <f t="shared" si="17"/>
        <v xml:space="preserve"> </v>
      </c>
      <c r="T101" s="27" t="e">
        <f>SUMPRODUCT((ACTUALIZADO!$A$4:$A$528=$A101)*(ACTUALIZADO!$M$4:$M$528=3)*(ACTUALIZADO!$B$4:$B$528=$C101)*(ACTUALIZADO!N$4:N$528))/1000000</f>
        <v>#REF!</v>
      </c>
      <c r="U101" s="28" t="e">
        <f>SUMPRODUCT((ACTUALIZADO!$A$4:$A$528=$A101)*(ACTUALIZADO!$M$4:$M$528=3)*(ACTUALIZADO!$B$4:$B$528=$C101)*(ACTUALIZADO!O$4:O$528))/1000000</f>
        <v>#REF!</v>
      </c>
      <c r="V101" s="29" t="e">
        <f>SUMPRODUCT((ACTUALIZADO!$A$4:$A$528=$A101)*(ACTUALIZADO!$M$4:$M$528=3)*(ACTUALIZADO!$B$4:$B$528=$C101)*(ACTUALIZADO!P$4:P$528))/1000000</f>
        <v>#REF!</v>
      </c>
      <c r="W101" s="28" t="e">
        <f t="shared" si="9"/>
        <v>#REF!</v>
      </c>
      <c r="X101" s="29" t="e">
        <f t="shared" si="2"/>
        <v>#REF!</v>
      </c>
      <c r="Y101" s="30" t="str">
        <f t="shared" si="18"/>
        <v xml:space="preserve"> </v>
      </c>
      <c r="Z101" s="31" t="e">
        <f t="shared" ref="Z101" si="192">+H101+N101+T101</f>
        <v>#REF!</v>
      </c>
      <c r="AA101" s="32" t="e">
        <f t="shared" ref="AA101" si="193">+I101+O101+U101</f>
        <v>#REF!</v>
      </c>
      <c r="AB101" s="32" t="e">
        <f t="shared" ref="AB101" si="194">+J101+P101+V101</f>
        <v>#REF!</v>
      </c>
      <c r="AC101" s="32" t="e">
        <f t="shared" si="11"/>
        <v>#REF!</v>
      </c>
      <c r="AD101" s="32" t="e">
        <f t="shared" si="4"/>
        <v>#REF!</v>
      </c>
      <c r="AE101" s="30" t="str">
        <f t="shared" si="19"/>
        <v xml:space="preserve"> </v>
      </c>
      <c r="AF101" s="3"/>
      <c r="AG101" s="3"/>
    </row>
    <row r="102" spans="1:33" outlineLevel="1" x14ac:dyDescent="0.25">
      <c r="B102" s="58" t="s">
        <v>3559</v>
      </c>
      <c r="C102" s="58"/>
      <c r="D102" s="398" t="str">
        <f>+CONCATENATE("TOTAL ",D101)</f>
        <v>TOTAL SERVICIOS PÚBLICOS</v>
      </c>
      <c r="E102" s="399"/>
      <c r="F102" s="400"/>
      <c r="G102" s="189"/>
      <c r="H102" s="33" t="e">
        <f>+H101</f>
        <v>#REF!</v>
      </c>
      <c r="I102" s="34" t="e">
        <f t="shared" ref="I102:J102" si="195">+I101</f>
        <v>#REF!</v>
      </c>
      <c r="J102" s="35" t="e">
        <f t="shared" si="195"/>
        <v>#REF!</v>
      </c>
      <c r="K102" s="34" t="e">
        <f t="shared" si="5"/>
        <v>#REF!</v>
      </c>
      <c r="L102" s="35" t="e">
        <f t="shared" si="0"/>
        <v>#REF!</v>
      </c>
      <c r="M102" s="30" t="str">
        <f t="shared" si="33"/>
        <v xml:space="preserve"> </v>
      </c>
      <c r="N102" s="33" t="e">
        <f t="shared" ref="N102:P102" si="196">+N101</f>
        <v>#REF!</v>
      </c>
      <c r="O102" s="34" t="e">
        <f t="shared" si="196"/>
        <v>#REF!</v>
      </c>
      <c r="P102" s="35" t="e">
        <f t="shared" si="196"/>
        <v>#REF!</v>
      </c>
      <c r="Q102" s="34" t="e">
        <f t="shared" si="7"/>
        <v>#REF!</v>
      </c>
      <c r="R102" s="35" t="e">
        <f t="shared" si="1"/>
        <v>#REF!</v>
      </c>
      <c r="S102" s="30" t="str">
        <f t="shared" si="17"/>
        <v xml:space="preserve"> </v>
      </c>
      <c r="T102" s="33" t="e">
        <f t="shared" ref="T102:V102" si="197">+T101</f>
        <v>#REF!</v>
      </c>
      <c r="U102" s="34" t="e">
        <f t="shared" si="197"/>
        <v>#REF!</v>
      </c>
      <c r="V102" s="35" t="e">
        <f t="shared" si="197"/>
        <v>#REF!</v>
      </c>
      <c r="W102" s="34" t="e">
        <f t="shared" si="9"/>
        <v>#REF!</v>
      </c>
      <c r="X102" s="35" t="e">
        <f t="shared" si="2"/>
        <v>#REF!</v>
      </c>
      <c r="Y102" s="30" t="str">
        <f t="shared" si="18"/>
        <v xml:space="preserve"> </v>
      </c>
      <c r="Z102" s="36" t="e">
        <f t="shared" ref="Z102:AB105" si="198">+H102+N102+T102</f>
        <v>#REF!</v>
      </c>
      <c r="AA102" s="37" t="e">
        <f t="shared" si="198"/>
        <v>#REF!</v>
      </c>
      <c r="AB102" s="37" t="e">
        <f t="shared" si="198"/>
        <v>#REF!</v>
      </c>
      <c r="AC102" s="37" t="e">
        <f t="shared" si="11"/>
        <v>#REF!</v>
      </c>
      <c r="AD102" s="37" t="e">
        <f t="shared" si="4"/>
        <v>#REF!</v>
      </c>
      <c r="AE102" s="30" t="str">
        <f t="shared" si="19"/>
        <v xml:space="preserve"> </v>
      </c>
      <c r="AF102" s="48">
        <f>+SUMIF(ARMONIZACION!$D$5:$D$53,B102,ARMONIZACION!$J$5:$J$53)/1000000</f>
        <v>6296.1350940000002</v>
      </c>
      <c r="AG102" s="178" t="e">
        <f>+AF102-Z102</f>
        <v>#REF!</v>
      </c>
    </row>
    <row r="103" spans="1:33" x14ac:dyDescent="0.25">
      <c r="B103" s="59"/>
      <c r="C103" s="58"/>
      <c r="D103" s="401" t="s">
        <v>470</v>
      </c>
      <c r="E103" s="402"/>
      <c r="F103" s="403"/>
      <c r="G103" s="286"/>
      <c r="H103" s="20" t="e">
        <f>+H114+H106</f>
        <v>#REF!</v>
      </c>
      <c r="I103" s="21" t="e">
        <f>+I114+I106</f>
        <v>#REF!</v>
      </c>
      <c r="J103" s="22" t="e">
        <f>+J114+J106</f>
        <v>#REF!</v>
      </c>
      <c r="K103" s="21" t="e">
        <f t="shared" si="5"/>
        <v>#REF!</v>
      </c>
      <c r="L103" s="22" t="e">
        <f t="shared" si="0"/>
        <v>#REF!</v>
      </c>
      <c r="M103" s="23" t="str">
        <f t="shared" si="33"/>
        <v xml:space="preserve"> </v>
      </c>
      <c r="N103" s="20" t="e">
        <f>+N114+N106</f>
        <v>#REF!</v>
      </c>
      <c r="O103" s="21" t="e">
        <f>+O114+O106</f>
        <v>#REF!</v>
      </c>
      <c r="P103" s="22" t="e">
        <f>+P114+P106</f>
        <v>#REF!</v>
      </c>
      <c r="Q103" s="21" t="e">
        <f t="shared" si="7"/>
        <v>#REF!</v>
      </c>
      <c r="R103" s="22" t="e">
        <f t="shared" si="1"/>
        <v>#REF!</v>
      </c>
      <c r="S103" s="23" t="str">
        <f t="shared" si="17"/>
        <v xml:space="preserve"> </v>
      </c>
      <c r="T103" s="20" t="e">
        <f>+T114+T106</f>
        <v>#REF!</v>
      </c>
      <c r="U103" s="21" t="e">
        <f>+U114+U106</f>
        <v>#REF!</v>
      </c>
      <c r="V103" s="22" t="e">
        <f>+V114+V106</f>
        <v>#REF!</v>
      </c>
      <c r="W103" s="21" t="e">
        <f t="shared" si="9"/>
        <v>#REF!</v>
      </c>
      <c r="X103" s="22" t="e">
        <f t="shared" si="2"/>
        <v>#REF!</v>
      </c>
      <c r="Y103" s="23" t="str">
        <f t="shared" si="18"/>
        <v xml:space="preserve"> </v>
      </c>
      <c r="Z103" s="24" t="e">
        <f t="shared" si="198"/>
        <v>#REF!</v>
      </c>
      <c r="AA103" s="25" t="e">
        <f t="shared" si="198"/>
        <v>#REF!</v>
      </c>
      <c r="AB103" s="25" t="e">
        <f t="shared" si="198"/>
        <v>#REF!</v>
      </c>
      <c r="AC103" s="25" t="e">
        <f t="shared" si="11"/>
        <v>#REF!</v>
      </c>
      <c r="AD103" s="25" t="e">
        <f t="shared" si="4"/>
        <v>#REF!</v>
      </c>
      <c r="AE103" s="23" t="str">
        <f t="shared" si="19"/>
        <v xml:space="preserve"> </v>
      </c>
      <c r="AG103" s="3"/>
    </row>
    <row r="104" spans="1:33" ht="40.5" outlineLevel="2" x14ac:dyDescent="0.25">
      <c r="A104" s="3" t="str">
        <f t="shared" ref="A104" si="199">CONCATENATE(MID(B104,1,3),".",MID(B104,5,1),".",1)</f>
        <v>4.1.1.1</v>
      </c>
      <c r="B104" s="58" t="s">
        <v>535</v>
      </c>
      <c r="C104" s="58" t="e">
        <f>+VLOOKUP(B104,'GASTOS OCT'!#REF!,5,FALSE)</f>
        <v>#REF!</v>
      </c>
      <c r="D104" s="426" t="s">
        <v>471</v>
      </c>
      <c r="E104" s="426" t="s">
        <v>472</v>
      </c>
      <c r="F104" s="437" t="e">
        <f>+VLOOKUP(C104,#REF!,2,FALSE)</f>
        <v>#REF!</v>
      </c>
      <c r="G104" s="26" t="s">
        <v>4243</v>
      </c>
      <c r="H104" s="27" t="e">
        <f>SUMPRODUCT((ACTUALIZADO!$A$4:$A$528=$A104)*(ACTUALIZADO!$M$4:$M$528=1)*(ACTUALIZADO!$B$4:$B$528=$C104)*(ACTUALIZADO!N$4:N$528))/1000000</f>
        <v>#REF!</v>
      </c>
      <c r="I104" s="28" t="e">
        <f>SUMPRODUCT((ACTUALIZADO!$A$4:$A$528=$A104)*(ACTUALIZADO!$M$4:$M$528=1)*(ACTUALIZADO!$B$4:$B$528=$C104)*(ACTUALIZADO!O$4:O$528))/1000000</f>
        <v>#REF!</v>
      </c>
      <c r="J104" s="29" t="e">
        <f>SUMPRODUCT((ACTUALIZADO!$A$4:$A$528=$A104)*(ACTUALIZADO!$M$4:$M$528=1)*(ACTUALIZADO!$B$4:$B$528=$C104)*(ACTUALIZADO!P$4:P$528))/1000000</f>
        <v>#REF!</v>
      </c>
      <c r="K104" s="28" t="e">
        <f t="shared" ref="K104:K105" si="200">+H104-I104</f>
        <v>#REF!</v>
      </c>
      <c r="L104" s="29" t="e">
        <f t="shared" ref="L104:L105" si="201">+I104-J104</f>
        <v>#REF!</v>
      </c>
      <c r="M104" s="30" t="str">
        <f t="shared" ref="M104:M105" si="202">IFERROR(J104/H104," ")</f>
        <v xml:space="preserve"> </v>
      </c>
      <c r="N104" s="27" t="e">
        <f>SUMPRODUCT((ACTUALIZADO!$A$4:$A$528=$A104)*(ACTUALIZADO!$M$4:$M$528=2)*(ACTUALIZADO!$B$4:$B$528=$C104)*(ACTUALIZADO!N$4:N$528))/1000000+SUMPRODUCT((ACTUALIZADO!$A$4:$A$528=$A104)*(ACTUALIZADO!$M$4:$M$528=5)*(ACTUALIZADO!$B$4:$B$528=$C104)*(ACTUALIZADO!N$4:N$528))/1000000</f>
        <v>#REF!</v>
      </c>
      <c r="O104" s="28" t="e">
        <f>SUMPRODUCT((ACTUALIZADO!$A$4:$A$528=$A104)*(ACTUALIZADO!$M$4:$M$528=2)*(ACTUALIZADO!$B$4:$B$528=$C104)*(ACTUALIZADO!O$4:O$528))/1000000+SUMPRODUCT((ACTUALIZADO!$A$4:$A$528=$A104)*(ACTUALIZADO!$M$4:$M$528=5)*(ACTUALIZADO!$B$4:$B$528=$C104)*(ACTUALIZADO!O$4:O$528))/1000000</f>
        <v>#REF!</v>
      </c>
      <c r="P104" s="29" t="e">
        <f>SUMPRODUCT((ACTUALIZADO!$A$4:$A$528=$A104)*(ACTUALIZADO!$M$4:$M$528=2)*(ACTUALIZADO!$B$4:$B$528=$C104)*(ACTUALIZADO!P$4:P$528))/1000000+SUMPRODUCT((ACTUALIZADO!$A$4:$A$528=$A104)*(ACTUALIZADO!$M$4:$M$528=5)*(ACTUALIZADO!$B$4:$B$528=$C104)*(ACTUALIZADO!P$4:P$528))/1000000</f>
        <v>#REF!</v>
      </c>
      <c r="Q104" s="28" t="e">
        <f t="shared" ref="Q104:Q105" si="203">+N104-O104</f>
        <v>#REF!</v>
      </c>
      <c r="R104" s="29" t="e">
        <f t="shared" ref="R104:R105" si="204">+O104-P104</f>
        <v>#REF!</v>
      </c>
      <c r="S104" s="30" t="str">
        <f t="shared" ref="S104:S105" si="205">IFERROR(P104/N104," ")</f>
        <v xml:space="preserve"> </v>
      </c>
      <c r="T104" s="27" t="e">
        <f>SUMPRODUCT((ACTUALIZADO!$A$4:$A$528=$A104)*(ACTUALIZADO!$M$4:$M$528=3)*(ACTUALIZADO!$B$4:$B$528=$C104)*(ACTUALIZADO!N$4:N$528))/1000000</f>
        <v>#REF!</v>
      </c>
      <c r="U104" s="28" t="e">
        <f>SUMPRODUCT((ACTUALIZADO!$A$4:$A$528=$A104)*(ACTUALIZADO!$M$4:$M$528=3)*(ACTUALIZADO!$B$4:$B$528=$C104)*(ACTUALIZADO!O$4:O$528))/1000000</f>
        <v>#REF!</v>
      </c>
      <c r="V104" s="29" t="e">
        <f>SUMPRODUCT((ACTUALIZADO!$A$4:$A$528=$A104)*(ACTUALIZADO!$M$4:$M$528=3)*(ACTUALIZADO!$B$4:$B$528=$C104)*(ACTUALIZADO!P$4:P$528))/1000000</f>
        <v>#REF!</v>
      </c>
      <c r="W104" s="28" t="e">
        <f t="shared" ref="W104:W105" si="206">+T104-U104</f>
        <v>#REF!</v>
      </c>
      <c r="X104" s="29" t="e">
        <f t="shared" ref="X104:X105" si="207">+U104-V104</f>
        <v>#REF!</v>
      </c>
      <c r="Y104" s="30" t="str">
        <f t="shared" ref="Y104:Y105" si="208">IFERROR(V104/T104," ")</f>
        <v xml:space="preserve"> </v>
      </c>
      <c r="Z104" s="31" t="e">
        <f t="shared" si="198"/>
        <v>#REF!</v>
      </c>
      <c r="AA104" s="32" t="e">
        <f t="shared" si="198"/>
        <v>#REF!</v>
      </c>
      <c r="AB104" s="32" t="e">
        <f t="shared" si="198"/>
        <v>#REF!</v>
      </c>
      <c r="AC104" s="32" t="e">
        <f t="shared" ref="AC104:AC105" si="209">+Z104-AA104</f>
        <v>#REF!</v>
      </c>
      <c r="AD104" s="32" t="e">
        <f t="shared" ref="AD104:AD105" si="210">+AA104-AB104</f>
        <v>#REF!</v>
      </c>
      <c r="AE104" s="30" t="str">
        <f t="shared" ref="AE104:AE105" si="211">IFERROR(AB104/Z104," ")</f>
        <v xml:space="preserve"> </v>
      </c>
      <c r="AF104" s="3"/>
      <c r="AG104" s="3"/>
    </row>
    <row r="105" spans="1:33" ht="27" outlineLevel="2" x14ac:dyDescent="0.25">
      <c r="A105" s="3" t="str">
        <f>CONCATENATE(MID(B105,1,3),".",MID(B105,5,1),".",2)</f>
        <v>4.1.1.2</v>
      </c>
      <c r="B105" s="58" t="s">
        <v>535</v>
      </c>
      <c r="C105" s="58" t="e">
        <f>+VLOOKUP(B105,'GASTOS OCT'!#REF!,5,FALSE)</f>
        <v>#REF!</v>
      </c>
      <c r="D105" s="428" t="s">
        <v>471</v>
      </c>
      <c r="E105" s="428" t="s">
        <v>472</v>
      </c>
      <c r="F105" s="438" t="e">
        <f>+VLOOKUP(C105,#REF!,2,FALSE)</f>
        <v>#REF!</v>
      </c>
      <c r="G105" s="288" t="s">
        <v>4258</v>
      </c>
      <c r="H105" s="27" t="e" cm="1">
        <f t="array" ref="H105">SUMPRODUCT((ACTUALIZADO!$A$4:$A$528=$A105)*(ACTUALIZADO!$M$4:$M$528=1)*(ACTUALIZADO!$B$4:$B$528=$C105)*(ACTUALIZADO!N$4:N$528))/1000000</f>
        <v>#REF!</v>
      </c>
      <c r="I105" s="28" t="e">
        <f>SUMPRODUCT((ACTUALIZADO!$A$4:$A$528=$A105)*(ACTUALIZADO!$M$4:$M$528=1)*(ACTUALIZADO!$B$4:$B$528=$C105)*(ACTUALIZADO!O$4:O$528))/1000000</f>
        <v>#REF!</v>
      </c>
      <c r="J105" s="29" t="e">
        <f>SUMPRODUCT((ACTUALIZADO!$A$4:$A$528=$A105)*(ACTUALIZADO!$M$4:$M$528=1)*(ACTUALIZADO!$B$4:$B$528=$C105)*(ACTUALIZADO!P$4:P$528))/1000000</f>
        <v>#REF!</v>
      </c>
      <c r="K105" s="28" t="e">
        <f t="shared" si="200"/>
        <v>#REF!</v>
      </c>
      <c r="L105" s="29" t="e">
        <f t="shared" si="201"/>
        <v>#REF!</v>
      </c>
      <c r="M105" s="30" t="str">
        <f t="shared" si="202"/>
        <v xml:space="preserve"> </v>
      </c>
      <c r="N105" s="27" t="e">
        <f>SUMPRODUCT((ACTUALIZADO!$A$4:$A$528=$A105)*(ACTUALIZADO!$M$4:$M$528=2)*(ACTUALIZADO!$B$4:$B$528=$C105)*(ACTUALIZADO!N$4:N$528))/1000000+SUMPRODUCT((ACTUALIZADO!$A$4:$A$528=$A105)*(ACTUALIZADO!$M$4:$M$528=5)*(ACTUALIZADO!$B$4:$B$528=$C105)*(ACTUALIZADO!N$4:N$528))/1000000</f>
        <v>#REF!</v>
      </c>
      <c r="O105" s="28" t="e">
        <f>SUMPRODUCT((ACTUALIZADO!$A$4:$A$528=$A105)*(ACTUALIZADO!$M$4:$M$528=2)*(ACTUALIZADO!$B$4:$B$528=$C105)*(ACTUALIZADO!O$4:O$528))/1000000+SUMPRODUCT((ACTUALIZADO!$A$4:$A$528=$A105)*(ACTUALIZADO!$M$4:$M$528=5)*(ACTUALIZADO!$B$4:$B$528=$C105)*(ACTUALIZADO!O$4:O$528))/1000000</f>
        <v>#REF!</v>
      </c>
      <c r="P105" s="29" t="e">
        <f>SUMPRODUCT((ACTUALIZADO!$A$4:$A$528=$A105)*(ACTUALIZADO!$M$4:$M$528=2)*(ACTUALIZADO!$B$4:$B$528=$C105)*(ACTUALIZADO!P$4:P$528))/1000000+SUMPRODUCT((ACTUALIZADO!$A$4:$A$528=$A105)*(ACTUALIZADO!$M$4:$M$528=5)*(ACTUALIZADO!$B$4:$B$528=$C105)*(ACTUALIZADO!P$4:P$528))/1000000</f>
        <v>#REF!</v>
      </c>
      <c r="Q105" s="28" t="e">
        <f t="shared" si="203"/>
        <v>#REF!</v>
      </c>
      <c r="R105" s="29" t="e">
        <f t="shared" si="204"/>
        <v>#REF!</v>
      </c>
      <c r="S105" s="30" t="str">
        <f t="shared" si="205"/>
        <v xml:space="preserve"> </v>
      </c>
      <c r="T105" s="27" t="e">
        <f>SUMPRODUCT((ACTUALIZADO!$A$4:$A$528=$A105)*(ACTUALIZADO!$M$4:$M$528=3)*(ACTUALIZADO!$B$4:$B$528=$C105)*(ACTUALIZADO!N$4:N$528))/1000000</f>
        <v>#REF!</v>
      </c>
      <c r="U105" s="28" t="e">
        <f>SUMPRODUCT((ACTUALIZADO!$A$4:$A$528=$A105)*(ACTUALIZADO!$M$4:$M$528=3)*(ACTUALIZADO!$B$4:$B$528=$C105)*(ACTUALIZADO!O$4:O$528))/1000000</f>
        <v>#REF!</v>
      </c>
      <c r="V105" s="29" t="e">
        <f>SUMPRODUCT((ACTUALIZADO!$A$4:$A$528=$A105)*(ACTUALIZADO!$M$4:$M$528=3)*(ACTUALIZADO!$B$4:$B$528=$C105)*(ACTUALIZADO!P$4:P$528))/1000000</f>
        <v>#REF!</v>
      </c>
      <c r="W105" s="28" t="e">
        <f t="shared" si="206"/>
        <v>#REF!</v>
      </c>
      <c r="X105" s="29" t="e">
        <f t="shared" si="207"/>
        <v>#REF!</v>
      </c>
      <c r="Y105" s="30" t="str">
        <f t="shared" si="208"/>
        <v xml:space="preserve"> </v>
      </c>
      <c r="Z105" s="31" t="e">
        <f t="shared" si="198"/>
        <v>#REF!</v>
      </c>
      <c r="AA105" s="32" t="e">
        <f t="shared" si="198"/>
        <v>#REF!</v>
      </c>
      <c r="AB105" s="32" t="e">
        <f t="shared" si="198"/>
        <v>#REF!</v>
      </c>
      <c r="AC105" s="32" t="e">
        <f t="shared" si="209"/>
        <v>#REF!</v>
      </c>
      <c r="AD105" s="32" t="e">
        <f t="shared" si="210"/>
        <v>#REF!</v>
      </c>
      <c r="AE105" s="30" t="str">
        <f t="shared" si="211"/>
        <v xml:space="preserve"> </v>
      </c>
      <c r="AF105" s="3"/>
      <c r="AG105" s="3"/>
    </row>
    <row r="106" spans="1:33" outlineLevel="1" x14ac:dyDescent="0.25">
      <c r="B106" s="58" t="s">
        <v>3560</v>
      </c>
      <c r="C106" s="58"/>
      <c r="D106" s="398" t="str">
        <f>+CONCATENATE("TOTAL ",D104)</f>
        <v>TOTAL PLANEACIÓN Y ORDENAMIENTO TERRITORIAL</v>
      </c>
      <c r="E106" s="399"/>
      <c r="F106" s="400"/>
      <c r="G106" s="285"/>
      <c r="H106" s="60" t="e">
        <f>+SUM(H104:H105)</f>
        <v>#REF!</v>
      </c>
      <c r="I106" s="61" t="e">
        <f t="shared" ref="I106:L106" si="212">+SUM(I104:I105)</f>
        <v>#REF!</v>
      </c>
      <c r="J106" s="62" t="e">
        <f t="shared" si="212"/>
        <v>#REF!</v>
      </c>
      <c r="K106" s="61" t="e">
        <f t="shared" si="212"/>
        <v>#REF!</v>
      </c>
      <c r="L106" s="62" t="e">
        <f t="shared" si="212"/>
        <v>#REF!</v>
      </c>
      <c r="M106" s="63" t="str">
        <f t="shared" ref="M106:M114" si="213">IFERROR(J106/H106," ")</f>
        <v xml:space="preserve"> </v>
      </c>
      <c r="N106" s="60" t="e">
        <f>+SUM(N104:N105)</f>
        <v>#REF!</v>
      </c>
      <c r="O106" s="61" t="e">
        <f t="shared" ref="O106" si="214">+SUM(O104:O105)</f>
        <v>#REF!</v>
      </c>
      <c r="P106" s="62" t="e">
        <f t="shared" ref="P106" si="215">+SUM(P104:P105)</f>
        <v>#REF!</v>
      </c>
      <c r="Q106" s="61" t="e">
        <f t="shared" ref="Q106" si="216">+SUM(Q104:Q105)</f>
        <v>#REF!</v>
      </c>
      <c r="R106" s="62" t="e">
        <f t="shared" ref="R106" si="217">+SUM(R104:R105)</f>
        <v>#REF!</v>
      </c>
      <c r="S106" s="63" t="str">
        <f t="shared" ref="S106:S114" si="218">IFERROR(P106/N106," ")</f>
        <v xml:space="preserve"> </v>
      </c>
      <c r="T106" s="60" t="e">
        <f>+SUM(T104:T105)</f>
        <v>#REF!</v>
      </c>
      <c r="U106" s="61" t="e">
        <f t="shared" ref="U106" si="219">+SUM(U104:U105)</f>
        <v>#REF!</v>
      </c>
      <c r="V106" s="62" t="e">
        <f t="shared" ref="V106" si="220">+SUM(V104:V105)</f>
        <v>#REF!</v>
      </c>
      <c r="W106" s="61" t="e">
        <f t="shared" ref="W106" si="221">+SUM(W104:W105)</f>
        <v>#REF!</v>
      </c>
      <c r="X106" s="62" t="e">
        <f t="shared" ref="X106" si="222">+SUM(X104:X105)</f>
        <v>#REF!</v>
      </c>
      <c r="Y106" s="63" t="str">
        <f t="shared" ref="Y106:Y114" si="223">IFERROR(V106/T106," ")</f>
        <v xml:space="preserve"> </v>
      </c>
      <c r="Z106" s="60" t="e">
        <f>+SUM(Z104:Z105)</f>
        <v>#REF!</v>
      </c>
      <c r="AA106" s="61" t="e">
        <f t="shared" ref="AA106" si="224">+SUM(AA104:AA105)</f>
        <v>#REF!</v>
      </c>
      <c r="AB106" s="62" t="e">
        <f t="shared" ref="AB106" si="225">+SUM(AB104:AB105)</f>
        <v>#REF!</v>
      </c>
      <c r="AC106" s="61" t="e">
        <f t="shared" ref="AC106" si="226">+SUM(AC104:AC105)</f>
        <v>#REF!</v>
      </c>
      <c r="AD106" s="62" t="e">
        <f t="shared" ref="AD106" si="227">+SUM(AD104:AD105)</f>
        <v>#REF!</v>
      </c>
      <c r="AE106" s="63" t="str">
        <f t="shared" ref="AE106:AE114" si="228">IFERROR(AB106/Z106," ")</f>
        <v xml:space="preserve"> </v>
      </c>
      <c r="AF106" s="48">
        <f>+SUMIF(ARMONIZACION!$D$5:$D$53,B106,ARMONIZACION!$J$5:$J$53)/1000000</f>
        <v>14711.957877000001</v>
      </c>
      <c r="AG106" s="178" t="e">
        <f>+AF106-Z106</f>
        <v>#REF!</v>
      </c>
    </row>
    <row r="107" spans="1:33" ht="27" outlineLevel="2" x14ac:dyDescent="0.25">
      <c r="A107" s="3" t="str">
        <f t="shared" ref="A107:A108" si="229">CONCATENATE(MID(B107,1,3),".",MID(B107,5,1),".",1)</f>
        <v>4.2.1.1</v>
      </c>
      <c r="B107" s="58" t="s">
        <v>536</v>
      </c>
      <c r="C107" s="58" t="e">
        <f>+VLOOKUP(B107,'GASTOS OCT'!#REF!,5,FALSE)</f>
        <v>#REF!</v>
      </c>
      <c r="D107" s="420" t="s">
        <v>477</v>
      </c>
      <c r="E107" s="38" t="s">
        <v>478</v>
      </c>
      <c r="F107" s="185" t="e">
        <f>+VLOOKUP(C107,#REF!,2,FALSE)</f>
        <v>#REF!</v>
      </c>
      <c r="G107" s="26" t="s">
        <v>4264</v>
      </c>
      <c r="H107" s="27" t="e">
        <f>SUMPRODUCT((ACTUALIZADO!$A$4:$A$528=$A107)*(ACTUALIZADO!$M$4:$M$528=1)*(ACTUALIZADO!$B$4:$B$528=$C107)*(ACTUALIZADO!N$4:N$528))/1000000</f>
        <v>#REF!</v>
      </c>
      <c r="I107" s="28" t="e">
        <f>SUMPRODUCT((ACTUALIZADO!$A$4:$A$528=$A107)*(ACTUALIZADO!$M$4:$M$528=1)*(ACTUALIZADO!$B$4:$B$528=$C107)*(ACTUALIZADO!O$4:O$528))/1000000</f>
        <v>#REF!</v>
      </c>
      <c r="J107" s="29" t="e">
        <f>SUMPRODUCT((ACTUALIZADO!$A$4:$A$528=$A107)*(ACTUALIZADO!$M$4:$M$528=1)*(ACTUALIZADO!$B$4:$B$528=$C107)*(ACTUALIZADO!P$4:P$528))/1000000</f>
        <v>#REF!</v>
      </c>
      <c r="K107" s="28" t="e">
        <f t="shared" ref="K107:K113" si="230">+H107-I107</f>
        <v>#REF!</v>
      </c>
      <c r="L107" s="29" t="e">
        <f t="shared" ref="L107:L113" si="231">+I107-J107</f>
        <v>#REF!</v>
      </c>
      <c r="M107" s="30" t="str">
        <f t="shared" si="213"/>
        <v xml:space="preserve"> </v>
      </c>
      <c r="N107" s="27" t="e">
        <f>SUMPRODUCT((ACTUALIZADO!$A$4:$A$528=$A107)*(ACTUALIZADO!$M$4:$M$528=2)*(ACTUALIZADO!$B$4:$B$528=$C107)*(ACTUALIZADO!N$4:N$528))/1000000+SUMPRODUCT((ACTUALIZADO!$A$4:$A$528=$A107)*(ACTUALIZADO!$M$4:$M$528=5)*(ACTUALIZADO!$B$4:$B$528=$C107)*(ACTUALIZADO!N$4:N$528))/1000000</f>
        <v>#REF!</v>
      </c>
      <c r="O107" s="28" t="e">
        <f>SUMPRODUCT((ACTUALIZADO!$A$4:$A$528=$A107)*(ACTUALIZADO!$M$4:$M$528=2)*(ACTUALIZADO!$B$4:$B$528=$C107)*(ACTUALIZADO!O$4:O$528))/1000000+SUMPRODUCT((ACTUALIZADO!$A$4:$A$528=$A107)*(ACTUALIZADO!$M$4:$M$528=5)*(ACTUALIZADO!$B$4:$B$528=$C107)*(ACTUALIZADO!O$4:O$528))/1000000</f>
        <v>#REF!</v>
      </c>
      <c r="P107" s="29" t="e">
        <f>SUMPRODUCT((ACTUALIZADO!$A$4:$A$528=$A107)*(ACTUALIZADO!$M$4:$M$528=2)*(ACTUALIZADO!$B$4:$B$528=$C107)*(ACTUALIZADO!P$4:P$528))/1000000+SUMPRODUCT((ACTUALIZADO!$A$4:$A$528=$A107)*(ACTUALIZADO!$M$4:$M$528=5)*(ACTUALIZADO!$B$4:$B$528=$C107)*(ACTUALIZADO!P$4:P$528))/1000000</f>
        <v>#REF!</v>
      </c>
      <c r="Q107" s="28" t="e">
        <f t="shared" ref="Q107:Q113" si="232">+N107-O107</f>
        <v>#REF!</v>
      </c>
      <c r="R107" s="29" t="e">
        <f t="shared" ref="R107:R113" si="233">+O107-P107</f>
        <v>#REF!</v>
      </c>
      <c r="S107" s="30" t="str">
        <f t="shared" si="218"/>
        <v xml:space="preserve"> </v>
      </c>
      <c r="T107" s="27" t="e">
        <f>SUMPRODUCT((ACTUALIZADO!$A$4:$A$528=$A107)*(ACTUALIZADO!$M$4:$M$528=3)*(ACTUALIZADO!$B$4:$B$528=$C107)*(ACTUALIZADO!N$4:N$528))/1000000</f>
        <v>#REF!</v>
      </c>
      <c r="U107" s="28" t="e">
        <f>SUMPRODUCT((ACTUALIZADO!$A$4:$A$528=$A107)*(ACTUALIZADO!$M$4:$M$528=3)*(ACTUALIZADO!$B$4:$B$528=$C107)*(ACTUALIZADO!O$4:O$528))/1000000</f>
        <v>#REF!</v>
      </c>
      <c r="V107" s="29" t="e">
        <f>SUMPRODUCT((ACTUALIZADO!$A$4:$A$528=$A107)*(ACTUALIZADO!$M$4:$M$528=3)*(ACTUALIZADO!$B$4:$B$528=$C107)*(ACTUALIZADO!P$4:P$528))/1000000</f>
        <v>#REF!</v>
      </c>
      <c r="W107" s="28" t="e">
        <f t="shared" ref="W107:W113" si="234">+T107-U107</f>
        <v>#REF!</v>
      </c>
      <c r="X107" s="29" t="e">
        <f t="shared" ref="X107:X113" si="235">+U107-V107</f>
        <v>#REF!</v>
      </c>
      <c r="Y107" s="30" t="str">
        <f t="shared" si="223"/>
        <v xml:space="preserve"> </v>
      </c>
      <c r="Z107" s="31" t="e">
        <f t="shared" ref="Z107:Z113" si="236">+H107+N107+T107</f>
        <v>#REF!</v>
      </c>
      <c r="AA107" s="32" t="e">
        <f t="shared" ref="AA107:AA113" si="237">+I107+O107+U107</f>
        <v>#REF!</v>
      </c>
      <c r="AB107" s="32" t="e">
        <f t="shared" ref="AB107:AB113" si="238">+J107+P107+V107</f>
        <v>#REF!</v>
      </c>
      <c r="AC107" s="32" t="e">
        <f t="shared" ref="AC107:AC113" si="239">+Z107-AA107</f>
        <v>#REF!</v>
      </c>
      <c r="AD107" s="32" t="e">
        <f t="shared" ref="AD107:AD113" si="240">+AA107-AB107</f>
        <v>#REF!</v>
      </c>
      <c r="AE107" s="30" t="str">
        <f t="shared" si="228"/>
        <v xml:space="preserve"> </v>
      </c>
      <c r="AF107" s="3"/>
      <c r="AG107" s="3"/>
    </row>
    <row r="108" spans="1:33" ht="27" outlineLevel="2" x14ac:dyDescent="0.25">
      <c r="A108" s="3" t="str">
        <f t="shared" si="229"/>
        <v>4.2.2.1</v>
      </c>
      <c r="B108" s="58" t="s">
        <v>537</v>
      </c>
      <c r="C108" s="58" t="e">
        <f>+VLOOKUP(B108,'GASTOS OCT'!#REF!,5,FALSE)</f>
        <v>#REF!</v>
      </c>
      <c r="D108" s="420"/>
      <c r="E108" s="397" t="s">
        <v>482</v>
      </c>
      <c r="F108" s="437" t="e">
        <f>+VLOOKUP(C108,#REF!,2,FALSE)</f>
        <v>#REF!</v>
      </c>
      <c r="G108" s="26" t="s">
        <v>4265</v>
      </c>
      <c r="H108" s="27" t="e" cm="1">
        <f t="array" ref="H108">SUMPRODUCT((ACTUALIZADO!$A$4:$A$530=$A108)*(ACTUALIZADO!$M$4:$M$530=1)*(ACTUALIZADO!$B$4:$B$530=$C108)*(ACTUALIZADO!N$4:N$530))/1000000</f>
        <v>#REF!</v>
      </c>
      <c r="I108" s="28" t="e">
        <f>SUMPRODUCT((ACTUALIZADO!$A$4:$A$528=$A108)*(ACTUALIZADO!$M$4:$M$528=1)*(ACTUALIZADO!$B$4:$B$528=$C108)*(ACTUALIZADO!O$4:O$528))/1000000</f>
        <v>#REF!</v>
      </c>
      <c r="J108" s="29" t="e">
        <f>SUMPRODUCT((ACTUALIZADO!$A$4:$A$528=$A108)*(ACTUALIZADO!$M$4:$M$528=1)*(ACTUALIZADO!$B$4:$B$528=$C108)*(ACTUALIZADO!P$4:P$528))/1000000</f>
        <v>#REF!</v>
      </c>
      <c r="K108" s="28" t="e">
        <f t="shared" si="230"/>
        <v>#REF!</v>
      </c>
      <c r="L108" s="29" t="e">
        <f t="shared" si="231"/>
        <v>#REF!</v>
      </c>
      <c r="M108" s="30" t="str">
        <f t="shared" si="213"/>
        <v xml:space="preserve"> </v>
      </c>
      <c r="N108" s="27" t="e">
        <f>SUMPRODUCT((ACTUALIZADO!$A$4:$A$528=$A108)*(ACTUALIZADO!$M$4:$M$528=2)*(ACTUALIZADO!$B$4:$B$528=$C108)*(ACTUALIZADO!N$4:N$528))/1000000+SUMPRODUCT((ACTUALIZADO!$A$4:$A$528=$A108)*(ACTUALIZADO!$M$4:$M$528=5)*(ACTUALIZADO!$B$4:$B$528=$C108)*(ACTUALIZADO!N$4:N$528))/1000000</f>
        <v>#REF!</v>
      </c>
      <c r="O108" s="28" t="e">
        <f>SUMPRODUCT((ACTUALIZADO!$A$4:$A$528=$A108)*(ACTUALIZADO!$M$4:$M$528=2)*(ACTUALIZADO!$B$4:$B$528=$C108)*(ACTUALIZADO!O$4:O$528))/1000000+SUMPRODUCT((ACTUALIZADO!$A$4:$A$528=$A108)*(ACTUALIZADO!$M$4:$M$528=5)*(ACTUALIZADO!$B$4:$B$528=$C108)*(ACTUALIZADO!O$4:O$528))/1000000</f>
        <v>#REF!</v>
      </c>
      <c r="P108" s="29" t="e">
        <f>SUMPRODUCT((ACTUALIZADO!$A$4:$A$528=$A108)*(ACTUALIZADO!$M$4:$M$528=2)*(ACTUALIZADO!$B$4:$B$528=$C108)*(ACTUALIZADO!P$4:P$528))/1000000+SUMPRODUCT((ACTUALIZADO!$A$4:$A$528=$A108)*(ACTUALIZADO!$M$4:$M$528=5)*(ACTUALIZADO!$B$4:$B$528=$C108)*(ACTUALIZADO!P$4:P$528))/1000000</f>
        <v>#REF!</v>
      </c>
      <c r="Q108" s="28" t="e">
        <f t="shared" si="232"/>
        <v>#REF!</v>
      </c>
      <c r="R108" s="29" t="e">
        <f t="shared" si="233"/>
        <v>#REF!</v>
      </c>
      <c r="S108" s="30" t="str">
        <f t="shared" si="218"/>
        <v xml:space="preserve"> </v>
      </c>
      <c r="T108" s="27" t="e">
        <f>SUMPRODUCT((ACTUALIZADO!$A$4:$A$528=$A108)*(ACTUALIZADO!$M$4:$M$528=3)*(ACTUALIZADO!$B$4:$B$528=$C108)*(ACTUALIZADO!N$4:N$528))/1000000</f>
        <v>#REF!</v>
      </c>
      <c r="U108" s="28" t="e">
        <f>SUMPRODUCT((ACTUALIZADO!$A$4:$A$528=$A108)*(ACTUALIZADO!$M$4:$M$528=3)*(ACTUALIZADO!$B$4:$B$528=$C108)*(ACTUALIZADO!O$4:O$528))/1000000</f>
        <v>#REF!</v>
      </c>
      <c r="V108" s="29" t="e">
        <f>SUMPRODUCT((ACTUALIZADO!$A$4:$A$528=$A108)*(ACTUALIZADO!$M$4:$M$528=3)*(ACTUALIZADO!$B$4:$B$528=$C108)*(ACTUALIZADO!P$4:P$528))/1000000</f>
        <v>#REF!</v>
      </c>
      <c r="W108" s="28" t="e">
        <f t="shared" si="234"/>
        <v>#REF!</v>
      </c>
      <c r="X108" s="29" t="e">
        <f t="shared" si="235"/>
        <v>#REF!</v>
      </c>
      <c r="Y108" s="30" t="str">
        <f t="shared" si="223"/>
        <v xml:space="preserve"> </v>
      </c>
      <c r="Z108" s="31" t="e">
        <f t="shared" si="236"/>
        <v>#REF!</v>
      </c>
      <c r="AA108" s="32" t="e">
        <f t="shared" si="237"/>
        <v>#REF!</v>
      </c>
      <c r="AB108" s="32" t="e">
        <f t="shared" si="238"/>
        <v>#REF!</v>
      </c>
      <c r="AC108" s="32" t="e">
        <f t="shared" si="239"/>
        <v>#REF!</v>
      </c>
      <c r="AD108" s="32" t="e">
        <f t="shared" si="240"/>
        <v>#REF!</v>
      </c>
      <c r="AE108" s="30" t="str">
        <f t="shared" si="228"/>
        <v xml:space="preserve"> </v>
      </c>
      <c r="AF108" s="3"/>
      <c r="AG108" s="3"/>
    </row>
    <row r="109" spans="1:33" ht="40.5" outlineLevel="2" x14ac:dyDescent="0.25">
      <c r="A109" s="3" t="str">
        <f>CONCATENATE(MID(B109,1,3),".",MID(B109,5,1),".",2)</f>
        <v>4.2.2.2</v>
      </c>
      <c r="B109" s="58" t="s">
        <v>537</v>
      </c>
      <c r="C109" s="58" t="e">
        <f>+VLOOKUP(B109,'GASTOS OCT'!#REF!,5,FALSE)</f>
        <v>#REF!</v>
      </c>
      <c r="D109" s="420"/>
      <c r="E109" s="397"/>
      <c r="F109" s="438" t="e">
        <f>+VLOOKUP(C109,#REF!,2,FALSE)</f>
        <v>#REF!</v>
      </c>
      <c r="G109" s="26" t="s">
        <v>4266</v>
      </c>
      <c r="H109" s="27" t="e">
        <f>SUMPRODUCT((ACTUALIZADO!$A$4:$A$528=$A109)*(ACTUALIZADO!$M$4:$M$528=1)*(ACTUALIZADO!$B$4:$B$528=$C109)*(ACTUALIZADO!N$4:N$528))/1000000</f>
        <v>#REF!</v>
      </c>
      <c r="I109" s="28" t="e">
        <f>SUMPRODUCT((ACTUALIZADO!$A$4:$A$528=$A109)*(ACTUALIZADO!$M$4:$M$528=1)*(ACTUALIZADO!$B$4:$B$528=$C109)*(ACTUALIZADO!O$4:O$528))/1000000</f>
        <v>#REF!</v>
      </c>
      <c r="J109" s="29" t="e">
        <f>SUMPRODUCT((ACTUALIZADO!$A$4:$A$528=$A109)*(ACTUALIZADO!$M$4:$M$528=1)*(ACTUALIZADO!$B$4:$B$528=$C109)*(ACTUALIZADO!P$4:P$528))/1000000</f>
        <v>#REF!</v>
      </c>
      <c r="K109" s="28" t="e">
        <f t="shared" si="230"/>
        <v>#REF!</v>
      </c>
      <c r="L109" s="29" t="e">
        <f t="shared" si="231"/>
        <v>#REF!</v>
      </c>
      <c r="M109" s="30" t="str">
        <f t="shared" si="213"/>
        <v xml:space="preserve"> </v>
      </c>
      <c r="N109" s="27" t="e">
        <f>SUMPRODUCT((ACTUALIZADO!$A$4:$A$528=$A109)*(ACTUALIZADO!$M$4:$M$528=2)*(ACTUALIZADO!$B$4:$B$528=$C109)*(ACTUALIZADO!N$4:N$528))/1000000+SUMPRODUCT((ACTUALIZADO!$A$4:$A$528=$A109)*(ACTUALIZADO!$M$4:$M$528=5)*(ACTUALIZADO!$B$4:$B$528=$C109)*(ACTUALIZADO!N$4:N$528))/1000000</f>
        <v>#REF!</v>
      </c>
      <c r="O109" s="28" t="e">
        <f>SUMPRODUCT((ACTUALIZADO!$A$4:$A$528=$A109)*(ACTUALIZADO!$M$4:$M$528=2)*(ACTUALIZADO!$B$4:$B$528=$C109)*(ACTUALIZADO!O$4:O$528))/1000000+SUMPRODUCT((ACTUALIZADO!$A$4:$A$528=$A109)*(ACTUALIZADO!$M$4:$M$528=5)*(ACTUALIZADO!$B$4:$B$528=$C109)*(ACTUALIZADO!O$4:O$528))/1000000</f>
        <v>#REF!</v>
      </c>
      <c r="P109" s="29" t="e">
        <f>SUMPRODUCT((ACTUALIZADO!$A$4:$A$528=$A109)*(ACTUALIZADO!$M$4:$M$528=2)*(ACTUALIZADO!$B$4:$B$528=$C109)*(ACTUALIZADO!P$4:P$528))/1000000+SUMPRODUCT((ACTUALIZADO!$A$4:$A$528=$A109)*(ACTUALIZADO!$M$4:$M$528=5)*(ACTUALIZADO!$B$4:$B$528=$C109)*(ACTUALIZADO!P$4:P$528))/1000000</f>
        <v>#REF!</v>
      </c>
      <c r="Q109" s="28" t="e">
        <f t="shared" si="232"/>
        <v>#REF!</v>
      </c>
      <c r="R109" s="29" t="e">
        <f t="shared" si="233"/>
        <v>#REF!</v>
      </c>
      <c r="S109" s="30" t="str">
        <f t="shared" si="218"/>
        <v xml:space="preserve"> </v>
      </c>
      <c r="T109" s="27" t="e">
        <f>SUMPRODUCT((ACTUALIZADO!$A$4:$A$528=$A109)*(ACTUALIZADO!$M$4:$M$528=3)*(ACTUALIZADO!$B$4:$B$528=$C109)*(ACTUALIZADO!N$4:N$528))/1000000</f>
        <v>#REF!</v>
      </c>
      <c r="U109" s="28" t="e">
        <f>SUMPRODUCT((ACTUALIZADO!$A$4:$A$528=$A109)*(ACTUALIZADO!$M$4:$M$528=3)*(ACTUALIZADO!$B$4:$B$528=$C109)*(ACTUALIZADO!O$4:O$528))/1000000</f>
        <v>#REF!</v>
      </c>
      <c r="V109" s="29" t="e">
        <f>SUMPRODUCT((ACTUALIZADO!$A$4:$A$528=$A109)*(ACTUALIZADO!$M$4:$M$528=3)*(ACTUALIZADO!$B$4:$B$528=$C109)*(ACTUALIZADO!P$4:P$528))/1000000</f>
        <v>#REF!</v>
      </c>
      <c r="W109" s="28" t="e">
        <f t="shared" si="234"/>
        <v>#REF!</v>
      </c>
      <c r="X109" s="29" t="e">
        <f t="shared" si="235"/>
        <v>#REF!</v>
      </c>
      <c r="Y109" s="30" t="str">
        <f t="shared" si="223"/>
        <v xml:space="preserve"> </v>
      </c>
      <c r="Z109" s="31" t="e">
        <f t="shared" si="236"/>
        <v>#REF!</v>
      </c>
      <c r="AA109" s="32" t="e">
        <f t="shared" si="237"/>
        <v>#REF!</v>
      </c>
      <c r="AB109" s="32" t="e">
        <f t="shared" si="238"/>
        <v>#REF!</v>
      </c>
      <c r="AC109" s="32" t="e">
        <f t="shared" si="239"/>
        <v>#REF!</v>
      </c>
      <c r="AD109" s="32" t="e">
        <f t="shared" si="240"/>
        <v>#REF!</v>
      </c>
      <c r="AE109" s="30" t="str">
        <f t="shared" si="228"/>
        <v xml:space="preserve"> </v>
      </c>
      <c r="AF109" s="3"/>
      <c r="AG109" s="3"/>
    </row>
    <row r="110" spans="1:33" outlineLevel="2" x14ac:dyDescent="0.25">
      <c r="A110" s="3" t="str">
        <f>CONCATENATE(MID(B110,1,3),".",MID(B110,5,1),".",1)</f>
        <v>4.2.2.1</v>
      </c>
      <c r="B110" s="58" t="s">
        <v>537</v>
      </c>
      <c r="C110" s="58">
        <v>22</v>
      </c>
      <c r="D110" s="420"/>
      <c r="E110" s="397" t="s">
        <v>482</v>
      </c>
      <c r="F110" s="289" t="e">
        <f>+VLOOKUP(C110,#REF!,2,FALSE)</f>
        <v>#REF!</v>
      </c>
      <c r="G110" s="26"/>
      <c r="H110" s="27">
        <f>SUMPRODUCT((ACTUALIZADO!$A$4:$A$528=$A110)*(ACTUALIZADO!$M$4:$M$528=1)*(ACTUALIZADO!$B$4:$B$528=$C110)*(ACTUALIZADO!N$4:N$528))/1000000</f>
        <v>1025</v>
      </c>
      <c r="I110" s="28">
        <f>SUMPRODUCT((ACTUALIZADO!$A$4:$A$528=$A110)*(ACTUALIZADO!$M$4:$M$528=1)*(ACTUALIZADO!$B$4:$B$528=$C110)*(ACTUALIZADO!O$4:O$528))/1000000</f>
        <v>1018</v>
      </c>
      <c r="J110" s="29">
        <f>SUMPRODUCT((ACTUALIZADO!$A$4:$A$528=$A110)*(ACTUALIZADO!$M$4:$M$528=1)*(ACTUALIZADO!$B$4:$B$528=$C110)*(ACTUALIZADO!P$4:P$528))/1000000</f>
        <v>1018</v>
      </c>
      <c r="K110" s="28">
        <f t="shared" si="230"/>
        <v>7</v>
      </c>
      <c r="L110" s="29">
        <f t="shared" si="231"/>
        <v>0</v>
      </c>
      <c r="M110" s="30">
        <f t="shared" si="213"/>
        <v>0.99317073170731707</v>
      </c>
      <c r="N110" s="27">
        <f>SUMPRODUCT((ACTUALIZADO!$A$4:$A$528=$A110)*(ACTUALIZADO!$M$4:$M$528=2)*(ACTUALIZADO!$B$4:$B$528=$C110)*(ACTUALIZADO!N$4:N$528))/1000000+SUMPRODUCT((ACTUALIZADO!$A$4:$A$528=$A110)*(ACTUALIZADO!$M$4:$M$528=5)*(ACTUALIZADO!$B$4:$B$528=$C110)*(ACTUALIZADO!N$4:N$528))/1000000</f>
        <v>0</v>
      </c>
      <c r="O110" s="28">
        <f>SUMPRODUCT((ACTUALIZADO!$A$4:$A$528=$A110)*(ACTUALIZADO!$M$4:$M$528=2)*(ACTUALIZADO!$B$4:$B$528=$C110)*(ACTUALIZADO!O$4:O$528))/1000000+SUMPRODUCT((ACTUALIZADO!$A$4:$A$528=$A110)*(ACTUALIZADO!$M$4:$M$528=5)*(ACTUALIZADO!$B$4:$B$528=$C110)*(ACTUALIZADO!O$4:O$528))/1000000</f>
        <v>0</v>
      </c>
      <c r="P110" s="29">
        <f>SUMPRODUCT((ACTUALIZADO!$A$4:$A$528=$A110)*(ACTUALIZADO!$M$4:$M$528=2)*(ACTUALIZADO!$B$4:$B$528=$C110)*(ACTUALIZADO!P$4:P$528))/1000000+SUMPRODUCT((ACTUALIZADO!$A$4:$A$528=$A110)*(ACTUALIZADO!$M$4:$M$528=5)*(ACTUALIZADO!$B$4:$B$528=$C110)*(ACTUALIZADO!P$4:P$528))/1000000</f>
        <v>0</v>
      </c>
      <c r="Q110" s="28">
        <f t="shared" si="232"/>
        <v>0</v>
      </c>
      <c r="R110" s="29">
        <f t="shared" si="233"/>
        <v>0</v>
      </c>
      <c r="S110" s="30" t="str">
        <f t="shared" si="218"/>
        <v xml:space="preserve"> </v>
      </c>
      <c r="T110" s="27">
        <f>SUMPRODUCT((ACTUALIZADO!$A$4:$A$528=$A110)*(ACTUALIZADO!$M$4:$M$528=3)*(ACTUALIZADO!$B$4:$B$528=$C110)*(ACTUALIZADO!N$4:N$528))/1000000</f>
        <v>0</v>
      </c>
      <c r="U110" s="28">
        <f>SUMPRODUCT((ACTUALIZADO!$A$4:$A$528=$A110)*(ACTUALIZADO!$M$4:$M$528=3)*(ACTUALIZADO!$B$4:$B$528=$C110)*(ACTUALIZADO!O$4:O$528))/1000000</f>
        <v>0</v>
      </c>
      <c r="V110" s="29">
        <f>SUMPRODUCT((ACTUALIZADO!$A$4:$A$528=$A110)*(ACTUALIZADO!$M$4:$M$528=3)*(ACTUALIZADO!$B$4:$B$528=$C110)*(ACTUALIZADO!P$4:P$528))/1000000</f>
        <v>0</v>
      </c>
      <c r="W110" s="28">
        <f t="shared" si="234"/>
        <v>0</v>
      </c>
      <c r="X110" s="29">
        <f t="shared" si="235"/>
        <v>0</v>
      </c>
      <c r="Y110" s="30" t="str">
        <f t="shared" si="223"/>
        <v xml:space="preserve"> </v>
      </c>
      <c r="Z110" s="31">
        <f t="shared" si="236"/>
        <v>1025</v>
      </c>
      <c r="AA110" s="32">
        <f t="shared" si="237"/>
        <v>1018</v>
      </c>
      <c r="AB110" s="32">
        <f t="shared" si="238"/>
        <v>1018</v>
      </c>
      <c r="AC110" s="32">
        <f t="shared" si="239"/>
        <v>7</v>
      </c>
      <c r="AD110" s="32">
        <f t="shared" si="240"/>
        <v>0</v>
      </c>
      <c r="AE110" s="30">
        <f t="shared" si="228"/>
        <v>0.99317073170731707</v>
      </c>
      <c r="AF110" s="3"/>
      <c r="AG110" s="3"/>
    </row>
    <row r="111" spans="1:33" ht="27" outlineLevel="2" x14ac:dyDescent="0.25">
      <c r="A111" s="3" t="str">
        <f t="shared" ref="A111:A113" si="241">CONCATENATE(MID(B111,1,3),".",MID(B111,5,1),".",1)</f>
        <v>4.2.3.1</v>
      </c>
      <c r="B111" s="58" t="s">
        <v>538</v>
      </c>
      <c r="C111" s="58" t="e">
        <f>+VLOOKUP(B111,'GASTOS OCT'!#REF!,5,FALSE)</f>
        <v>#REF!</v>
      </c>
      <c r="D111" s="420"/>
      <c r="E111" s="38" t="s">
        <v>485</v>
      </c>
      <c r="F111" s="185" t="e">
        <f>+VLOOKUP(C111,#REF!,2,FALSE)</f>
        <v>#REF!</v>
      </c>
      <c r="G111" s="26" t="s">
        <v>4245</v>
      </c>
      <c r="H111" s="27" t="e">
        <f>SUMPRODUCT((ACTUALIZADO!$A$4:$A$528=$A111)*(ACTUALIZADO!$M$4:$M$528=1)*(ACTUALIZADO!$B$4:$B$528=$C111)*(ACTUALIZADO!N$4:N$528))/1000000</f>
        <v>#REF!</v>
      </c>
      <c r="I111" s="28" t="e">
        <f>SUMPRODUCT((ACTUALIZADO!$A$4:$A$528=$A111)*(ACTUALIZADO!$M$4:$M$528=1)*(ACTUALIZADO!$B$4:$B$528=$C111)*(ACTUALIZADO!O$4:O$528))/1000000</f>
        <v>#REF!</v>
      </c>
      <c r="J111" s="29" t="e">
        <f>SUMPRODUCT((ACTUALIZADO!$A$4:$A$528=$A111)*(ACTUALIZADO!$M$4:$M$528=1)*(ACTUALIZADO!$B$4:$B$528=$C111)*(ACTUALIZADO!P$4:P$528))/1000000</f>
        <v>#REF!</v>
      </c>
      <c r="K111" s="28" t="e">
        <f t="shared" si="230"/>
        <v>#REF!</v>
      </c>
      <c r="L111" s="29" t="e">
        <f t="shared" si="231"/>
        <v>#REF!</v>
      </c>
      <c r="M111" s="30" t="str">
        <f t="shared" si="213"/>
        <v xml:space="preserve"> </v>
      </c>
      <c r="N111" s="27" t="e">
        <f>SUMPRODUCT((ACTUALIZADO!$A$4:$A$528=$A111)*(ACTUALIZADO!$M$4:$M$528=2)*(ACTUALIZADO!$B$4:$B$528=$C111)*(ACTUALIZADO!N$4:N$528))/1000000+SUMPRODUCT((ACTUALIZADO!$A$4:$A$528=$A111)*(ACTUALIZADO!$M$4:$M$528=5)*(ACTUALIZADO!$B$4:$B$528=$C111)*(ACTUALIZADO!N$4:N$528))/1000000</f>
        <v>#REF!</v>
      </c>
      <c r="O111" s="28" t="e">
        <f>SUMPRODUCT((ACTUALIZADO!$A$4:$A$528=$A111)*(ACTUALIZADO!$M$4:$M$528=2)*(ACTUALIZADO!$B$4:$B$528=$C111)*(ACTUALIZADO!O$4:O$528))/1000000+SUMPRODUCT((ACTUALIZADO!$A$4:$A$528=$A111)*(ACTUALIZADO!$M$4:$M$528=5)*(ACTUALIZADO!$B$4:$B$528=$C111)*(ACTUALIZADO!O$4:O$528))/1000000</f>
        <v>#REF!</v>
      </c>
      <c r="P111" s="29" t="e">
        <f>SUMPRODUCT((ACTUALIZADO!$A$4:$A$528=$A111)*(ACTUALIZADO!$M$4:$M$528=2)*(ACTUALIZADO!$B$4:$B$528=$C111)*(ACTUALIZADO!P$4:P$528))/1000000+SUMPRODUCT((ACTUALIZADO!$A$4:$A$528=$A111)*(ACTUALIZADO!$M$4:$M$528=5)*(ACTUALIZADO!$B$4:$B$528=$C111)*(ACTUALIZADO!P$4:P$528))/1000000</f>
        <v>#REF!</v>
      </c>
      <c r="Q111" s="28" t="e">
        <f t="shared" si="232"/>
        <v>#REF!</v>
      </c>
      <c r="R111" s="29" t="e">
        <f t="shared" si="233"/>
        <v>#REF!</v>
      </c>
      <c r="S111" s="30" t="str">
        <f t="shared" si="218"/>
        <v xml:space="preserve"> </v>
      </c>
      <c r="T111" s="27" t="e">
        <f>SUMPRODUCT((ACTUALIZADO!$A$4:$A$528=$A111)*(ACTUALIZADO!$M$4:$M$528=3)*(ACTUALIZADO!$B$4:$B$528=$C111)*(ACTUALIZADO!N$4:N$528))/1000000</f>
        <v>#REF!</v>
      </c>
      <c r="U111" s="28" t="e">
        <f>SUMPRODUCT((ACTUALIZADO!$A$4:$A$528=$A111)*(ACTUALIZADO!$M$4:$M$528=3)*(ACTUALIZADO!$B$4:$B$528=$C111)*(ACTUALIZADO!O$4:O$528))/1000000</f>
        <v>#REF!</v>
      </c>
      <c r="V111" s="29" t="e">
        <f>SUMPRODUCT((ACTUALIZADO!$A$4:$A$528=$A111)*(ACTUALIZADO!$M$4:$M$528=3)*(ACTUALIZADO!$B$4:$B$528=$C111)*(ACTUALIZADO!P$4:P$528))/1000000</f>
        <v>#REF!</v>
      </c>
      <c r="W111" s="28" t="e">
        <f t="shared" si="234"/>
        <v>#REF!</v>
      </c>
      <c r="X111" s="29" t="e">
        <f t="shared" si="235"/>
        <v>#REF!</v>
      </c>
      <c r="Y111" s="30" t="str">
        <f t="shared" si="223"/>
        <v xml:space="preserve"> </v>
      </c>
      <c r="Z111" s="31" t="e">
        <f t="shared" si="236"/>
        <v>#REF!</v>
      </c>
      <c r="AA111" s="32" t="e">
        <f t="shared" si="237"/>
        <v>#REF!</v>
      </c>
      <c r="AB111" s="32" t="e">
        <f t="shared" si="238"/>
        <v>#REF!</v>
      </c>
      <c r="AC111" s="32" t="e">
        <f t="shared" si="239"/>
        <v>#REF!</v>
      </c>
      <c r="AD111" s="32" t="e">
        <f t="shared" si="240"/>
        <v>#REF!</v>
      </c>
      <c r="AE111" s="30" t="str">
        <f t="shared" si="228"/>
        <v xml:space="preserve"> </v>
      </c>
      <c r="AF111" s="3"/>
      <c r="AG111" s="3"/>
    </row>
    <row r="112" spans="1:33" outlineLevel="2" x14ac:dyDescent="0.25">
      <c r="A112" s="3" t="str">
        <f t="shared" si="241"/>
        <v>4.2.4.1</v>
      </c>
      <c r="B112" s="58" t="s">
        <v>539</v>
      </c>
      <c r="C112" s="58" t="e">
        <f>+VLOOKUP(B112,'GASTOS OCT'!#REF!,5,FALSE)</f>
        <v>#REF!</v>
      </c>
      <c r="D112" s="420"/>
      <c r="E112" s="38" t="s">
        <v>488</v>
      </c>
      <c r="F112" s="185" t="e">
        <f>+VLOOKUP(C112,#REF!,2,FALSE)</f>
        <v>#REF!</v>
      </c>
      <c r="G112" s="26" t="s">
        <v>4246</v>
      </c>
      <c r="H112" s="27" t="e">
        <f>SUMPRODUCT((ACTUALIZADO!$A$4:$A$528=$A112)*(ACTUALIZADO!$M$4:$M$528=1)*(ACTUALIZADO!$B$4:$B$528=$C112)*(ACTUALIZADO!N$4:N$528))/1000000</f>
        <v>#REF!</v>
      </c>
      <c r="I112" s="28" t="e">
        <f>SUMPRODUCT((ACTUALIZADO!$A$4:$A$528=$A112)*(ACTUALIZADO!$M$4:$M$528=1)*(ACTUALIZADO!$B$4:$B$528=$C112)*(ACTUALIZADO!O$4:O$528))/1000000</f>
        <v>#REF!</v>
      </c>
      <c r="J112" s="29" t="e">
        <f>SUMPRODUCT((ACTUALIZADO!$A$4:$A$528=$A112)*(ACTUALIZADO!$M$4:$M$528=1)*(ACTUALIZADO!$B$4:$B$528=$C112)*(ACTUALIZADO!P$4:P$528))/1000000</f>
        <v>#REF!</v>
      </c>
      <c r="K112" s="28" t="e">
        <f t="shared" si="230"/>
        <v>#REF!</v>
      </c>
      <c r="L112" s="29" t="e">
        <f t="shared" si="231"/>
        <v>#REF!</v>
      </c>
      <c r="M112" s="30" t="str">
        <f t="shared" si="213"/>
        <v xml:space="preserve"> </v>
      </c>
      <c r="N112" s="27" t="e">
        <f>SUMPRODUCT((ACTUALIZADO!$A$4:$A$528=$A112)*(ACTUALIZADO!$M$4:$M$528=2)*(ACTUALIZADO!$B$4:$B$528=$C112)*(ACTUALIZADO!N$4:N$528))/1000000+SUMPRODUCT((ACTUALIZADO!$A$4:$A$528=$A112)*(ACTUALIZADO!$M$4:$M$528=5)*(ACTUALIZADO!$B$4:$B$528=$C112)*(ACTUALIZADO!N$4:N$528))/1000000</f>
        <v>#REF!</v>
      </c>
      <c r="O112" s="28" t="e">
        <f>SUMPRODUCT((ACTUALIZADO!$A$4:$A$528=$A112)*(ACTUALIZADO!$M$4:$M$528=2)*(ACTUALIZADO!$B$4:$B$528=$C112)*(ACTUALIZADO!O$4:O$528))/1000000+SUMPRODUCT((ACTUALIZADO!$A$4:$A$528=$A112)*(ACTUALIZADO!$M$4:$M$528=5)*(ACTUALIZADO!$B$4:$B$528=$C112)*(ACTUALIZADO!O$4:O$528))/1000000</f>
        <v>#REF!</v>
      </c>
      <c r="P112" s="29" t="e">
        <f>SUMPRODUCT((ACTUALIZADO!$A$4:$A$528=$A112)*(ACTUALIZADO!$M$4:$M$528=2)*(ACTUALIZADO!$B$4:$B$528=$C112)*(ACTUALIZADO!P$4:P$528))/1000000+SUMPRODUCT((ACTUALIZADO!$A$4:$A$528=$A112)*(ACTUALIZADO!$M$4:$M$528=5)*(ACTUALIZADO!$B$4:$B$528=$C112)*(ACTUALIZADO!P$4:P$528))/1000000</f>
        <v>#REF!</v>
      </c>
      <c r="Q112" s="28" t="e">
        <f t="shared" si="232"/>
        <v>#REF!</v>
      </c>
      <c r="R112" s="29" t="e">
        <f t="shared" si="233"/>
        <v>#REF!</v>
      </c>
      <c r="S112" s="30" t="str">
        <f t="shared" si="218"/>
        <v xml:space="preserve"> </v>
      </c>
      <c r="T112" s="27" t="e">
        <f>SUMPRODUCT((ACTUALIZADO!$A$4:$A$528=$A112)*(ACTUALIZADO!$M$4:$M$528=3)*(ACTUALIZADO!$B$4:$B$528=$C112)*(ACTUALIZADO!N$4:N$528))/1000000</f>
        <v>#REF!</v>
      </c>
      <c r="U112" s="28" t="e">
        <f>SUMPRODUCT((ACTUALIZADO!$A$4:$A$528=$A112)*(ACTUALIZADO!$M$4:$M$528=3)*(ACTUALIZADO!$B$4:$B$528=$C112)*(ACTUALIZADO!O$4:O$528))/1000000</f>
        <v>#REF!</v>
      </c>
      <c r="V112" s="29" t="e">
        <f>SUMPRODUCT((ACTUALIZADO!$A$4:$A$528=$A112)*(ACTUALIZADO!$M$4:$M$528=3)*(ACTUALIZADO!$B$4:$B$528=$C112)*(ACTUALIZADO!P$4:P$528))/1000000</f>
        <v>#REF!</v>
      </c>
      <c r="W112" s="28" t="e">
        <f t="shared" si="234"/>
        <v>#REF!</v>
      </c>
      <c r="X112" s="29" t="e">
        <f t="shared" si="235"/>
        <v>#REF!</v>
      </c>
      <c r="Y112" s="30" t="str">
        <f t="shared" si="223"/>
        <v xml:space="preserve"> </v>
      </c>
      <c r="Z112" s="31" t="e">
        <f t="shared" si="236"/>
        <v>#REF!</v>
      </c>
      <c r="AA112" s="32" t="e">
        <f t="shared" si="237"/>
        <v>#REF!</v>
      </c>
      <c r="AB112" s="32" t="e">
        <f t="shared" si="238"/>
        <v>#REF!</v>
      </c>
      <c r="AC112" s="32" t="e">
        <f t="shared" si="239"/>
        <v>#REF!</v>
      </c>
      <c r="AD112" s="32" t="e">
        <f t="shared" si="240"/>
        <v>#REF!</v>
      </c>
      <c r="AE112" s="30" t="str">
        <f t="shared" si="228"/>
        <v xml:space="preserve"> </v>
      </c>
      <c r="AF112" s="3"/>
      <c r="AG112" s="3"/>
    </row>
    <row r="113" spans="1:33" ht="40.5" outlineLevel="2" x14ac:dyDescent="0.25">
      <c r="A113" s="3" t="str">
        <f t="shared" si="241"/>
        <v>4.2.5.1</v>
      </c>
      <c r="B113" s="58" t="s">
        <v>540</v>
      </c>
      <c r="C113" s="58" t="e">
        <f>+VLOOKUP(B113,'GASTOS OCT'!#REF!,5,FALSE)</f>
        <v>#REF!</v>
      </c>
      <c r="D113" s="421"/>
      <c r="E113" s="38" t="s">
        <v>491</v>
      </c>
      <c r="F113" s="185" t="e">
        <f>+VLOOKUP(C113,#REF!,2,FALSE)</f>
        <v>#REF!</v>
      </c>
      <c r="G113" s="26" t="s">
        <v>4236</v>
      </c>
      <c r="H113" s="27" t="e">
        <f>SUMPRODUCT((ACTUALIZADO!$A$4:$A$528=$A113)*(ACTUALIZADO!$M$4:$M$528=1)*(ACTUALIZADO!$B$4:$B$528=$C113)*(ACTUALIZADO!N$4:N$528))/1000000</f>
        <v>#REF!</v>
      </c>
      <c r="I113" s="28" t="e">
        <f>SUMPRODUCT((ACTUALIZADO!$A$4:$A$528=$A113)*(ACTUALIZADO!$M$4:$M$528=1)*(ACTUALIZADO!$B$4:$B$528=$C113)*(ACTUALIZADO!O$4:O$528))/1000000</f>
        <v>#REF!</v>
      </c>
      <c r="J113" s="29" t="e">
        <f>SUMPRODUCT((ACTUALIZADO!$A$4:$A$528=$A113)*(ACTUALIZADO!$M$4:$M$528=1)*(ACTUALIZADO!$B$4:$B$528=$C113)*(ACTUALIZADO!P$4:P$528))/1000000</f>
        <v>#REF!</v>
      </c>
      <c r="K113" s="28" t="e">
        <f t="shared" si="230"/>
        <v>#REF!</v>
      </c>
      <c r="L113" s="29" t="e">
        <f t="shared" si="231"/>
        <v>#REF!</v>
      </c>
      <c r="M113" s="30" t="str">
        <f t="shared" si="213"/>
        <v xml:space="preserve"> </v>
      </c>
      <c r="N113" s="27" t="e">
        <f>SUMPRODUCT((ACTUALIZADO!$A$4:$A$528=$A113)*(ACTUALIZADO!$M$4:$M$528=2)*(ACTUALIZADO!$B$4:$B$528=$C113)*(ACTUALIZADO!N$4:N$528))/1000000+SUMPRODUCT((ACTUALIZADO!$A$4:$A$528=$A113)*(ACTUALIZADO!$M$4:$M$528=5)*(ACTUALIZADO!$B$4:$B$528=$C113)*(ACTUALIZADO!N$4:N$528))/1000000</f>
        <v>#REF!</v>
      </c>
      <c r="O113" s="28" t="e">
        <f>SUMPRODUCT((ACTUALIZADO!$A$4:$A$528=$A113)*(ACTUALIZADO!$M$4:$M$528=2)*(ACTUALIZADO!$B$4:$B$528=$C113)*(ACTUALIZADO!O$4:O$528))/1000000+SUMPRODUCT((ACTUALIZADO!$A$4:$A$528=$A113)*(ACTUALIZADO!$M$4:$M$528=5)*(ACTUALIZADO!$B$4:$B$528=$C113)*(ACTUALIZADO!O$4:O$528))/1000000</f>
        <v>#REF!</v>
      </c>
      <c r="P113" s="29" t="e">
        <f>SUMPRODUCT((ACTUALIZADO!$A$4:$A$528=$A113)*(ACTUALIZADO!$M$4:$M$528=2)*(ACTUALIZADO!$B$4:$B$528=$C113)*(ACTUALIZADO!P$4:P$528))/1000000+SUMPRODUCT((ACTUALIZADO!$A$4:$A$528=$A113)*(ACTUALIZADO!$M$4:$M$528=5)*(ACTUALIZADO!$B$4:$B$528=$C113)*(ACTUALIZADO!P$4:P$528))/1000000</f>
        <v>#REF!</v>
      </c>
      <c r="Q113" s="28" t="e">
        <f t="shared" si="232"/>
        <v>#REF!</v>
      </c>
      <c r="R113" s="29" t="e">
        <f t="shared" si="233"/>
        <v>#REF!</v>
      </c>
      <c r="S113" s="30" t="str">
        <f t="shared" si="218"/>
        <v xml:space="preserve"> </v>
      </c>
      <c r="T113" s="27" t="e">
        <f>SUMPRODUCT((ACTUALIZADO!$A$4:$A$528=$A113)*(ACTUALIZADO!$M$4:$M$528=3)*(ACTUALIZADO!$B$4:$B$528=$C113)*(ACTUALIZADO!N$4:N$528))/1000000</f>
        <v>#REF!</v>
      </c>
      <c r="U113" s="28" t="e">
        <f>SUMPRODUCT((ACTUALIZADO!$A$4:$A$528=$A113)*(ACTUALIZADO!$M$4:$M$528=3)*(ACTUALIZADO!$B$4:$B$528=$C113)*(ACTUALIZADO!O$4:O$528))/1000000</f>
        <v>#REF!</v>
      </c>
      <c r="V113" s="29" t="e">
        <f>SUMPRODUCT((ACTUALIZADO!$A$4:$A$528=$A113)*(ACTUALIZADO!$M$4:$M$528=3)*(ACTUALIZADO!$B$4:$B$528=$C113)*(ACTUALIZADO!P$4:P$528))/1000000</f>
        <v>#REF!</v>
      </c>
      <c r="W113" s="28" t="e">
        <f t="shared" si="234"/>
        <v>#REF!</v>
      </c>
      <c r="X113" s="29" t="e">
        <f t="shared" si="235"/>
        <v>#REF!</v>
      </c>
      <c r="Y113" s="30" t="str">
        <f t="shared" si="223"/>
        <v xml:space="preserve"> </v>
      </c>
      <c r="Z113" s="31" t="e">
        <f t="shared" si="236"/>
        <v>#REF!</v>
      </c>
      <c r="AA113" s="32" t="e">
        <f t="shared" si="237"/>
        <v>#REF!</v>
      </c>
      <c r="AB113" s="32" t="e">
        <f t="shared" si="238"/>
        <v>#REF!</v>
      </c>
      <c r="AC113" s="32" t="e">
        <f t="shared" si="239"/>
        <v>#REF!</v>
      </c>
      <c r="AD113" s="32" t="e">
        <f t="shared" si="240"/>
        <v>#REF!</v>
      </c>
      <c r="AE113" s="30" t="str">
        <f t="shared" si="228"/>
        <v xml:space="preserve"> </v>
      </c>
      <c r="AF113" s="3"/>
      <c r="AG113" s="3"/>
    </row>
    <row r="114" spans="1:33" ht="14.25" outlineLevel="1" thickBot="1" x14ac:dyDescent="0.3">
      <c r="B114" s="58" t="s">
        <v>3561</v>
      </c>
      <c r="C114" s="58"/>
      <c r="D114" s="393" t="str">
        <f>+CONCATENATE("TOTAL ",D107)</f>
        <v>TOTAL BUEN GOBIERNO</v>
      </c>
      <c r="E114" s="394"/>
      <c r="F114" s="395"/>
      <c r="G114" s="190"/>
      <c r="H114" s="42" t="e">
        <f>SUM(H107:H113)</f>
        <v>#REF!</v>
      </c>
      <c r="I114" s="43" t="e">
        <f t="shared" ref="I114:J114" si="242">SUM(I107:I113)</f>
        <v>#REF!</v>
      </c>
      <c r="J114" s="44" t="e">
        <f t="shared" si="242"/>
        <v>#REF!</v>
      </c>
      <c r="K114" s="43" t="e">
        <f t="shared" ref="K114:L114" si="243">+H114-I114</f>
        <v>#REF!</v>
      </c>
      <c r="L114" s="44" t="e">
        <f t="shared" si="243"/>
        <v>#REF!</v>
      </c>
      <c r="M114" s="45" t="str">
        <f t="shared" si="213"/>
        <v xml:space="preserve"> </v>
      </c>
      <c r="N114" s="42" t="e">
        <f t="shared" ref="N114:P114" si="244">SUM(N107:N113)</f>
        <v>#REF!</v>
      </c>
      <c r="O114" s="43" t="e">
        <f t="shared" si="244"/>
        <v>#REF!</v>
      </c>
      <c r="P114" s="44" t="e">
        <f t="shared" si="244"/>
        <v>#REF!</v>
      </c>
      <c r="Q114" s="43" t="e">
        <f t="shared" ref="Q114:R114" si="245">+N114-O114</f>
        <v>#REF!</v>
      </c>
      <c r="R114" s="44" t="e">
        <f t="shared" si="245"/>
        <v>#REF!</v>
      </c>
      <c r="S114" s="45" t="str">
        <f t="shared" si="218"/>
        <v xml:space="preserve"> </v>
      </c>
      <c r="T114" s="42" t="e">
        <f t="shared" ref="T114:V114" si="246">SUM(T107:T113)</f>
        <v>#REF!</v>
      </c>
      <c r="U114" s="43" t="e">
        <f t="shared" si="246"/>
        <v>#REF!</v>
      </c>
      <c r="V114" s="44" t="e">
        <f t="shared" si="246"/>
        <v>#REF!</v>
      </c>
      <c r="W114" s="43" t="e">
        <f t="shared" ref="W114:X114" si="247">+T114-U114</f>
        <v>#REF!</v>
      </c>
      <c r="X114" s="44" t="e">
        <f t="shared" si="247"/>
        <v>#REF!</v>
      </c>
      <c r="Y114" s="45" t="str">
        <f t="shared" si="223"/>
        <v xml:space="preserve"> </v>
      </c>
      <c r="Z114" s="46" t="e">
        <f t="shared" ref="Z114:AB114" si="248">+H114+N114+T114</f>
        <v>#REF!</v>
      </c>
      <c r="AA114" s="47" t="e">
        <f t="shared" si="248"/>
        <v>#REF!</v>
      </c>
      <c r="AB114" s="47" t="e">
        <f t="shared" si="248"/>
        <v>#REF!</v>
      </c>
      <c r="AC114" s="47" t="e">
        <f t="shared" ref="AC114:AD114" si="249">+Z114-AA114</f>
        <v>#REF!</v>
      </c>
      <c r="AD114" s="47" t="e">
        <f t="shared" si="249"/>
        <v>#REF!</v>
      </c>
      <c r="AE114" s="45" t="str">
        <f t="shared" si="228"/>
        <v xml:space="preserve"> </v>
      </c>
      <c r="AF114" s="48">
        <f>+SUMIF(ARMONIZACION!$D$5:$D$53,B114,ARMONIZACION!$J$5:$J$53)/1000000</f>
        <v>20293.645080999999</v>
      </c>
      <c r="AG114" s="178" t="e">
        <f>+AF114-Z114</f>
        <v>#REF!</v>
      </c>
    </row>
    <row r="115" spans="1:33" x14ac:dyDescent="0.25">
      <c r="D115" s="3" t="s">
        <v>4261</v>
      </c>
    </row>
    <row r="116" spans="1:33" x14ac:dyDescent="0.25">
      <c r="H116" s="48" t="e">
        <f t="shared" ref="H116:L116" si="250">SUBTOTAL(9,H6:H115)</f>
        <v>#REF!</v>
      </c>
      <c r="I116" s="48" t="e">
        <f t="shared" si="250"/>
        <v>#REF!</v>
      </c>
      <c r="J116" s="48" t="e">
        <f t="shared" si="250"/>
        <v>#REF!</v>
      </c>
      <c r="K116" s="48" t="e">
        <f t="shared" si="250"/>
        <v>#REF!</v>
      </c>
      <c r="L116" s="48" t="e">
        <f t="shared" si="250"/>
        <v>#REF!</v>
      </c>
      <c r="M116" s="48"/>
      <c r="N116" s="48" t="e">
        <f t="shared" ref="N116:R116" si="251">SUBTOTAL(9,N6:N115)</f>
        <v>#REF!</v>
      </c>
      <c r="O116" s="48" t="e">
        <f t="shared" si="251"/>
        <v>#REF!</v>
      </c>
      <c r="P116" s="48" t="e">
        <f t="shared" si="251"/>
        <v>#REF!</v>
      </c>
      <c r="Q116" s="48" t="e">
        <f t="shared" si="251"/>
        <v>#REF!</v>
      </c>
      <c r="R116" s="48" t="e">
        <f t="shared" si="251"/>
        <v>#REF!</v>
      </c>
      <c r="S116" s="48"/>
      <c r="T116" s="48" t="e">
        <f t="shared" ref="T116:X116" si="252">SUBTOTAL(9,T6:T115)</f>
        <v>#REF!</v>
      </c>
      <c r="U116" s="48" t="e">
        <f t="shared" si="252"/>
        <v>#REF!</v>
      </c>
      <c r="V116" s="48" t="e">
        <f t="shared" si="252"/>
        <v>#REF!</v>
      </c>
      <c r="W116" s="48" t="e">
        <f t="shared" si="252"/>
        <v>#REF!</v>
      </c>
      <c r="X116" s="48" t="e">
        <f t="shared" si="252"/>
        <v>#REF!</v>
      </c>
      <c r="Y116" s="48"/>
      <c r="Z116" s="48" t="e">
        <f>SUBTOTAL(9,Z6:Z115)</f>
        <v>#REF!</v>
      </c>
      <c r="AA116" s="48" t="e">
        <f t="shared" ref="AA116:AD116" si="253">SUBTOTAL(9,AA6:AA115)</f>
        <v>#REF!</v>
      </c>
      <c r="AB116" s="48" t="e">
        <f t="shared" si="253"/>
        <v>#REF!</v>
      </c>
      <c r="AC116" s="48" t="e">
        <f t="shared" si="253"/>
        <v>#REF!</v>
      </c>
      <c r="AD116" s="48" t="e">
        <f t="shared" si="253"/>
        <v>#REF!</v>
      </c>
      <c r="AE116" s="48"/>
      <c r="AF116" s="48">
        <f>SUBTOTAL(9,AF13:AF114)</f>
        <v>772764.71458163986</v>
      </c>
      <c r="AG116" s="179" t="e">
        <f>SUBTOTAL(9,AG13:AG114)</f>
        <v>#REF!</v>
      </c>
    </row>
    <row r="117" spans="1:33" x14ac:dyDescent="0.25">
      <c r="AF117" s="48" t="e">
        <f>+AF116-Z6</f>
        <v>#REF!</v>
      </c>
    </row>
  </sheetData>
  <autoFilter ref="B5:AG117"/>
  <mergeCells count="91">
    <mergeCell ref="AH89:AH95"/>
    <mergeCell ref="E89:E95"/>
    <mergeCell ref="F89:F95"/>
    <mergeCell ref="E104:E105"/>
    <mergeCell ref="F104:F105"/>
    <mergeCell ref="AH69:AH78"/>
    <mergeCell ref="F69:F78"/>
    <mergeCell ref="AH80:AH83"/>
    <mergeCell ref="E80:E83"/>
    <mergeCell ref="F80:F83"/>
    <mergeCell ref="G46:G47"/>
    <mergeCell ref="F49:F50"/>
    <mergeCell ref="E60:E62"/>
    <mergeCell ref="F60:F62"/>
    <mergeCell ref="G63:G64"/>
    <mergeCell ref="D48:F48"/>
    <mergeCell ref="D42:D47"/>
    <mergeCell ref="E43:E47"/>
    <mergeCell ref="AH43:AH44"/>
    <mergeCell ref="G43:G44"/>
    <mergeCell ref="AH16:AH20"/>
    <mergeCell ref="E16:E20"/>
    <mergeCell ref="F16:F20"/>
    <mergeCell ref="E23:E24"/>
    <mergeCell ref="F23:F24"/>
    <mergeCell ref="D22:F22"/>
    <mergeCell ref="D23:D36"/>
    <mergeCell ref="E25:E27"/>
    <mergeCell ref="AF25:AF27"/>
    <mergeCell ref="E28:E29"/>
    <mergeCell ref="AF28:AF29"/>
    <mergeCell ref="D37:F37"/>
    <mergeCell ref="D38:D40"/>
    <mergeCell ref="D41:F41"/>
    <mergeCell ref="AH9:AH11"/>
    <mergeCell ref="E9:E11"/>
    <mergeCell ref="F9:F11"/>
    <mergeCell ref="AH14:AH15"/>
    <mergeCell ref="E14:E15"/>
    <mergeCell ref="F14:F15"/>
    <mergeCell ref="D114:F114"/>
    <mergeCell ref="D79:F79"/>
    <mergeCell ref="D80:D87"/>
    <mergeCell ref="D88:F88"/>
    <mergeCell ref="D96:F96"/>
    <mergeCell ref="D97:D99"/>
    <mergeCell ref="D100:F100"/>
    <mergeCell ref="D102:F102"/>
    <mergeCell ref="D103:F103"/>
    <mergeCell ref="D106:F106"/>
    <mergeCell ref="D107:D113"/>
    <mergeCell ref="E108:E110"/>
    <mergeCell ref="E85:E87"/>
    <mergeCell ref="F85:F87"/>
    <mergeCell ref="D104:D105"/>
    <mergeCell ref="F108:F109"/>
    <mergeCell ref="D69:D78"/>
    <mergeCell ref="D49:D52"/>
    <mergeCell ref="E49:E51"/>
    <mergeCell ref="D53:F53"/>
    <mergeCell ref="D54:F54"/>
    <mergeCell ref="D55:D56"/>
    <mergeCell ref="D57:F57"/>
    <mergeCell ref="D59:F59"/>
    <mergeCell ref="D60:D64"/>
    <mergeCell ref="D65:F65"/>
    <mergeCell ref="D67:F67"/>
    <mergeCell ref="D68:F68"/>
    <mergeCell ref="E69:E70"/>
    <mergeCell ref="E71:E72"/>
    <mergeCell ref="E75:E76"/>
    <mergeCell ref="E77:E78"/>
    <mergeCell ref="E30:E32"/>
    <mergeCell ref="F31:F32"/>
    <mergeCell ref="E34:E36"/>
    <mergeCell ref="F34:F36"/>
    <mergeCell ref="D14:D21"/>
    <mergeCell ref="D6:F6"/>
    <mergeCell ref="D7:F7"/>
    <mergeCell ref="D8:D12"/>
    <mergeCell ref="D13:F13"/>
    <mergeCell ref="D1:AB1"/>
    <mergeCell ref="D2:AB2"/>
    <mergeCell ref="D4:D5"/>
    <mergeCell ref="E4:E5"/>
    <mergeCell ref="F4:F5"/>
    <mergeCell ref="G4:G5"/>
    <mergeCell ref="H4:M4"/>
    <mergeCell ref="N4:S4"/>
    <mergeCell ref="T4:Y4"/>
    <mergeCell ref="Z4:A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7"/>
  <sheetViews>
    <sheetView showGridLines="0" zoomScale="70" zoomScaleNormal="70" workbookViewId="0">
      <pane xSplit="7" ySplit="5" topLeftCell="H122" activePane="bottomRight" state="frozen"/>
      <selection pane="topRight" activeCell="H1" sqref="H1"/>
      <selection pane="bottomLeft" activeCell="A6" sqref="A6"/>
      <selection pane="bottomRight" activeCell="G129" sqref="G129:G150"/>
    </sheetView>
  </sheetViews>
  <sheetFormatPr baseColWidth="10" defaultColWidth="11.42578125" defaultRowHeight="13.5" outlineLevelRow="2" outlineLevelCol="1" x14ac:dyDescent="0.25"/>
  <cols>
    <col min="1" max="1" width="6.42578125" style="3" customWidth="1"/>
    <col min="2" max="2" width="5.7109375" style="57" customWidth="1"/>
    <col min="3" max="3" width="4.42578125" style="57" customWidth="1"/>
    <col min="4" max="4" width="26.28515625" style="3" customWidth="1"/>
    <col min="5" max="5" width="25.5703125" style="3" customWidth="1"/>
    <col min="6" max="6" width="26.140625" style="3" customWidth="1"/>
    <col min="7" max="7" width="41.85546875" style="3" customWidth="1"/>
    <col min="8" max="8" width="12.7109375" style="3" customWidth="1" outlineLevel="1"/>
    <col min="9" max="12" width="10" style="3" customWidth="1" outlineLevel="1"/>
    <col min="13" max="13" width="12.7109375" style="3" customWidth="1" outlineLevel="1"/>
    <col min="14" max="15" width="10" style="3" customWidth="1" outlineLevel="1"/>
    <col min="16" max="16" width="10.5703125" style="3" customWidth="1" outlineLevel="1"/>
    <col min="17" max="17" width="10" style="3" customWidth="1" outlineLevel="1"/>
    <col min="18" max="18" width="12.7109375" style="3" customWidth="1" outlineLevel="1"/>
    <col min="19" max="20" width="10" style="3" customWidth="1" outlineLevel="1"/>
    <col min="21" max="21" width="11.28515625" style="3" customWidth="1" outlineLevel="1"/>
    <col min="22" max="22" width="10" style="3" customWidth="1" outlineLevel="1"/>
    <col min="23" max="23" width="12.7109375" style="3" customWidth="1"/>
    <col min="24" max="27" width="10" style="3" customWidth="1"/>
    <col min="28" max="16384" width="11.42578125" style="3"/>
  </cols>
  <sheetData>
    <row r="1" spans="1:27" ht="16.5" x14ac:dyDescent="0.25">
      <c r="D1" s="411" t="s">
        <v>3527</v>
      </c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9"/>
      <c r="AA1" s="49"/>
    </row>
    <row r="2" spans="1:27" ht="16.5" x14ac:dyDescent="0.25">
      <c r="D2" s="411" t="s">
        <v>256</v>
      </c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9"/>
      <c r="AA2" s="49"/>
    </row>
    <row r="3" spans="1:27" ht="8.25" customHeight="1" thickBot="1" x14ac:dyDescent="0.3"/>
    <row r="4" spans="1:27" ht="13.5" customHeight="1" x14ac:dyDescent="0.25">
      <c r="B4" s="58"/>
      <c r="C4" s="58"/>
      <c r="D4" s="412" t="s">
        <v>237</v>
      </c>
      <c r="E4" s="412" t="s">
        <v>494</v>
      </c>
      <c r="F4" s="412" t="s">
        <v>214</v>
      </c>
      <c r="G4" s="424" t="s">
        <v>4197</v>
      </c>
      <c r="H4" s="414" t="s">
        <v>234</v>
      </c>
      <c r="I4" s="415"/>
      <c r="J4" s="415"/>
      <c r="K4" s="415"/>
      <c r="L4" s="415"/>
      <c r="M4" s="414" t="s">
        <v>4260</v>
      </c>
      <c r="N4" s="415"/>
      <c r="O4" s="415"/>
      <c r="P4" s="415"/>
      <c r="Q4" s="415"/>
      <c r="R4" s="414" t="s">
        <v>236</v>
      </c>
      <c r="S4" s="415"/>
      <c r="T4" s="415"/>
      <c r="U4" s="415"/>
      <c r="V4" s="415"/>
      <c r="W4" s="417" t="s">
        <v>233</v>
      </c>
      <c r="X4" s="418"/>
      <c r="Y4" s="418"/>
      <c r="Z4" s="418"/>
      <c r="AA4" s="418"/>
    </row>
    <row r="5" spans="1:27" ht="27.75" thickBot="1" x14ac:dyDescent="0.3">
      <c r="B5" s="59"/>
      <c r="C5" s="59"/>
      <c r="D5" s="413"/>
      <c r="E5" s="413"/>
      <c r="F5" s="413"/>
      <c r="G5" s="425"/>
      <c r="H5" s="326" t="s">
        <v>230</v>
      </c>
      <c r="I5" s="6" t="s">
        <v>231</v>
      </c>
      <c r="J5" s="7" t="s">
        <v>232</v>
      </c>
      <c r="K5" s="180" t="s">
        <v>3605</v>
      </c>
      <c r="L5" s="180" t="s">
        <v>3606</v>
      </c>
      <c r="M5" s="326" t="s">
        <v>230</v>
      </c>
      <c r="N5" s="10" t="s">
        <v>231</v>
      </c>
      <c r="O5" s="7" t="s">
        <v>232</v>
      </c>
      <c r="P5" s="180" t="s">
        <v>3605</v>
      </c>
      <c r="Q5" s="180" t="s">
        <v>3606</v>
      </c>
      <c r="R5" s="11" t="s">
        <v>230</v>
      </c>
      <c r="S5" s="10" t="s">
        <v>231</v>
      </c>
      <c r="T5" s="7" t="s">
        <v>232</v>
      </c>
      <c r="U5" s="180" t="s">
        <v>3605</v>
      </c>
      <c r="V5" s="180" t="s">
        <v>3606</v>
      </c>
      <c r="W5" s="326" t="s">
        <v>230</v>
      </c>
      <c r="X5" s="13" t="s">
        <v>231</v>
      </c>
      <c r="Y5" s="13" t="s">
        <v>232</v>
      </c>
      <c r="Z5" s="13" t="s">
        <v>3605</v>
      </c>
      <c r="AA5" s="13" t="s">
        <v>3606</v>
      </c>
    </row>
    <row r="6" spans="1:27" ht="14.25" hidden="1" thickBot="1" x14ac:dyDescent="0.3">
      <c r="B6" s="59">
        <v>0</v>
      </c>
      <c r="C6" s="59"/>
      <c r="D6" s="408" t="s">
        <v>238</v>
      </c>
      <c r="E6" s="409"/>
      <c r="F6" s="410"/>
      <c r="G6" s="188"/>
      <c r="H6" s="327" t="e">
        <f>+H7+H54+H68+H103</f>
        <v>#REF!</v>
      </c>
      <c r="I6" s="318" t="e">
        <f>IF('POR META PRODUCTO'!I6&gt;0,'POR META PRODUCTO'!I6/'POR META PRODUCTO'!$H6,0)</f>
        <v>#REF!</v>
      </c>
      <c r="J6" s="318" t="e">
        <f>IF('POR META PRODUCTO'!J6&gt;0,'POR META PRODUCTO'!J6/'POR META PRODUCTO'!$H6,0)</f>
        <v>#REF!</v>
      </c>
      <c r="K6" s="318" t="e">
        <f>IF('POR META PRODUCTO'!K6&gt;0,'POR META PRODUCTO'!K6/'POR META PRODUCTO'!$H6,0)</f>
        <v>#REF!</v>
      </c>
      <c r="L6" s="318" t="e">
        <f>IF('POR META PRODUCTO'!L6&gt;0,'POR META PRODUCTO'!L6/'POR META PRODUCTO'!$H6,0)</f>
        <v>#REF!</v>
      </c>
      <c r="M6" s="327" t="e">
        <f>+M7+M54+M68+M103</f>
        <v>#REF!</v>
      </c>
      <c r="N6" s="318" t="e">
        <f>IF('POR META PRODUCTO'!O6&gt;0,'POR META PRODUCTO'!O6/'POR META PRODUCTO'!$N6,0)</f>
        <v>#REF!</v>
      </c>
      <c r="O6" s="318" t="e">
        <f>IF('POR META PRODUCTO'!P6&gt;0,'POR META PRODUCTO'!P6/'POR META PRODUCTO'!$N6,0)</f>
        <v>#REF!</v>
      </c>
      <c r="P6" s="318" t="e">
        <f>IF('POR META PRODUCTO'!Q6&gt;0,'POR META PRODUCTO'!Q6/'POR META PRODUCTO'!$N6,0)</f>
        <v>#REF!</v>
      </c>
      <c r="Q6" s="318" t="e">
        <f>IF('POR META PRODUCTO'!R6&gt;0,'POR META PRODUCTO'!R6/'POR META PRODUCTO'!$N6,0)</f>
        <v>#REF!</v>
      </c>
      <c r="R6" s="326" t="e">
        <f>+R7+R54+R68+R103</f>
        <v>#REF!</v>
      </c>
      <c r="S6" s="318" t="e">
        <f>IF('POR META PRODUCTO'!U6&gt;0,'POR META PRODUCTO'!U6/'POR META PRODUCTO'!$T6,0)</f>
        <v>#REF!</v>
      </c>
      <c r="T6" s="318" t="e">
        <f>IF('POR META PRODUCTO'!V6&gt;0,'POR META PRODUCTO'!V6/'POR META PRODUCTO'!$T6,0)</f>
        <v>#REF!</v>
      </c>
      <c r="U6" s="318" t="e">
        <f>IF('POR META PRODUCTO'!W6&gt;0,'POR META PRODUCTO'!W6/'POR META PRODUCTO'!$T6,0)</f>
        <v>#REF!</v>
      </c>
      <c r="V6" s="318" t="e">
        <f>IF('POR META PRODUCTO'!X6&gt;0,'POR META PRODUCTO'!X6/'POR META PRODUCTO'!$T6,0)</f>
        <v>#REF!</v>
      </c>
      <c r="W6" s="327" t="e">
        <f t="shared" ref="W6:W37" si="0">+H6+M6+R6</f>
        <v>#REF!</v>
      </c>
      <c r="X6" s="318" t="e">
        <f>IF('POR META PRODUCTO'!AA6&gt;0,'POR META PRODUCTO'!AA6/'POR META PRODUCTO'!$Z6,0)</f>
        <v>#REF!</v>
      </c>
      <c r="Y6" s="318" t="e">
        <f>IF('POR META PRODUCTO'!AB6&gt;0,'POR META PRODUCTO'!AB6/'POR META PRODUCTO'!$Z6,0)</f>
        <v>#REF!</v>
      </c>
      <c r="Z6" s="324" t="e">
        <f>IF('POR META PRODUCTO'!AC6&gt;0,'POR META PRODUCTO'!AC6/'POR META PRODUCTO'!$Z6,0)</f>
        <v>#REF!</v>
      </c>
      <c r="AA6" s="324" t="e">
        <f>IF('POR META PRODUCTO'!AD6&gt;0,'POR META PRODUCTO'!AD6/'POR META PRODUCTO'!$Z6,0)</f>
        <v>#REF!</v>
      </c>
    </row>
    <row r="7" spans="1:27" hidden="1" collapsed="1" x14ac:dyDescent="0.25">
      <c r="B7" s="59"/>
      <c r="C7" s="59"/>
      <c r="D7" s="401" t="s">
        <v>316</v>
      </c>
      <c r="E7" s="402"/>
      <c r="F7" s="403"/>
      <c r="G7" s="286"/>
      <c r="H7" s="328" t="e">
        <f>+H13+H22+H37+H41+H48+H53</f>
        <v>#REF!</v>
      </c>
      <c r="I7" s="319" t="e">
        <f>IF('POR META PRODUCTO'!I7&gt;0,'POR META PRODUCTO'!I7/'POR META PRODUCTO'!$H7,0)</f>
        <v>#REF!</v>
      </c>
      <c r="J7" s="319" t="e">
        <f>IF('POR META PRODUCTO'!J7&gt;0,'POR META PRODUCTO'!J7/'POR META PRODUCTO'!$H7,0)</f>
        <v>#REF!</v>
      </c>
      <c r="K7" s="319" t="e">
        <f>IF('POR META PRODUCTO'!K7&gt;0,'POR META PRODUCTO'!K7/'POR META PRODUCTO'!$H7,0)</f>
        <v>#REF!</v>
      </c>
      <c r="L7" s="319" t="e">
        <f>IF('POR META PRODUCTO'!L7&gt;0,'POR META PRODUCTO'!L7/'POR META PRODUCTO'!$H7,0)</f>
        <v>#REF!</v>
      </c>
      <c r="M7" s="328" t="e">
        <f>+M13+M22+M37+M41+M48+M53</f>
        <v>#REF!</v>
      </c>
      <c r="N7" s="319" t="e">
        <f>IF('POR META PRODUCTO'!O7&gt;0,'POR META PRODUCTO'!O7/'POR META PRODUCTO'!$N7,0)</f>
        <v>#REF!</v>
      </c>
      <c r="O7" s="319" t="e">
        <f>IF('POR META PRODUCTO'!P7&gt;0,'POR META PRODUCTO'!P7/'POR META PRODUCTO'!$N7,0)</f>
        <v>#REF!</v>
      </c>
      <c r="P7" s="319" t="e">
        <f>IF('POR META PRODUCTO'!Q7&gt;0,'POR META PRODUCTO'!Q7/'POR META PRODUCTO'!$N7,0)</f>
        <v>#REF!</v>
      </c>
      <c r="Q7" s="319" t="e">
        <f>IF('POR META PRODUCTO'!R7&gt;0,'POR META PRODUCTO'!R7/'POR META PRODUCTO'!$N7,0)</f>
        <v>#REF!</v>
      </c>
      <c r="R7" s="327" t="e">
        <f>+R13+R22+R37+R41+R48+R53</f>
        <v>#REF!</v>
      </c>
      <c r="S7" s="319" t="e">
        <f>IF('POR META PRODUCTO'!U7&gt;0,'POR META PRODUCTO'!U7/'POR META PRODUCTO'!$T7,0)</f>
        <v>#REF!</v>
      </c>
      <c r="T7" s="319" t="e">
        <f>IF('POR META PRODUCTO'!V7&gt;0,'POR META PRODUCTO'!V7/'POR META PRODUCTO'!$T7,0)</f>
        <v>#REF!</v>
      </c>
      <c r="U7" s="319" t="e">
        <f>IF('POR META PRODUCTO'!W7&gt;0,'POR META PRODUCTO'!W7/'POR META PRODUCTO'!$T7,0)</f>
        <v>#REF!</v>
      </c>
      <c r="V7" s="319" t="e">
        <f>IF('POR META PRODUCTO'!X7&gt;0,'POR META PRODUCTO'!X7/'POR META PRODUCTO'!$T7,0)</f>
        <v>#REF!</v>
      </c>
      <c r="W7" s="328" t="e">
        <f t="shared" si="0"/>
        <v>#REF!</v>
      </c>
      <c r="X7" s="319" t="e">
        <f>IF('POR META PRODUCTO'!AA7&gt;0,'POR META PRODUCTO'!AA7/'POR META PRODUCTO'!$Z7,0)</f>
        <v>#REF!</v>
      </c>
      <c r="Y7" s="319" t="e">
        <f>IF('POR META PRODUCTO'!AB7&gt;0,'POR META PRODUCTO'!AB7/'POR META PRODUCTO'!$Z7,0)</f>
        <v>#REF!</v>
      </c>
      <c r="Z7" s="319" t="e">
        <f>IF('POR META PRODUCTO'!AC7&gt;0,'POR META PRODUCTO'!AC7/'POR META PRODUCTO'!$Z7,0)</f>
        <v>#REF!</v>
      </c>
      <c r="AA7" s="319" t="e">
        <f>IF('POR META PRODUCTO'!AD7&gt;0,'POR META PRODUCTO'!AD7/'POR META PRODUCTO'!$Z7,0)</f>
        <v>#REF!</v>
      </c>
    </row>
    <row r="8" spans="1:27" ht="48" hidden="1" customHeight="1" outlineLevel="2" x14ac:dyDescent="0.25">
      <c r="A8" s="3" t="str">
        <f>CONCATENATE(MID(B8,1,3),".",MID(B8,5,1),".",1)</f>
        <v>1.1.1.1</v>
      </c>
      <c r="B8" s="58" t="s">
        <v>495</v>
      </c>
      <c r="C8" s="58" t="e">
        <f>+VLOOKUP(B8,'GASTOS OCT'!#REF!,5,FALSE)</f>
        <v>#REF!</v>
      </c>
      <c r="D8" s="407" t="s">
        <v>317</v>
      </c>
      <c r="E8" s="182" t="s">
        <v>318</v>
      </c>
      <c r="F8" s="183" t="e">
        <f>+VLOOKUP(C8,#REF!,2,FALSE)</f>
        <v>#REF!</v>
      </c>
      <c r="G8" s="26" t="s">
        <v>4158</v>
      </c>
      <c r="H8" s="329" t="e">
        <f>SUMPRODUCT((ACTUALIZADO!$A$4:$A$528=$A8)*(ACTUALIZADO!$M$4:$M$528=1)*(ACTUALIZADO!$B$4:$B$528=$C8)*(ACTUALIZADO!N$4:N$528))/1000000</f>
        <v>#REF!</v>
      </c>
      <c r="I8" s="320" t="e">
        <f>IF('POR META PRODUCTO'!I8&gt;0,'POR META PRODUCTO'!I8/'POR META PRODUCTO'!$H8,0)</f>
        <v>#REF!</v>
      </c>
      <c r="J8" s="320" t="e">
        <f>IF('POR META PRODUCTO'!J8&gt;0,'POR META PRODUCTO'!J8/'POR META PRODUCTO'!$H8,0)</f>
        <v>#REF!</v>
      </c>
      <c r="K8" s="320" t="e">
        <f>IF('POR META PRODUCTO'!K8&gt;0,'POR META PRODUCTO'!K8/'POR META PRODUCTO'!$H8,0)</f>
        <v>#REF!</v>
      </c>
      <c r="L8" s="320" t="e">
        <f>IF('POR META PRODUCTO'!L8&gt;0,'POR META PRODUCTO'!L8/'POR META PRODUCTO'!$H8,0)</f>
        <v>#REF!</v>
      </c>
      <c r="M8" s="329" t="e">
        <f>SUMPRODUCT((ACTUALIZADO!$A$4:$A$528=$A8)*(ACTUALIZADO!$M$4:$M$528=2)*(ACTUALIZADO!$B$4:$B$528=$C8)*(ACTUALIZADO!N$4:N$528))/1000000+SUMPRODUCT((ACTUALIZADO!$A$4:$A$528=$A8)*(ACTUALIZADO!$M$4:$M$528=5)*(ACTUALIZADO!$B$4:$B$528=$C8)*(ACTUALIZADO!N$4:N$528))/1000000</f>
        <v>#REF!</v>
      </c>
      <c r="N8" s="320" t="e">
        <f>IF('POR META PRODUCTO'!O8&gt;0,'POR META PRODUCTO'!O8/'POR META PRODUCTO'!$N8,0)</f>
        <v>#REF!</v>
      </c>
      <c r="O8" s="320" t="e">
        <f>IF('POR META PRODUCTO'!P8&gt;0,'POR META PRODUCTO'!P8/'POR META PRODUCTO'!$N8,0)</f>
        <v>#REF!</v>
      </c>
      <c r="P8" s="320" t="e">
        <f>IF('POR META PRODUCTO'!Q8&gt;0,'POR META PRODUCTO'!Q8/'POR META PRODUCTO'!$N8,0)</f>
        <v>#REF!</v>
      </c>
      <c r="Q8" s="320" t="e">
        <f>IF('POR META PRODUCTO'!R8&gt;0,'POR META PRODUCTO'!R8/'POR META PRODUCTO'!$N8,0)</f>
        <v>#REF!</v>
      </c>
      <c r="R8" s="328" t="e">
        <f>SUMPRODUCT((ACTUALIZADO!$A$4:$A$528=$A8)*(ACTUALIZADO!$M$4:$M$528=3)*(ACTUALIZADO!$B$4:$B$528=$C8)*(ACTUALIZADO!N$4:N$528))/1000000</f>
        <v>#REF!</v>
      </c>
      <c r="S8" s="320" t="e">
        <f>IF('POR META PRODUCTO'!U8&gt;0,'POR META PRODUCTO'!U8/'POR META PRODUCTO'!$T8,0)</f>
        <v>#REF!</v>
      </c>
      <c r="T8" s="320" t="e">
        <f>IF('POR META PRODUCTO'!V8&gt;0,'POR META PRODUCTO'!V8/'POR META PRODUCTO'!$T8,0)</f>
        <v>#REF!</v>
      </c>
      <c r="U8" s="320" t="e">
        <f>IF('POR META PRODUCTO'!W8&gt;0,'POR META PRODUCTO'!W8/'POR META PRODUCTO'!$T8,0)</f>
        <v>#REF!</v>
      </c>
      <c r="V8" s="320" t="e">
        <f>IF('POR META PRODUCTO'!X8&gt;0,'POR META PRODUCTO'!X8/'POR META PRODUCTO'!$T8,0)</f>
        <v>#REF!</v>
      </c>
      <c r="W8" s="329" t="e">
        <f t="shared" si="0"/>
        <v>#REF!</v>
      </c>
      <c r="X8" s="320" t="e">
        <f>IF('POR META PRODUCTO'!AA8&gt;0,'POR META PRODUCTO'!AA8/'POR META PRODUCTO'!$Z8,0)</f>
        <v>#REF!</v>
      </c>
      <c r="Y8" s="320" t="e">
        <f>IF('POR META PRODUCTO'!AB8&gt;0,'POR META PRODUCTO'!AB8/'POR META PRODUCTO'!$Z8,0)</f>
        <v>#REF!</v>
      </c>
      <c r="Z8" s="325" t="e">
        <f>IF('POR META PRODUCTO'!AC8&gt;0,'POR META PRODUCTO'!AC8/'POR META PRODUCTO'!$Z8,0)</f>
        <v>#REF!</v>
      </c>
      <c r="AA8" s="325" t="e">
        <f>IF('POR META PRODUCTO'!AD8&gt;0,'POR META PRODUCTO'!AD8/'POR META PRODUCTO'!$Z8,0)</f>
        <v>#REF!</v>
      </c>
    </row>
    <row r="9" spans="1:27" ht="27" hidden="1" outlineLevel="2" x14ac:dyDescent="0.25">
      <c r="A9" s="3" t="str">
        <f t="shared" ref="A9" si="1">CONCATENATE(MID(B9,1,3),".",MID(B9,5,1),".",1)</f>
        <v>1.1.2.1</v>
      </c>
      <c r="B9" s="58" t="s">
        <v>496</v>
      </c>
      <c r="C9" s="58" t="e">
        <f>+VLOOKUP(B9,'GASTOS OCT'!#REF!,5,FALSE)</f>
        <v>#REF!</v>
      </c>
      <c r="D9" s="405"/>
      <c r="E9" s="426" t="s">
        <v>323</v>
      </c>
      <c r="F9" s="437" t="e">
        <f>+VLOOKUP(C9,#REF!,2,FALSE)</f>
        <v>#REF!</v>
      </c>
      <c r="G9" s="26" t="s">
        <v>4159</v>
      </c>
      <c r="H9" s="329" t="e">
        <f>SUMPRODUCT((ACTUALIZADO!$A$4:$A$528=$A9)*(ACTUALIZADO!$M$4:$M$528=1)*(ACTUALIZADO!$B$4:$B$528=$C9)*(ACTUALIZADO!N$4:N$528))/1000000</f>
        <v>#REF!</v>
      </c>
      <c r="I9" s="320" t="e">
        <f>IF('POR META PRODUCTO'!I9&gt;0,'POR META PRODUCTO'!I9/'POR META PRODUCTO'!$H9,0)</f>
        <v>#REF!</v>
      </c>
      <c r="J9" s="320" t="e">
        <f>IF('POR META PRODUCTO'!J9&gt;0,'POR META PRODUCTO'!J9/'POR META PRODUCTO'!$H9,0)</f>
        <v>#REF!</v>
      </c>
      <c r="K9" s="320" t="e">
        <f>IF('POR META PRODUCTO'!K9&gt;0,'POR META PRODUCTO'!K9/'POR META PRODUCTO'!$H9,0)</f>
        <v>#REF!</v>
      </c>
      <c r="L9" s="320" t="e">
        <f>IF('POR META PRODUCTO'!L9&gt;0,'POR META PRODUCTO'!L9/'POR META PRODUCTO'!$H9,0)</f>
        <v>#REF!</v>
      </c>
      <c r="M9" s="329" t="e">
        <f>SUMPRODUCT((ACTUALIZADO!$A$4:$A$528=$A9)*(ACTUALIZADO!$M$4:$M$528=2)*(ACTUALIZADO!$B$4:$B$528=$C9)*(ACTUALIZADO!N$4:N$528))/1000000+SUMPRODUCT((ACTUALIZADO!$A$4:$A$528=$A9)*(ACTUALIZADO!$M$4:$M$528=5)*(ACTUALIZADO!$B$4:$B$528=$C9)*(ACTUALIZADO!N$4:N$528))/1000000</f>
        <v>#REF!</v>
      </c>
      <c r="N9" s="320" t="e">
        <f>IF('POR META PRODUCTO'!O9&gt;0,'POR META PRODUCTO'!O9/'POR META PRODUCTO'!$N9,0)</f>
        <v>#REF!</v>
      </c>
      <c r="O9" s="320" t="e">
        <f>IF('POR META PRODUCTO'!P9&gt;0,'POR META PRODUCTO'!P9/'POR META PRODUCTO'!$N9,0)</f>
        <v>#REF!</v>
      </c>
      <c r="P9" s="320" t="e">
        <f>IF('POR META PRODUCTO'!Q9&gt;0,'POR META PRODUCTO'!Q9/'POR META PRODUCTO'!$N9,0)</f>
        <v>#REF!</v>
      </c>
      <c r="Q9" s="320" t="e">
        <f>IF('POR META PRODUCTO'!R9&gt;0,'POR META PRODUCTO'!R9/'POR META PRODUCTO'!$N9,0)</f>
        <v>#REF!</v>
      </c>
      <c r="R9" s="329" t="e">
        <f>SUMPRODUCT((ACTUALIZADO!$A$4:$A$528=$A9)*(ACTUALIZADO!$M$4:$M$528=3)*(ACTUALIZADO!$B$4:$B$528=$C9)*(ACTUALIZADO!N$4:N$528))/1000000</f>
        <v>#REF!</v>
      </c>
      <c r="S9" s="320" t="e">
        <f>IF('POR META PRODUCTO'!U9&gt;0,'POR META PRODUCTO'!U9/'POR META PRODUCTO'!$T9,0)</f>
        <v>#REF!</v>
      </c>
      <c r="T9" s="320" t="e">
        <f>IF('POR META PRODUCTO'!V9&gt;0,'POR META PRODUCTO'!V9/'POR META PRODUCTO'!$T9,0)</f>
        <v>#REF!</v>
      </c>
      <c r="U9" s="320" t="e">
        <f>IF('POR META PRODUCTO'!W9&gt;0,'POR META PRODUCTO'!W9/'POR META PRODUCTO'!$T9,0)</f>
        <v>#REF!</v>
      </c>
      <c r="V9" s="320" t="e">
        <f>IF('POR META PRODUCTO'!X9&gt;0,'POR META PRODUCTO'!X9/'POR META PRODUCTO'!$T9,0)</f>
        <v>#REF!</v>
      </c>
      <c r="W9" s="329" t="e">
        <f t="shared" si="0"/>
        <v>#REF!</v>
      </c>
      <c r="X9" s="320" t="e">
        <f>IF('POR META PRODUCTO'!AA9&gt;0,'POR META PRODUCTO'!AA9/'POR META PRODUCTO'!$Z9,0)</f>
        <v>#REF!</v>
      </c>
      <c r="Y9" s="320" t="e">
        <f>IF('POR META PRODUCTO'!AB9&gt;0,'POR META PRODUCTO'!AB9/'POR META PRODUCTO'!$Z9,0)</f>
        <v>#REF!</v>
      </c>
      <c r="Z9" s="325" t="e">
        <f>IF('POR META PRODUCTO'!AC9&gt;0,'POR META PRODUCTO'!AC9/'POR META PRODUCTO'!$Z9,0)</f>
        <v>#REF!</v>
      </c>
      <c r="AA9" s="325" t="e">
        <f>IF('POR META PRODUCTO'!AD9&gt;0,'POR META PRODUCTO'!AD9/'POR META PRODUCTO'!$Z9,0)</f>
        <v>#REF!</v>
      </c>
    </row>
    <row r="10" spans="1:27" ht="27" hidden="1" outlineLevel="2" x14ac:dyDescent="0.25">
      <c r="A10" s="3" t="str">
        <f>CONCATENATE(MID(B10,1,3),".",MID(B10,5,1),".",2)</f>
        <v>1.1.2.2</v>
      </c>
      <c r="B10" s="58" t="s">
        <v>496</v>
      </c>
      <c r="C10" s="58" t="e">
        <f>+VLOOKUP(B10,'GASTOS OCT'!#REF!,5,FALSE)</f>
        <v>#REF!</v>
      </c>
      <c r="D10" s="405"/>
      <c r="E10" s="427" t="s">
        <v>323</v>
      </c>
      <c r="F10" s="440" t="e">
        <f>+VLOOKUP(C10,#REF!,2,FALSE)</f>
        <v>#REF!</v>
      </c>
      <c r="G10" s="26" t="s">
        <v>4160</v>
      </c>
      <c r="H10" s="329" t="e">
        <f>SUMPRODUCT((ACTUALIZADO!$A$4:$A$528=$A10)*(ACTUALIZADO!$M$4:$M$528=1)*(ACTUALIZADO!$B$4:$B$528=$C10)*(ACTUALIZADO!N$4:N$528))/1000000</f>
        <v>#REF!</v>
      </c>
      <c r="I10" s="320" t="e">
        <f>IF('POR META PRODUCTO'!I10&gt;0,'POR META PRODUCTO'!I10/'POR META PRODUCTO'!$H10,0)</f>
        <v>#REF!</v>
      </c>
      <c r="J10" s="320" t="e">
        <f>IF('POR META PRODUCTO'!J10&gt;0,'POR META PRODUCTO'!J10/'POR META PRODUCTO'!$H10,0)</f>
        <v>#REF!</v>
      </c>
      <c r="K10" s="320" t="e">
        <f>IF('POR META PRODUCTO'!K10&gt;0,'POR META PRODUCTO'!K10/'POR META PRODUCTO'!$H10,0)</f>
        <v>#REF!</v>
      </c>
      <c r="L10" s="320" t="e">
        <f>IF('POR META PRODUCTO'!L10&gt;0,'POR META PRODUCTO'!L10/'POR META PRODUCTO'!$H10,0)</f>
        <v>#REF!</v>
      </c>
      <c r="M10" s="329" t="e">
        <f>SUMPRODUCT((ACTUALIZADO!$A$4:$A$528=$A10)*(ACTUALIZADO!$M$4:$M$528=2)*(ACTUALIZADO!$B$4:$B$528=$C10)*(ACTUALIZADO!N$4:N$528))/1000000+SUMPRODUCT((ACTUALIZADO!$A$4:$A$528=$A10)*(ACTUALIZADO!$M$4:$M$528=5)*(ACTUALIZADO!$B$4:$B$528=$C10)*(ACTUALIZADO!N$4:N$528))/1000000</f>
        <v>#REF!</v>
      </c>
      <c r="N10" s="320" t="e">
        <f>IF('POR META PRODUCTO'!O10&gt;0,'POR META PRODUCTO'!O10/'POR META PRODUCTO'!$N10,0)</f>
        <v>#REF!</v>
      </c>
      <c r="O10" s="320" t="e">
        <f>IF('POR META PRODUCTO'!P10&gt;0,'POR META PRODUCTO'!P10/'POR META PRODUCTO'!$N10,0)</f>
        <v>#REF!</v>
      </c>
      <c r="P10" s="320" t="e">
        <f>IF('POR META PRODUCTO'!Q10&gt;0,'POR META PRODUCTO'!Q10/'POR META PRODUCTO'!$N10,0)</f>
        <v>#REF!</v>
      </c>
      <c r="Q10" s="320" t="e">
        <f>IF('POR META PRODUCTO'!R10&gt;0,'POR META PRODUCTO'!R10/'POR META PRODUCTO'!$N10,0)</f>
        <v>#REF!</v>
      </c>
      <c r="R10" s="329" t="e">
        <f>SUMPRODUCT((ACTUALIZADO!$A$4:$A$528=$A10)*(ACTUALIZADO!$M$4:$M$528=3)*(ACTUALIZADO!$B$4:$B$528=$C10)*(ACTUALIZADO!N$4:N$528))/1000000</f>
        <v>#REF!</v>
      </c>
      <c r="S10" s="320" t="e">
        <f>IF('POR META PRODUCTO'!U10&gt;0,'POR META PRODUCTO'!U10/'POR META PRODUCTO'!$T10,0)</f>
        <v>#REF!</v>
      </c>
      <c r="T10" s="320" t="e">
        <f>IF('POR META PRODUCTO'!V10&gt;0,'POR META PRODUCTO'!V10/'POR META PRODUCTO'!$T10,0)</f>
        <v>#REF!</v>
      </c>
      <c r="U10" s="320" t="e">
        <f>IF('POR META PRODUCTO'!W10&gt;0,'POR META PRODUCTO'!W10/'POR META PRODUCTO'!$T10,0)</f>
        <v>#REF!</v>
      </c>
      <c r="V10" s="320" t="e">
        <f>IF('POR META PRODUCTO'!X10&gt;0,'POR META PRODUCTO'!X10/'POR META PRODUCTO'!$T10,0)</f>
        <v>#REF!</v>
      </c>
      <c r="W10" s="329" t="e">
        <f t="shared" si="0"/>
        <v>#REF!</v>
      </c>
      <c r="X10" s="320" t="e">
        <f>IF('POR META PRODUCTO'!AA10&gt;0,'POR META PRODUCTO'!AA10/'POR META PRODUCTO'!$Z10,0)</f>
        <v>#REF!</v>
      </c>
      <c r="Y10" s="320" t="e">
        <f>IF('POR META PRODUCTO'!AB10&gt;0,'POR META PRODUCTO'!AB10/'POR META PRODUCTO'!$Z10,0)</f>
        <v>#REF!</v>
      </c>
      <c r="Z10" s="325" t="e">
        <f>IF('POR META PRODUCTO'!AC10&gt;0,'POR META PRODUCTO'!AC10/'POR META PRODUCTO'!$Z10,0)</f>
        <v>#REF!</v>
      </c>
      <c r="AA10" s="325" t="e">
        <f>IF('POR META PRODUCTO'!AD10&gt;0,'POR META PRODUCTO'!AD10/'POR META PRODUCTO'!$Z10,0)</f>
        <v>#REF!</v>
      </c>
    </row>
    <row r="11" spans="1:27" ht="48" hidden="1" customHeight="1" outlineLevel="2" x14ac:dyDescent="0.25">
      <c r="A11" s="3" t="str">
        <f>CONCATENATE(MID(B11,1,3),".",MID(B11,5,1),".",3)</f>
        <v>1.1.2.3</v>
      </c>
      <c r="B11" s="58" t="s">
        <v>496</v>
      </c>
      <c r="C11" s="58" t="e">
        <f>+VLOOKUP(B11,'GASTOS OCT'!#REF!,5,FALSE)</f>
        <v>#REF!</v>
      </c>
      <c r="D11" s="405"/>
      <c r="E11" s="428" t="s">
        <v>323</v>
      </c>
      <c r="F11" s="438" t="e">
        <f>+VLOOKUP(C11,#REF!,2,FALSE)</f>
        <v>#REF!</v>
      </c>
      <c r="G11" s="26" t="s">
        <v>4161</v>
      </c>
      <c r="H11" s="329" t="e">
        <f>SUMPRODUCT((ACTUALIZADO!$A$4:$A$528=$A11)*(ACTUALIZADO!$M$4:$M$528=1)*(ACTUALIZADO!$B$4:$B$528=$C11)*(ACTUALIZADO!N$4:N$528))/1000000</f>
        <v>#REF!</v>
      </c>
      <c r="I11" s="320" t="e">
        <f>IF('POR META PRODUCTO'!I11&gt;0,'POR META PRODUCTO'!I11/'POR META PRODUCTO'!$H11,0)</f>
        <v>#REF!</v>
      </c>
      <c r="J11" s="320" t="e">
        <f>IF('POR META PRODUCTO'!J11&gt;0,'POR META PRODUCTO'!J11/'POR META PRODUCTO'!$H11,0)</f>
        <v>#REF!</v>
      </c>
      <c r="K11" s="320" t="e">
        <f>IF('POR META PRODUCTO'!K11&gt;0,'POR META PRODUCTO'!K11/'POR META PRODUCTO'!$H11,0)</f>
        <v>#REF!</v>
      </c>
      <c r="L11" s="320" t="e">
        <f>IF('POR META PRODUCTO'!L11&gt;0,'POR META PRODUCTO'!L11/'POR META PRODUCTO'!$H11,0)</f>
        <v>#REF!</v>
      </c>
      <c r="M11" s="329" t="e">
        <f>SUMPRODUCT((ACTUALIZADO!$A$4:$A$528=$A11)*(ACTUALIZADO!$M$4:$M$528=2)*(ACTUALIZADO!$B$4:$B$528=$C11)*(ACTUALIZADO!N$4:N$528))/1000000+SUMPRODUCT((ACTUALIZADO!$A$4:$A$528=$A11)*(ACTUALIZADO!$M$4:$M$528=5)*(ACTUALIZADO!$B$4:$B$528=$C11)*(ACTUALIZADO!N$4:N$528))/1000000</f>
        <v>#REF!</v>
      </c>
      <c r="N11" s="320" t="e">
        <f>IF('POR META PRODUCTO'!O11&gt;0,'POR META PRODUCTO'!O11/'POR META PRODUCTO'!$N11,0)</f>
        <v>#REF!</v>
      </c>
      <c r="O11" s="320" t="e">
        <f>IF('POR META PRODUCTO'!P11&gt;0,'POR META PRODUCTO'!P11/'POR META PRODUCTO'!$N11,0)</f>
        <v>#REF!</v>
      </c>
      <c r="P11" s="320" t="e">
        <f>IF('POR META PRODUCTO'!Q11&gt;0,'POR META PRODUCTO'!Q11/'POR META PRODUCTO'!$N11,0)</f>
        <v>#REF!</v>
      </c>
      <c r="Q11" s="320" t="e">
        <f>IF('POR META PRODUCTO'!R11&gt;0,'POR META PRODUCTO'!R11/'POR META PRODUCTO'!$N11,0)</f>
        <v>#REF!</v>
      </c>
      <c r="R11" s="329" t="e">
        <f>SUMPRODUCT((ACTUALIZADO!$A$4:$A$528=$A11)*(ACTUALIZADO!$M$4:$M$528=3)*(ACTUALIZADO!$B$4:$B$528=$C11)*(ACTUALIZADO!N$4:N$528))/1000000</f>
        <v>#REF!</v>
      </c>
      <c r="S11" s="320" t="e">
        <f>IF('POR META PRODUCTO'!U11&gt;0,'POR META PRODUCTO'!U11/'POR META PRODUCTO'!$T11,0)</f>
        <v>#REF!</v>
      </c>
      <c r="T11" s="320" t="e">
        <f>IF('POR META PRODUCTO'!V11&gt;0,'POR META PRODUCTO'!V11/'POR META PRODUCTO'!$T11,0)</f>
        <v>#REF!</v>
      </c>
      <c r="U11" s="320" t="e">
        <f>IF('POR META PRODUCTO'!W11&gt;0,'POR META PRODUCTO'!W11/'POR META PRODUCTO'!$T11,0)</f>
        <v>#REF!</v>
      </c>
      <c r="V11" s="320" t="e">
        <f>IF('POR META PRODUCTO'!X11&gt;0,'POR META PRODUCTO'!X11/'POR META PRODUCTO'!$T11,0)</f>
        <v>#REF!</v>
      </c>
      <c r="W11" s="329" t="e">
        <f t="shared" si="0"/>
        <v>#REF!</v>
      </c>
      <c r="X11" s="320" t="e">
        <f>IF('POR META PRODUCTO'!AA11&gt;0,'POR META PRODUCTO'!AA11/'POR META PRODUCTO'!$Z11,0)</f>
        <v>#REF!</v>
      </c>
      <c r="Y11" s="320" t="e">
        <f>IF('POR META PRODUCTO'!AB11&gt;0,'POR META PRODUCTO'!AB11/'POR META PRODUCTO'!$Z11,0)</f>
        <v>#REF!</v>
      </c>
      <c r="Z11" s="325" t="e">
        <f>IF('POR META PRODUCTO'!AC11&gt;0,'POR META PRODUCTO'!AC11/'POR META PRODUCTO'!$Z11,0)</f>
        <v>#REF!</v>
      </c>
      <c r="AA11" s="325" t="e">
        <f>IF('POR META PRODUCTO'!AD11&gt;0,'POR META PRODUCTO'!AD11/'POR META PRODUCTO'!$Z11,0)</f>
        <v>#REF!</v>
      </c>
    </row>
    <row r="12" spans="1:27" ht="48" hidden="1" customHeight="1" outlineLevel="2" x14ac:dyDescent="0.25">
      <c r="A12" s="3" t="str">
        <f>CONCATENATE(MID(B12,1,3),".",MID(B12,5,1),".",1)</f>
        <v>1.1.3.1</v>
      </c>
      <c r="B12" s="58" t="s">
        <v>497</v>
      </c>
      <c r="C12" s="58" t="e">
        <f>+VLOOKUP(B12,'GASTOS OCT'!#REF!,5,FALSE)</f>
        <v>#REF!</v>
      </c>
      <c r="D12" s="406"/>
      <c r="E12" s="184" t="s">
        <v>326</v>
      </c>
      <c r="F12" s="185" t="e">
        <f>+VLOOKUP(C12,#REF!,2,FALSE)</f>
        <v>#REF!</v>
      </c>
      <c r="G12" s="26" t="s">
        <v>4162</v>
      </c>
      <c r="H12" s="329" t="e">
        <f>SUMPRODUCT((ACTUALIZADO!$A$4:$A$528=$A12)*(ACTUALIZADO!$M$4:$M$528=1)*(ACTUALIZADO!$B$4:$B$528=$C12)*(ACTUALIZADO!N$4:N$528))/1000000</f>
        <v>#REF!</v>
      </c>
      <c r="I12" s="320" t="e">
        <f>IF('POR META PRODUCTO'!I12&gt;0,'POR META PRODUCTO'!I12/'POR META PRODUCTO'!$H12,0)</f>
        <v>#REF!</v>
      </c>
      <c r="J12" s="320" t="e">
        <f>IF('POR META PRODUCTO'!J12&gt;0,'POR META PRODUCTO'!J12/'POR META PRODUCTO'!$H12,0)</f>
        <v>#REF!</v>
      </c>
      <c r="K12" s="320" t="e">
        <f>IF('POR META PRODUCTO'!K12&gt;0,'POR META PRODUCTO'!K12/'POR META PRODUCTO'!$H12,0)</f>
        <v>#REF!</v>
      </c>
      <c r="L12" s="320" t="e">
        <f>IF('POR META PRODUCTO'!L12&gt;0,'POR META PRODUCTO'!L12/'POR META PRODUCTO'!$H12,0)</f>
        <v>#REF!</v>
      </c>
      <c r="M12" s="329" t="e">
        <f>SUMPRODUCT((ACTUALIZADO!$A$4:$A$528=$A12)*(ACTUALIZADO!$M$4:$M$528=2)*(ACTUALIZADO!$B$4:$B$528=$C12)*(ACTUALIZADO!N$4:N$528))/1000000+SUMPRODUCT((ACTUALIZADO!$A$4:$A$528=$A12)*(ACTUALIZADO!$M$4:$M$528=5)*(ACTUALIZADO!$B$4:$B$528=$C12)*(ACTUALIZADO!N$4:N$528))/1000000</f>
        <v>#REF!</v>
      </c>
      <c r="N12" s="320" t="e">
        <f>IF('POR META PRODUCTO'!O12&gt;0,'POR META PRODUCTO'!O12/'POR META PRODUCTO'!$N12,0)</f>
        <v>#REF!</v>
      </c>
      <c r="O12" s="320" t="e">
        <f>IF('POR META PRODUCTO'!P12&gt;0,'POR META PRODUCTO'!P12/'POR META PRODUCTO'!$N12,0)</f>
        <v>#REF!</v>
      </c>
      <c r="P12" s="320" t="e">
        <f>IF('POR META PRODUCTO'!Q12&gt;0,'POR META PRODUCTO'!Q12/'POR META PRODUCTO'!$N12,0)</f>
        <v>#REF!</v>
      </c>
      <c r="Q12" s="320" t="e">
        <f>IF('POR META PRODUCTO'!R12&gt;0,'POR META PRODUCTO'!R12/'POR META PRODUCTO'!$N12,0)</f>
        <v>#REF!</v>
      </c>
      <c r="R12" s="329" t="e">
        <f>SUMPRODUCT((ACTUALIZADO!$A$4:$A$528=$A12)*(ACTUALIZADO!$M$4:$M$528=3)*(ACTUALIZADO!$B$4:$B$528=$C12)*(ACTUALIZADO!N$4:N$528))/1000000</f>
        <v>#REF!</v>
      </c>
      <c r="S12" s="320" t="e">
        <f>IF('POR META PRODUCTO'!U12&gt;0,'POR META PRODUCTO'!U12/'POR META PRODUCTO'!$T12,0)</f>
        <v>#REF!</v>
      </c>
      <c r="T12" s="320" t="e">
        <f>IF('POR META PRODUCTO'!V12&gt;0,'POR META PRODUCTO'!V12/'POR META PRODUCTO'!$T12,0)</f>
        <v>#REF!</v>
      </c>
      <c r="U12" s="320" t="e">
        <f>IF('POR META PRODUCTO'!W12&gt;0,'POR META PRODUCTO'!W12/'POR META PRODUCTO'!$T12,0)</f>
        <v>#REF!</v>
      </c>
      <c r="V12" s="320" t="e">
        <f>IF('POR META PRODUCTO'!X12&gt;0,'POR META PRODUCTO'!X12/'POR META PRODUCTO'!$T12,0)</f>
        <v>#REF!</v>
      </c>
      <c r="W12" s="329" t="e">
        <f t="shared" si="0"/>
        <v>#REF!</v>
      </c>
      <c r="X12" s="320" t="e">
        <f>IF('POR META PRODUCTO'!AA12&gt;0,'POR META PRODUCTO'!AA12/'POR META PRODUCTO'!$Z12,0)</f>
        <v>#REF!</v>
      </c>
      <c r="Y12" s="320" t="e">
        <f>IF('POR META PRODUCTO'!AB12&gt;0,'POR META PRODUCTO'!AB12/'POR META PRODUCTO'!$Z12,0)</f>
        <v>#REF!</v>
      </c>
      <c r="Z12" s="325" t="e">
        <f>IF('POR META PRODUCTO'!AC12&gt;0,'POR META PRODUCTO'!AC12/'POR META PRODUCTO'!$Z12,0)</f>
        <v>#REF!</v>
      </c>
      <c r="AA12" s="325" t="e">
        <f>IF('POR META PRODUCTO'!AD12&gt;0,'POR META PRODUCTO'!AD12/'POR META PRODUCTO'!$Z12,0)</f>
        <v>#REF!</v>
      </c>
    </row>
    <row r="13" spans="1:27" hidden="1" outlineLevel="1" collapsed="1" x14ac:dyDescent="0.25">
      <c r="B13" s="58" t="s">
        <v>3545</v>
      </c>
      <c r="C13" s="58"/>
      <c r="D13" s="398" t="str">
        <f>+CONCATENATE("TOTAL ",D8)</f>
        <v>TOTAL EDUCACIÓN</v>
      </c>
      <c r="E13" s="399"/>
      <c r="F13" s="400"/>
      <c r="G13" s="189"/>
      <c r="H13" s="329" t="e">
        <f>SUM(H8:H12)</f>
        <v>#REF!</v>
      </c>
      <c r="I13" s="321" t="e">
        <f>IF('POR META PRODUCTO'!I13&gt;0,'POR META PRODUCTO'!I13/'POR META PRODUCTO'!$H13,0)</f>
        <v>#REF!</v>
      </c>
      <c r="J13" s="321" t="e">
        <f>IF('POR META PRODUCTO'!J13&gt;0,'POR META PRODUCTO'!J13/'POR META PRODUCTO'!$H13,0)</f>
        <v>#REF!</v>
      </c>
      <c r="K13" s="321" t="e">
        <f>IF('POR META PRODUCTO'!K13&gt;0,'POR META PRODUCTO'!K13/'POR META PRODUCTO'!$H13,0)</f>
        <v>#REF!</v>
      </c>
      <c r="L13" s="321" t="e">
        <f>IF('POR META PRODUCTO'!L13&gt;0,'POR META PRODUCTO'!L13/'POR META PRODUCTO'!$H13,0)</f>
        <v>#REF!</v>
      </c>
      <c r="M13" s="329" t="e">
        <f t="shared" ref="M13" si="2">SUM(M8:M12)</f>
        <v>#REF!</v>
      </c>
      <c r="N13" s="321" t="e">
        <f>IF('POR META PRODUCTO'!O13&gt;0,'POR META PRODUCTO'!O13/'POR META PRODUCTO'!$N13,0)</f>
        <v>#REF!</v>
      </c>
      <c r="O13" s="321" t="e">
        <f>IF('POR META PRODUCTO'!P13&gt;0,'POR META PRODUCTO'!P13/'POR META PRODUCTO'!$N13,0)</f>
        <v>#REF!</v>
      </c>
      <c r="P13" s="321" t="e">
        <f>IF('POR META PRODUCTO'!Q13&gt;0,'POR META PRODUCTO'!Q13/'POR META PRODUCTO'!$N13,0)</f>
        <v>#REF!</v>
      </c>
      <c r="Q13" s="321" t="e">
        <f>IF('POR META PRODUCTO'!R13&gt;0,'POR META PRODUCTO'!R13/'POR META PRODUCTO'!$N13,0)</f>
        <v>#REF!</v>
      </c>
      <c r="R13" s="329" t="e">
        <f t="shared" ref="R13" si="3">SUM(R8:R12)</f>
        <v>#REF!</v>
      </c>
      <c r="S13" s="321" t="e">
        <f>IF('POR META PRODUCTO'!U13&gt;0,'POR META PRODUCTO'!U13/'POR META PRODUCTO'!$T13,0)</f>
        <v>#REF!</v>
      </c>
      <c r="T13" s="321" t="e">
        <f>IF('POR META PRODUCTO'!V13&gt;0,'POR META PRODUCTO'!V13/'POR META PRODUCTO'!$T13,0)</f>
        <v>#REF!</v>
      </c>
      <c r="U13" s="321" t="e">
        <f>IF('POR META PRODUCTO'!W13&gt;0,'POR META PRODUCTO'!W13/'POR META PRODUCTO'!$T13,0)</f>
        <v>#REF!</v>
      </c>
      <c r="V13" s="321" t="e">
        <f>IF('POR META PRODUCTO'!X13&gt;0,'POR META PRODUCTO'!X13/'POR META PRODUCTO'!$T13,0)</f>
        <v>#REF!</v>
      </c>
      <c r="W13" s="329" t="e">
        <f t="shared" si="0"/>
        <v>#REF!</v>
      </c>
      <c r="X13" s="321" t="e">
        <f>IF('POR META PRODUCTO'!AA13&gt;0,'POR META PRODUCTO'!AA13/'POR META PRODUCTO'!$Z13,0)</f>
        <v>#REF!</v>
      </c>
      <c r="Y13" s="321" t="e">
        <f>IF('POR META PRODUCTO'!AB13&gt;0,'POR META PRODUCTO'!AB13/'POR META PRODUCTO'!$Z13,0)</f>
        <v>#REF!</v>
      </c>
      <c r="Z13" s="321" t="e">
        <f>IF('POR META PRODUCTO'!AC13&gt;0,'POR META PRODUCTO'!AC13/'POR META PRODUCTO'!$Z13,0)</f>
        <v>#REF!</v>
      </c>
      <c r="AA13" s="321" t="e">
        <f>IF('POR META PRODUCTO'!AD13&gt;0,'POR META PRODUCTO'!AD13/'POR META PRODUCTO'!$Z13,0)</f>
        <v>#REF!</v>
      </c>
    </row>
    <row r="14" spans="1:27" ht="42.75" hidden="1" customHeight="1" outlineLevel="2" x14ac:dyDescent="0.25">
      <c r="A14" s="3" t="str">
        <f>CONCATENATE(MID(B14,1,3),".",MID(B14,5,1),".",1)</f>
        <v>1.2.1.1</v>
      </c>
      <c r="B14" s="58" t="s">
        <v>498</v>
      </c>
      <c r="C14" s="58" t="e">
        <f>+VLOOKUP(B14,'GASTOS OCT'!#REF!,5,FALSE)</f>
        <v>#REF!</v>
      </c>
      <c r="D14" s="407" t="s">
        <v>329</v>
      </c>
      <c r="E14" s="426" t="s">
        <v>330</v>
      </c>
      <c r="F14" s="437" t="e">
        <f>+VLOOKUP(C14,#REF!,2,FALSE)</f>
        <v>#REF!</v>
      </c>
      <c r="G14" s="26" t="s">
        <v>4163</v>
      </c>
      <c r="H14" s="329" t="e">
        <f>SUMPRODUCT((ACTUALIZADO!$A$4:$A$528=$A14)*(ACTUALIZADO!$M$4:$M$528=1)*(ACTUALIZADO!$B$4:$B$528=$C14)*(ACTUALIZADO!N$4:N$528))/1000000</f>
        <v>#REF!</v>
      </c>
      <c r="I14" s="320" t="e">
        <f>IF('POR META PRODUCTO'!I14&gt;0,'POR META PRODUCTO'!I14/'POR META PRODUCTO'!$H14,0)</f>
        <v>#REF!</v>
      </c>
      <c r="J14" s="320" t="e">
        <f>IF('POR META PRODUCTO'!J14&gt;0,'POR META PRODUCTO'!J14/'POR META PRODUCTO'!$H14,0)</f>
        <v>#REF!</v>
      </c>
      <c r="K14" s="320" t="e">
        <f>IF('POR META PRODUCTO'!K14&gt;0,'POR META PRODUCTO'!K14/'POR META PRODUCTO'!$H14,0)</f>
        <v>#REF!</v>
      </c>
      <c r="L14" s="320" t="e">
        <f>IF('POR META PRODUCTO'!L14&gt;0,'POR META PRODUCTO'!L14/'POR META PRODUCTO'!$H14,0)</f>
        <v>#REF!</v>
      </c>
      <c r="M14" s="329" t="e">
        <f>SUMPRODUCT((ACTUALIZADO!$A$4:$A$528=$A14)*(ACTUALIZADO!$M$4:$M$528=2)*(ACTUALIZADO!$B$4:$B$528=$C14)*(ACTUALIZADO!N$4:N$528))/1000000+SUMPRODUCT((ACTUALIZADO!$A$4:$A$528=$A14)*(ACTUALIZADO!$M$4:$M$528=5)*(ACTUALIZADO!$B$4:$B$528=$C14)*(ACTUALIZADO!N$4:N$528))/1000000</f>
        <v>#REF!</v>
      </c>
      <c r="N14" s="320" t="e">
        <f>IF('POR META PRODUCTO'!O14&gt;0,'POR META PRODUCTO'!O14/'POR META PRODUCTO'!$N14,0)</f>
        <v>#REF!</v>
      </c>
      <c r="O14" s="320" t="e">
        <f>IF('POR META PRODUCTO'!P14&gt;0,'POR META PRODUCTO'!P14/'POR META PRODUCTO'!$N14,0)</f>
        <v>#REF!</v>
      </c>
      <c r="P14" s="320" t="e">
        <f>IF('POR META PRODUCTO'!Q14&gt;0,'POR META PRODUCTO'!Q14/'POR META PRODUCTO'!$N14,0)</f>
        <v>#REF!</v>
      </c>
      <c r="Q14" s="320" t="e">
        <f>IF('POR META PRODUCTO'!R14&gt;0,'POR META PRODUCTO'!R14/'POR META PRODUCTO'!$N14,0)</f>
        <v>#REF!</v>
      </c>
      <c r="R14" s="329" t="e">
        <f>SUMPRODUCT((ACTUALIZADO!$A$4:$A$528=$A14)*(ACTUALIZADO!$M$4:$M$528=3)*(ACTUALIZADO!$B$4:$B$528=$C14)*(ACTUALIZADO!N$4:N$528))/1000000</f>
        <v>#REF!</v>
      </c>
      <c r="S14" s="320" t="e">
        <f>IF('POR META PRODUCTO'!U14&gt;0,'POR META PRODUCTO'!U14/'POR META PRODUCTO'!$T14,0)</f>
        <v>#REF!</v>
      </c>
      <c r="T14" s="320" t="e">
        <f>IF('POR META PRODUCTO'!V14&gt;0,'POR META PRODUCTO'!V14/'POR META PRODUCTO'!$T14,0)</f>
        <v>#REF!</v>
      </c>
      <c r="U14" s="320" t="e">
        <f>IF('POR META PRODUCTO'!W14&gt;0,'POR META PRODUCTO'!W14/'POR META PRODUCTO'!$T14,0)</f>
        <v>#REF!</v>
      </c>
      <c r="V14" s="320" t="e">
        <f>IF('POR META PRODUCTO'!X14&gt;0,'POR META PRODUCTO'!X14/'POR META PRODUCTO'!$T14,0)</f>
        <v>#REF!</v>
      </c>
      <c r="W14" s="329" t="e">
        <f t="shared" si="0"/>
        <v>#REF!</v>
      </c>
      <c r="X14" s="320" t="e">
        <f>IF('POR META PRODUCTO'!AA14&gt;0,'POR META PRODUCTO'!AA14/'POR META PRODUCTO'!$Z14,0)</f>
        <v>#REF!</v>
      </c>
      <c r="Y14" s="320" t="e">
        <f>IF('POR META PRODUCTO'!AB14&gt;0,'POR META PRODUCTO'!AB14/'POR META PRODUCTO'!$Z14,0)</f>
        <v>#REF!</v>
      </c>
      <c r="Z14" s="325" t="e">
        <f>IF('POR META PRODUCTO'!AC14&gt;0,'POR META PRODUCTO'!AC14/'POR META PRODUCTO'!$Z14,0)</f>
        <v>#REF!</v>
      </c>
      <c r="AA14" s="325" t="e">
        <f>IF('POR META PRODUCTO'!AD14&gt;0,'POR META PRODUCTO'!AD14/'POR META PRODUCTO'!$Z14,0)</f>
        <v>#REF!</v>
      </c>
    </row>
    <row r="15" spans="1:27" ht="42.75" hidden="1" customHeight="1" outlineLevel="2" x14ac:dyDescent="0.25">
      <c r="A15" s="3" t="str">
        <f>CONCATENATE(MID(B15,1,3),".",MID(B15,5,1),".",2)</f>
        <v>1.2.1.2</v>
      </c>
      <c r="B15" s="58" t="s">
        <v>498</v>
      </c>
      <c r="C15" s="58" t="e">
        <f>+VLOOKUP(B15,'GASTOS OCT'!#REF!,5,FALSE)</f>
        <v>#REF!</v>
      </c>
      <c r="D15" s="405"/>
      <c r="E15" s="428" t="s">
        <v>330</v>
      </c>
      <c r="F15" s="438" t="e">
        <f>+VLOOKUP(C15,#REF!,2,FALSE)</f>
        <v>#REF!</v>
      </c>
      <c r="G15" s="26" t="s">
        <v>4164</v>
      </c>
      <c r="H15" s="329" t="e">
        <f>SUMPRODUCT((ACTUALIZADO!$A$4:$A$528=$A15)*(ACTUALIZADO!$M$4:$M$528=1)*(ACTUALIZADO!$B$4:$B$528=$C15)*(ACTUALIZADO!N$4:N$528))/1000000</f>
        <v>#REF!</v>
      </c>
      <c r="I15" s="320" t="e">
        <f>IF('POR META PRODUCTO'!I15&gt;0,'POR META PRODUCTO'!I15/'POR META PRODUCTO'!$H15,0)</f>
        <v>#REF!</v>
      </c>
      <c r="J15" s="320" t="e">
        <f>IF('POR META PRODUCTO'!J15&gt;0,'POR META PRODUCTO'!J15/'POR META PRODUCTO'!$H15,0)</f>
        <v>#REF!</v>
      </c>
      <c r="K15" s="320" t="e">
        <f>IF('POR META PRODUCTO'!K15&gt;0,'POR META PRODUCTO'!K15/'POR META PRODUCTO'!$H15,0)</f>
        <v>#REF!</v>
      </c>
      <c r="L15" s="320" t="e">
        <f>IF('POR META PRODUCTO'!L15&gt;0,'POR META PRODUCTO'!L15/'POR META PRODUCTO'!$H15,0)</f>
        <v>#REF!</v>
      </c>
      <c r="M15" s="329" t="e">
        <f>SUMPRODUCT((ACTUALIZADO!$A$4:$A$528=$A15)*(ACTUALIZADO!$M$4:$M$528=2)*(ACTUALIZADO!$B$4:$B$528=$C15)*(ACTUALIZADO!N$4:N$528))/1000000+SUMPRODUCT((ACTUALIZADO!$A$4:$A$528=$A15)*(ACTUALIZADO!$M$4:$M$528=5)*(ACTUALIZADO!$B$4:$B$528=$C15)*(ACTUALIZADO!N$4:N$528))/1000000</f>
        <v>#REF!</v>
      </c>
      <c r="N15" s="320" t="e">
        <f>IF('POR META PRODUCTO'!O15&gt;0,'POR META PRODUCTO'!O15/'POR META PRODUCTO'!$N15,0)</f>
        <v>#REF!</v>
      </c>
      <c r="O15" s="320" t="e">
        <f>IF('POR META PRODUCTO'!P15&gt;0,'POR META PRODUCTO'!P15/'POR META PRODUCTO'!$N15,0)</f>
        <v>#REF!</v>
      </c>
      <c r="P15" s="320" t="e">
        <f>IF('POR META PRODUCTO'!Q15&gt;0,'POR META PRODUCTO'!Q15/'POR META PRODUCTO'!$N15,0)</f>
        <v>#REF!</v>
      </c>
      <c r="Q15" s="320" t="e">
        <f>IF('POR META PRODUCTO'!R15&gt;0,'POR META PRODUCTO'!R15/'POR META PRODUCTO'!$N15,0)</f>
        <v>#REF!</v>
      </c>
      <c r="R15" s="329" t="e">
        <f>SUMPRODUCT((ACTUALIZADO!$A$4:$A$528=$A15)*(ACTUALIZADO!$M$4:$M$528=3)*(ACTUALIZADO!$B$4:$B$528=$C15)*(ACTUALIZADO!N$4:N$528))/1000000</f>
        <v>#REF!</v>
      </c>
      <c r="S15" s="320" t="e">
        <f>IF('POR META PRODUCTO'!U15&gt;0,'POR META PRODUCTO'!U15/'POR META PRODUCTO'!$T15,0)</f>
        <v>#REF!</v>
      </c>
      <c r="T15" s="320" t="e">
        <f>IF('POR META PRODUCTO'!V15&gt;0,'POR META PRODUCTO'!V15/'POR META PRODUCTO'!$T15,0)</f>
        <v>#REF!</v>
      </c>
      <c r="U15" s="320" t="e">
        <f>IF('POR META PRODUCTO'!W15&gt;0,'POR META PRODUCTO'!W15/'POR META PRODUCTO'!$T15,0)</f>
        <v>#REF!</v>
      </c>
      <c r="V15" s="320" t="e">
        <f>IF('POR META PRODUCTO'!X15&gt;0,'POR META PRODUCTO'!X15/'POR META PRODUCTO'!$T15,0)</f>
        <v>#REF!</v>
      </c>
      <c r="W15" s="329" t="e">
        <f t="shared" si="0"/>
        <v>#REF!</v>
      </c>
      <c r="X15" s="320" t="e">
        <f>IF('POR META PRODUCTO'!AA15&gt;0,'POR META PRODUCTO'!AA15/'POR META PRODUCTO'!$Z15,0)</f>
        <v>#REF!</v>
      </c>
      <c r="Y15" s="320" t="e">
        <f>IF('POR META PRODUCTO'!AB15&gt;0,'POR META PRODUCTO'!AB15/'POR META PRODUCTO'!$Z15,0)</f>
        <v>#REF!</v>
      </c>
      <c r="Z15" s="325" t="e">
        <f>IF('POR META PRODUCTO'!AC15&gt;0,'POR META PRODUCTO'!AC15/'POR META PRODUCTO'!$Z15,0)</f>
        <v>#REF!</v>
      </c>
      <c r="AA15" s="325" t="e">
        <f>IF('POR META PRODUCTO'!AD15&gt;0,'POR META PRODUCTO'!AD15/'POR META PRODUCTO'!$Z15,0)</f>
        <v>#REF!</v>
      </c>
    </row>
    <row r="16" spans="1:27" ht="54.75" hidden="1" customHeight="1" outlineLevel="2" x14ac:dyDescent="0.25">
      <c r="A16" s="3" t="str">
        <f>CONCATENATE(MID(B16,1,3),".",MID(B16,5,1),".",1)</f>
        <v>1.2.2.1</v>
      </c>
      <c r="B16" s="58" t="s">
        <v>499</v>
      </c>
      <c r="C16" s="58" t="e">
        <f>+VLOOKUP(B16,'GASTOS OCT'!#REF!,5,FALSE)</f>
        <v>#REF!</v>
      </c>
      <c r="D16" s="405"/>
      <c r="E16" s="443" t="s">
        <v>334</v>
      </c>
      <c r="F16" s="446" t="e">
        <f>+VLOOKUP(C16,#REF!,2,FALSE)</f>
        <v>#REF!</v>
      </c>
      <c r="G16" s="26" t="s">
        <v>4165</v>
      </c>
      <c r="H16" s="329" t="e">
        <f>SUMPRODUCT((ACTUALIZADO!$A$4:$A$528=$A16)*(ACTUALIZADO!$M$4:$M$528=1)*(ACTUALIZADO!$B$4:$B$528=$C16)*(ACTUALIZADO!N$4:N$528))/1000000</f>
        <v>#REF!</v>
      </c>
      <c r="I16" s="320" t="e">
        <f>IF('POR META PRODUCTO'!I16&gt;0,'POR META PRODUCTO'!I16/'POR META PRODUCTO'!$H16,0)</f>
        <v>#REF!</v>
      </c>
      <c r="J16" s="320" t="e">
        <f>IF('POR META PRODUCTO'!J16&gt;0,'POR META PRODUCTO'!J16/'POR META PRODUCTO'!$H16,0)</f>
        <v>#REF!</v>
      </c>
      <c r="K16" s="320" t="e">
        <f>IF('POR META PRODUCTO'!K16&gt;0,'POR META PRODUCTO'!K16/'POR META PRODUCTO'!$H16,0)</f>
        <v>#REF!</v>
      </c>
      <c r="L16" s="320" t="e">
        <f>IF('POR META PRODUCTO'!L16&gt;0,'POR META PRODUCTO'!L16/'POR META PRODUCTO'!$H16,0)</f>
        <v>#REF!</v>
      </c>
      <c r="M16" s="329" t="e">
        <f>SUMPRODUCT((ACTUALIZADO!$A$4:$A$528=$A16)*(ACTUALIZADO!$M$4:$M$528=2)*(ACTUALIZADO!$B$4:$B$528=$C16)*(ACTUALIZADO!N$4:N$528))/1000000+SUMPRODUCT((ACTUALIZADO!$A$4:$A$528=$A16)*(ACTUALIZADO!$M$4:$M$528=5)*(ACTUALIZADO!$B$4:$B$528=$C16)*(ACTUALIZADO!N$4:N$528))/1000000</f>
        <v>#REF!</v>
      </c>
      <c r="N16" s="320" t="e">
        <f>IF('POR META PRODUCTO'!O16&gt;0,'POR META PRODUCTO'!O16/'POR META PRODUCTO'!$N16,0)</f>
        <v>#REF!</v>
      </c>
      <c r="O16" s="320" t="e">
        <f>IF('POR META PRODUCTO'!P16&gt;0,'POR META PRODUCTO'!P16/'POR META PRODUCTO'!$N16,0)</f>
        <v>#REF!</v>
      </c>
      <c r="P16" s="320" t="e">
        <f>IF('POR META PRODUCTO'!Q16&gt;0,'POR META PRODUCTO'!Q16/'POR META PRODUCTO'!$N16,0)</f>
        <v>#REF!</v>
      </c>
      <c r="Q16" s="320" t="e">
        <f>IF('POR META PRODUCTO'!R16&gt;0,'POR META PRODUCTO'!R16/'POR META PRODUCTO'!$N16,0)</f>
        <v>#REF!</v>
      </c>
      <c r="R16" s="329" t="e">
        <f>SUMPRODUCT((ACTUALIZADO!$A$4:$A$528=$A16)*(ACTUALIZADO!$M$4:$M$528=3)*(ACTUALIZADO!$B$4:$B$528=$C16)*(ACTUALIZADO!N$4:N$528))/1000000</f>
        <v>#REF!</v>
      </c>
      <c r="S16" s="320" t="e">
        <f>IF('POR META PRODUCTO'!U16&gt;0,'POR META PRODUCTO'!U16/'POR META PRODUCTO'!$T16,0)</f>
        <v>#REF!</v>
      </c>
      <c r="T16" s="320" t="e">
        <f>IF('POR META PRODUCTO'!V16&gt;0,'POR META PRODUCTO'!V16/'POR META PRODUCTO'!$T16,0)</f>
        <v>#REF!</v>
      </c>
      <c r="U16" s="320" t="e">
        <f>IF('POR META PRODUCTO'!W16&gt;0,'POR META PRODUCTO'!W16/'POR META PRODUCTO'!$T16,0)</f>
        <v>#REF!</v>
      </c>
      <c r="V16" s="320" t="e">
        <f>IF('POR META PRODUCTO'!X16&gt;0,'POR META PRODUCTO'!X16/'POR META PRODUCTO'!$T16,0)</f>
        <v>#REF!</v>
      </c>
      <c r="W16" s="329" t="e">
        <f t="shared" si="0"/>
        <v>#REF!</v>
      </c>
      <c r="X16" s="320" t="e">
        <f>IF('POR META PRODUCTO'!AA16&gt;0,'POR META PRODUCTO'!AA16/'POR META PRODUCTO'!$Z16,0)</f>
        <v>#REF!</v>
      </c>
      <c r="Y16" s="320" t="e">
        <f>IF('POR META PRODUCTO'!AB16&gt;0,'POR META PRODUCTO'!AB16/'POR META PRODUCTO'!$Z16,0)</f>
        <v>#REF!</v>
      </c>
      <c r="Z16" s="325" t="e">
        <f>IF('POR META PRODUCTO'!AC16&gt;0,'POR META PRODUCTO'!AC16/'POR META PRODUCTO'!$Z16,0)</f>
        <v>#REF!</v>
      </c>
      <c r="AA16" s="325" t="e">
        <f>IF('POR META PRODUCTO'!AD16&gt;0,'POR META PRODUCTO'!AD16/'POR META PRODUCTO'!$Z16,0)</f>
        <v>#REF!</v>
      </c>
    </row>
    <row r="17" spans="1:27" ht="54" hidden="1" outlineLevel="2" x14ac:dyDescent="0.25">
      <c r="A17" s="3" t="str">
        <f>CONCATENATE(MID(B17,1,3),".",MID(B17,5,1),".",2)</f>
        <v>1.2.2.2</v>
      </c>
      <c r="B17" s="58" t="s">
        <v>499</v>
      </c>
      <c r="C17" s="58" t="e">
        <f>+VLOOKUP(B17,'GASTOS OCT'!#REF!,5,FALSE)</f>
        <v>#REF!</v>
      </c>
      <c r="D17" s="405"/>
      <c r="E17" s="444" t="s">
        <v>334</v>
      </c>
      <c r="F17" s="447" t="e">
        <f>+VLOOKUP(C17,#REF!,2,FALSE)</f>
        <v>#REF!</v>
      </c>
      <c r="G17" s="26" t="s">
        <v>4166</v>
      </c>
      <c r="H17" s="329" t="e">
        <f>SUMPRODUCT((ACTUALIZADO!$A$4:$A$528=$A17)*(ACTUALIZADO!$M$4:$M$528=1)*(ACTUALIZADO!$B$4:$B$528=$C17)*(ACTUALIZADO!N$4:N$528))/1000000</f>
        <v>#REF!</v>
      </c>
      <c r="I17" s="320" t="e">
        <f>IF('POR META PRODUCTO'!I17&gt;0,'POR META PRODUCTO'!I17/'POR META PRODUCTO'!$H17,0)</f>
        <v>#REF!</v>
      </c>
      <c r="J17" s="320" t="e">
        <f>IF('POR META PRODUCTO'!J17&gt;0,'POR META PRODUCTO'!J17/'POR META PRODUCTO'!$H17,0)</f>
        <v>#REF!</v>
      </c>
      <c r="K17" s="320" t="e">
        <f>IF('POR META PRODUCTO'!K17&gt;0,'POR META PRODUCTO'!K17/'POR META PRODUCTO'!$H17,0)</f>
        <v>#REF!</v>
      </c>
      <c r="L17" s="320" t="e">
        <f>IF('POR META PRODUCTO'!L17&gt;0,'POR META PRODUCTO'!L17/'POR META PRODUCTO'!$H17,0)</f>
        <v>#REF!</v>
      </c>
      <c r="M17" s="329" t="e">
        <f>SUMPRODUCT((ACTUALIZADO!$A$4:$A$528=$A17)*(ACTUALIZADO!$M$4:$M$528=2)*(ACTUALIZADO!$B$4:$B$528=$C17)*(ACTUALIZADO!N$4:N$528))/1000000+SUMPRODUCT((ACTUALIZADO!$A$4:$A$528=$A17)*(ACTUALIZADO!$M$4:$M$528=5)*(ACTUALIZADO!$B$4:$B$528=$C17)*(ACTUALIZADO!N$4:N$528))/1000000</f>
        <v>#REF!</v>
      </c>
      <c r="N17" s="320" t="e">
        <f>IF('POR META PRODUCTO'!O17&gt;0,'POR META PRODUCTO'!O17/'POR META PRODUCTO'!$N17,0)</f>
        <v>#REF!</v>
      </c>
      <c r="O17" s="320" t="e">
        <f>IF('POR META PRODUCTO'!P17&gt;0,'POR META PRODUCTO'!P17/'POR META PRODUCTO'!$N17,0)</f>
        <v>#REF!</v>
      </c>
      <c r="P17" s="320" t="e">
        <f>IF('POR META PRODUCTO'!Q17&gt;0,'POR META PRODUCTO'!Q17/'POR META PRODUCTO'!$N17,0)</f>
        <v>#REF!</v>
      </c>
      <c r="Q17" s="320" t="e">
        <f>IF('POR META PRODUCTO'!R17&gt;0,'POR META PRODUCTO'!R17/'POR META PRODUCTO'!$N17,0)</f>
        <v>#REF!</v>
      </c>
      <c r="R17" s="329" t="e">
        <f>SUMPRODUCT((ACTUALIZADO!$A$4:$A$528=$A17)*(ACTUALIZADO!$M$4:$M$528=3)*(ACTUALIZADO!$B$4:$B$528=$C17)*(ACTUALIZADO!N$4:N$528))/1000000</f>
        <v>#REF!</v>
      </c>
      <c r="S17" s="320" t="e">
        <f>IF('POR META PRODUCTO'!U17&gt;0,'POR META PRODUCTO'!U17/'POR META PRODUCTO'!$T17,0)</f>
        <v>#REF!</v>
      </c>
      <c r="T17" s="320" t="e">
        <f>IF('POR META PRODUCTO'!V17&gt;0,'POR META PRODUCTO'!V17/'POR META PRODUCTO'!$T17,0)</f>
        <v>#REF!</v>
      </c>
      <c r="U17" s="320" t="e">
        <f>IF('POR META PRODUCTO'!W17&gt;0,'POR META PRODUCTO'!W17/'POR META PRODUCTO'!$T17,0)</f>
        <v>#REF!</v>
      </c>
      <c r="V17" s="320" t="e">
        <f>IF('POR META PRODUCTO'!X17&gt;0,'POR META PRODUCTO'!X17/'POR META PRODUCTO'!$T17,0)</f>
        <v>#REF!</v>
      </c>
      <c r="W17" s="329" t="e">
        <f t="shared" si="0"/>
        <v>#REF!</v>
      </c>
      <c r="X17" s="320" t="e">
        <f>IF('POR META PRODUCTO'!AA17&gt;0,'POR META PRODUCTO'!AA17/'POR META PRODUCTO'!$Z17,0)</f>
        <v>#REF!</v>
      </c>
      <c r="Y17" s="320" t="e">
        <f>IF('POR META PRODUCTO'!AB17&gt;0,'POR META PRODUCTO'!AB17/'POR META PRODUCTO'!$Z17,0)</f>
        <v>#REF!</v>
      </c>
      <c r="Z17" s="325" t="e">
        <f>IF('POR META PRODUCTO'!AC17&gt;0,'POR META PRODUCTO'!AC17/'POR META PRODUCTO'!$Z17,0)</f>
        <v>#REF!</v>
      </c>
      <c r="AA17" s="325" t="e">
        <f>IF('POR META PRODUCTO'!AD17&gt;0,'POR META PRODUCTO'!AD17/'POR META PRODUCTO'!$Z17,0)</f>
        <v>#REF!</v>
      </c>
    </row>
    <row r="18" spans="1:27" ht="19.5" hidden="1" customHeight="1" outlineLevel="2" x14ac:dyDescent="0.25">
      <c r="A18" s="3" t="str">
        <f>CONCATENATE(MID(B18,1,3),".",MID(B18,5,1),".",3)</f>
        <v>1.2.2.3</v>
      </c>
      <c r="B18" s="58" t="s">
        <v>499</v>
      </c>
      <c r="C18" s="58" t="e">
        <f>+VLOOKUP(B18,'GASTOS OCT'!#REF!,5,FALSE)</f>
        <v>#REF!</v>
      </c>
      <c r="D18" s="405"/>
      <c r="E18" s="444" t="s">
        <v>334</v>
      </c>
      <c r="F18" s="447" t="e">
        <f>+VLOOKUP(C18,#REF!,2,FALSE)</f>
        <v>#REF!</v>
      </c>
      <c r="G18" s="26" t="s">
        <v>4167</v>
      </c>
      <c r="H18" s="329" t="e">
        <f>SUMPRODUCT((ACTUALIZADO!$A$4:$A$528=$A18)*(ACTUALIZADO!$M$4:$M$528=1)*(ACTUALIZADO!$B$4:$B$528=$C18)*(ACTUALIZADO!N$4:N$528))/1000000</f>
        <v>#REF!</v>
      </c>
      <c r="I18" s="320" t="e">
        <f>IF('POR META PRODUCTO'!I18&gt;0,'POR META PRODUCTO'!I18/'POR META PRODUCTO'!$H18,0)</f>
        <v>#REF!</v>
      </c>
      <c r="J18" s="320" t="e">
        <f>IF('POR META PRODUCTO'!J18&gt;0,'POR META PRODUCTO'!J18/'POR META PRODUCTO'!$H18,0)</f>
        <v>#REF!</v>
      </c>
      <c r="K18" s="320" t="e">
        <f>IF('POR META PRODUCTO'!K18&gt;0,'POR META PRODUCTO'!K18/'POR META PRODUCTO'!$H18,0)</f>
        <v>#REF!</v>
      </c>
      <c r="L18" s="320" t="e">
        <f>IF('POR META PRODUCTO'!L18&gt;0,'POR META PRODUCTO'!L18/'POR META PRODUCTO'!$H18,0)</f>
        <v>#REF!</v>
      </c>
      <c r="M18" s="329" t="e">
        <f>SUMPRODUCT((ACTUALIZADO!$A$4:$A$528=$A18)*(ACTUALIZADO!$M$4:$M$528=2)*(ACTUALIZADO!$B$4:$B$528=$C18)*(ACTUALIZADO!N$4:N$528))/1000000+SUMPRODUCT((ACTUALIZADO!$A$4:$A$528=$A18)*(ACTUALIZADO!$M$4:$M$528=5)*(ACTUALIZADO!$B$4:$B$528=$C18)*(ACTUALIZADO!N$4:N$528))/1000000</f>
        <v>#REF!</v>
      </c>
      <c r="N18" s="320" t="e">
        <f>IF('POR META PRODUCTO'!O18&gt;0,'POR META PRODUCTO'!O18/'POR META PRODUCTO'!$N18,0)</f>
        <v>#REF!</v>
      </c>
      <c r="O18" s="320" t="e">
        <f>IF('POR META PRODUCTO'!P18&gt;0,'POR META PRODUCTO'!P18/'POR META PRODUCTO'!$N18,0)</f>
        <v>#REF!</v>
      </c>
      <c r="P18" s="320" t="e">
        <f>IF('POR META PRODUCTO'!Q18&gt;0,'POR META PRODUCTO'!Q18/'POR META PRODUCTO'!$N18,0)</f>
        <v>#REF!</v>
      </c>
      <c r="Q18" s="320" t="e">
        <f>IF('POR META PRODUCTO'!R18&gt;0,'POR META PRODUCTO'!R18/'POR META PRODUCTO'!$N18,0)</f>
        <v>#REF!</v>
      </c>
      <c r="R18" s="329" t="e">
        <f>SUMPRODUCT((ACTUALIZADO!$A$4:$A$528=$A18)*(ACTUALIZADO!$M$4:$M$528=3)*(ACTUALIZADO!$B$4:$B$528=$C18)*(ACTUALIZADO!N$4:N$528))/1000000</f>
        <v>#REF!</v>
      </c>
      <c r="S18" s="320" t="e">
        <f>IF('POR META PRODUCTO'!U18&gt;0,'POR META PRODUCTO'!U18/'POR META PRODUCTO'!$T18,0)</f>
        <v>#REF!</v>
      </c>
      <c r="T18" s="320" t="e">
        <f>IF('POR META PRODUCTO'!V18&gt;0,'POR META PRODUCTO'!V18/'POR META PRODUCTO'!$T18,0)</f>
        <v>#REF!</v>
      </c>
      <c r="U18" s="320" t="e">
        <f>IF('POR META PRODUCTO'!W18&gt;0,'POR META PRODUCTO'!W18/'POR META PRODUCTO'!$T18,0)</f>
        <v>#REF!</v>
      </c>
      <c r="V18" s="320" t="e">
        <f>IF('POR META PRODUCTO'!X18&gt;0,'POR META PRODUCTO'!X18/'POR META PRODUCTO'!$T18,0)</f>
        <v>#REF!</v>
      </c>
      <c r="W18" s="329" t="e">
        <f t="shared" si="0"/>
        <v>#REF!</v>
      </c>
      <c r="X18" s="320" t="e">
        <f>IF('POR META PRODUCTO'!AA18&gt;0,'POR META PRODUCTO'!AA18/'POR META PRODUCTO'!$Z18,0)</f>
        <v>#REF!</v>
      </c>
      <c r="Y18" s="320" t="e">
        <f>IF('POR META PRODUCTO'!AB18&gt;0,'POR META PRODUCTO'!AB18/'POR META PRODUCTO'!$Z18,0)</f>
        <v>#REF!</v>
      </c>
      <c r="Z18" s="325" t="e">
        <f>IF('POR META PRODUCTO'!AC18&gt;0,'POR META PRODUCTO'!AC18/'POR META PRODUCTO'!$Z18,0)</f>
        <v>#REF!</v>
      </c>
      <c r="AA18" s="325" t="e">
        <f>IF('POR META PRODUCTO'!AD18&gt;0,'POR META PRODUCTO'!AD18/'POR META PRODUCTO'!$Z18,0)</f>
        <v>#REF!</v>
      </c>
    </row>
    <row r="19" spans="1:27" ht="43.5" hidden="1" customHeight="1" outlineLevel="2" x14ac:dyDescent="0.25">
      <c r="A19" s="3" t="str">
        <f>CONCATENATE(MID(B19,1,3),".",MID(B19,5,1),".",4)</f>
        <v>1.2.2.4</v>
      </c>
      <c r="B19" s="58" t="s">
        <v>499</v>
      </c>
      <c r="C19" s="58" t="e">
        <f>+VLOOKUP(B19,'GASTOS OCT'!#REF!,5,FALSE)</f>
        <v>#REF!</v>
      </c>
      <c r="D19" s="405"/>
      <c r="E19" s="444" t="s">
        <v>334</v>
      </c>
      <c r="F19" s="447" t="e">
        <f>+VLOOKUP(C19,#REF!,2,FALSE)</f>
        <v>#REF!</v>
      </c>
      <c r="G19" s="26" t="s">
        <v>4168</v>
      </c>
      <c r="H19" s="329" t="e">
        <f>SUMPRODUCT((ACTUALIZADO!$A$4:$A$528=$A19)*(ACTUALIZADO!$M$4:$M$528=1)*(ACTUALIZADO!$B$4:$B$528=$C19)*(ACTUALIZADO!N$4:N$528))/1000000</f>
        <v>#REF!</v>
      </c>
      <c r="I19" s="320" t="e">
        <f>IF('POR META PRODUCTO'!I19&gt;0,'POR META PRODUCTO'!I19/'POR META PRODUCTO'!$H19,0)</f>
        <v>#REF!</v>
      </c>
      <c r="J19" s="320" t="e">
        <f>IF('POR META PRODUCTO'!J19&gt;0,'POR META PRODUCTO'!J19/'POR META PRODUCTO'!$H19,0)</f>
        <v>#REF!</v>
      </c>
      <c r="K19" s="320" t="e">
        <f>IF('POR META PRODUCTO'!K19&gt;0,'POR META PRODUCTO'!K19/'POR META PRODUCTO'!$H19,0)</f>
        <v>#REF!</v>
      </c>
      <c r="L19" s="320" t="e">
        <f>IF('POR META PRODUCTO'!L19&gt;0,'POR META PRODUCTO'!L19/'POR META PRODUCTO'!$H19,0)</f>
        <v>#REF!</v>
      </c>
      <c r="M19" s="329" t="e">
        <f>SUMPRODUCT((ACTUALIZADO!$A$4:$A$528=$A19)*(ACTUALIZADO!$M$4:$M$528=2)*(ACTUALIZADO!$B$4:$B$528=$C19)*(ACTUALIZADO!N$4:N$528))/1000000+SUMPRODUCT((ACTUALIZADO!$A$4:$A$528=$A19)*(ACTUALIZADO!$M$4:$M$528=5)*(ACTUALIZADO!$B$4:$B$528=$C19)*(ACTUALIZADO!N$4:N$528))/1000000</f>
        <v>#REF!</v>
      </c>
      <c r="N19" s="320" t="e">
        <f>IF('POR META PRODUCTO'!O19&gt;0,'POR META PRODUCTO'!O19/'POR META PRODUCTO'!$N19,0)</f>
        <v>#REF!</v>
      </c>
      <c r="O19" s="320" t="e">
        <f>IF('POR META PRODUCTO'!P19&gt;0,'POR META PRODUCTO'!P19/'POR META PRODUCTO'!$N19,0)</f>
        <v>#REF!</v>
      </c>
      <c r="P19" s="320" t="e">
        <f>IF('POR META PRODUCTO'!Q19&gt;0,'POR META PRODUCTO'!Q19/'POR META PRODUCTO'!$N19,0)</f>
        <v>#REF!</v>
      </c>
      <c r="Q19" s="320" t="e">
        <f>IF('POR META PRODUCTO'!R19&gt;0,'POR META PRODUCTO'!R19/'POR META PRODUCTO'!$N19,0)</f>
        <v>#REF!</v>
      </c>
      <c r="R19" s="329" t="e">
        <f>SUMPRODUCT((ACTUALIZADO!$A$4:$A$528=$A19)*(ACTUALIZADO!$M$4:$M$528=3)*(ACTUALIZADO!$B$4:$B$528=$C19)*(ACTUALIZADO!N$4:N$528))/1000000</f>
        <v>#REF!</v>
      </c>
      <c r="S19" s="320" t="e">
        <f>IF('POR META PRODUCTO'!U19&gt;0,'POR META PRODUCTO'!U19/'POR META PRODUCTO'!$T19,0)</f>
        <v>#REF!</v>
      </c>
      <c r="T19" s="320" t="e">
        <f>IF('POR META PRODUCTO'!V19&gt;0,'POR META PRODUCTO'!V19/'POR META PRODUCTO'!$T19,0)</f>
        <v>#REF!</v>
      </c>
      <c r="U19" s="320" t="e">
        <f>IF('POR META PRODUCTO'!W19&gt;0,'POR META PRODUCTO'!W19/'POR META PRODUCTO'!$T19,0)</f>
        <v>#REF!</v>
      </c>
      <c r="V19" s="320" t="e">
        <f>IF('POR META PRODUCTO'!X19&gt;0,'POR META PRODUCTO'!X19/'POR META PRODUCTO'!$T19,0)</f>
        <v>#REF!</v>
      </c>
      <c r="W19" s="329" t="e">
        <f t="shared" si="0"/>
        <v>#REF!</v>
      </c>
      <c r="X19" s="320" t="e">
        <f>IF('POR META PRODUCTO'!AA19&gt;0,'POR META PRODUCTO'!AA19/'POR META PRODUCTO'!$Z19,0)</f>
        <v>#REF!</v>
      </c>
      <c r="Y19" s="320" t="e">
        <f>IF('POR META PRODUCTO'!AB19&gt;0,'POR META PRODUCTO'!AB19/'POR META PRODUCTO'!$Z19,0)</f>
        <v>#REF!</v>
      </c>
      <c r="Z19" s="325" t="e">
        <f>IF('POR META PRODUCTO'!AC19&gt;0,'POR META PRODUCTO'!AC19/'POR META PRODUCTO'!$Z19,0)</f>
        <v>#REF!</v>
      </c>
      <c r="AA19" s="325" t="e">
        <f>IF('POR META PRODUCTO'!AD19&gt;0,'POR META PRODUCTO'!AD19/'POR META PRODUCTO'!$Z19,0)</f>
        <v>#REF!</v>
      </c>
    </row>
    <row r="20" spans="1:27" ht="27" hidden="1" outlineLevel="2" x14ac:dyDescent="0.25">
      <c r="A20" s="3" t="str">
        <f>CONCATENATE(MID(B20,1,3),".",MID(B20,5,1),".",5)</f>
        <v>1.2.2.5</v>
      </c>
      <c r="B20" s="58" t="s">
        <v>499</v>
      </c>
      <c r="C20" s="58" t="e">
        <f>+VLOOKUP(B20,'GASTOS OCT'!#REF!,5,FALSE)</f>
        <v>#REF!</v>
      </c>
      <c r="D20" s="405"/>
      <c r="E20" s="445" t="s">
        <v>334</v>
      </c>
      <c r="F20" s="448" t="e">
        <f>+VLOOKUP(C20,#REF!,2,FALSE)</f>
        <v>#REF!</v>
      </c>
      <c r="G20" s="26" t="s">
        <v>4169</v>
      </c>
      <c r="H20" s="329" t="e">
        <f>SUMPRODUCT((ACTUALIZADO!$A$4:$A$528=$A20)*(ACTUALIZADO!$M$4:$M$528=1)*(ACTUALIZADO!$B$4:$B$528=$C20)*(ACTUALIZADO!N$4:N$528))/1000000</f>
        <v>#REF!</v>
      </c>
      <c r="I20" s="320" t="e">
        <f>IF('POR META PRODUCTO'!I20&gt;0,'POR META PRODUCTO'!I20/'POR META PRODUCTO'!$H20,0)</f>
        <v>#REF!</v>
      </c>
      <c r="J20" s="320" t="e">
        <f>IF('POR META PRODUCTO'!J20&gt;0,'POR META PRODUCTO'!J20/'POR META PRODUCTO'!$H20,0)</f>
        <v>#REF!</v>
      </c>
      <c r="K20" s="320" t="e">
        <f>IF('POR META PRODUCTO'!K20&gt;0,'POR META PRODUCTO'!K20/'POR META PRODUCTO'!$H20,0)</f>
        <v>#REF!</v>
      </c>
      <c r="L20" s="320" t="e">
        <f>IF('POR META PRODUCTO'!L20&gt;0,'POR META PRODUCTO'!L20/'POR META PRODUCTO'!$H20,0)</f>
        <v>#REF!</v>
      </c>
      <c r="M20" s="329" t="e">
        <f>SUMPRODUCT((ACTUALIZADO!$A$4:$A$528=$A20)*(ACTUALIZADO!$M$4:$M$528=2)*(ACTUALIZADO!$B$4:$B$528=$C20)*(ACTUALIZADO!N$4:N$528))/1000000+SUMPRODUCT((ACTUALIZADO!$A$4:$A$528=$A20)*(ACTUALIZADO!$M$4:$M$528=5)*(ACTUALIZADO!$B$4:$B$528=$C20)*(ACTUALIZADO!N$4:N$528))/1000000</f>
        <v>#REF!</v>
      </c>
      <c r="N20" s="320" t="e">
        <f>IF('POR META PRODUCTO'!O20&gt;0,'POR META PRODUCTO'!O20/'POR META PRODUCTO'!$N20,0)</f>
        <v>#REF!</v>
      </c>
      <c r="O20" s="320" t="e">
        <f>IF('POR META PRODUCTO'!P20&gt;0,'POR META PRODUCTO'!P20/'POR META PRODUCTO'!$N20,0)</f>
        <v>#REF!</v>
      </c>
      <c r="P20" s="320" t="e">
        <f>IF('POR META PRODUCTO'!Q20&gt;0,'POR META PRODUCTO'!Q20/'POR META PRODUCTO'!$N20,0)</f>
        <v>#REF!</v>
      </c>
      <c r="Q20" s="320" t="e">
        <f>IF('POR META PRODUCTO'!R20&gt;0,'POR META PRODUCTO'!R20/'POR META PRODUCTO'!$N20,0)</f>
        <v>#REF!</v>
      </c>
      <c r="R20" s="329" t="e">
        <f>SUMPRODUCT((ACTUALIZADO!$A$4:$A$528=$A20)*(ACTUALIZADO!$M$4:$M$528=3)*(ACTUALIZADO!$B$4:$B$528=$C20)*(ACTUALIZADO!N$4:N$528))/1000000</f>
        <v>#REF!</v>
      </c>
      <c r="S20" s="320" t="e">
        <f>IF('POR META PRODUCTO'!U20&gt;0,'POR META PRODUCTO'!U20/'POR META PRODUCTO'!$T20,0)</f>
        <v>#REF!</v>
      </c>
      <c r="T20" s="320" t="e">
        <f>IF('POR META PRODUCTO'!V20&gt;0,'POR META PRODUCTO'!V20/'POR META PRODUCTO'!$T20,0)</f>
        <v>#REF!</v>
      </c>
      <c r="U20" s="320" t="e">
        <f>IF('POR META PRODUCTO'!W20&gt;0,'POR META PRODUCTO'!W20/'POR META PRODUCTO'!$T20,0)</f>
        <v>#REF!</v>
      </c>
      <c r="V20" s="320" t="e">
        <f>IF('POR META PRODUCTO'!X20&gt;0,'POR META PRODUCTO'!X20/'POR META PRODUCTO'!$T20,0)</f>
        <v>#REF!</v>
      </c>
      <c r="W20" s="329" t="e">
        <f t="shared" si="0"/>
        <v>#REF!</v>
      </c>
      <c r="X20" s="320" t="e">
        <f>IF('POR META PRODUCTO'!AA20&gt;0,'POR META PRODUCTO'!AA20/'POR META PRODUCTO'!$Z20,0)</f>
        <v>#REF!</v>
      </c>
      <c r="Y20" s="320" t="e">
        <f>IF('POR META PRODUCTO'!AB20&gt;0,'POR META PRODUCTO'!AB20/'POR META PRODUCTO'!$Z20,0)</f>
        <v>#REF!</v>
      </c>
      <c r="Z20" s="325" t="e">
        <f>IF('POR META PRODUCTO'!AC20&gt;0,'POR META PRODUCTO'!AC20/'POR META PRODUCTO'!$Z20,0)</f>
        <v>#REF!</v>
      </c>
      <c r="AA20" s="325" t="e">
        <f>IF('POR META PRODUCTO'!AD20&gt;0,'POR META PRODUCTO'!AD20/'POR META PRODUCTO'!$Z20,0)</f>
        <v>#REF!</v>
      </c>
    </row>
    <row r="21" spans="1:27" ht="35.25" hidden="1" customHeight="1" outlineLevel="2" x14ac:dyDescent="0.25">
      <c r="A21" s="3" t="str">
        <f>CONCATENATE(MID(B21,1,3),".",MID(B21,5,1),".",1)</f>
        <v>1.2.3.1</v>
      </c>
      <c r="B21" s="58" t="s">
        <v>500</v>
      </c>
      <c r="C21" s="58" t="e">
        <f>+VLOOKUP(B21,'GASTOS OCT'!#REF!,5,FALSE)</f>
        <v>#REF!</v>
      </c>
      <c r="D21" s="406" t="s">
        <v>240</v>
      </c>
      <c r="E21" s="26" t="s">
        <v>337</v>
      </c>
      <c r="F21" s="185" t="e">
        <f>+VLOOKUP(C21,#REF!,2,FALSE)</f>
        <v>#REF!</v>
      </c>
      <c r="G21" s="26" t="s">
        <v>4170</v>
      </c>
      <c r="H21" s="329" t="e">
        <f>SUMPRODUCT((ACTUALIZADO!$A$4:$A$528=$A21)*(ACTUALIZADO!$M$4:$M$528=1)*(ACTUALIZADO!$B$4:$B$528=$C21)*(ACTUALIZADO!N$4:N$528))/1000000</f>
        <v>#REF!</v>
      </c>
      <c r="I21" s="320" t="e">
        <f>IF('POR META PRODUCTO'!I21&gt;0,'POR META PRODUCTO'!I21/'POR META PRODUCTO'!$H21,0)</f>
        <v>#REF!</v>
      </c>
      <c r="J21" s="320" t="e">
        <f>IF('POR META PRODUCTO'!J21&gt;0,'POR META PRODUCTO'!J21/'POR META PRODUCTO'!$H21,0)</f>
        <v>#REF!</v>
      </c>
      <c r="K21" s="320" t="e">
        <f>IF('POR META PRODUCTO'!K21&gt;0,'POR META PRODUCTO'!K21/'POR META PRODUCTO'!$H21,0)</f>
        <v>#REF!</v>
      </c>
      <c r="L21" s="320" t="e">
        <f>IF('POR META PRODUCTO'!L21&gt;0,'POR META PRODUCTO'!L21/'POR META PRODUCTO'!$H21,0)</f>
        <v>#REF!</v>
      </c>
      <c r="M21" s="329" t="e">
        <f>SUMPRODUCT((ACTUALIZADO!$A$4:$A$528=$A21)*(ACTUALIZADO!$M$4:$M$528=2)*(ACTUALIZADO!$B$4:$B$528=$C21)*(ACTUALIZADO!N$4:N$528))/1000000+SUMPRODUCT((ACTUALIZADO!$A$4:$A$528=$A21)*(ACTUALIZADO!$M$4:$M$528=5)*(ACTUALIZADO!$B$4:$B$528=$C21)*(ACTUALIZADO!N$4:N$528))/1000000</f>
        <v>#REF!</v>
      </c>
      <c r="N21" s="320" t="e">
        <f>IF('POR META PRODUCTO'!O21&gt;0,'POR META PRODUCTO'!O21/'POR META PRODUCTO'!$N21,0)</f>
        <v>#REF!</v>
      </c>
      <c r="O21" s="320" t="e">
        <f>IF('POR META PRODUCTO'!P21&gt;0,'POR META PRODUCTO'!P21/'POR META PRODUCTO'!$N21,0)</f>
        <v>#REF!</v>
      </c>
      <c r="P21" s="320" t="e">
        <f>IF('POR META PRODUCTO'!Q21&gt;0,'POR META PRODUCTO'!Q21/'POR META PRODUCTO'!$N21,0)</f>
        <v>#REF!</v>
      </c>
      <c r="Q21" s="320" t="e">
        <f>IF('POR META PRODUCTO'!R21&gt;0,'POR META PRODUCTO'!R21/'POR META PRODUCTO'!$N21,0)</f>
        <v>#REF!</v>
      </c>
      <c r="R21" s="329" t="e">
        <f>SUMPRODUCT((ACTUALIZADO!$A$4:$A$528=$A21)*(ACTUALIZADO!$M$4:$M$528=3)*(ACTUALIZADO!$B$4:$B$528=$C21)*(ACTUALIZADO!N$4:N$528))/1000000</f>
        <v>#REF!</v>
      </c>
      <c r="S21" s="320" t="e">
        <f>IF('POR META PRODUCTO'!U21&gt;0,'POR META PRODUCTO'!U21/'POR META PRODUCTO'!$T21,0)</f>
        <v>#REF!</v>
      </c>
      <c r="T21" s="320" t="e">
        <f>IF('POR META PRODUCTO'!V21&gt;0,'POR META PRODUCTO'!V21/'POR META PRODUCTO'!$T21,0)</f>
        <v>#REF!</v>
      </c>
      <c r="U21" s="320" t="e">
        <f>IF('POR META PRODUCTO'!W21&gt;0,'POR META PRODUCTO'!W21/'POR META PRODUCTO'!$T21,0)</f>
        <v>#REF!</v>
      </c>
      <c r="V21" s="320" t="e">
        <f>IF('POR META PRODUCTO'!X21&gt;0,'POR META PRODUCTO'!X21/'POR META PRODUCTO'!$T21,0)</f>
        <v>#REF!</v>
      </c>
      <c r="W21" s="329" t="e">
        <f t="shared" si="0"/>
        <v>#REF!</v>
      </c>
      <c r="X21" s="320" t="e">
        <f>IF('POR META PRODUCTO'!AA21&gt;0,'POR META PRODUCTO'!AA21/'POR META PRODUCTO'!$Z21,0)</f>
        <v>#REF!</v>
      </c>
      <c r="Y21" s="320" t="e">
        <f>IF('POR META PRODUCTO'!AB21&gt;0,'POR META PRODUCTO'!AB21/'POR META PRODUCTO'!$Z21,0)</f>
        <v>#REF!</v>
      </c>
      <c r="Z21" s="325" t="e">
        <f>IF('POR META PRODUCTO'!AC21&gt;0,'POR META PRODUCTO'!AC21/'POR META PRODUCTO'!$Z21,0)</f>
        <v>#REF!</v>
      </c>
      <c r="AA21" s="325" t="e">
        <f>IF('POR META PRODUCTO'!AD21&gt;0,'POR META PRODUCTO'!AD21/'POR META PRODUCTO'!$Z21,0)</f>
        <v>#REF!</v>
      </c>
    </row>
    <row r="22" spans="1:27" hidden="1" outlineLevel="1" collapsed="1" x14ac:dyDescent="0.25">
      <c r="B22" s="58" t="s">
        <v>3546</v>
      </c>
      <c r="C22" s="58"/>
      <c r="D22" s="452" t="str">
        <f>+CONCATENATE("TOTAL ",D14)</f>
        <v>TOTAL SALUD Y BIENESTAR</v>
      </c>
      <c r="E22" s="453"/>
      <c r="F22" s="454"/>
      <c r="G22" s="189"/>
      <c r="H22" s="329" t="e">
        <f>SUM(H14:H21)</f>
        <v>#REF!</v>
      </c>
      <c r="I22" s="321" t="e">
        <f>IF('POR META PRODUCTO'!I22&gt;0,'POR META PRODUCTO'!I22/'POR META PRODUCTO'!$H22,0)</f>
        <v>#REF!</v>
      </c>
      <c r="J22" s="321" t="e">
        <f>IF('POR META PRODUCTO'!J22&gt;0,'POR META PRODUCTO'!J22/'POR META PRODUCTO'!$H22,0)</f>
        <v>#REF!</v>
      </c>
      <c r="K22" s="321" t="e">
        <f>IF('POR META PRODUCTO'!K22&gt;0,'POR META PRODUCTO'!K22/'POR META PRODUCTO'!$H22,0)</f>
        <v>#REF!</v>
      </c>
      <c r="L22" s="321" t="e">
        <f>IF('POR META PRODUCTO'!L22&gt;0,'POR META PRODUCTO'!L22/'POR META PRODUCTO'!$H22,0)</f>
        <v>#REF!</v>
      </c>
      <c r="M22" s="329" t="e">
        <f t="shared" ref="M22" si="4">SUM(M14:M21)</f>
        <v>#REF!</v>
      </c>
      <c r="N22" s="321" t="e">
        <f>IF('POR META PRODUCTO'!O22&gt;0,'POR META PRODUCTO'!O22/'POR META PRODUCTO'!$N22,0)</f>
        <v>#REF!</v>
      </c>
      <c r="O22" s="321" t="e">
        <f>IF('POR META PRODUCTO'!P22&gt;0,'POR META PRODUCTO'!P22/'POR META PRODUCTO'!$N22,0)</f>
        <v>#REF!</v>
      </c>
      <c r="P22" s="321" t="e">
        <f>IF('POR META PRODUCTO'!Q22&gt;0,'POR META PRODUCTO'!Q22/'POR META PRODUCTO'!$N22,0)</f>
        <v>#REF!</v>
      </c>
      <c r="Q22" s="321" t="e">
        <f>IF('POR META PRODUCTO'!R22&gt;0,'POR META PRODUCTO'!R22/'POR META PRODUCTO'!$N22,0)</f>
        <v>#REF!</v>
      </c>
      <c r="R22" s="329" t="e">
        <f t="shared" ref="R22" si="5">SUM(R14:R21)</f>
        <v>#REF!</v>
      </c>
      <c r="S22" s="321" t="e">
        <f>IF('POR META PRODUCTO'!U22&gt;0,'POR META PRODUCTO'!U22/'POR META PRODUCTO'!$T22,0)</f>
        <v>#REF!</v>
      </c>
      <c r="T22" s="321" t="e">
        <f>IF('POR META PRODUCTO'!V22&gt;0,'POR META PRODUCTO'!V22/'POR META PRODUCTO'!$T22,0)</f>
        <v>#REF!</v>
      </c>
      <c r="U22" s="321" t="e">
        <f>IF('POR META PRODUCTO'!W22&gt;0,'POR META PRODUCTO'!W22/'POR META PRODUCTO'!$T22,0)</f>
        <v>#REF!</v>
      </c>
      <c r="V22" s="321" t="e">
        <f>IF('POR META PRODUCTO'!X22&gt;0,'POR META PRODUCTO'!X22/'POR META PRODUCTO'!$T22,0)</f>
        <v>#REF!</v>
      </c>
      <c r="W22" s="329" t="e">
        <f t="shared" si="0"/>
        <v>#REF!</v>
      </c>
      <c r="X22" s="321" t="e">
        <f>IF('POR META PRODUCTO'!AA22&gt;0,'POR META PRODUCTO'!AA22/'POR META PRODUCTO'!$Z22,0)</f>
        <v>#REF!</v>
      </c>
      <c r="Y22" s="321" t="e">
        <f>IF('POR META PRODUCTO'!AB22&gt;0,'POR META PRODUCTO'!AB22/'POR META PRODUCTO'!$Z22,0)</f>
        <v>#REF!</v>
      </c>
      <c r="Z22" s="321" t="e">
        <f>IF('POR META PRODUCTO'!AC22&gt;0,'POR META PRODUCTO'!AC22/'POR META PRODUCTO'!$Z22,0)</f>
        <v>#REF!</v>
      </c>
      <c r="AA22" s="321" t="e">
        <f>IF('POR META PRODUCTO'!AD22&gt;0,'POR META PRODUCTO'!AD22/'POR META PRODUCTO'!$Z22,0)</f>
        <v>#REF!</v>
      </c>
    </row>
    <row r="23" spans="1:27" ht="40.5" hidden="1" outlineLevel="2" x14ac:dyDescent="0.25">
      <c r="A23" s="3" t="str">
        <f>CONCATENATE(MID(B23,1,3),".",MID(B23,5,1),".",1)</f>
        <v>1.3.1.1</v>
      </c>
      <c r="B23" s="58" t="s">
        <v>501</v>
      </c>
      <c r="C23" s="58" t="e">
        <f>+VLOOKUP(B23,'GASTOS OCT'!#REF!,5,FALSE)</f>
        <v>#REF!</v>
      </c>
      <c r="D23" s="404" t="s">
        <v>340</v>
      </c>
      <c r="E23" s="426" t="s">
        <v>341</v>
      </c>
      <c r="F23" s="437" t="e">
        <f>+VLOOKUP(C23,#REF!,2,FALSE)</f>
        <v>#REF!</v>
      </c>
      <c r="G23" s="26" t="s">
        <v>4171</v>
      </c>
      <c r="H23" s="329" t="e">
        <f>SUMPRODUCT((ACTUALIZADO!$A$4:$A$528=$A23)*(ACTUALIZADO!$M$4:$M$528=1)*(ACTUALIZADO!$B$4:$B$528=$C23)*(ACTUALIZADO!N$4:N$528))/1000000</f>
        <v>#REF!</v>
      </c>
      <c r="I23" s="320" t="e">
        <f>IF('POR META PRODUCTO'!I23&gt;0,'POR META PRODUCTO'!I23/'POR META PRODUCTO'!$H23,0)</f>
        <v>#REF!</v>
      </c>
      <c r="J23" s="320" t="e">
        <f>IF('POR META PRODUCTO'!J23&gt;0,'POR META PRODUCTO'!J23/'POR META PRODUCTO'!$H23,0)</f>
        <v>#REF!</v>
      </c>
      <c r="K23" s="320" t="e">
        <f>IF('POR META PRODUCTO'!K23&gt;0,'POR META PRODUCTO'!K23/'POR META PRODUCTO'!$H23,0)</f>
        <v>#REF!</v>
      </c>
      <c r="L23" s="320" t="e">
        <f>IF('POR META PRODUCTO'!L23&gt;0,'POR META PRODUCTO'!L23/'POR META PRODUCTO'!$H23,0)</f>
        <v>#REF!</v>
      </c>
      <c r="M23" s="329" t="e">
        <f>SUMPRODUCT((ACTUALIZADO!$A$4:$A$528=$A23)*(ACTUALIZADO!$M$4:$M$528=2)*(ACTUALIZADO!$B$4:$B$528=$C23)*(ACTUALIZADO!N$4:N$528))/1000000+SUMPRODUCT((ACTUALIZADO!$A$4:$A$528=$A23)*(ACTUALIZADO!$M$4:$M$528=5)*(ACTUALIZADO!$B$4:$B$528=$C23)*(ACTUALIZADO!N$4:N$528))/1000000</f>
        <v>#REF!</v>
      </c>
      <c r="N23" s="320" t="e">
        <f>IF('POR META PRODUCTO'!O23&gt;0,'POR META PRODUCTO'!O23/'POR META PRODUCTO'!$N23,0)</f>
        <v>#REF!</v>
      </c>
      <c r="O23" s="320" t="e">
        <f>IF('POR META PRODUCTO'!P23&gt;0,'POR META PRODUCTO'!P23/'POR META PRODUCTO'!$N23,0)</f>
        <v>#REF!</v>
      </c>
      <c r="P23" s="320" t="e">
        <f>IF('POR META PRODUCTO'!Q23&gt;0,'POR META PRODUCTO'!Q23/'POR META PRODUCTO'!$N23,0)</f>
        <v>#REF!</v>
      </c>
      <c r="Q23" s="320" t="e">
        <f>IF('POR META PRODUCTO'!R23&gt;0,'POR META PRODUCTO'!R23/'POR META PRODUCTO'!$N23,0)</f>
        <v>#REF!</v>
      </c>
      <c r="R23" s="329" t="e">
        <f>SUMPRODUCT((ACTUALIZADO!$A$4:$A$528=$A23)*(ACTUALIZADO!$M$4:$M$528=3)*(ACTUALIZADO!$B$4:$B$528=$C23)*(ACTUALIZADO!N$4:N$528))/1000000</f>
        <v>#REF!</v>
      </c>
      <c r="S23" s="320" t="e">
        <f>IF('POR META PRODUCTO'!U23&gt;0,'POR META PRODUCTO'!U23/'POR META PRODUCTO'!$T23,0)</f>
        <v>#REF!</v>
      </c>
      <c r="T23" s="320" t="e">
        <f>IF('POR META PRODUCTO'!V23&gt;0,'POR META PRODUCTO'!V23/'POR META PRODUCTO'!$T23,0)</f>
        <v>#REF!</v>
      </c>
      <c r="U23" s="320" t="e">
        <f>IF('POR META PRODUCTO'!W23&gt;0,'POR META PRODUCTO'!W23/'POR META PRODUCTO'!$T23,0)</f>
        <v>#REF!</v>
      </c>
      <c r="V23" s="320" t="e">
        <f>IF('POR META PRODUCTO'!X23&gt;0,'POR META PRODUCTO'!X23/'POR META PRODUCTO'!$T23,0)</f>
        <v>#REF!</v>
      </c>
      <c r="W23" s="329" t="e">
        <f t="shared" si="0"/>
        <v>#REF!</v>
      </c>
      <c r="X23" s="320" t="e">
        <f>IF('POR META PRODUCTO'!AA23&gt;0,'POR META PRODUCTO'!AA23/'POR META PRODUCTO'!$Z23,0)</f>
        <v>#REF!</v>
      </c>
      <c r="Y23" s="320" t="e">
        <f>IF('POR META PRODUCTO'!AB23&gt;0,'POR META PRODUCTO'!AB23/'POR META PRODUCTO'!$Z23,0)</f>
        <v>#REF!</v>
      </c>
      <c r="Z23" s="325" t="e">
        <f>IF('POR META PRODUCTO'!AC23&gt;0,'POR META PRODUCTO'!AC23/'POR META PRODUCTO'!$Z23,0)</f>
        <v>#REF!</v>
      </c>
      <c r="AA23" s="325" t="e">
        <f>IF('POR META PRODUCTO'!AD23&gt;0,'POR META PRODUCTO'!AD23/'POR META PRODUCTO'!$Z23,0)</f>
        <v>#REF!</v>
      </c>
    </row>
    <row r="24" spans="1:27" ht="43.5" hidden="1" customHeight="1" outlineLevel="2" x14ac:dyDescent="0.25">
      <c r="A24" s="3" t="str">
        <f>CONCATENATE(MID(B24,1,3),".",MID(B24,5,1),".",2)</f>
        <v>1.3.1.2</v>
      </c>
      <c r="B24" s="58" t="s">
        <v>501</v>
      </c>
      <c r="C24" s="58" t="e">
        <f>+VLOOKUP(B24,'GASTOS OCT'!#REF!,5,FALSE)</f>
        <v>#REF!</v>
      </c>
      <c r="D24" s="405"/>
      <c r="E24" s="428" t="s">
        <v>341</v>
      </c>
      <c r="F24" s="438" t="e">
        <f>+VLOOKUP(C24,#REF!,2,FALSE)</f>
        <v>#REF!</v>
      </c>
      <c r="G24" s="26" t="s">
        <v>4172</v>
      </c>
      <c r="H24" s="329" t="e">
        <f>SUMPRODUCT((ACTUALIZADO!$A$4:$A$528=$A24)*(ACTUALIZADO!$M$4:$M$528=1)*(ACTUALIZADO!$B$4:$B$528=$C24)*(ACTUALIZADO!N$4:N$528))/1000000</f>
        <v>#REF!</v>
      </c>
      <c r="I24" s="320" t="e">
        <f>IF('POR META PRODUCTO'!I24&gt;0,'POR META PRODUCTO'!I24/'POR META PRODUCTO'!$H24,0)</f>
        <v>#REF!</v>
      </c>
      <c r="J24" s="320" t="e">
        <f>IF('POR META PRODUCTO'!J24&gt;0,'POR META PRODUCTO'!J24/'POR META PRODUCTO'!$H24,0)</f>
        <v>#REF!</v>
      </c>
      <c r="K24" s="320" t="e">
        <f>IF('POR META PRODUCTO'!K24&gt;0,'POR META PRODUCTO'!K24/'POR META PRODUCTO'!$H24,0)</f>
        <v>#REF!</v>
      </c>
      <c r="L24" s="320" t="e">
        <f>IF('POR META PRODUCTO'!L24&gt;0,'POR META PRODUCTO'!L24/'POR META PRODUCTO'!$H24,0)</f>
        <v>#REF!</v>
      </c>
      <c r="M24" s="329" t="e">
        <f>SUMPRODUCT((ACTUALIZADO!$A$4:$A$528=$A24)*(ACTUALIZADO!$M$4:$M$528=2)*(ACTUALIZADO!$B$4:$B$528=$C24)*(ACTUALIZADO!N$4:N$528))/1000000+SUMPRODUCT((ACTUALIZADO!$A$4:$A$528=$A24)*(ACTUALIZADO!$M$4:$M$528=5)*(ACTUALIZADO!$B$4:$B$528=$C24)*(ACTUALIZADO!N$4:N$528))/1000000</f>
        <v>#REF!</v>
      </c>
      <c r="N24" s="320" t="e">
        <f>IF('POR META PRODUCTO'!O24&gt;0,'POR META PRODUCTO'!O24/'POR META PRODUCTO'!$N24,0)</f>
        <v>#REF!</v>
      </c>
      <c r="O24" s="320" t="e">
        <f>IF('POR META PRODUCTO'!P24&gt;0,'POR META PRODUCTO'!P24/'POR META PRODUCTO'!$N24,0)</f>
        <v>#REF!</v>
      </c>
      <c r="P24" s="320" t="e">
        <f>IF('POR META PRODUCTO'!Q24&gt;0,'POR META PRODUCTO'!Q24/'POR META PRODUCTO'!$N24,0)</f>
        <v>#REF!</v>
      </c>
      <c r="Q24" s="320" t="e">
        <f>IF('POR META PRODUCTO'!R24&gt;0,'POR META PRODUCTO'!R24/'POR META PRODUCTO'!$N24,0)</f>
        <v>#REF!</v>
      </c>
      <c r="R24" s="329" t="e">
        <f>SUMPRODUCT((ACTUALIZADO!$A$4:$A$528=$A24)*(ACTUALIZADO!$M$4:$M$528=3)*(ACTUALIZADO!$B$4:$B$528=$C24)*(ACTUALIZADO!N$4:N$528))/1000000</f>
        <v>#REF!</v>
      </c>
      <c r="S24" s="320" t="e">
        <f>IF('POR META PRODUCTO'!U24&gt;0,'POR META PRODUCTO'!U24/'POR META PRODUCTO'!$T24,0)</f>
        <v>#REF!</v>
      </c>
      <c r="T24" s="320" t="e">
        <f>IF('POR META PRODUCTO'!V24&gt;0,'POR META PRODUCTO'!V24/'POR META PRODUCTO'!$T24,0)</f>
        <v>#REF!</v>
      </c>
      <c r="U24" s="320" t="e">
        <f>IF('POR META PRODUCTO'!W24&gt;0,'POR META PRODUCTO'!W24/'POR META PRODUCTO'!$T24,0)</f>
        <v>#REF!</v>
      </c>
      <c r="V24" s="320" t="e">
        <f>IF('POR META PRODUCTO'!X24&gt;0,'POR META PRODUCTO'!X24/'POR META PRODUCTO'!$T24,0)</f>
        <v>#REF!</v>
      </c>
      <c r="W24" s="329" t="e">
        <f t="shared" si="0"/>
        <v>#REF!</v>
      </c>
      <c r="X24" s="320" t="e">
        <f>IF('POR META PRODUCTO'!AA24&gt;0,'POR META PRODUCTO'!AA24/'POR META PRODUCTO'!$Z24,0)</f>
        <v>#REF!</v>
      </c>
      <c r="Y24" s="320" t="e">
        <f>IF('POR META PRODUCTO'!AB24&gt;0,'POR META PRODUCTO'!AB24/'POR META PRODUCTO'!$Z24,0)</f>
        <v>#REF!</v>
      </c>
      <c r="Z24" s="325" t="e">
        <f>IF('POR META PRODUCTO'!AC24&gt;0,'POR META PRODUCTO'!AC24/'POR META PRODUCTO'!$Z24,0)</f>
        <v>#REF!</v>
      </c>
      <c r="AA24" s="325" t="e">
        <f>IF('POR META PRODUCTO'!AD24&gt;0,'POR META PRODUCTO'!AD24/'POR META PRODUCTO'!$Z24,0)</f>
        <v>#REF!</v>
      </c>
    </row>
    <row r="25" spans="1:27" ht="27" hidden="1" outlineLevel="2" x14ac:dyDescent="0.25">
      <c r="A25" s="3" t="str">
        <f>CONCATENATE(MID(B25,1,3),".",MID(B25,5,1),".",1)</f>
        <v>1.3.2.1</v>
      </c>
      <c r="B25" s="58" t="s">
        <v>502</v>
      </c>
      <c r="C25" s="58" t="e">
        <f>+VLOOKUP(B25,'GASTOS OCT'!#REF!,5,FALSE)</f>
        <v>#REF!</v>
      </c>
      <c r="D25" s="405" t="s">
        <v>241</v>
      </c>
      <c r="E25" s="397" t="s">
        <v>345</v>
      </c>
      <c r="F25" s="185" t="e">
        <f>+VLOOKUP(C25,#REF!,2,FALSE)</f>
        <v>#REF!</v>
      </c>
      <c r="G25" s="26" t="s">
        <v>4173</v>
      </c>
      <c r="H25" s="329" t="e">
        <f>SUMPRODUCT((ACTUALIZADO!$A$4:$A$528=$A25)*(ACTUALIZADO!$M$4:$M$528=1)*(ACTUALIZADO!$B$4:$B$528=$C25)*(ACTUALIZADO!N$4:N$528))/1000000</f>
        <v>#REF!</v>
      </c>
      <c r="I25" s="320" t="e">
        <f>IF('POR META PRODUCTO'!I25&gt;0,'POR META PRODUCTO'!I25/'POR META PRODUCTO'!$H25,0)</f>
        <v>#REF!</v>
      </c>
      <c r="J25" s="320" t="e">
        <f>IF('POR META PRODUCTO'!J25&gt;0,'POR META PRODUCTO'!J25/'POR META PRODUCTO'!$H25,0)</f>
        <v>#REF!</v>
      </c>
      <c r="K25" s="320" t="e">
        <f>IF('POR META PRODUCTO'!K25&gt;0,'POR META PRODUCTO'!K25/'POR META PRODUCTO'!$H25,0)</f>
        <v>#REF!</v>
      </c>
      <c r="L25" s="320" t="e">
        <f>IF('POR META PRODUCTO'!L25&gt;0,'POR META PRODUCTO'!L25/'POR META PRODUCTO'!$H25,0)</f>
        <v>#REF!</v>
      </c>
      <c r="M25" s="329" t="e">
        <f>SUMPRODUCT((ACTUALIZADO!$A$4:$A$528=$A25)*(ACTUALIZADO!$M$4:$M$528=2)*(ACTUALIZADO!$B$4:$B$528=$C25)*(ACTUALIZADO!N$4:N$528))/1000000+SUMPRODUCT((ACTUALIZADO!$A$4:$A$528=$A25)*(ACTUALIZADO!$M$4:$M$528=5)*(ACTUALIZADO!$B$4:$B$528=$C25)*(ACTUALIZADO!N$4:N$528))/1000000</f>
        <v>#REF!</v>
      </c>
      <c r="N25" s="320" t="e">
        <f>IF('POR META PRODUCTO'!O25&gt;0,'POR META PRODUCTO'!O25/'POR META PRODUCTO'!$N25,0)</f>
        <v>#REF!</v>
      </c>
      <c r="O25" s="320" t="e">
        <f>IF('POR META PRODUCTO'!P25&gt;0,'POR META PRODUCTO'!P25/'POR META PRODUCTO'!$N25,0)</f>
        <v>#REF!</v>
      </c>
      <c r="P25" s="320" t="e">
        <f>IF('POR META PRODUCTO'!Q25&gt;0,'POR META PRODUCTO'!Q25/'POR META PRODUCTO'!$N25,0)</f>
        <v>#REF!</v>
      </c>
      <c r="Q25" s="320" t="e">
        <f>IF('POR META PRODUCTO'!R25&gt;0,'POR META PRODUCTO'!R25/'POR META PRODUCTO'!$N25,0)</f>
        <v>#REF!</v>
      </c>
      <c r="R25" s="329" t="e">
        <f>SUMPRODUCT((ACTUALIZADO!$A$4:$A$528=$A25)*(ACTUALIZADO!$M$4:$M$528=3)*(ACTUALIZADO!$B$4:$B$528=$C25)*(ACTUALIZADO!N$4:N$528))/1000000</f>
        <v>#REF!</v>
      </c>
      <c r="S25" s="320" t="e">
        <f>IF('POR META PRODUCTO'!U25&gt;0,'POR META PRODUCTO'!U25/'POR META PRODUCTO'!$T25,0)</f>
        <v>#REF!</v>
      </c>
      <c r="T25" s="320" t="e">
        <f>IF('POR META PRODUCTO'!V25&gt;0,'POR META PRODUCTO'!V25/'POR META PRODUCTO'!$T25,0)</f>
        <v>#REF!</v>
      </c>
      <c r="U25" s="320" t="e">
        <f>IF('POR META PRODUCTO'!W25&gt;0,'POR META PRODUCTO'!W25/'POR META PRODUCTO'!$T25,0)</f>
        <v>#REF!</v>
      </c>
      <c r="V25" s="320" t="e">
        <f>IF('POR META PRODUCTO'!X25&gt;0,'POR META PRODUCTO'!X25/'POR META PRODUCTO'!$T25,0)</f>
        <v>#REF!</v>
      </c>
      <c r="W25" s="329" t="e">
        <f t="shared" si="0"/>
        <v>#REF!</v>
      </c>
      <c r="X25" s="320" t="e">
        <f>IF('POR META PRODUCTO'!AA25&gt;0,'POR META PRODUCTO'!AA25/'POR META PRODUCTO'!$Z25,0)</f>
        <v>#REF!</v>
      </c>
      <c r="Y25" s="320" t="e">
        <f>IF('POR META PRODUCTO'!AB25&gt;0,'POR META PRODUCTO'!AB25/'POR META PRODUCTO'!$Z25,0)</f>
        <v>#REF!</v>
      </c>
      <c r="Z25" s="325" t="e">
        <f>IF('POR META PRODUCTO'!AC25&gt;0,'POR META PRODUCTO'!AC25/'POR META PRODUCTO'!$Z25,0)</f>
        <v>#REF!</v>
      </c>
      <c r="AA25" s="325" t="e">
        <f>IF('POR META PRODUCTO'!AD25&gt;0,'POR META PRODUCTO'!AD25/'POR META PRODUCTO'!$Z25,0)</f>
        <v>#REF!</v>
      </c>
    </row>
    <row r="26" spans="1:27" ht="27" hidden="1" outlineLevel="2" x14ac:dyDescent="0.25">
      <c r="A26" s="3" t="str">
        <f>CONCATENATE(MID(B26,1,3),".",MID(B26,5,1),".",1)</f>
        <v>1.3.2.1</v>
      </c>
      <c r="B26" s="58" t="s">
        <v>502</v>
      </c>
      <c r="C26" s="58">
        <v>24</v>
      </c>
      <c r="D26" s="405"/>
      <c r="E26" s="397" t="s">
        <v>345</v>
      </c>
      <c r="F26" s="185" t="e">
        <f>+VLOOKUP(C26,#REF!,2,FALSE)</f>
        <v>#REF!</v>
      </c>
      <c r="G26" s="26" t="s">
        <v>4173</v>
      </c>
      <c r="H26" s="329">
        <f>SUMPRODUCT((ACTUALIZADO!$A$4:$A$528=$A26)*(ACTUALIZADO!$M$4:$M$528=1)*(ACTUALIZADO!$B$4:$B$528=$C26)*(ACTUALIZADO!N$4:N$528))/1000000</f>
        <v>138</v>
      </c>
      <c r="I26" s="320">
        <f>IF('POR META PRODUCTO'!I26&gt;0,'POR META PRODUCTO'!I26/'POR META PRODUCTO'!$H26,0)</f>
        <v>0.5</v>
      </c>
      <c r="J26" s="320">
        <f>IF('POR META PRODUCTO'!J26&gt;0,'POR META PRODUCTO'!J26/'POR META PRODUCTO'!$H26,0)</f>
        <v>0</v>
      </c>
      <c r="K26" s="320">
        <f>IF('POR META PRODUCTO'!K26&gt;0,'POR META PRODUCTO'!K26/'POR META PRODUCTO'!$H26,0)</f>
        <v>0.5</v>
      </c>
      <c r="L26" s="320">
        <f>IF('POR META PRODUCTO'!L26&gt;0,'POR META PRODUCTO'!L26/'POR META PRODUCTO'!$H26,0)</f>
        <v>0.5</v>
      </c>
      <c r="M26" s="329">
        <f>SUMPRODUCT((ACTUALIZADO!$A$4:$A$528=$A26)*(ACTUALIZADO!$M$4:$M$528=2)*(ACTUALIZADO!$B$4:$B$528=$C26)*(ACTUALIZADO!N$4:N$528))/1000000+SUMPRODUCT((ACTUALIZADO!$A$4:$A$528=$A26)*(ACTUALIZADO!$M$4:$M$528=5)*(ACTUALIZADO!$B$4:$B$528=$C26)*(ACTUALIZADO!N$4:N$528))/1000000</f>
        <v>0</v>
      </c>
      <c r="N26" s="320">
        <f>IF('POR META PRODUCTO'!O26&gt;0,'POR META PRODUCTO'!O26/'POR META PRODUCTO'!$N26,0)</f>
        <v>0</v>
      </c>
      <c r="O26" s="320">
        <f>IF('POR META PRODUCTO'!P26&gt;0,'POR META PRODUCTO'!P26/'POR META PRODUCTO'!$N26,0)</f>
        <v>0</v>
      </c>
      <c r="P26" s="320">
        <f>IF('POR META PRODUCTO'!Q26&gt;0,'POR META PRODUCTO'!Q26/'POR META PRODUCTO'!$N26,0)</f>
        <v>0</v>
      </c>
      <c r="Q26" s="320">
        <f>IF('POR META PRODUCTO'!R26&gt;0,'POR META PRODUCTO'!R26/'POR META PRODUCTO'!$N26,0)</f>
        <v>0</v>
      </c>
      <c r="R26" s="329">
        <f>SUMPRODUCT((ACTUALIZADO!$A$4:$A$528=$A26)*(ACTUALIZADO!$M$4:$M$528=3)*(ACTUALIZADO!$B$4:$B$528=$C26)*(ACTUALIZADO!N$4:N$528))/1000000</f>
        <v>0</v>
      </c>
      <c r="S26" s="320">
        <f>IF('POR META PRODUCTO'!U26&gt;0,'POR META PRODUCTO'!U26/'POR META PRODUCTO'!$T26,0)</f>
        <v>0</v>
      </c>
      <c r="T26" s="320">
        <f>IF('POR META PRODUCTO'!V26&gt;0,'POR META PRODUCTO'!V26/'POR META PRODUCTO'!$T26,0)</f>
        <v>0</v>
      </c>
      <c r="U26" s="320">
        <f>IF('POR META PRODUCTO'!W26&gt;0,'POR META PRODUCTO'!W26/'POR META PRODUCTO'!$T26,0)</f>
        <v>0</v>
      </c>
      <c r="V26" s="320">
        <f>IF('POR META PRODUCTO'!X26&gt;0,'POR META PRODUCTO'!X26/'POR META PRODUCTO'!$T26,0)</f>
        <v>0</v>
      </c>
      <c r="W26" s="329">
        <f t="shared" si="0"/>
        <v>138</v>
      </c>
      <c r="X26" s="320">
        <f>IF('POR META PRODUCTO'!AA26&gt;0,'POR META PRODUCTO'!AA26/'POR META PRODUCTO'!$Z26,0)</f>
        <v>0.5</v>
      </c>
      <c r="Y26" s="320">
        <f>IF('POR META PRODUCTO'!AB26&gt;0,'POR META PRODUCTO'!AB26/'POR META PRODUCTO'!$Z26,0)</f>
        <v>0</v>
      </c>
      <c r="Z26" s="325">
        <f>IF('POR META PRODUCTO'!AC26&gt;0,'POR META PRODUCTO'!AC26/'POR META PRODUCTO'!$Z26,0)</f>
        <v>0.5</v>
      </c>
      <c r="AA26" s="325">
        <f>IF('POR META PRODUCTO'!AD26&gt;0,'POR META PRODUCTO'!AD26/'POR META PRODUCTO'!$Z26,0)</f>
        <v>0.5</v>
      </c>
    </row>
    <row r="27" spans="1:27" ht="27" hidden="1" outlineLevel="2" x14ac:dyDescent="0.25">
      <c r="A27" s="3" t="str">
        <f>CONCATENATE(MID(B27,1,3),".",MID(B27,5,1),".",1)</f>
        <v>1.3.2.1</v>
      </c>
      <c r="B27" s="58" t="s">
        <v>502</v>
      </c>
      <c r="C27" s="58">
        <v>29</v>
      </c>
      <c r="D27" s="405"/>
      <c r="E27" s="397" t="s">
        <v>345</v>
      </c>
      <c r="F27" s="185" t="s">
        <v>216</v>
      </c>
      <c r="G27" s="26" t="s">
        <v>4173</v>
      </c>
      <c r="H27" s="329">
        <f>SUMPRODUCT((ACTUALIZADO!$A$4:$A$528=$A27)*(ACTUALIZADO!$M$4:$M$528=1)*(ACTUALIZADO!$B$4:$B$528=$C27)*(ACTUALIZADO!N$4:N$528))/1000000</f>
        <v>181.78648161000001</v>
      </c>
      <c r="I27" s="320">
        <f>IF('POR META PRODUCTO'!I27&gt;0,'POR META PRODUCTO'!I27/'POR META PRODUCTO'!$H27,0)</f>
        <v>1</v>
      </c>
      <c r="J27" s="320">
        <f>IF('POR META PRODUCTO'!J27&gt;0,'POR META PRODUCTO'!J27/'POR META PRODUCTO'!$H27,0)</f>
        <v>1</v>
      </c>
      <c r="K27" s="320">
        <f>IF('POR META PRODUCTO'!K27&gt;0,'POR META PRODUCTO'!K27/'POR META PRODUCTO'!$H27,0)</f>
        <v>0</v>
      </c>
      <c r="L27" s="320">
        <f>IF('POR META PRODUCTO'!L27&gt;0,'POR META PRODUCTO'!L27/'POR META PRODUCTO'!$H27,0)</f>
        <v>0</v>
      </c>
      <c r="M27" s="329">
        <f>SUMPRODUCT((ACTUALIZADO!$A$4:$A$528=$A27)*(ACTUALIZADO!$M$4:$M$528=2)*(ACTUALIZADO!$B$4:$B$528=$C27)*(ACTUALIZADO!N$4:N$528))/1000000+SUMPRODUCT((ACTUALIZADO!$A$4:$A$528=$A27)*(ACTUALIZADO!$M$4:$M$528=5)*(ACTUALIZADO!$B$4:$B$528=$C27)*(ACTUALIZADO!N$4:N$528))/1000000</f>
        <v>0</v>
      </c>
      <c r="N27" s="320">
        <f>IF('POR META PRODUCTO'!O27&gt;0,'POR META PRODUCTO'!O27/'POR META PRODUCTO'!$N27,0)</f>
        <v>0</v>
      </c>
      <c r="O27" s="320">
        <f>IF('POR META PRODUCTO'!P27&gt;0,'POR META PRODUCTO'!P27/'POR META PRODUCTO'!$N27,0)</f>
        <v>0</v>
      </c>
      <c r="P27" s="320">
        <f>IF('POR META PRODUCTO'!Q27&gt;0,'POR META PRODUCTO'!Q27/'POR META PRODUCTO'!$N27,0)</f>
        <v>0</v>
      </c>
      <c r="Q27" s="320">
        <f>IF('POR META PRODUCTO'!R27&gt;0,'POR META PRODUCTO'!R27/'POR META PRODUCTO'!$N27,0)</f>
        <v>0</v>
      </c>
      <c r="R27" s="329">
        <f>SUMPRODUCT((ACTUALIZADO!$A$4:$A$528=$A27)*(ACTUALIZADO!$M$4:$M$528=3)*(ACTUALIZADO!$B$4:$B$528=$C27)*(ACTUALIZADO!N$4:N$528))/1000000</f>
        <v>0</v>
      </c>
      <c r="S27" s="320">
        <f>IF('POR META PRODUCTO'!U27&gt;0,'POR META PRODUCTO'!U27/'POR META PRODUCTO'!$T27,0)</f>
        <v>0</v>
      </c>
      <c r="T27" s="320">
        <f>IF('POR META PRODUCTO'!V27&gt;0,'POR META PRODUCTO'!V27/'POR META PRODUCTO'!$T27,0)</f>
        <v>0</v>
      </c>
      <c r="U27" s="320">
        <f>IF('POR META PRODUCTO'!W27&gt;0,'POR META PRODUCTO'!W27/'POR META PRODUCTO'!$T27,0)</f>
        <v>0</v>
      </c>
      <c r="V27" s="320">
        <f>IF('POR META PRODUCTO'!X27&gt;0,'POR META PRODUCTO'!X27/'POR META PRODUCTO'!$T27,0)</f>
        <v>0</v>
      </c>
      <c r="W27" s="329">
        <f t="shared" si="0"/>
        <v>181.78648161000001</v>
      </c>
      <c r="X27" s="320">
        <f>IF('POR META PRODUCTO'!AA27&gt;0,'POR META PRODUCTO'!AA27/'POR META PRODUCTO'!$Z27,0)</f>
        <v>1</v>
      </c>
      <c r="Y27" s="320">
        <f>IF('POR META PRODUCTO'!AB27&gt;0,'POR META PRODUCTO'!AB27/'POR META PRODUCTO'!$Z27,0)</f>
        <v>1</v>
      </c>
      <c r="Z27" s="325">
        <f>IF('POR META PRODUCTO'!AC27&gt;0,'POR META PRODUCTO'!AC27/'POR META PRODUCTO'!$Z27,0)</f>
        <v>0</v>
      </c>
      <c r="AA27" s="325">
        <f>IF('POR META PRODUCTO'!AD27&gt;0,'POR META PRODUCTO'!AD27/'POR META PRODUCTO'!$Z27,0)</f>
        <v>0</v>
      </c>
    </row>
    <row r="28" spans="1:27" ht="27" hidden="1" outlineLevel="2" x14ac:dyDescent="0.25">
      <c r="A28" s="3" t="str">
        <f>CONCATENATE(MID(B28,1,3),".",MID(B28,5,1),".",1)</f>
        <v>1.3.3.1</v>
      </c>
      <c r="B28" s="58" t="s">
        <v>503</v>
      </c>
      <c r="C28" s="58" t="e">
        <f>+VLOOKUP(B28,'GASTOS OCT'!#REF!,5,FALSE)</f>
        <v>#REF!</v>
      </c>
      <c r="D28" s="405"/>
      <c r="E28" s="396" t="s">
        <v>348</v>
      </c>
      <c r="F28" s="185" t="e">
        <f>+VLOOKUP(C28,#REF!,2,FALSE)</f>
        <v>#REF!</v>
      </c>
      <c r="G28" s="26" t="s">
        <v>4174</v>
      </c>
      <c r="H28" s="329" t="e">
        <f>SUMPRODUCT((ACTUALIZADO!$A$4:$A$528=$A28)*(ACTUALIZADO!$M$4:$M$528=1)*(ACTUALIZADO!$B$4:$B$528=$C28)*(ACTUALIZADO!N$4:N$528))/1000000</f>
        <v>#REF!</v>
      </c>
      <c r="I28" s="320" t="e">
        <f>IF('POR META PRODUCTO'!I28&gt;0,'POR META PRODUCTO'!I28/'POR META PRODUCTO'!$H28,0)</f>
        <v>#REF!</v>
      </c>
      <c r="J28" s="320" t="e">
        <f>IF('POR META PRODUCTO'!J28&gt;0,'POR META PRODUCTO'!J28/'POR META PRODUCTO'!$H28,0)</f>
        <v>#REF!</v>
      </c>
      <c r="K28" s="320" t="e">
        <f>IF('POR META PRODUCTO'!K28&gt;0,'POR META PRODUCTO'!K28/'POR META PRODUCTO'!$H28,0)</f>
        <v>#REF!</v>
      </c>
      <c r="L28" s="320" t="e">
        <f>IF('POR META PRODUCTO'!L28&gt;0,'POR META PRODUCTO'!L28/'POR META PRODUCTO'!$H28,0)</f>
        <v>#REF!</v>
      </c>
      <c r="M28" s="329" t="e">
        <f>SUMPRODUCT((ACTUALIZADO!$A$4:$A$528=$A28)*(ACTUALIZADO!$M$4:$M$528=2)*(ACTUALIZADO!$B$4:$B$528=$C28)*(ACTUALIZADO!N$4:N$528))/1000000+SUMPRODUCT((ACTUALIZADO!$A$4:$A$528=$A28)*(ACTUALIZADO!$M$4:$M$528=5)*(ACTUALIZADO!$B$4:$B$528=$C28)*(ACTUALIZADO!N$4:N$528))/1000000</f>
        <v>#REF!</v>
      </c>
      <c r="N28" s="320" t="e">
        <f>IF('POR META PRODUCTO'!O28&gt;0,'POR META PRODUCTO'!O28/'POR META PRODUCTO'!$N28,0)</f>
        <v>#REF!</v>
      </c>
      <c r="O28" s="320" t="e">
        <f>IF('POR META PRODUCTO'!P28&gt;0,'POR META PRODUCTO'!P28/'POR META PRODUCTO'!$N28,0)</f>
        <v>#REF!</v>
      </c>
      <c r="P28" s="320" t="e">
        <f>IF('POR META PRODUCTO'!Q28&gt;0,'POR META PRODUCTO'!Q28/'POR META PRODUCTO'!$N28,0)</f>
        <v>#REF!</v>
      </c>
      <c r="Q28" s="320" t="e">
        <f>IF('POR META PRODUCTO'!R28&gt;0,'POR META PRODUCTO'!R28/'POR META PRODUCTO'!$N28,0)</f>
        <v>#REF!</v>
      </c>
      <c r="R28" s="329" t="e">
        <f>SUMPRODUCT((ACTUALIZADO!$A$4:$A$528=$A28)*(ACTUALIZADO!$M$4:$M$528=3)*(ACTUALIZADO!$B$4:$B$528=$C28)*(ACTUALIZADO!N$4:N$528))/1000000</f>
        <v>#REF!</v>
      </c>
      <c r="S28" s="320" t="e">
        <f>IF('POR META PRODUCTO'!U28&gt;0,'POR META PRODUCTO'!U28/'POR META PRODUCTO'!$T28,0)</f>
        <v>#REF!</v>
      </c>
      <c r="T28" s="320" t="e">
        <f>IF('POR META PRODUCTO'!V28&gt;0,'POR META PRODUCTO'!V28/'POR META PRODUCTO'!$T28,0)</f>
        <v>#REF!</v>
      </c>
      <c r="U28" s="320" t="e">
        <f>IF('POR META PRODUCTO'!W28&gt;0,'POR META PRODUCTO'!W28/'POR META PRODUCTO'!$T28,0)</f>
        <v>#REF!</v>
      </c>
      <c r="V28" s="320" t="e">
        <f>IF('POR META PRODUCTO'!X28&gt;0,'POR META PRODUCTO'!X28/'POR META PRODUCTO'!$T28,0)</f>
        <v>#REF!</v>
      </c>
      <c r="W28" s="329" t="e">
        <f t="shared" si="0"/>
        <v>#REF!</v>
      </c>
      <c r="X28" s="320" t="e">
        <f>IF('POR META PRODUCTO'!AA28&gt;0,'POR META PRODUCTO'!AA28/'POR META PRODUCTO'!$Z28,0)</f>
        <v>#REF!</v>
      </c>
      <c r="Y28" s="320" t="e">
        <f>IF('POR META PRODUCTO'!AB28&gt;0,'POR META PRODUCTO'!AB28/'POR META PRODUCTO'!$Z28,0)</f>
        <v>#REF!</v>
      </c>
      <c r="Z28" s="325" t="e">
        <f>IF('POR META PRODUCTO'!AC28&gt;0,'POR META PRODUCTO'!AC28/'POR META PRODUCTO'!$Z28,0)</f>
        <v>#REF!</v>
      </c>
      <c r="AA28" s="325" t="e">
        <f>IF('POR META PRODUCTO'!AD28&gt;0,'POR META PRODUCTO'!AD28/'POR META PRODUCTO'!$Z28,0)</f>
        <v>#REF!</v>
      </c>
    </row>
    <row r="29" spans="1:27" ht="27" hidden="1" outlineLevel="2" x14ac:dyDescent="0.25">
      <c r="A29" s="3" t="str">
        <f>CONCATENATE(MID(B29,1,3),".",MID(B29,5,1),".",1)</f>
        <v>1.3.3.1</v>
      </c>
      <c r="B29" s="58" t="s">
        <v>503</v>
      </c>
      <c r="C29" s="58">
        <v>29</v>
      </c>
      <c r="D29" s="405"/>
      <c r="E29" s="396" t="s">
        <v>348</v>
      </c>
      <c r="F29" s="185" t="s">
        <v>216</v>
      </c>
      <c r="G29" s="26" t="s">
        <v>4174</v>
      </c>
      <c r="H29" s="329">
        <f>SUMPRODUCT((ACTUALIZADO!$A$4:$A$528=$A29)*(ACTUALIZADO!$M$4:$M$528=1)*(ACTUALIZADO!$B$4:$B$528=$C29)*(ACTUALIZADO!N$4:N$528))/1000000</f>
        <v>241.56831299999999</v>
      </c>
      <c r="I29" s="320">
        <f>IF('POR META PRODUCTO'!I29&gt;0,'POR META PRODUCTO'!I29/'POR META PRODUCTO'!$H29,0)</f>
        <v>1</v>
      </c>
      <c r="J29" s="320">
        <f>IF('POR META PRODUCTO'!J29&gt;0,'POR META PRODUCTO'!J29/'POR META PRODUCTO'!$H29,0)</f>
        <v>1</v>
      </c>
      <c r="K29" s="320">
        <f>IF('POR META PRODUCTO'!K29&gt;0,'POR META PRODUCTO'!K29/'POR META PRODUCTO'!$H29,0)</f>
        <v>0</v>
      </c>
      <c r="L29" s="320">
        <f>IF('POR META PRODUCTO'!L29&gt;0,'POR META PRODUCTO'!L29/'POR META PRODUCTO'!$H29,0)</f>
        <v>0</v>
      </c>
      <c r="M29" s="329">
        <f>SUMPRODUCT((ACTUALIZADO!$A$4:$A$528=$A29)*(ACTUALIZADO!$M$4:$M$528=2)*(ACTUALIZADO!$B$4:$B$528=$C29)*(ACTUALIZADO!N$4:N$528))/1000000+SUMPRODUCT((ACTUALIZADO!$A$4:$A$528=$A29)*(ACTUALIZADO!$M$4:$M$528=5)*(ACTUALIZADO!$B$4:$B$528=$C29)*(ACTUALIZADO!N$4:N$528))/1000000</f>
        <v>0</v>
      </c>
      <c r="N29" s="320">
        <f>IF('POR META PRODUCTO'!O29&gt;0,'POR META PRODUCTO'!O29/'POR META PRODUCTO'!$N29,0)</f>
        <v>0</v>
      </c>
      <c r="O29" s="320">
        <f>IF('POR META PRODUCTO'!P29&gt;0,'POR META PRODUCTO'!P29/'POR META PRODUCTO'!$N29,0)</f>
        <v>0</v>
      </c>
      <c r="P29" s="320">
        <f>IF('POR META PRODUCTO'!Q29&gt;0,'POR META PRODUCTO'!Q29/'POR META PRODUCTO'!$N29,0)</f>
        <v>0</v>
      </c>
      <c r="Q29" s="320">
        <f>IF('POR META PRODUCTO'!R29&gt;0,'POR META PRODUCTO'!R29/'POR META PRODUCTO'!$N29,0)</f>
        <v>0</v>
      </c>
      <c r="R29" s="329">
        <f>SUMPRODUCT((ACTUALIZADO!$A$4:$A$528=$A29)*(ACTUALIZADO!$M$4:$M$528=3)*(ACTUALIZADO!$B$4:$B$528=$C29)*(ACTUALIZADO!N$4:N$528))/1000000</f>
        <v>0</v>
      </c>
      <c r="S29" s="320">
        <f>IF('POR META PRODUCTO'!U29&gt;0,'POR META PRODUCTO'!U29/'POR META PRODUCTO'!$T29,0)</f>
        <v>0</v>
      </c>
      <c r="T29" s="320">
        <f>IF('POR META PRODUCTO'!V29&gt;0,'POR META PRODUCTO'!V29/'POR META PRODUCTO'!$T29,0)</f>
        <v>0</v>
      </c>
      <c r="U29" s="320">
        <f>IF('POR META PRODUCTO'!W29&gt;0,'POR META PRODUCTO'!W29/'POR META PRODUCTO'!$T29,0)</f>
        <v>0</v>
      </c>
      <c r="V29" s="320">
        <f>IF('POR META PRODUCTO'!X29&gt;0,'POR META PRODUCTO'!X29/'POR META PRODUCTO'!$T29,0)</f>
        <v>0</v>
      </c>
      <c r="W29" s="329">
        <f t="shared" si="0"/>
        <v>241.56831299999999</v>
      </c>
      <c r="X29" s="320">
        <f>IF('POR META PRODUCTO'!AA29&gt;0,'POR META PRODUCTO'!AA29/'POR META PRODUCTO'!$Z29,0)</f>
        <v>1</v>
      </c>
      <c r="Y29" s="320">
        <f>IF('POR META PRODUCTO'!AB29&gt;0,'POR META PRODUCTO'!AB29/'POR META PRODUCTO'!$Z29,0)</f>
        <v>1</v>
      </c>
      <c r="Z29" s="325">
        <f>IF('POR META PRODUCTO'!AC29&gt;0,'POR META PRODUCTO'!AC29/'POR META PRODUCTO'!$Z29,0)</f>
        <v>0</v>
      </c>
      <c r="AA29" s="325">
        <f>IF('POR META PRODUCTO'!AD29&gt;0,'POR META PRODUCTO'!AD29/'POR META PRODUCTO'!$Z29,0)</f>
        <v>0</v>
      </c>
    </row>
    <row r="30" spans="1:27" ht="27" hidden="1" outlineLevel="2" x14ac:dyDescent="0.25">
      <c r="A30" s="3" t="str">
        <f>CONCATENATE(MID(B30,1,3),".",MID(B30,5,1),".",2)</f>
        <v>1.3.4.2</v>
      </c>
      <c r="B30" s="58" t="s">
        <v>504</v>
      </c>
      <c r="C30" s="58" t="e">
        <f>+VLOOKUP(B30,'GASTOS OCT'!#REF!,5,FALSE)</f>
        <v>#REF!</v>
      </c>
      <c r="D30" s="405"/>
      <c r="E30" s="426" t="s">
        <v>351</v>
      </c>
      <c r="F30" s="185" t="s">
        <v>224</v>
      </c>
      <c r="G30" s="26" t="s">
        <v>4175</v>
      </c>
      <c r="H30" s="329" t="e">
        <f>SUMPRODUCT((ACTUALIZADO!$A$4:$A$528=$A30)*(ACTUALIZADO!$M$4:$M$528=1)*(ACTUALIZADO!$B$4:$B$528=$C30)*(ACTUALIZADO!N$4:N$528))/1000000</f>
        <v>#REF!</v>
      </c>
      <c r="I30" s="320" t="e">
        <f>IF('POR META PRODUCTO'!I30&gt;0,'POR META PRODUCTO'!I30/'POR META PRODUCTO'!$H30,0)</f>
        <v>#REF!</v>
      </c>
      <c r="J30" s="320" t="e">
        <f>IF('POR META PRODUCTO'!J30&gt;0,'POR META PRODUCTO'!J30/'POR META PRODUCTO'!$H30,0)</f>
        <v>#REF!</v>
      </c>
      <c r="K30" s="320" t="e">
        <f>IF('POR META PRODUCTO'!K30&gt;0,'POR META PRODUCTO'!K30/'POR META PRODUCTO'!$H30,0)</f>
        <v>#REF!</v>
      </c>
      <c r="L30" s="320" t="e">
        <f>IF('POR META PRODUCTO'!L30&gt;0,'POR META PRODUCTO'!L30/'POR META PRODUCTO'!$H30,0)</f>
        <v>#REF!</v>
      </c>
      <c r="M30" s="329" t="e">
        <f>SUMPRODUCT((ACTUALIZADO!$A$4:$A$528=$A30)*(ACTUALIZADO!$M$4:$M$528=2)*(ACTUALIZADO!$B$4:$B$528=$C30)*(ACTUALIZADO!N$4:N$528))/1000000+SUMPRODUCT((ACTUALIZADO!$A$4:$A$528=$A30)*(ACTUALIZADO!$M$4:$M$528=5)*(ACTUALIZADO!$B$4:$B$528=$C30)*(ACTUALIZADO!N$4:N$528))/1000000</f>
        <v>#REF!</v>
      </c>
      <c r="N30" s="320" t="e">
        <f>IF('POR META PRODUCTO'!O30&gt;0,'POR META PRODUCTO'!O30/'POR META PRODUCTO'!$N30,0)</f>
        <v>#REF!</v>
      </c>
      <c r="O30" s="320" t="e">
        <f>IF('POR META PRODUCTO'!P30&gt;0,'POR META PRODUCTO'!P30/'POR META PRODUCTO'!$N30,0)</f>
        <v>#REF!</v>
      </c>
      <c r="P30" s="320" t="e">
        <f>IF('POR META PRODUCTO'!Q30&gt;0,'POR META PRODUCTO'!Q30/'POR META PRODUCTO'!$N30,0)</f>
        <v>#REF!</v>
      </c>
      <c r="Q30" s="320" t="e">
        <f>IF('POR META PRODUCTO'!R30&gt;0,'POR META PRODUCTO'!R30/'POR META PRODUCTO'!$N30,0)</f>
        <v>#REF!</v>
      </c>
      <c r="R30" s="329" t="e">
        <f>SUMPRODUCT((ACTUALIZADO!$A$4:$A$528=$A30)*(ACTUALIZADO!$M$4:$M$528=3)*(ACTUALIZADO!$B$4:$B$528=$C30)*(ACTUALIZADO!N$4:N$528))/1000000</f>
        <v>#REF!</v>
      </c>
      <c r="S30" s="320" t="e">
        <f>IF('POR META PRODUCTO'!U30&gt;0,'POR META PRODUCTO'!U30/'POR META PRODUCTO'!$T30,0)</f>
        <v>#REF!</v>
      </c>
      <c r="T30" s="320" t="e">
        <f>IF('POR META PRODUCTO'!V30&gt;0,'POR META PRODUCTO'!V30/'POR META PRODUCTO'!$T30,0)</f>
        <v>#REF!</v>
      </c>
      <c r="U30" s="320" t="e">
        <f>IF('POR META PRODUCTO'!W30&gt;0,'POR META PRODUCTO'!W30/'POR META PRODUCTO'!$T30,0)</f>
        <v>#REF!</v>
      </c>
      <c r="V30" s="320" t="e">
        <f>IF('POR META PRODUCTO'!X30&gt;0,'POR META PRODUCTO'!X30/'POR META PRODUCTO'!$T30,0)</f>
        <v>#REF!</v>
      </c>
      <c r="W30" s="329" t="e">
        <f t="shared" si="0"/>
        <v>#REF!</v>
      </c>
      <c r="X30" s="320" t="e">
        <f>IF('POR META PRODUCTO'!AA30&gt;0,'POR META PRODUCTO'!AA30/'POR META PRODUCTO'!$Z30,0)</f>
        <v>#REF!</v>
      </c>
      <c r="Y30" s="320" t="e">
        <f>IF('POR META PRODUCTO'!AB30&gt;0,'POR META PRODUCTO'!AB30/'POR META PRODUCTO'!$Z30,0)</f>
        <v>#REF!</v>
      </c>
      <c r="Z30" s="325" t="e">
        <f>IF('POR META PRODUCTO'!AC30&gt;0,'POR META PRODUCTO'!AC30/'POR META PRODUCTO'!$Z30,0)</f>
        <v>#REF!</v>
      </c>
      <c r="AA30" s="325" t="e">
        <f>IF('POR META PRODUCTO'!AD30&gt;0,'POR META PRODUCTO'!AD30/'POR META PRODUCTO'!$Z30,0)</f>
        <v>#REF!</v>
      </c>
    </row>
    <row r="31" spans="1:27" ht="37.5" hidden="1" customHeight="1" outlineLevel="2" x14ac:dyDescent="0.25">
      <c r="A31" s="3" t="str">
        <f>CONCATENATE(MID(B31,1,3),".",MID(B31,5,1),".",1)</f>
        <v>1.3.4.1</v>
      </c>
      <c r="B31" s="58" t="s">
        <v>504</v>
      </c>
      <c r="C31" s="58">
        <v>29</v>
      </c>
      <c r="D31" s="405"/>
      <c r="E31" s="427" t="s">
        <v>351</v>
      </c>
      <c r="F31" s="429" t="e">
        <f>+VLOOKUP(C31,#REF!,2,FALSE)</f>
        <v>#REF!</v>
      </c>
      <c r="G31" s="26" t="s">
        <v>4176</v>
      </c>
      <c r="H31" s="329">
        <f>SUMPRODUCT((ACTUALIZADO!$A$4:$A$528=$A31)*(ACTUALIZADO!$M$4:$M$528=1)*(ACTUALIZADO!$B$4:$B$528=$C31)*(ACTUALIZADO!N$4:N$528))/1000000</f>
        <v>1200.8019999999999</v>
      </c>
      <c r="I31" s="320">
        <f>IF('POR META PRODUCTO'!I31&gt;0,'POR META PRODUCTO'!I31/'POR META PRODUCTO'!$H31,0)</f>
        <v>0.68924938749269249</v>
      </c>
      <c r="J31" s="320">
        <f>IF('POR META PRODUCTO'!J31&gt;0,'POR META PRODUCTO'!J31/'POR META PRODUCTO'!$H31,0)</f>
        <v>0.68924938749269249</v>
      </c>
      <c r="K31" s="320">
        <f>IF('POR META PRODUCTO'!K31&gt;0,'POR META PRODUCTO'!K31/'POR META PRODUCTO'!$H31,0)</f>
        <v>0.31075061250730751</v>
      </c>
      <c r="L31" s="320">
        <f>IF('POR META PRODUCTO'!L31&gt;0,'POR META PRODUCTO'!L31/'POR META PRODUCTO'!$H31,0)</f>
        <v>0</v>
      </c>
      <c r="M31" s="329">
        <f>SUMPRODUCT((ACTUALIZADO!$A$4:$A$528=$A31)*(ACTUALIZADO!$M$4:$M$528=2)*(ACTUALIZADO!$B$4:$B$528=$C31)*(ACTUALIZADO!N$4:N$528))/1000000+SUMPRODUCT((ACTUALIZADO!$A$4:$A$528=$A31)*(ACTUALIZADO!$M$4:$M$528=5)*(ACTUALIZADO!$B$4:$B$528=$C31)*(ACTUALIZADO!N$4:N$528))/1000000</f>
        <v>168.17739</v>
      </c>
      <c r="N31" s="320">
        <f>IF('POR META PRODUCTO'!O31&gt;0,'POR META PRODUCTO'!O31/'POR META PRODUCTO'!$N31,0)</f>
        <v>0</v>
      </c>
      <c r="O31" s="320">
        <f>IF('POR META PRODUCTO'!P31&gt;0,'POR META PRODUCTO'!P31/'POR META PRODUCTO'!$N31,0)</f>
        <v>0</v>
      </c>
      <c r="P31" s="320">
        <f>IF('POR META PRODUCTO'!Q31&gt;0,'POR META PRODUCTO'!Q31/'POR META PRODUCTO'!$N31,0)</f>
        <v>1</v>
      </c>
      <c r="Q31" s="320">
        <f>IF('POR META PRODUCTO'!R31&gt;0,'POR META PRODUCTO'!R31/'POR META PRODUCTO'!$N31,0)</f>
        <v>0</v>
      </c>
      <c r="R31" s="329">
        <f>SUMPRODUCT((ACTUALIZADO!$A$4:$A$528=$A31)*(ACTUALIZADO!$M$4:$M$528=3)*(ACTUALIZADO!$B$4:$B$528=$C31)*(ACTUALIZADO!N$4:N$528))/1000000</f>
        <v>0</v>
      </c>
      <c r="S31" s="320">
        <f>IF('POR META PRODUCTO'!U31&gt;0,'POR META PRODUCTO'!U31/'POR META PRODUCTO'!$T31,0)</f>
        <v>0</v>
      </c>
      <c r="T31" s="320">
        <f>IF('POR META PRODUCTO'!V31&gt;0,'POR META PRODUCTO'!V31/'POR META PRODUCTO'!$T31,0)</f>
        <v>0</v>
      </c>
      <c r="U31" s="320">
        <f>IF('POR META PRODUCTO'!W31&gt;0,'POR META PRODUCTO'!W31/'POR META PRODUCTO'!$T31,0)</f>
        <v>0</v>
      </c>
      <c r="V31" s="320">
        <f>IF('POR META PRODUCTO'!X31&gt;0,'POR META PRODUCTO'!X31/'POR META PRODUCTO'!$T31,0)</f>
        <v>0</v>
      </c>
      <c r="W31" s="329">
        <f t="shared" si="0"/>
        <v>1368.97939</v>
      </c>
      <c r="X31" s="320">
        <f>IF('POR META PRODUCTO'!AA31&gt;0,'POR META PRODUCTO'!AA31/'POR META PRODUCTO'!$Z31,0)</f>
        <v>0.60457597027812093</v>
      </c>
      <c r="Y31" s="320">
        <f>IF('POR META PRODUCTO'!AB31&gt;0,'POR META PRODUCTO'!AB31/'POR META PRODUCTO'!$Z31,0)</f>
        <v>0.60457597027812093</v>
      </c>
      <c r="Z31" s="325">
        <f>IF('POR META PRODUCTO'!AC31&gt;0,'POR META PRODUCTO'!AC31/'POR META PRODUCTO'!$Z31,0)</f>
        <v>0.39542402972187912</v>
      </c>
      <c r="AA31" s="325">
        <f>IF('POR META PRODUCTO'!AD31&gt;0,'POR META PRODUCTO'!AD31/'POR META PRODUCTO'!$Z31,0)</f>
        <v>0</v>
      </c>
    </row>
    <row r="32" spans="1:27" ht="27" hidden="1" customHeight="1" outlineLevel="2" x14ac:dyDescent="0.25">
      <c r="A32" s="3" t="str">
        <f>CONCATENATE(MID(B32,1,3),".",MID(B32,5,1),".",2)</f>
        <v>1.3.4.2</v>
      </c>
      <c r="B32" s="58" t="s">
        <v>504</v>
      </c>
      <c r="C32" s="58">
        <v>29</v>
      </c>
      <c r="D32" s="405"/>
      <c r="E32" s="428" t="s">
        <v>351</v>
      </c>
      <c r="F32" s="430" t="e">
        <f>+VLOOKUP(C32,#REF!,2,FALSE)</f>
        <v>#REF!</v>
      </c>
      <c r="G32" s="26" t="s">
        <v>4175</v>
      </c>
      <c r="H32" s="329">
        <f>SUMPRODUCT((ACTUALIZADO!$A$4:$A$528=$A32)*(ACTUALIZADO!$M$4:$M$528=1)*(ACTUALIZADO!$B$4:$B$528=$C32)*(ACTUALIZADO!N$4:N$528))/1000000</f>
        <v>0</v>
      </c>
      <c r="I32" s="320">
        <f>IF('POR META PRODUCTO'!I32&gt;0,'POR META PRODUCTO'!I32/'POR META PRODUCTO'!$H32,0)</f>
        <v>0</v>
      </c>
      <c r="J32" s="320">
        <f>IF('POR META PRODUCTO'!J32&gt;0,'POR META PRODUCTO'!J32/'POR META PRODUCTO'!$H32,0)</f>
        <v>0</v>
      </c>
      <c r="K32" s="320">
        <f>IF('POR META PRODUCTO'!K32&gt;0,'POR META PRODUCTO'!K32/'POR META PRODUCTO'!$H32,0)</f>
        <v>0</v>
      </c>
      <c r="L32" s="320">
        <f>IF('POR META PRODUCTO'!L32&gt;0,'POR META PRODUCTO'!L32/'POR META PRODUCTO'!$H32,0)</f>
        <v>0</v>
      </c>
      <c r="M32" s="329">
        <f>SUMPRODUCT((ACTUALIZADO!$A$4:$A$528=$A32)*(ACTUALIZADO!$M$4:$M$528=2)*(ACTUALIZADO!$B$4:$B$528=$C32)*(ACTUALIZADO!N$4:N$528))/1000000+SUMPRODUCT((ACTUALIZADO!$A$4:$A$528=$A32)*(ACTUALIZADO!$M$4:$M$528=5)*(ACTUALIZADO!$B$4:$B$528=$C32)*(ACTUALIZADO!N$4:N$528))/1000000</f>
        <v>0</v>
      </c>
      <c r="N32" s="320">
        <f>IF('POR META PRODUCTO'!O32&gt;0,'POR META PRODUCTO'!O32/'POR META PRODUCTO'!$N32,0)</f>
        <v>0</v>
      </c>
      <c r="O32" s="320">
        <f>IF('POR META PRODUCTO'!P32&gt;0,'POR META PRODUCTO'!P32/'POR META PRODUCTO'!$N32,0)</f>
        <v>0</v>
      </c>
      <c r="P32" s="320">
        <f>IF('POR META PRODUCTO'!Q32&gt;0,'POR META PRODUCTO'!Q32/'POR META PRODUCTO'!$N32,0)</f>
        <v>0</v>
      </c>
      <c r="Q32" s="320">
        <f>IF('POR META PRODUCTO'!R32&gt;0,'POR META PRODUCTO'!R32/'POR META PRODUCTO'!$N32,0)</f>
        <v>0</v>
      </c>
      <c r="R32" s="329">
        <f>SUMPRODUCT((ACTUALIZADO!$A$4:$A$528=$A32)*(ACTUALIZADO!$M$4:$M$528=3)*(ACTUALIZADO!$B$4:$B$528=$C32)*(ACTUALIZADO!N$4:N$528))/1000000</f>
        <v>0</v>
      </c>
      <c r="S32" s="320">
        <f>IF('POR META PRODUCTO'!U32&gt;0,'POR META PRODUCTO'!U32/'POR META PRODUCTO'!$T32,0)</f>
        <v>0</v>
      </c>
      <c r="T32" s="320">
        <f>IF('POR META PRODUCTO'!V32&gt;0,'POR META PRODUCTO'!V32/'POR META PRODUCTO'!$T32,0)</f>
        <v>0</v>
      </c>
      <c r="U32" s="320">
        <f>IF('POR META PRODUCTO'!W32&gt;0,'POR META PRODUCTO'!W32/'POR META PRODUCTO'!$T32,0)</f>
        <v>0</v>
      </c>
      <c r="V32" s="320">
        <f>IF('POR META PRODUCTO'!X32&gt;0,'POR META PRODUCTO'!X32/'POR META PRODUCTO'!$T32,0)</f>
        <v>0</v>
      </c>
      <c r="W32" s="329">
        <f t="shared" si="0"/>
        <v>0</v>
      </c>
      <c r="X32" s="320">
        <f>IF('POR META PRODUCTO'!AA32&gt;0,'POR META PRODUCTO'!AA32/'POR META PRODUCTO'!$Z32,0)</f>
        <v>0</v>
      </c>
      <c r="Y32" s="320">
        <f>IF('POR META PRODUCTO'!AB32&gt;0,'POR META PRODUCTO'!AB32/'POR META PRODUCTO'!$Z32,0)</f>
        <v>0</v>
      </c>
      <c r="Z32" s="325">
        <f>IF('POR META PRODUCTO'!AC32&gt;0,'POR META PRODUCTO'!AC32/'POR META PRODUCTO'!$Z32,0)</f>
        <v>0</v>
      </c>
      <c r="AA32" s="325">
        <f>IF('POR META PRODUCTO'!AD32&gt;0,'POR META PRODUCTO'!AD32/'POR META PRODUCTO'!$Z32,0)</f>
        <v>0</v>
      </c>
    </row>
    <row r="33" spans="1:27" ht="27" hidden="1" outlineLevel="2" x14ac:dyDescent="0.25">
      <c r="A33" s="3" t="str">
        <f>CONCATENATE(MID(B33,1,3),".",MID(B33,5,1),".",1)</f>
        <v>1.3.5.1</v>
      </c>
      <c r="B33" s="58" t="s">
        <v>505</v>
      </c>
      <c r="C33" s="58" t="e">
        <f>+VLOOKUP(B33,'GASTOS OCT'!#REF!,5,FALSE)</f>
        <v>#REF!</v>
      </c>
      <c r="D33" s="405" t="s">
        <v>241</v>
      </c>
      <c r="E33" s="186" t="s">
        <v>354</v>
      </c>
      <c r="F33" s="185" t="e">
        <f>+VLOOKUP(C33,#REF!,2,FALSE)</f>
        <v>#REF!</v>
      </c>
      <c r="G33" s="26" t="s">
        <v>4177</v>
      </c>
      <c r="H33" s="329" t="e">
        <f>SUMPRODUCT((ACTUALIZADO!$A$4:$A$528=$A33)*(ACTUALIZADO!$M$4:$M$528=1)*(ACTUALIZADO!$B$4:$B$528=$C33)*(ACTUALIZADO!N$4:N$528))/1000000</f>
        <v>#REF!</v>
      </c>
      <c r="I33" s="320" t="e">
        <f>IF('POR META PRODUCTO'!I33&gt;0,'POR META PRODUCTO'!I33/'POR META PRODUCTO'!$H33,0)</f>
        <v>#REF!</v>
      </c>
      <c r="J33" s="320" t="e">
        <f>IF('POR META PRODUCTO'!J33&gt;0,'POR META PRODUCTO'!J33/'POR META PRODUCTO'!$H33,0)</f>
        <v>#REF!</v>
      </c>
      <c r="K33" s="320" t="e">
        <f>IF('POR META PRODUCTO'!K33&gt;0,'POR META PRODUCTO'!K33/'POR META PRODUCTO'!$H33,0)</f>
        <v>#REF!</v>
      </c>
      <c r="L33" s="320" t="e">
        <f>IF('POR META PRODUCTO'!L33&gt;0,'POR META PRODUCTO'!L33/'POR META PRODUCTO'!$H33,0)</f>
        <v>#REF!</v>
      </c>
      <c r="M33" s="329" t="e">
        <f>SUMPRODUCT((ACTUALIZADO!$A$4:$A$528=$A33)*(ACTUALIZADO!$M$4:$M$528=2)*(ACTUALIZADO!$B$4:$B$528=$C33)*(ACTUALIZADO!N$4:N$528))/1000000+SUMPRODUCT((ACTUALIZADO!$A$4:$A$528=$A33)*(ACTUALIZADO!$M$4:$M$528=5)*(ACTUALIZADO!$B$4:$B$528=$C33)*(ACTUALIZADO!N$4:N$528))/1000000</f>
        <v>#REF!</v>
      </c>
      <c r="N33" s="320" t="e">
        <f>IF('POR META PRODUCTO'!O33&gt;0,'POR META PRODUCTO'!O33/'POR META PRODUCTO'!$N33,0)</f>
        <v>#REF!</v>
      </c>
      <c r="O33" s="320" t="e">
        <f>IF('POR META PRODUCTO'!P33&gt;0,'POR META PRODUCTO'!P33/'POR META PRODUCTO'!$N33,0)</f>
        <v>#REF!</v>
      </c>
      <c r="P33" s="320" t="e">
        <f>IF('POR META PRODUCTO'!Q33&gt;0,'POR META PRODUCTO'!Q33/'POR META PRODUCTO'!$N33,0)</f>
        <v>#REF!</v>
      </c>
      <c r="Q33" s="320" t="e">
        <f>IF('POR META PRODUCTO'!R33&gt;0,'POR META PRODUCTO'!R33/'POR META PRODUCTO'!$N33,0)</f>
        <v>#REF!</v>
      </c>
      <c r="R33" s="329" t="e">
        <f>SUMPRODUCT((ACTUALIZADO!$A$4:$A$528=$A33)*(ACTUALIZADO!$M$4:$M$528=3)*(ACTUALIZADO!$B$4:$B$528=$C33)*(ACTUALIZADO!N$4:N$528))/1000000</f>
        <v>#REF!</v>
      </c>
      <c r="S33" s="320" t="e">
        <f>IF('POR META PRODUCTO'!U33&gt;0,'POR META PRODUCTO'!U33/'POR META PRODUCTO'!$T33,0)</f>
        <v>#REF!</v>
      </c>
      <c r="T33" s="320" t="e">
        <f>IF('POR META PRODUCTO'!V33&gt;0,'POR META PRODUCTO'!V33/'POR META PRODUCTO'!$T33,0)</f>
        <v>#REF!</v>
      </c>
      <c r="U33" s="320" t="e">
        <f>IF('POR META PRODUCTO'!W33&gt;0,'POR META PRODUCTO'!W33/'POR META PRODUCTO'!$T33,0)</f>
        <v>#REF!</v>
      </c>
      <c r="V33" s="320" t="e">
        <f>IF('POR META PRODUCTO'!X33&gt;0,'POR META PRODUCTO'!X33/'POR META PRODUCTO'!$T33,0)</f>
        <v>#REF!</v>
      </c>
      <c r="W33" s="329" t="e">
        <f t="shared" si="0"/>
        <v>#REF!</v>
      </c>
      <c r="X33" s="320" t="e">
        <f>IF('POR META PRODUCTO'!AA33&gt;0,'POR META PRODUCTO'!AA33/'POR META PRODUCTO'!$Z33,0)</f>
        <v>#REF!</v>
      </c>
      <c r="Y33" s="320" t="e">
        <f>IF('POR META PRODUCTO'!AB33&gt;0,'POR META PRODUCTO'!AB33/'POR META PRODUCTO'!$Z33,0)</f>
        <v>#REF!</v>
      </c>
      <c r="Z33" s="325" t="e">
        <f>IF('POR META PRODUCTO'!AC33&gt;0,'POR META PRODUCTO'!AC33/'POR META PRODUCTO'!$Z33,0)</f>
        <v>#REF!</v>
      </c>
      <c r="AA33" s="325" t="e">
        <f>IF('POR META PRODUCTO'!AD33&gt;0,'POR META PRODUCTO'!AD33/'POR META PRODUCTO'!$Z33,0)</f>
        <v>#REF!</v>
      </c>
    </row>
    <row r="34" spans="1:27" ht="42" hidden="1" customHeight="1" outlineLevel="2" x14ac:dyDescent="0.25">
      <c r="A34" s="3" t="str">
        <f>CONCATENATE(MID(B34,1,3),".",MID(B34,5,1),".",1)</f>
        <v>1.3.6.1</v>
      </c>
      <c r="B34" s="58" t="s">
        <v>506</v>
      </c>
      <c r="C34" s="58" t="e">
        <f>+VLOOKUP(B34,'GASTOS OCT'!#REF!,5,FALSE)</f>
        <v>#REF!</v>
      </c>
      <c r="D34" s="405"/>
      <c r="E34" s="426" t="s">
        <v>357</v>
      </c>
      <c r="F34" s="429" t="e">
        <f>+VLOOKUP(C34,#REF!,2,FALSE)</f>
        <v>#REF!</v>
      </c>
      <c r="G34" s="26" t="s">
        <v>4178</v>
      </c>
      <c r="H34" s="329" t="e">
        <f>SUMPRODUCT((ACTUALIZADO!$A$4:$A$528=$A34)*(ACTUALIZADO!$M$4:$M$528=1)*(ACTUALIZADO!$B$4:$B$528=$C34)*(ACTUALIZADO!N$4:N$528))/1000000</f>
        <v>#REF!</v>
      </c>
      <c r="I34" s="320" t="e">
        <f>IF('POR META PRODUCTO'!I34&gt;0,'POR META PRODUCTO'!I34/'POR META PRODUCTO'!$H34,0)</f>
        <v>#REF!</v>
      </c>
      <c r="J34" s="320" t="e">
        <f>IF('POR META PRODUCTO'!J34&gt;0,'POR META PRODUCTO'!J34/'POR META PRODUCTO'!$H34,0)</f>
        <v>#REF!</v>
      </c>
      <c r="K34" s="320" t="e">
        <f>IF('POR META PRODUCTO'!K34&gt;0,'POR META PRODUCTO'!K34/'POR META PRODUCTO'!$H34,0)</f>
        <v>#REF!</v>
      </c>
      <c r="L34" s="320" t="e">
        <f>IF('POR META PRODUCTO'!L34&gt;0,'POR META PRODUCTO'!L34/'POR META PRODUCTO'!$H34,0)</f>
        <v>#REF!</v>
      </c>
      <c r="M34" s="329" t="e">
        <f>SUMPRODUCT((ACTUALIZADO!$A$4:$A$528=$A34)*(ACTUALIZADO!$M$4:$M$528=2)*(ACTUALIZADO!$B$4:$B$528=$C34)*(ACTUALIZADO!N$4:N$528))/1000000+SUMPRODUCT((ACTUALIZADO!$A$4:$A$528=$A34)*(ACTUALIZADO!$M$4:$M$528=5)*(ACTUALIZADO!$B$4:$B$528=$C34)*(ACTUALIZADO!N$4:N$528))/1000000</f>
        <v>#REF!</v>
      </c>
      <c r="N34" s="320" t="e">
        <f>IF('POR META PRODUCTO'!O34&gt;0,'POR META PRODUCTO'!O34/'POR META PRODUCTO'!$N34,0)</f>
        <v>#REF!</v>
      </c>
      <c r="O34" s="320" t="e">
        <f>IF('POR META PRODUCTO'!P34&gt;0,'POR META PRODUCTO'!P34/'POR META PRODUCTO'!$N34,0)</f>
        <v>#REF!</v>
      </c>
      <c r="P34" s="320" t="e">
        <f>IF('POR META PRODUCTO'!Q34&gt;0,'POR META PRODUCTO'!Q34/'POR META PRODUCTO'!$N34,0)</f>
        <v>#REF!</v>
      </c>
      <c r="Q34" s="320" t="e">
        <f>IF('POR META PRODUCTO'!R34&gt;0,'POR META PRODUCTO'!R34/'POR META PRODUCTO'!$N34,0)</f>
        <v>#REF!</v>
      </c>
      <c r="R34" s="329" t="e">
        <f>SUMPRODUCT((ACTUALIZADO!$A$4:$A$528=$A34)*(ACTUALIZADO!$M$4:$M$528=3)*(ACTUALIZADO!$B$4:$B$528=$C34)*(ACTUALIZADO!N$4:N$528))/1000000</f>
        <v>#REF!</v>
      </c>
      <c r="S34" s="320" t="e">
        <f>IF('POR META PRODUCTO'!U34&gt;0,'POR META PRODUCTO'!U34/'POR META PRODUCTO'!$T34,0)</f>
        <v>#REF!</v>
      </c>
      <c r="T34" s="320" t="e">
        <f>IF('POR META PRODUCTO'!V34&gt;0,'POR META PRODUCTO'!V34/'POR META PRODUCTO'!$T34,0)</f>
        <v>#REF!</v>
      </c>
      <c r="U34" s="320" t="e">
        <f>IF('POR META PRODUCTO'!W34&gt;0,'POR META PRODUCTO'!W34/'POR META PRODUCTO'!$T34,0)</f>
        <v>#REF!</v>
      </c>
      <c r="V34" s="320" t="e">
        <f>IF('POR META PRODUCTO'!X34&gt;0,'POR META PRODUCTO'!X34/'POR META PRODUCTO'!$T34,0)</f>
        <v>#REF!</v>
      </c>
      <c r="W34" s="329" t="e">
        <f t="shared" si="0"/>
        <v>#REF!</v>
      </c>
      <c r="X34" s="320" t="e">
        <f>IF('POR META PRODUCTO'!AA34&gt;0,'POR META PRODUCTO'!AA34/'POR META PRODUCTO'!$Z34,0)</f>
        <v>#REF!</v>
      </c>
      <c r="Y34" s="320" t="e">
        <f>IF('POR META PRODUCTO'!AB34&gt;0,'POR META PRODUCTO'!AB34/'POR META PRODUCTO'!$Z34,0)</f>
        <v>#REF!</v>
      </c>
      <c r="Z34" s="325" t="e">
        <f>IF('POR META PRODUCTO'!AC34&gt;0,'POR META PRODUCTO'!AC34/'POR META PRODUCTO'!$Z34,0)</f>
        <v>#REF!</v>
      </c>
      <c r="AA34" s="325" t="e">
        <f>IF('POR META PRODUCTO'!AD34&gt;0,'POR META PRODUCTO'!AD34/'POR META PRODUCTO'!$Z34,0)</f>
        <v>#REF!</v>
      </c>
    </row>
    <row r="35" spans="1:27" ht="28.5" hidden="1" customHeight="1" outlineLevel="2" x14ac:dyDescent="0.25">
      <c r="A35" s="3" t="str">
        <f>CONCATENATE(MID(B35,1,3),".",MID(B35,5,1),".",2)</f>
        <v>1.3.6.2</v>
      </c>
      <c r="B35" s="58" t="s">
        <v>506</v>
      </c>
      <c r="C35" s="58" t="e">
        <f>+VLOOKUP(B35,'GASTOS OCT'!#REF!,5,FALSE)</f>
        <v>#REF!</v>
      </c>
      <c r="D35" s="405"/>
      <c r="E35" s="427" t="s">
        <v>357</v>
      </c>
      <c r="F35" s="431" t="e">
        <f>+VLOOKUP(C35,#REF!,2,FALSE)</f>
        <v>#REF!</v>
      </c>
      <c r="G35" s="26" t="s">
        <v>4179</v>
      </c>
      <c r="H35" s="329" t="e">
        <f>SUMPRODUCT((ACTUALIZADO!$A$4:$A$528=$A35)*(ACTUALIZADO!$M$4:$M$528=1)*(ACTUALIZADO!$B$4:$B$528=$C35)*(ACTUALIZADO!N$4:N$528))/1000000</f>
        <v>#REF!</v>
      </c>
      <c r="I35" s="320" t="e">
        <f>IF('POR META PRODUCTO'!I35&gt;0,'POR META PRODUCTO'!I35/'POR META PRODUCTO'!$H35,0)</f>
        <v>#REF!</v>
      </c>
      <c r="J35" s="320" t="e">
        <f>IF('POR META PRODUCTO'!J35&gt;0,'POR META PRODUCTO'!J35/'POR META PRODUCTO'!$H35,0)</f>
        <v>#REF!</v>
      </c>
      <c r="K35" s="320" t="e">
        <f>IF('POR META PRODUCTO'!K35&gt;0,'POR META PRODUCTO'!K35/'POR META PRODUCTO'!$H35,0)</f>
        <v>#REF!</v>
      </c>
      <c r="L35" s="320" t="e">
        <f>IF('POR META PRODUCTO'!L35&gt;0,'POR META PRODUCTO'!L35/'POR META PRODUCTO'!$H35,0)</f>
        <v>#REF!</v>
      </c>
      <c r="M35" s="329" t="e">
        <f>SUMPRODUCT((ACTUALIZADO!$A$4:$A$528=$A35)*(ACTUALIZADO!$M$4:$M$528=2)*(ACTUALIZADO!$B$4:$B$528=$C35)*(ACTUALIZADO!N$4:N$528))/1000000+SUMPRODUCT((ACTUALIZADO!$A$4:$A$528=$A35)*(ACTUALIZADO!$M$4:$M$528=5)*(ACTUALIZADO!$B$4:$B$528=$C35)*(ACTUALIZADO!N$4:N$528))/1000000</f>
        <v>#REF!</v>
      </c>
      <c r="N35" s="320" t="e">
        <f>IF('POR META PRODUCTO'!O35&gt;0,'POR META PRODUCTO'!O35/'POR META PRODUCTO'!$N35,0)</f>
        <v>#REF!</v>
      </c>
      <c r="O35" s="320" t="e">
        <f>IF('POR META PRODUCTO'!P35&gt;0,'POR META PRODUCTO'!P35/'POR META PRODUCTO'!$N35,0)</f>
        <v>#REF!</v>
      </c>
      <c r="P35" s="320" t="e">
        <f>IF('POR META PRODUCTO'!Q35&gt;0,'POR META PRODUCTO'!Q35/'POR META PRODUCTO'!$N35,0)</f>
        <v>#REF!</v>
      </c>
      <c r="Q35" s="320" t="e">
        <f>IF('POR META PRODUCTO'!R35&gt;0,'POR META PRODUCTO'!R35/'POR META PRODUCTO'!$N35,0)</f>
        <v>#REF!</v>
      </c>
      <c r="R35" s="329" t="e">
        <f>SUMPRODUCT((ACTUALIZADO!$A$4:$A$528=$A35)*(ACTUALIZADO!$M$4:$M$528=3)*(ACTUALIZADO!$B$4:$B$528=$C35)*(ACTUALIZADO!N$4:N$528))/1000000</f>
        <v>#REF!</v>
      </c>
      <c r="S35" s="320" t="e">
        <f>IF('POR META PRODUCTO'!U35&gt;0,'POR META PRODUCTO'!U35/'POR META PRODUCTO'!$T35,0)</f>
        <v>#REF!</v>
      </c>
      <c r="T35" s="320" t="e">
        <f>IF('POR META PRODUCTO'!V35&gt;0,'POR META PRODUCTO'!V35/'POR META PRODUCTO'!$T35,0)</f>
        <v>#REF!</v>
      </c>
      <c r="U35" s="320" t="e">
        <f>IF('POR META PRODUCTO'!W35&gt;0,'POR META PRODUCTO'!W35/'POR META PRODUCTO'!$T35,0)</f>
        <v>#REF!</v>
      </c>
      <c r="V35" s="320" t="e">
        <f>IF('POR META PRODUCTO'!X35&gt;0,'POR META PRODUCTO'!X35/'POR META PRODUCTO'!$T35,0)</f>
        <v>#REF!</v>
      </c>
      <c r="W35" s="329" t="e">
        <f t="shared" si="0"/>
        <v>#REF!</v>
      </c>
      <c r="X35" s="320" t="e">
        <f>IF('POR META PRODUCTO'!AA35&gt;0,'POR META PRODUCTO'!AA35/'POR META PRODUCTO'!$Z35,0)</f>
        <v>#REF!</v>
      </c>
      <c r="Y35" s="320" t="e">
        <f>IF('POR META PRODUCTO'!AB35&gt;0,'POR META PRODUCTO'!AB35/'POR META PRODUCTO'!$Z35,0)</f>
        <v>#REF!</v>
      </c>
      <c r="Z35" s="325" t="e">
        <f>IF('POR META PRODUCTO'!AC35&gt;0,'POR META PRODUCTO'!AC35/'POR META PRODUCTO'!$Z35,0)</f>
        <v>#REF!</v>
      </c>
      <c r="AA35" s="325" t="e">
        <f>IF('POR META PRODUCTO'!AD35&gt;0,'POR META PRODUCTO'!AD35/'POR META PRODUCTO'!$Z35,0)</f>
        <v>#REF!</v>
      </c>
    </row>
    <row r="36" spans="1:27" ht="28.5" hidden="1" customHeight="1" outlineLevel="2" x14ac:dyDescent="0.25">
      <c r="A36" s="3" t="str">
        <f>CONCATENATE(MID(B36,1,3),".",MID(B36,5,1),".",3)</f>
        <v>1.3.6.3</v>
      </c>
      <c r="B36" s="58" t="s">
        <v>506</v>
      </c>
      <c r="C36" s="58" t="e">
        <f>+VLOOKUP(B36,'GASTOS OCT'!#REF!,5,FALSE)</f>
        <v>#REF!</v>
      </c>
      <c r="D36" s="406" t="s">
        <v>241</v>
      </c>
      <c r="E36" s="428" t="s">
        <v>357</v>
      </c>
      <c r="F36" s="430" t="e">
        <f>+VLOOKUP(C36,#REF!,2,FALSE)</f>
        <v>#REF!</v>
      </c>
      <c r="G36" s="26" t="s">
        <v>4180</v>
      </c>
      <c r="H36" s="329" t="e">
        <f>SUMPRODUCT((ACTUALIZADO!$A$4:$A$528=$A36)*(ACTUALIZADO!$M$4:$M$528=1)*(ACTUALIZADO!$B$4:$B$528=$C36)*(ACTUALIZADO!N$4:N$528))/1000000</f>
        <v>#REF!</v>
      </c>
      <c r="I36" s="320" t="e">
        <f>IF('POR META PRODUCTO'!I36&gt;0,'POR META PRODUCTO'!I36/'POR META PRODUCTO'!$H36,0)</f>
        <v>#REF!</v>
      </c>
      <c r="J36" s="320" t="e">
        <f>IF('POR META PRODUCTO'!J36&gt;0,'POR META PRODUCTO'!J36/'POR META PRODUCTO'!$H36,0)</f>
        <v>#REF!</v>
      </c>
      <c r="K36" s="320" t="e">
        <f>IF('POR META PRODUCTO'!K36&gt;0,'POR META PRODUCTO'!K36/'POR META PRODUCTO'!$H36,0)</f>
        <v>#REF!</v>
      </c>
      <c r="L36" s="320" t="e">
        <f>IF('POR META PRODUCTO'!L36&gt;0,'POR META PRODUCTO'!L36/'POR META PRODUCTO'!$H36,0)</f>
        <v>#REF!</v>
      </c>
      <c r="M36" s="329" t="e">
        <f>SUMPRODUCT((ACTUALIZADO!$A$4:$A$528=$A36)*(ACTUALIZADO!$M$4:$M$528=2)*(ACTUALIZADO!$B$4:$B$528=$C36)*(ACTUALIZADO!N$4:N$528))/1000000+SUMPRODUCT((ACTUALIZADO!$A$4:$A$528=$A36)*(ACTUALIZADO!$M$4:$M$528=5)*(ACTUALIZADO!$B$4:$B$528=$C36)*(ACTUALIZADO!N$4:N$528))/1000000</f>
        <v>#REF!</v>
      </c>
      <c r="N36" s="320" t="e">
        <f>IF('POR META PRODUCTO'!O36&gt;0,'POR META PRODUCTO'!O36/'POR META PRODUCTO'!$N36,0)</f>
        <v>#REF!</v>
      </c>
      <c r="O36" s="320" t="e">
        <f>IF('POR META PRODUCTO'!P36&gt;0,'POR META PRODUCTO'!P36/'POR META PRODUCTO'!$N36,0)</f>
        <v>#REF!</v>
      </c>
      <c r="P36" s="320" t="e">
        <f>IF('POR META PRODUCTO'!Q36&gt;0,'POR META PRODUCTO'!Q36/'POR META PRODUCTO'!$N36,0)</f>
        <v>#REF!</v>
      </c>
      <c r="Q36" s="320" t="e">
        <f>IF('POR META PRODUCTO'!R36&gt;0,'POR META PRODUCTO'!R36/'POR META PRODUCTO'!$N36,0)</f>
        <v>#REF!</v>
      </c>
      <c r="R36" s="329" t="e">
        <f>SUMPRODUCT((ACTUALIZADO!$A$4:$A$528=$A36)*(ACTUALIZADO!$M$4:$M$528=3)*(ACTUALIZADO!$B$4:$B$528=$C36)*(ACTUALIZADO!N$4:N$528))/1000000</f>
        <v>#REF!</v>
      </c>
      <c r="S36" s="320" t="e">
        <f>IF('POR META PRODUCTO'!U36&gt;0,'POR META PRODUCTO'!U36/'POR META PRODUCTO'!$T36,0)</f>
        <v>#REF!</v>
      </c>
      <c r="T36" s="320" t="e">
        <f>IF('POR META PRODUCTO'!V36&gt;0,'POR META PRODUCTO'!V36/'POR META PRODUCTO'!$T36,0)</f>
        <v>#REF!</v>
      </c>
      <c r="U36" s="320" t="e">
        <f>IF('POR META PRODUCTO'!W36&gt;0,'POR META PRODUCTO'!W36/'POR META PRODUCTO'!$T36,0)</f>
        <v>#REF!</v>
      </c>
      <c r="V36" s="320" t="e">
        <f>IF('POR META PRODUCTO'!X36&gt;0,'POR META PRODUCTO'!X36/'POR META PRODUCTO'!$T36,0)</f>
        <v>#REF!</v>
      </c>
      <c r="W36" s="329" t="e">
        <f t="shared" si="0"/>
        <v>#REF!</v>
      </c>
      <c r="X36" s="320" t="e">
        <f>IF('POR META PRODUCTO'!AA36&gt;0,'POR META PRODUCTO'!AA36/'POR META PRODUCTO'!$Z36,0)</f>
        <v>#REF!</v>
      </c>
      <c r="Y36" s="320" t="e">
        <f>IF('POR META PRODUCTO'!AB36&gt;0,'POR META PRODUCTO'!AB36/'POR META PRODUCTO'!$Z36,0)</f>
        <v>#REF!</v>
      </c>
      <c r="Z36" s="325" t="e">
        <f>IF('POR META PRODUCTO'!AC36&gt;0,'POR META PRODUCTO'!AC36/'POR META PRODUCTO'!$Z36,0)</f>
        <v>#REF!</v>
      </c>
      <c r="AA36" s="325" t="e">
        <f>IF('POR META PRODUCTO'!AD36&gt;0,'POR META PRODUCTO'!AD36/'POR META PRODUCTO'!$Z36,0)</f>
        <v>#REF!</v>
      </c>
    </row>
    <row r="37" spans="1:27" ht="13.5" hidden="1" customHeight="1" outlineLevel="1" x14ac:dyDescent="0.25">
      <c r="B37" s="58" t="s">
        <v>3547</v>
      </c>
      <c r="C37" s="58"/>
      <c r="D37" s="398" t="str">
        <f>+CONCATENATE("TOTAL ",D23)</f>
        <v>TOTAL INCLUSIÓN E INTEGRACIÓN SOCIAL Y COMUNITARIA</v>
      </c>
      <c r="E37" s="399"/>
      <c r="F37" s="400"/>
      <c r="G37" s="189"/>
      <c r="H37" s="329" t="e">
        <f>SUM(H23:H36)</f>
        <v>#REF!</v>
      </c>
      <c r="I37" s="321" t="e">
        <f>IF('POR META PRODUCTO'!I37&gt;0,'POR META PRODUCTO'!I37/'POR META PRODUCTO'!$H37,0)</f>
        <v>#REF!</v>
      </c>
      <c r="J37" s="321" t="e">
        <f>IF('POR META PRODUCTO'!J37&gt;0,'POR META PRODUCTO'!J37/'POR META PRODUCTO'!$H37,0)</f>
        <v>#REF!</v>
      </c>
      <c r="K37" s="321" t="e">
        <f>IF('POR META PRODUCTO'!K37&gt;0,'POR META PRODUCTO'!K37/'POR META PRODUCTO'!$H37,0)</f>
        <v>#REF!</v>
      </c>
      <c r="L37" s="321" t="e">
        <f>IF('POR META PRODUCTO'!L37&gt;0,'POR META PRODUCTO'!L37/'POR META PRODUCTO'!$H37,0)</f>
        <v>#REF!</v>
      </c>
      <c r="M37" s="329" t="e">
        <f t="shared" ref="M37" si="6">SUM(M23:M36)</f>
        <v>#REF!</v>
      </c>
      <c r="N37" s="321" t="e">
        <f>IF('POR META PRODUCTO'!O37&gt;0,'POR META PRODUCTO'!O37/'POR META PRODUCTO'!$N37,0)</f>
        <v>#REF!</v>
      </c>
      <c r="O37" s="321" t="e">
        <f>IF('POR META PRODUCTO'!P37&gt;0,'POR META PRODUCTO'!P37/'POR META PRODUCTO'!$N37,0)</f>
        <v>#REF!</v>
      </c>
      <c r="P37" s="321" t="e">
        <f>IF('POR META PRODUCTO'!Q37&gt;0,'POR META PRODUCTO'!Q37/'POR META PRODUCTO'!$N37,0)</f>
        <v>#REF!</v>
      </c>
      <c r="Q37" s="321" t="e">
        <f>IF('POR META PRODUCTO'!R37&gt;0,'POR META PRODUCTO'!R37/'POR META PRODUCTO'!$N37,0)</f>
        <v>#REF!</v>
      </c>
      <c r="R37" s="329" t="e">
        <f t="shared" ref="R37" si="7">SUM(R23:R36)</f>
        <v>#REF!</v>
      </c>
      <c r="S37" s="321" t="e">
        <f>IF('POR META PRODUCTO'!U37&gt;0,'POR META PRODUCTO'!U37/'POR META PRODUCTO'!$T37,0)</f>
        <v>#REF!</v>
      </c>
      <c r="T37" s="321" t="e">
        <f>IF('POR META PRODUCTO'!V37&gt;0,'POR META PRODUCTO'!V37/'POR META PRODUCTO'!$T37,0)</f>
        <v>#REF!</v>
      </c>
      <c r="U37" s="321" t="e">
        <f>IF('POR META PRODUCTO'!W37&gt;0,'POR META PRODUCTO'!W37/'POR META PRODUCTO'!$T37,0)</f>
        <v>#REF!</v>
      </c>
      <c r="V37" s="321" t="e">
        <f>IF('POR META PRODUCTO'!X37&gt;0,'POR META PRODUCTO'!X37/'POR META PRODUCTO'!$T37,0)</f>
        <v>#REF!</v>
      </c>
      <c r="W37" s="329" t="e">
        <f t="shared" si="0"/>
        <v>#REF!</v>
      </c>
      <c r="X37" s="321" t="e">
        <f>IF('POR META PRODUCTO'!AA37&gt;0,'POR META PRODUCTO'!AA37/'POR META PRODUCTO'!$Z37,0)</f>
        <v>#REF!</v>
      </c>
      <c r="Y37" s="321" t="e">
        <f>IF('POR META PRODUCTO'!AB37&gt;0,'POR META PRODUCTO'!AB37/'POR META PRODUCTO'!$Z37,0)</f>
        <v>#REF!</v>
      </c>
      <c r="Z37" s="321" t="e">
        <f>IF('POR META PRODUCTO'!AC37&gt;0,'POR META PRODUCTO'!AC37/'POR META PRODUCTO'!$Z37,0)</f>
        <v>#REF!</v>
      </c>
      <c r="AA37" s="321" t="e">
        <f>IF('POR META PRODUCTO'!AD37&gt;0,'POR META PRODUCTO'!AD37/'POR META PRODUCTO'!$Z37,0)</f>
        <v>#REF!</v>
      </c>
    </row>
    <row r="38" spans="1:27" ht="27" hidden="1" outlineLevel="2" x14ac:dyDescent="0.25">
      <c r="A38" s="3" t="str">
        <f>CONCATENATE(MID(B38,1,3),".",MID(B38,5,1),".",1)</f>
        <v>1.4.1.1</v>
      </c>
      <c r="B38" s="58" t="s">
        <v>507</v>
      </c>
      <c r="C38" s="58" t="e">
        <f>+VLOOKUP(B38,'GASTOS OCT'!#REF!,5,FALSE)</f>
        <v>#REF!</v>
      </c>
      <c r="D38" s="407" t="s">
        <v>360</v>
      </c>
      <c r="E38" s="26" t="s">
        <v>361</v>
      </c>
      <c r="F38" s="185" t="e">
        <f>+VLOOKUP(C38,#REF!,2,FALSE)</f>
        <v>#REF!</v>
      </c>
      <c r="G38" s="26" t="s">
        <v>4181</v>
      </c>
      <c r="H38" s="329" t="e">
        <f>SUMPRODUCT((ACTUALIZADO!$A$4:$A$528=$A38)*(ACTUALIZADO!$M$4:$M$528=1)*(ACTUALIZADO!$B$4:$B$528=$C38)*(ACTUALIZADO!N$4:N$528))/1000000</f>
        <v>#REF!</v>
      </c>
      <c r="I38" s="320" t="e">
        <f>IF('POR META PRODUCTO'!I38&gt;0,'POR META PRODUCTO'!I38/'POR META PRODUCTO'!$H38,0)</f>
        <v>#REF!</v>
      </c>
      <c r="J38" s="320" t="e">
        <f>IF('POR META PRODUCTO'!J38&gt;0,'POR META PRODUCTO'!J38/'POR META PRODUCTO'!$H38,0)</f>
        <v>#REF!</v>
      </c>
      <c r="K38" s="320" t="e">
        <f>IF('POR META PRODUCTO'!K38&gt;0,'POR META PRODUCTO'!K38/'POR META PRODUCTO'!$H38,0)</f>
        <v>#REF!</v>
      </c>
      <c r="L38" s="320" t="e">
        <f>IF('POR META PRODUCTO'!L38&gt;0,'POR META PRODUCTO'!L38/'POR META PRODUCTO'!$H38,0)</f>
        <v>#REF!</v>
      </c>
      <c r="M38" s="329" t="e">
        <f>SUMPRODUCT((ACTUALIZADO!$A$4:$A$528=$A38)*(ACTUALIZADO!$M$4:$M$528=2)*(ACTUALIZADO!$B$4:$B$528=$C38)*(ACTUALIZADO!N$4:N$528))/1000000+SUMPRODUCT((ACTUALIZADO!$A$4:$A$528=$A38)*(ACTUALIZADO!$M$4:$M$528=5)*(ACTUALIZADO!$B$4:$B$528=$C38)*(ACTUALIZADO!N$4:N$528))/1000000</f>
        <v>#REF!</v>
      </c>
      <c r="N38" s="320" t="e">
        <f>IF('POR META PRODUCTO'!O38&gt;0,'POR META PRODUCTO'!O38/'POR META PRODUCTO'!$N38,0)</f>
        <v>#REF!</v>
      </c>
      <c r="O38" s="320" t="e">
        <f>IF('POR META PRODUCTO'!P38&gt;0,'POR META PRODUCTO'!P38/'POR META PRODUCTO'!$N38,0)</f>
        <v>#REF!</v>
      </c>
      <c r="P38" s="320" t="e">
        <f>IF('POR META PRODUCTO'!Q38&gt;0,'POR META PRODUCTO'!Q38/'POR META PRODUCTO'!$N38,0)</f>
        <v>#REF!</v>
      </c>
      <c r="Q38" s="320" t="e">
        <f>IF('POR META PRODUCTO'!R38&gt;0,'POR META PRODUCTO'!R38/'POR META PRODUCTO'!$N38,0)</f>
        <v>#REF!</v>
      </c>
      <c r="R38" s="329" t="e">
        <f>SUMPRODUCT((ACTUALIZADO!$A$4:$A$528=$A38)*(ACTUALIZADO!$M$4:$M$528=3)*(ACTUALIZADO!$B$4:$B$528=$C38)*(ACTUALIZADO!N$4:N$528))/1000000</f>
        <v>#REF!</v>
      </c>
      <c r="S38" s="320" t="e">
        <f>IF('POR META PRODUCTO'!U38&gt;0,'POR META PRODUCTO'!U38/'POR META PRODUCTO'!$T38,0)</f>
        <v>#REF!</v>
      </c>
      <c r="T38" s="320" t="e">
        <f>IF('POR META PRODUCTO'!V38&gt;0,'POR META PRODUCTO'!V38/'POR META PRODUCTO'!$T38,0)</f>
        <v>#REF!</v>
      </c>
      <c r="U38" s="320" t="e">
        <f>IF('POR META PRODUCTO'!W38&gt;0,'POR META PRODUCTO'!W38/'POR META PRODUCTO'!$T38,0)</f>
        <v>#REF!</v>
      </c>
      <c r="V38" s="320" t="e">
        <f>IF('POR META PRODUCTO'!X38&gt;0,'POR META PRODUCTO'!X38/'POR META PRODUCTO'!$T38,0)</f>
        <v>#REF!</v>
      </c>
      <c r="W38" s="329" t="e">
        <f t="shared" ref="W38:W56" si="8">+H38+M38+R38</f>
        <v>#REF!</v>
      </c>
      <c r="X38" s="320" t="e">
        <f>IF('POR META PRODUCTO'!AA38&gt;0,'POR META PRODUCTO'!AA38/'POR META PRODUCTO'!$Z38,0)</f>
        <v>#REF!</v>
      </c>
      <c r="Y38" s="320" t="e">
        <f>IF('POR META PRODUCTO'!AB38&gt;0,'POR META PRODUCTO'!AB38/'POR META PRODUCTO'!$Z38,0)</f>
        <v>#REF!</v>
      </c>
      <c r="Z38" s="325" t="e">
        <f>IF('POR META PRODUCTO'!AC38&gt;0,'POR META PRODUCTO'!AC38/'POR META PRODUCTO'!$Z38,0)</f>
        <v>#REF!</v>
      </c>
      <c r="AA38" s="325" t="e">
        <f>IF('POR META PRODUCTO'!AD38&gt;0,'POR META PRODUCTO'!AD38/'POR META PRODUCTO'!$Z38,0)</f>
        <v>#REF!</v>
      </c>
    </row>
    <row r="39" spans="1:27" ht="27" hidden="1" outlineLevel="2" x14ac:dyDescent="0.25">
      <c r="A39" s="3" t="str">
        <f>CONCATENATE(MID(B39,1,3),".",MID(B39,5,1),".",1)</f>
        <v>1.4.2.1</v>
      </c>
      <c r="B39" s="58" t="s">
        <v>508</v>
      </c>
      <c r="C39" s="58" t="e">
        <f>+VLOOKUP(B39,'GASTOS OCT'!#REF!,5,FALSE)</f>
        <v>#REF!</v>
      </c>
      <c r="D39" s="405"/>
      <c r="E39" s="26" t="s">
        <v>365</v>
      </c>
      <c r="F39" s="185" t="e">
        <f>+VLOOKUP(C39,#REF!,2,FALSE)</f>
        <v>#REF!</v>
      </c>
      <c r="G39" s="26" t="s">
        <v>4182</v>
      </c>
      <c r="H39" s="329" t="e">
        <f>SUMPRODUCT((ACTUALIZADO!$A$4:$A$528=$A39)*(ACTUALIZADO!$M$4:$M$528=1)*(ACTUALIZADO!$B$4:$B$528=$C39)*(ACTUALIZADO!N$4:N$528))/1000000</f>
        <v>#REF!</v>
      </c>
      <c r="I39" s="320" t="e">
        <f>IF('POR META PRODUCTO'!I39&gt;0,'POR META PRODUCTO'!I39/'POR META PRODUCTO'!$H39,0)</f>
        <v>#REF!</v>
      </c>
      <c r="J39" s="320" t="e">
        <f>IF('POR META PRODUCTO'!J39&gt;0,'POR META PRODUCTO'!J39/'POR META PRODUCTO'!$H39,0)</f>
        <v>#REF!</v>
      </c>
      <c r="K39" s="320" t="e">
        <f>IF('POR META PRODUCTO'!K39&gt;0,'POR META PRODUCTO'!K39/'POR META PRODUCTO'!$H39,0)</f>
        <v>#REF!</v>
      </c>
      <c r="L39" s="320" t="e">
        <f>IF('POR META PRODUCTO'!L39&gt;0,'POR META PRODUCTO'!L39/'POR META PRODUCTO'!$H39,0)</f>
        <v>#REF!</v>
      </c>
      <c r="M39" s="329" t="e">
        <f>SUMPRODUCT((ACTUALIZADO!$A$4:$A$528=$A39)*(ACTUALIZADO!$M$4:$M$528=2)*(ACTUALIZADO!$B$4:$B$528=$C39)*(ACTUALIZADO!N$4:N$528))/1000000+SUMPRODUCT((ACTUALIZADO!$A$4:$A$528=$A39)*(ACTUALIZADO!$M$4:$M$528=5)*(ACTUALIZADO!$B$4:$B$528=$C39)*(ACTUALIZADO!N$4:N$528))/1000000</f>
        <v>#REF!</v>
      </c>
      <c r="N39" s="320" t="e">
        <f>IF('POR META PRODUCTO'!O39&gt;0,'POR META PRODUCTO'!O39/'POR META PRODUCTO'!$N39,0)</f>
        <v>#REF!</v>
      </c>
      <c r="O39" s="320" t="e">
        <f>IF('POR META PRODUCTO'!P39&gt;0,'POR META PRODUCTO'!P39/'POR META PRODUCTO'!$N39,0)</f>
        <v>#REF!</v>
      </c>
      <c r="P39" s="320" t="e">
        <f>IF('POR META PRODUCTO'!Q39&gt;0,'POR META PRODUCTO'!Q39/'POR META PRODUCTO'!$N39,0)</f>
        <v>#REF!</v>
      </c>
      <c r="Q39" s="320" t="e">
        <f>IF('POR META PRODUCTO'!R39&gt;0,'POR META PRODUCTO'!R39/'POR META PRODUCTO'!$N39,0)</f>
        <v>#REF!</v>
      </c>
      <c r="R39" s="329" t="e">
        <f>SUMPRODUCT((ACTUALIZADO!$A$4:$A$528=$A39)*(ACTUALIZADO!$M$4:$M$528=3)*(ACTUALIZADO!$B$4:$B$528=$C39)*(ACTUALIZADO!N$4:N$528))/1000000</f>
        <v>#REF!</v>
      </c>
      <c r="S39" s="320" t="e">
        <f>IF('POR META PRODUCTO'!U39&gt;0,'POR META PRODUCTO'!U39/'POR META PRODUCTO'!$T39,0)</f>
        <v>#REF!</v>
      </c>
      <c r="T39" s="320" t="e">
        <f>IF('POR META PRODUCTO'!V39&gt;0,'POR META PRODUCTO'!V39/'POR META PRODUCTO'!$T39,0)</f>
        <v>#REF!</v>
      </c>
      <c r="U39" s="320" t="e">
        <f>IF('POR META PRODUCTO'!W39&gt;0,'POR META PRODUCTO'!W39/'POR META PRODUCTO'!$T39,0)</f>
        <v>#REF!</v>
      </c>
      <c r="V39" s="320" t="e">
        <f>IF('POR META PRODUCTO'!X39&gt;0,'POR META PRODUCTO'!X39/'POR META PRODUCTO'!$T39,0)</f>
        <v>#REF!</v>
      </c>
      <c r="W39" s="329" t="e">
        <f t="shared" si="8"/>
        <v>#REF!</v>
      </c>
      <c r="X39" s="320" t="e">
        <f>IF('POR META PRODUCTO'!AA39&gt;0,'POR META PRODUCTO'!AA39/'POR META PRODUCTO'!$Z39,0)</f>
        <v>#REF!</v>
      </c>
      <c r="Y39" s="320" t="e">
        <f>IF('POR META PRODUCTO'!AB39&gt;0,'POR META PRODUCTO'!AB39/'POR META PRODUCTO'!$Z39,0)</f>
        <v>#REF!</v>
      </c>
      <c r="Z39" s="325" t="e">
        <f>IF('POR META PRODUCTO'!AC39&gt;0,'POR META PRODUCTO'!AC39/'POR META PRODUCTO'!$Z39,0)</f>
        <v>#REF!</v>
      </c>
      <c r="AA39" s="325" t="e">
        <f>IF('POR META PRODUCTO'!AD39&gt;0,'POR META PRODUCTO'!AD39/'POR META PRODUCTO'!$Z39,0)</f>
        <v>#REF!</v>
      </c>
    </row>
    <row r="40" spans="1:27" ht="27" hidden="1" outlineLevel="2" x14ac:dyDescent="0.25">
      <c r="A40" s="3" t="str">
        <f>CONCATENATE(MID(B40,1,3),".",MID(B40,5,1),".",1)</f>
        <v>1.4.3.1</v>
      </c>
      <c r="B40" s="58" t="s">
        <v>509</v>
      </c>
      <c r="C40" s="58" t="e">
        <f>+VLOOKUP(B40,'GASTOS OCT'!#REF!,5,FALSE)</f>
        <v>#REF!</v>
      </c>
      <c r="D40" s="406" t="s">
        <v>242</v>
      </c>
      <c r="E40" s="26" t="s">
        <v>368</v>
      </c>
      <c r="F40" s="185" t="e">
        <f>+VLOOKUP(C40,#REF!,2,FALSE)</f>
        <v>#REF!</v>
      </c>
      <c r="G40" s="26" t="s">
        <v>4183</v>
      </c>
      <c r="H40" s="329" t="e">
        <f>SUMPRODUCT((ACTUALIZADO!$A$4:$A$528=$A40)*(ACTUALIZADO!$M$4:$M$528=1)*(ACTUALIZADO!$B$4:$B$528=$C40)*(ACTUALIZADO!N$4:N$528))/1000000</f>
        <v>#REF!</v>
      </c>
      <c r="I40" s="320" t="e">
        <f>IF('POR META PRODUCTO'!I40&gt;0,'POR META PRODUCTO'!I40/'POR META PRODUCTO'!$H40,0)</f>
        <v>#REF!</v>
      </c>
      <c r="J40" s="320" t="e">
        <f>IF('POR META PRODUCTO'!J40&gt;0,'POR META PRODUCTO'!J40/'POR META PRODUCTO'!$H40,0)</f>
        <v>#REF!</v>
      </c>
      <c r="K40" s="320" t="e">
        <f>IF('POR META PRODUCTO'!K40&gt;0,'POR META PRODUCTO'!K40/'POR META PRODUCTO'!$H40,0)</f>
        <v>#REF!</v>
      </c>
      <c r="L40" s="320" t="e">
        <f>IF('POR META PRODUCTO'!L40&gt;0,'POR META PRODUCTO'!L40/'POR META PRODUCTO'!$H40,0)</f>
        <v>#REF!</v>
      </c>
      <c r="M40" s="329" t="e">
        <f>SUMPRODUCT((ACTUALIZADO!$A$4:$A$528=$A40)*(ACTUALIZADO!$M$4:$M$528=2)*(ACTUALIZADO!$B$4:$B$528=$C40)*(ACTUALIZADO!N$4:N$528))/1000000+SUMPRODUCT((ACTUALIZADO!$A$4:$A$528=$A40)*(ACTUALIZADO!$M$4:$M$528=5)*(ACTUALIZADO!$B$4:$B$528=$C40)*(ACTUALIZADO!N$4:N$528))/1000000</f>
        <v>#REF!</v>
      </c>
      <c r="N40" s="320" t="e">
        <f>IF('POR META PRODUCTO'!O40&gt;0,'POR META PRODUCTO'!O40/'POR META PRODUCTO'!$N40,0)</f>
        <v>#REF!</v>
      </c>
      <c r="O40" s="320" t="e">
        <f>IF('POR META PRODUCTO'!P40&gt;0,'POR META PRODUCTO'!P40/'POR META PRODUCTO'!$N40,0)</f>
        <v>#REF!</v>
      </c>
      <c r="P40" s="320" t="e">
        <f>IF('POR META PRODUCTO'!Q40&gt;0,'POR META PRODUCTO'!Q40/'POR META PRODUCTO'!$N40,0)</f>
        <v>#REF!</v>
      </c>
      <c r="Q40" s="320" t="e">
        <f>IF('POR META PRODUCTO'!R40&gt;0,'POR META PRODUCTO'!R40/'POR META PRODUCTO'!$N40,0)</f>
        <v>#REF!</v>
      </c>
      <c r="R40" s="329" t="e">
        <f>SUMPRODUCT((ACTUALIZADO!$A$4:$A$528=$A40)*(ACTUALIZADO!$M$4:$M$528=3)*(ACTUALIZADO!$B$4:$B$528=$C40)*(ACTUALIZADO!N$4:N$528))/1000000</f>
        <v>#REF!</v>
      </c>
      <c r="S40" s="320" t="e">
        <f>IF('POR META PRODUCTO'!U40&gt;0,'POR META PRODUCTO'!U40/'POR META PRODUCTO'!$T40,0)</f>
        <v>#REF!</v>
      </c>
      <c r="T40" s="320" t="e">
        <f>IF('POR META PRODUCTO'!V40&gt;0,'POR META PRODUCTO'!V40/'POR META PRODUCTO'!$T40,0)</f>
        <v>#REF!</v>
      </c>
      <c r="U40" s="320" t="e">
        <f>IF('POR META PRODUCTO'!W40&gt;0,'POR META PRODUCTO'!W40/'POR META PRODUCTO'!$T40,0)</f>
        <v>#REF!</v>
      </c>
      <c r="V40" s="320" t="e">
        <f>IF('POR META PRODUCTO'!X40&gt;0,'POR META PRODUCTO'!X40/'POR META PRODUCTO'!$T40,0)</f>
        <v>#REF!</v>
      </c>
      <c r="W40" s="329" t="e">
        <f t="shared" si="8"/>
        <v>#REF!</v>
      </c>
      <c r="X40" s="320" t="e">
        <f>IF('POR META PRODUCTO'!AA40&gt;0,'POR META PRODUCTO'!AA40/'POR META PRODUCTO'!$Z40,0)</f>
        <v>#REF!</v>
      </c>
      <c r="Y40" s="320" t="e">
        <f>IF('POR META PRODUCTO'!AB40&gt;0,'POR META PRODUCTO'!AB40/'POR META PRODUCTO'!$Z40,0)</f>
        <v>#REF!</v>
      </c>
      <c r="Z40" s="325" t="e">
        <f>IF('POR META PRODUCTO'!AC40&gt;0,'POR META PRODUCTO'!AC40/'POR META PRODUCTO'!$Z40,0)</f>
        <v>#REF!</v>
      </c>
      <c r="AA40" s="325" t="e">
        <f>IF('POR META PRODUCTO'!AD40&gt;0,'POR META PRODUCTO'!AD40/'POR META PRODUCTO'!$Z40,0)</f>
        <v>#REF!</v>
      </c>
    </row>
    <row r="41" spans="1:27" ht="13.5" hidden="1" customHeight="1" outlineLevel="1" collapsed="1" x14ac:dyDescent="0.25">
      <c r="B41" s="58" t="s">
        <v>3548</v>
      </c>
      <c r="C41" s="58"/>
      <c r="D41" s="398" t="str">
        <f>+CONCATENATE("TOTAL ",D38)</f>
        <v>TOTAL DEPORTE, RECREACIÓN Y ACTIVIDAD FÍSICA</v>
      </c>
      <c r="E41" s="399"/>
      <c r="F41" s="400"/>
      <c r="G41" s="189"/>
      <c r="H41" s="329" t="e">
        <f>SUM(H38:H40)</f>
        <v>#REF!</v>
      </c>
      <c r="I41" s="321" t="e">
        <f>IF('POR META PRODUCTO'!I41&gt;0,'POR META PRODUCTO'!I41/'POR META PRODUCTO'!$H41,0)</f>
        <v>#REF!</v>
      </c>
      <c r="J41" s="321" t="e">
        <f>IF('POR META PRODUCTO'!J41&gt;0,'POR META PRODUCTO'!J41/'POR META PRODUCTO'!$H41,0)</f>
        <v>#REF!</v>
      </c>
      <c r="K41" s="321" t="e">
        <f>IF('POR META PRODUCTO'!K41&gt;0,'POR META PRODUCTO'!K41/'POR META PRODUCTO'!$H41,0)</f>
        <v>#REF!</v>
      </c>
      <c r="L41" s="321" t="e">
        <f>IF('POR META PRODUCTO'!L41&gt;0,'POR META PRODUCTO'!L41/'POR META PRODUCTO'!$H41,0)</f>
        <v>#REF!</v>
      </c>
      <c r="M41" s="329" t="e">
        <f t="shared" ref="M41" si="9">SUM(M38:M40)</f>
        <v>#REF!</v>
      </c>
      <c r="N41" s="321" t="e">
        <f>IF('POR META PRODUCTO'!O41&gt;0,'POR META PRODUCTO'!O41/'POR META PRODUCTO'!$N41,0)</f>
        <v>#REF!</v>
      </c>
      <c r="O41" s="321" t="e">
        <f>IF('POR META PRODUCTO'!P41&gt;0,'POR META PRODUCTO'!P41/'POR META PRODUCTO'!$N41,0)</f>
        <v>#REF!</v>
      </c>
      <c r="P41" s="321" t="e">
        <f>IF('POR META PRODUCTO'!Q41&gt;0,'POR META PRODUCTO'!Q41/'POR META PRODUCTO'!$N41,0)</f>
        <v>#REF!</v>
      </c>
      <c r="Q41" s="321" t="e">
        <f>IF('POR META PRODUCTO'!R41&gt;0,'POR META PRODUCTO'!R41/'POR META PRODUCTO'!$N41,0)</f>
        <v>#REF!</v>
      </c>
      <c r="R41" s="329" t="e">
        <f t="shared" ref="R41" si="10">SUM(R38:R40)</f>
        <v>#REF!</v>
      </c>
      <c r="S41" s="321" t="e">
        <f>IF('POR META PRODUCTO'!U41&gt;0,'POR META PRODUCTO'!U41/'POR META PRODUCTO'!$T41,0)</f>
        <v>#REF!</v>
      </c>
      <c r="T41" s="321" t="e">
        <f>IF('POR META PRODUCTO'!V41&gt;0,'POR META PRODUCTO'!V41/'POR META PRODUCTO'!$T41,0)</f>
        <v>#REF!</v>
      </c>
      <c r="U41" s="321" t="e">
        <f>IF('POR META PRODUCTO'!W41&gt;0,'POR META PRODUCTO'!W41/'POR META PRODUCTO'!$T41,0)</f>
        <v>#REF!</v>
      </c>
      <c r="V41" s="321" t="e">
        <f>IF('POR META PRODUCTO'!X41&gt;0,'POR META PRODUCTO'!X41/'POR META PRODUCTO'!$T41,0)</f>
        <v>#REF!</v>
      </c>
      <c r="W41" s="329" t="e">
        <f t="shared" si="8"/>
        <v>#REF!</v>
      </c>
      <c r="X41" s="321" t="e">
        <f>IF('POR META PRODUCTO'!AA41&gt;0,'POR META PRODUCTO'!AA41/'POR META PRODUCTO'!$Z41,0)</f>
        <v>#REF!</v>
      </c>
      <c r="Y41" s="321" t="e">
        <f>IF('POR META PRODUCTO'!AB41&gt;0,'POR META PRODUCTO'!AB41/'POR META PRODUCTO'!$Z41,0)</f>
        <v>#REF!</v>
      </c>
      <c r="Z41" s="321" t="e">
        <f>IF('POR META PRODUCTO'!AC41&gt;0,'POR META PRODUCTO'!AC41/'POR META PRODUCTO'!$Z41,0)</f>
        <v>#REF!</v>
      </c>
      <c r="AA41" s="321" t="e">
        <f>IF('POR META PRODUCTO'!AD41&gt;0,'POR META PRODUCTO'!AD41/'POR META PRODUCTO'!$Z41,0)</f>
        <v>#REF!</v>
      </c>
    </row>
    <row r="42" spans="1:27" ht="43.5" hidden="1" customHeight="1" outlineLevel="2" x14ac:dyDescent="0.25">
      <c r="A42" s="3" t="str">
        <f>CONCATENATE(MID(B42,1,3),".",MID(B42,5,1),".",1)</f>
        <v>1.5.1.1</v>
      </c>
      <c r="B42" s="58" t="s">
        <v>510</v>
      </c>
      <c r="C42" s="58" t="e">
        <f>+VLOOKUP(B42,'GASTOS OCT'!#REF!,5,FALSE)</f>
        <v>#REF!</v>
      </c>
      <c r="D42" s="404" t="s">
        <v>371</v>
      </c>
      <c r="E42" s="26" t="s">
        <v>372</v>
      </c>
      <c r="F42" s="185" t="e">
        <f>+VLOOKUP(C42,#REF!,2,FALSE)</f>
        <v>#REF!</v>
      </c>
      <c r="G42" s="26" t="s">
        <v>4184</v>
      </c>
      <c r="H42" s="329" t="e">
        <f>SUMPRODUCT((ACTUALIZADO!$A$4:$A$528=$A42)*(ACTUALIZADO!$M$4:$M$528=1)*(ACTUALIZADO!$B$4:$B$528=$C42)*(ACTUALIZADO!N$4:N$528))/1000000</f>
        <v>#REF!</v>
      </c>
      <c r="I42" s="320" t="e">
        <f>IF('POR META PRODUCTO'!I42&gt;0,'POR META PRODUCTO'!I42/'POR META PRODUCTO'!$H42,0)</f>
        <v>#REF!</v>
      </c>
      <c r="J42" s="320" t="e">
        <f>IF('POR META PRODUCTO'!J42&gt;0,'POR META PRODUCTO'!J42/'POR META PRODUCTO'!$H42,0)</f>
        <v>#REF!</v>
      </c>
      <c r="K42" s="320" t="e">
        <f>IF('POR META PRODUCTO'!K42&gt;0,'POR META PRODUCTO'!K42/'POR META PRODUCTO'!$H42,0)</f>
        <v>#REF!</v>
      </c>
      <c r="L42" s="320" t="e">
        <f>IF('POR META PRODUCTO'!L42&gt;0,'POR META PRODUCTO'!L42/'POR META PRODUCTO'!$H42,0)</f>
        <v>#REF!</v>
      </c>
      <c r="M42" s="329" t="e">
        <f>SUMPRODUCT((ACTUALIZADO!$A$4:$A$528=$A42)*(ACTUALIZADO!$M$4:$M$528=2)*(ACTUALIZADO!$B$4:$B$528=$C42)*(ACTUALIZADO!N$4:N$528))/1000000+SUMPRODUCT((ACTUALIZADO!$A$4:$A$528=$A42)*(ACTUALIZADO!$M$4:$M$528=5)*(ACTUALIZADO!$B$4:$B$528=$C42)*(ACTUALIZADO!N$4:N$528))/1000000</f>
        <v>#REF!</v>
      </c>
      <c r="N42" s="320" t="e">
        <f>IF('POR META PRODUCTO'!O42&gt;0,'POR META PRODUCTO'!O42/'POR META PRODUCTO'!$N42,0)</f>
        <v>#REF!</v>
      </c>
      <c r="O42" s="320" t="e">
        <f>IF('POR META PRODUCTO'!P42&gt;0,'POR META PRODUCTO'!P42/'POR META PRODUCTO'!$N42,0)</f>
        <v>#REF!</v>
      </c>
      <c r="P42" s="320" t="e">
        <f>IF('POR META PRODUCTO'!Q42&gt;0,'POR META PRODUCTO'!Q42/'POR META PRODUCTO'!$N42,0)</f>
        <v>#REF!</v>
      </c>
      <c r="Q42" s="320" t="e">
        <f>IF('POR META PRODUCTO'!R42&gt;0,'POR META PRODUCTO'!R42/'POR META PRODUCTO'!$N42,0)</f>
        <v>#REF!</v>
      </c>
      <c r="R42" s="329" t="e">
        <f>SUMPRODUCT((ACTUALIZADO!$A$4:$A$528=$A42)*(ACTUALIZADO!$M$4:$M$528=3)*(ACTUALIZADO!$B$4:$B$528=$C42)*(ACTUALIZADO!N$4:N$528))/1000000</f>
        <v>#REF!</v>
      </c>
      <c r="S42" s="320" t="e">
        <f>IF('POR META PRODUCTO'!U42&gt;0,'POR META PRODUCTO'!U42/'POR META PRODUCTO'!$T42,0)</f>
        <v>#REF!</v>
      </c>
      <c r="T42" s="320" t="e">
        <f>IF('POR META PRODUCTO'!V42&gt;0,'POR META PRODUCTO'!V42/'POR META PRODUCTO'!$T42,0)</f>
        <v>#REF!</v>
      </c>
      <c r="U42" s="320" t="e">
        <f>IF('POR META PRODUCTO'!W42&gt;0,'POR META PRODUCTO'!W42/'POR META PRODUCTO'!$T42,0)</f>
        <v>#REF!</v>
      </c>
      <c r="V42" s="320" t="e">
        <f>IF('POR META PRODUCTO'!X42&gt;0,'POR META PRODUCTO'!X42/'POR META PRODUCTO'!$T42,0)</f>
        <v>#REF!</v>
      </c>
      <c r="W42" s="329" t="e">
        <f t="shared" si="8"/>
        <v>#REF!</v>
      </c>
      <c r="X42" s="320" t="e">
        <f>IF('POR META PRODUCTO'!AA42&gt;0,'POR META PRODUCTO'!AA42/'POR META PRODUCTO'!$Z42,0)</f>
        <v>#REF!</v>
      </c>
      <c r="Y42" s="320" t="e">
        <f>IF('POR META PRODUCTO'!AB42&gt;0,'POR META PRODUCTO'!AB42/'POR META PRODUCTO'!$Z42,0)</f>
        <v>#REF!</v>
      </c>
      <c r="Z42" s="325" t="e">
        <f>IF('POR META PRODUCTO'!AC42&gt;0,'POR META PRODUCTO'!AC42/'POR META PRODUCTO'!$Z42,0)</f>
        <v>#REF!</v>
      </c>
      <c r="AA42" s="325" t="e">
        <f>IF('POR META PRODUCTO'!AD42&gt;0,'POR META PRODUCTO'!AD42/'POR META PRODUCTO'!$Z42,0)</f>
        <v>#REF!</v>
      </c>
    </row>
    <row r="43" spans="1:27" hidden="1" outlineLevel="2" x14ac:dyDescent="0.25">
      <c r="A43" s="3" t="str">
        <f>CONCATENATE(MID(B43,1,3),".",MID(B43,5,1),".",1)</f>
        <v>1.5.2.1</v>
      </c>
      <c r="B43" s="58" t="s">
        <v>511</v>
      </c>
      <c r="C43" s="58" t="e">
        <f>+VLOOKUP(B43,'GASTOS OCT'!#REF!,5,FALSE)</f>
        <v>#REF!</v>
      </c>
      <c r="D43" s="405"/>
      <c r="E43" s="397" t="s">
        <v>376</v>
      </c>
      <c r="F43" s="289" t="s">
        <v>2557</v>
      </c>
      <c r="G43" s="441" t="s">
        <v>4185</v>
      </c>
      <c r="H43" s="329" t="e">
        <f>SUMPRODUCT((ACTUALIZADO!$A$4:$A$528=$A43)*(ACTUALIZADO!$M$4:$M$528=1)*(ACTUALIZADO!$B$4:$B$528=$C43)*(ACTUALIZADO!N$4:N$528))/1000000</f>
        <v>#REF!</v>
      </c>
      <c r="I43" s="320" t="e">
        <f>IF('POR META PRODUCTO'!I43&gt;0,'POR META PRODUCTO'!I43/'POR META PRODUCTO'!$H43,0)</f>
        <v>#REF!</v>
      </c>
      <c r="J43" s="320" t="e">
        <f>IF('POR META PRODUCTO'!J43&gt;0,'POR META PRODUCTO'!J43/'POR META PRODUCTO'!$H43,0)</f>
        <v>#REF!</v>
      </c>
      <c r="K43" s="320" t="e">
        <f>IF('POR META PRODUCTO'!K43&gt;0,'POR META PRODUCTO'!K43/'POR META PRODUCTO'!$H43,0)</f>
        <v>#REF!</v>
      </c>
      <c r="L43" s="320" t="e">
        <f>IF('POR META PRODUCTO'!L43&gt;0,'POR META PRODUCTO'!L43/'POR META PRODUCTO'!$H43,0)</f>
        <v>#REF!</v>
      </c>
      <c r="M43" s="329" t="e">
        <f>SUMPRODUCT((ACTUALIZADO!$A$4:$A$528=$A43)*(ACTUALIZADO!$M$4:$M$528=2)*(ACTUALIZADO!$B$4:$B$528=$C43)*(ACTUALIZADO!N$4:N$528))/1000000+SUMPRODUCT((ACTUALIZADO!$A$4:$A$528=$A43)*(ACTUALIZADO!$M$4:$M$528=5)*(ACTUALIZADO!$B$4:$B$528=$C43)*(ACTUALIZADO!N$4:N$528))/1000000</f>
        <v>#REF!</v>
      </c>
      <c r="N43" s="320" t="e">
        <f>IF('POR META PRODUCTO'!O43&gt;0,'POR META PRODUCTO'!O43/'POR META PRODUCTO'!$N43,0)</f>
        <v>#REF!</v>
      </c>
      <c r="O43" s="320" t="e">
        <f>IF('POR META PRODUCTO'!P43&gt;0,'POR META PRODUCTO'!P43/'POR META PRODUCTO'!$N43,0)</f>
        <v>#REF!</v>
      </c>
      <c r="P43" s="320" t="e">
        <f>IF('POR META PRODUCTO'!Q43&gt;0,'POR META PRODUCTO'!Q43/'POR META PRODUCTO'!$N43,0)</f>
        <v>#REF!</v>
      </c>
      <c r="Q43" s="320" t="e">
        <f>IF('POR META PRODUCTO'!R43&gt;0,'POR META PRODUCTO'!R43/'POR META PRODUCTO'!$N43,0)</f>
        <v>#REF!</v>
      </c>
      <c r="R43" s="329" t="e">
        <f>SUMPRODUCT((ACTUALIZADO!$A$4:$A$528=$A43)*(ACTUALIZADO!$M$4:$M$528=3)*(ACTUALIZADO!$B$4:$B$528=$C43)*(ACTUALIZADO!N$4:N$528))/1000000</f>
        <v>#REF!</v>
      </c>
      <c r="S43" s="320" t="e">
        <f>IF('POR META PRODUCTO'!U43&gt;0,'POR META PRODUCTO'!U43/'POR META PRODUCTO'!$T43,0)</f>
        <v>#REF!</v>
      </c>
      <c r="T43" s="320" t="e">
        <f>IF('POR META PRODUCTO'!V43&gt;0,'POR META PRODUCTO'!V43/'POR META PRODUCTO'!$T43,0)</f>
        <v>#REF!</v>
      </c>
      <c r="U43" s="320" t="e">
        <f>IF('POR META PRODUCTO'!W43&gt;0,'POR META PRODUCTO'!W43/'POR META PRODUCTO'!$T43,0)</f>
        <v>#REF!</v>
      </c>
      <c r="V43" s="320" t="e">
        <f>IF('POR META PRODUCTO'!X43&gt;0,'POR META PRODUCTO'!X43/'POR META PRODUCTO'!$T43,0)</f>
        <v>#REF!</v>
      </c>
      <c r="W43" s="329" t="e">
        <f t="shared" si="8"/>
        <v>#REF!</v>
      </c>
      <c r="X43" s="320" t="e">
        <f>IF('POR META PRODUCTO'!AA43&gt;0,'POR META PRODUCTO'!AA43/'POR META PRODUCTO'!$Z43,0)</f>
        <v>#REF!</v>
      </c>
      <c r="Y43" s="320" t="e">
        <f>IF('POR META PRODUCTO'!AB43&gt;0,'POR META PRODUCTO'!AB43/'POR META PRODUCTO'!$Z43,0)</f>
        <v>#REF!</v>
      </c>
      <c r="Z43" s="325" t="e">
        <f>IF('POR META PRODUCTO'!AC43&gt;0,'POR META PRODUCTO'!AC43/'POR META PRODUCTO'!$Z43,0)</f>
        <v>#REF!</v>
      </c>
      <c r="AA43" s="325" t="e">
        <f>IF('POR META PRODUCTO'!AD43&gt;0,'POR META PRODUCTO'!AD43/'POR META PRODUCTO'!$Z43,0)</f>
        <v>#REF!</v>
      </c>
    </row>
    <row r="44" spans="1:27" hidden="1" outlineLevel="2" x14ac:dyDescent="0.25">
      <c r="A44" s="3" t="str">
        <f>CONCATENATE(MID(B44,1,3),".",MID(B44,5,1),".",1)</f>
        <v>1.5.2.1</v>
      </c>
      <c r="B44" s="58" t="s">
        <v>511</v>
      </c>
      <c r="C44" s="58">
        <v>29</v>
      </c>
      <c r="D44" s="405"/>
      <c r="E44" s="397"/>
      <c r="F44" s="289" t="s">
        <v>2557</v>
      </c>
      <c r="G44" s="442" t="s">
        <v>4185</v>
      </c>
      <c r="H44" s="329">
        <f>SUMPRODUCT((ACTUALIZADO!$A$4:$A$528=$A44)*(ACTUALIZADO!$M$4:$M$528=1)*(ACTUALIZADO!$B$4:$B$528=$C44)*(ACTUALIZADO!N$4:N$528))/1000000</f>
        <v>219.0085</v>
      </c>
      <c r="I44" s="320">
        <f>IF('POR META PRODUCTO'!I44&gt;0,'POR META PRODUCTO'!I44/'POR META PRODUCTO'!$H44,0)</f>
        <v>0.95273673396238046</v>
      </c>
      <c r="J44" s="320">
        <f>IF('POR META PRODUCTO'!J44&gt;0,'POR META PRODUCTO'!J44/'POR META PRODUCTO'!$H44,0)</f>
        <v>0.95273673396238046</v>
      </c>
      <c r="K44" s="320">
        <f>IF('POR META PRODUCTO'!K44&gt;0,'POR META PRODUCTO'!K44/'POR META PRODUCTO'!$H44,0)</f>
        <v>4.7263266037619531E-2</v>
      </c>
      <c r="L44" s="320">
        <f>IF('POR META PRODUCTO'!L44&gt;0,'POR META PRODUCTO'!L44/'POR META PRODUCTO'!$H44,0)</f>
        <v>0</v>
      </c>
      <c r="M44" s="329">
        <f>SUMPRODUCT((ACTUALIZADO!$A$4:$A$528=$A44)*(ACTUALIZADO!$M$4:$M$528=2)*(ACTUALIZADO!$B$4:$B$528=$C44)*(ACTUALIZADO!N$4:N$528))/1000000+SUMPRODUCT((ACTUALIZADO!$A$4:$A$528=$A44)*(ACTUALIZADO!$M$4:$M$528=5)*(ACTUALIZADO!$B$4:$B$528=$C44)*(ACTUALIZADO!N$4:N$528))/1000000</f>
        <v>48.75</v>
      </c>
      <c r="N44" s="320">
        <f>IF('POR META PRODUCTO'!O44&gt;0,'POR META PRODUCTO'!O44/'POR META PRODUCTO'!$N44,0)</f>
        <v>1</v>
      </c>
      <c r="O44" s="320">
        <f>IF('POR META PRODUCTO'!P44&gt;0,'POR META PRODUCTO'!P44/'POR META PRODUCTO'!$N44,0)</f>
        <v>1</v>
      </c>
      <c r="P44" s="320">
        <f>IF('POR META PRODUCTO'!Q44&gt;0,'POR META PRODUCTO'!Q44/'POR META PRODUCTO'!$N44,0)</f>
        <v>0</v>
      </c>
      <c r="Q44" s="320">
        <f>IF('POR META PRODUCTO'!R44&gt;0,'POR META PRODUCTO'!R44/'POR META PRODUCTO'!$N44,0)</f>
        <v>0</v>
      </c>
      <c r="R44" s="329">
        <f>SUMPRODUCT((ACTUALIZADO!$A$4:$A$528=$A44)*(ACTUALIZADO!$M$4:$M$528=3)*(ACTUALIZADO!$B$4:$B$528=$C44)*(ACTUALIZADO!N$4:N$528))/1000000</f>
        <v>367.55939999999998</v>
      </c>
      <c r="S44" s="320">
        <f>IF('POR META PRODUCTO'!U44&gt;0,'POR META PRODUCTO'!U44/'POR META PRODUCTO'!$T44,0)</f>
        <v>1</v>
      </c>
      <c r="T44" s="320">
        <f>IF('POR META PRODUCTO'!V44&gt;0,'POR META PRODUCTO'!V44/'POR META PRODUCTO'!$T44,0)</f>
        <v>1</v>
      </c>
      <c r="U44" s="320">
        <f>IF('POR META PRODUCTO'!W44&gt;0,'POR META PRODUCTO'!W44/'POR META PRODUCTO'!$T44,0)</f>
        <v>0</v>
      </c>
      <c r="V44" s="320">
        <f>IF('POR META PRODUCTO'!X44&gt;0,'POR META PRODUCTO'!X44/'POR META PRODUCTO'!$T44,0)</f>
        <v>0</v>
      </c>
      <c r="W44" s="329">
        <f t="shared" si="8"/>
        <v>635.31790000000001</v>
      </c>
      <c r="X44" s="320">
        <f>IF('POR META PRODUCTO'!AA44&gt;0,'POR META PRODUCTO'!AA44/'POR META PRODUCTO'!$Z44,0)</f>
        <v>0.98370727945804759</v>
      </c>
      <c r="Y44" s="320">
        <f>IF('POR META PRODUCTO'!AB44&gt;0,'POR META PRODUCTO'!AB44/'POR META PRODUCTO'!$Z44,0)</f>
        <v>0.98370727945804759</v>
      </c>
      <c r="Z44" s="325">
        <f>IF('POR META PRODUCTO'!AC44&gt;0,'POR META PRODUCTO'!AC44/'POR META PRODUCTO'!$Z44,0)</f>
        <v>1.6292720541952434E-2</v>
      </c>
      <c r="AA44" s="325">
        <f>IF('POR META PRODUCTO'!AD44&gt;0,'POR META PRODUCTO'!AD44/'POR META PRODUCTO'!$Z44,0)</f>
        <v>0</v>
      </c>
    </row>
    <row r="45" spans="1:27" ht="27" hidden="1" outlineLevel="2" x14ac:dyDescent="0.25">
      <c r="A45" s="3" t="str">
        <f>CONCATENATE(MID(B45,1,3),".",MID(B45,5,1),".",2)</f>
        <v>1.5.2.2</v>
      </c>
      <c r="B45" s="58" t="s">
        <v>511</v>
      </c>
      <c r="C45" s="58" t="e">
        <f>+VLOOKUP(B45,'GASTOS OCT'!#REF!,5,FALSE)</f>
        <v>#REF!</v>
      </c>
      <c r="D45" s="405"/>
      <c r="E45" s="397"/>
      <c r="F45" s="289" t="s">
        <v>2557</v>
      </c>
      <c r="G45" s="26" t="s">
        <v>4186</v>
      </c>
      <c r="H45" s="329" t="e">
        <f>SUMPRODUCT((ACTUALIZADO!$A$4:$A$528=$A45)*(ACTUALIZADO!$M$4:$M$528=1)*(ACTUALIZADO!$B$4:$B$528=$C45)*(ACTUALIZADO!N$4:N$528))/1000000</f>
        <v>#REF!</v>
      </c>
      <c r="I45" s="320" t="e">
        <f>IF('POR META PRODUCTO'!I45&gt;0,'POR META PRODUCTO'!I45/'POR META PRODUCTO'!$H45,0)</f>
        <v>#REF!</v>
      </c>
      <c r="J45" s="320" t="e">
        <f>IF('POR META PRODUCTO'!J45&gt;0,'POR META PRODUCTO'!J45/'POR META PRODUCTO'!$H45,0)</f>
        <v>#REF!</v>
      </c>
      <c r="K45" s="320" t="e">
        <f>IF('POR META PRODUCTO'!K45&gt;0,'POR META PRODUCTO'!K45/'POR META PRODUCTO'!$H45,0)</f>
        <v>#REF!</v>
      </c>
      <c r="L45" s="320" t="e">
        <f>IF('POR META PRODUCTO'!L45&gt;0,'POR META PRODUCTO'!L45/'POR META PRODUCTO'!$H45,0)</f>
        <v>#REF!</v>
      </c>
      <c r="M45" s="329" t="e">
        <f>SUMPRODUCT((ACTUALIZADO!$A$4:$A$528=$A45)*(ACTUALIZADO!$M$4:$M$528=2)*(ACTUALIZADO!$B$4:$B$528=$C45)*(ACTUALIZADO!N$4:N$528))/1000000+SUMPRODUCT((ACTUALIZADO!$A$4:$A$528=$A45)*(ACTUALIZADO!$M$4:$M$528=5)*(ACTUALIZADO!$B$4:$B$528=$C45)*(ACTUALIZADO!N$4:N$528))/1000000</f>
        <v>#REF!</v>
      </c>
      <c r="N45" s="320" t="e">
        <f>IF('POR META PRODUCTO'!O45&gt;0,'POR META PRODUCTO'!O45/'POR META PRODUCTO'!$N45,0)</f>
        <v>#REF!</v>
      </c>
      <c r="O45" s="320" t="e">
        <f>IF('POR META PRODUCTO'!P45&gt;0,'POR META PRODUCTO'!P45/'POR META PRODUCTO'!$N45,0)</f>
        <v>#REF!</v>
      </c>
      <c r="P45" s="320" t="e">
        <f>IF('POR META PRODUCTO'!Q45&gt;0,'POR META PRODUCTO'!Q45/'POR META PRODUCTO'!$N45,0)</f>
        <v>#REF!</v>
      </c>
      <c r="Q45" s="320" t="e">
        <f>IF('POR META PRODUCTO'!R45&gt;0,'POR META PRODUCTO'!R45/'POR META PRODUCTO'!$N45,0)</f>
        <v>#REF!</v>
      </c>
      <c r="R45" s="329" t="e">
        <f>SUMPRODUCT((ACTUALIZADO!$A$4:$A$528=$A45)*(ACTUALIZADO!$M$4:$M$528=3)*(ACTUALIZADO!$B$4:$B$528=$C45)*(ACTUALIZADO!N$4:N$528))/1000000</f>
        <v>#REF!</v>
      </c>
      <c r="S45" s="320" t="e">
        <f>IF('POR META PRODUCTO'!U45&gt;0,'POR META PRODUCTO'!U45/'POR META PRODUCTO'!$T45,0)</f>
        <v>#REF!</v>
      </c>
      <c r="T45" s="320" t="e">
        <f>IF('POR META PRODUCTO'!V45&gt;0,'POR META PRODUCTO'!V45/'POR META PRODUCTO'!$T45,0)</f>
        <v>#REF!</v>
      </c>
      <c r="U45" s="320" t="e">
        <f>IF('POR META PRODUCTO'!W45&gt;0,'POR META PRODUCTO'!W45/'POR META PRODUCTO'!$T45,0)</f>
        <v>#REF!</v>
      </c>
      <c r="V45" s="320" t="e">
        <f>IF('POR META PRODUCTO'!X45&gt;0,'POR META PRODUCTO'!X45/'POR META PRODUCTO'!$T45,0)</f>
        <v>#REF!</v>
      </c>
      <c r="W45" s="329" t="e">
        <f t="shared" si="8"/>
        <v>#REF!</v>
      </c>
      <c r="X45" s="320" t="e">
        <f>IF('POR META PRODUCTO'!AA45&gt;0,'POR META PRODUCTO'!AA45/'POR META PRODUCTO'!$Z45,0)</f>
        <v>#REF!</v>
      </c>
      <c r="Y45" s="320" t="e">
        <f>IF('POR META PRODUCTO'!AB45&gt;0,'POR META PRODUCTO'!AB45/'POR META PRODUCTO'!$Z45,0)</f>
        <v>#REF!</v>
      </c>
      <c r="Z45" s="325" t="e">
        <f>IF('POR META PRODUCTO'!AC45&gt;0,'POR META PRODUCTO'!AC45/'POR META PRODUCTO'!$Z45,0)</f>
        <v>#REF!</v>
      </c>
      <c r="AA45" s="325" t="e">
        <f>IF('POR META PRODUCTO'!AD45&gt;0,'POR META PRODUCTO'!AD45/'POR META PRODUCTO'!$Z45,0)</f>
        <v>#REF!</v>
      </c>
    </row>
    <row r="46" spans="1:27" ht="35.25" hidden="1" customHeight="1" outlineLevel="2" x14ac:dyDescent="0.25">
      <c r="A46" s="3" t="str">
        <f>CONCATENATE(MID(B46,1,3),".",MID(B46,5,1),".",3)</f>
        <v>1.5.2.3</v>
      </c>
      <c r="B46" s="58" t="s">
        <v>511</v>
      </c>
      <c r="C46" s="58" t="e">
        <f>+VLOOKUP(B46,'GASTOS OCT'!#REF!,5,FALSE)</f>
        <v>#REF!</v>
      </c>
      <c r="D46" s="405"/>
      <c r="E46" s="397"/>
      <c r="F46" s="289" t="s">
        <v>2557</v>
      </c>
      <c r="G46" s="441" t="s">
        <v>4187</v>
      </c>
      <c r="H46" s="329" t="e">
        <f>SUMPRODUCT((ACTUALIZADO!$A$4:$A$528=$A46)*(ACTUALIZADO!$M$4:$M$528=1)*(ACTUALIZADO!$B$4:$B$528=$C46)*(ACTUALIZADO!N$4:N$528))/1000000</f>
        <v>#REF!</v>
      </c>
      <c r="I46" s="320" t="e">
        <f>IF('POR META PRODUCTO'!I46&gt;0,'POR META PRODUCTO'!I46/'POR META PRODUCTO'!$H46,0)</f>
        <v>#REF!</v>
      </c>
      <c r="J46" s="320" t="e">
        <f>IF('POR META PRODUCTO'!J46&gt;0,'POR META PRODUCTO'!J46/'POR META PRODUCTO'!$H46,0)</f>
        <v>#REF!</v>
      </c>
      <c r="K46" s="320" t="e">
        <f>IF('POR META PRODUCTO'!K46&gt;0,'POR META PRODUCTO'!K46/'POR META PRODUCTO'!$H46,0)</f>
        <v>#REF!</v>
      </c>
      <c r="L46" s="320" t="e">
        <f>IF('POR META PRODUCTO'!L46&gt;0,'POR META PRODUCTO'!L46/'POR META PRODUCTO'!$H46,0)</f>
        <v>#REF!</v>
      </c>
      <c r="M46" s="329" t="e">
        <f>SUMPRODUCT((ACTUALIZADO!$A$4:$A$528=$A46)*(ACTUALIZADO!$M$4:$M$528=2)*(ACTUALIZADO!$B$4:$B$528=$C46)*(ACTUALIZADO!N$4:N$528))/1000000+SUMPRODUCT((ACTUALIZADO!$A$4:$A$528=$A46)*(ACTUALIZADO!$M$4:$M$528=5)*(ACTUALIZADO!$B$4:$B$528=$C46)*(ACTUALIZADO!N$4:N$528))/1000000</f>
        <v>#REF!</v>
      </c>
      <c r="N46" s="320" t="e">
        <f>IF('POR META PRODUCTO'!O46&gt;0,'POR META PRODUCTO'!O46/'POR META PRODUCTO'!$N46,0)</f>
        <v>#REF!</v>
      </c>
      <c r="O46" s="320" t="e">
        <f>IF('POR META PRODUCTO'!P46&gt;0,'POR META PRODUCTO'!P46/'POR META PRODUCTO'!$N46,0)</f>
        <v>#REF!</v>
      </c>
      <c r="P46" s="320" t="e">
        <f>IF('POR META PRODUCTO'!Q46&gt;0,'POR META PRODUCTO'!Q46/'POR META PRODUCTO'!$N46,0)</f>
        <v>#REF!</v>
      </c>
      <c r="Q46" s="320" t="e">
        <f>IF('POR META PRODUCTO'!R46&gt;0,'POR META PRODUCTO'!R46/'POR META PRODUCTO'!$N46,0)</f>
        <v>#REF!</v>
      </c>
      <c r="R46" s="329" t="e">
        <f>SUMPRODUCT((ACTUALIZADO!$A$4:$A$528=$A46)*(ACTUALIZADO!$M$4:$M$528=3)*(ACTUALIZADO!$B$4:$B$528=$C46)*(ACTUALIZADO!N$4:N$528))/1000000</f>
        <v>#REF!</v>
      </c>
      <c r="S46" s="320" t="e">
        <f>IF('POR META PRODUCTO'!U46&gt;0,'POR META PRODUCTO'!U46/'POR META PRODUCTO'!$T46,0)</f>
        <v>#REF!</v>
      </c>
      <c r="T46" s="320" t="e">
        <f>IF('POR META PRODUCTO'!V46&gt;0,'POR META PRODUCTO'!V46/'POR META PRODUCTO'!$T46,0)</f>
        <v>#REF!</v>
      </c>
      <c r="U46" s="320" t="e">
        <f>IF('POR META PRODUCTO'!W46&gt;0,'POR META PRODUCTO'!W46/'POR META PRODUCTO'!$T46,0)</f>
        <v>#REF!</v>
      </c>
      <c r="V46" s="320" t="e">
        <f>IF('POR META PRODUCTO'!X46&gt;0,'POR META PRODUCTO'!X46/'POR META PRODUCTO'!$T46,0)</f>
        <v>#REF!</v>
      </c>
      <c r="W46" s="329" t="e">
        <f t="shared" si="8"/>
        <v>#REF!</v>
      </c>
      <c r="X46" s="320" t="e">
        <f>IF('POR META PRODUCTO'!AA46&gt;0,'POR META PRODUCTO'!AA46/'POR META PRODUCTO'!$Z46,0)</f>
        <v>#REF!</v>
      </c>
      <c r="Y46" s="320" t="e">
        <f>IF('POR META PRODUCTO'!AB46&gt;0,'POR META PRODUCTO'!AB46/'POR META PRODUCTO'!$Z46,0)</f>
        <v>#REF!</v>
      </c>
      <c r="Z46" s="325" t="e">
        <f>IF('POR META PRODUCTO'!AC46&gt;0,'POR META PRODUCTO'!AC46/'POR META PRODUCTO'!$Z46,0)</f>
        <v>#REF!</v>
      </c>
      <c r="AA46" s="325" t="e">
        <f>IF('POR META PRODUCTO'!AD46&gt;0,'POR META PRODUCTO'!AD46/'POR META PRODUCTO'!$Z46,0)</f>
        <v>#REF!</v>
      </c>
    </row>
    <row r="47" spans="1:27" ht="35.25" hidden="1" customHeight="1" outlineLevel="2" x14ac:dyDescent="0.25">
      <c r="A47" s="3" t="str">
        <f>CONCATENATE(MID(B47,1,3),".",MID(B47,5,1),".",3)</f>
        <v>1.5.2.3</v>
      </c>
      <c r="B47" s="58" t="s">
        <v>511</v>
      </c>
      <c r="C47" s="58">
        <v>29</v>
      </c>
      <c r="D47" s="406"/>
      <c r="E47" s="397" t="s">
        <v>376</v>
      </c>
      <c r="F47" s="289" t="s">
        <v>2557</v>
      </c>
      <c r="G47" s="442" t="s">
        <v>4187</v>
      </c>
      <c r="H47" s="329">
        <f>SUMPRODUCT((ACTUALIZADO!$A$4:$A$528=$A47)*(ACTUALIZADO!$M$4:$M$528=1)*(ACTUALIZADO!$B$4:$B$528=$C47)*(ACTUALIZADO!N$4:N$528))/1000000</f>
        <v>2092.3874999999998</v>
      </c>
      <c r="I47" s="320">
        <f>IF('POR META PRODUCTO'!I47&gt;0,'POR META PRODUCTO'!I47/'POR META PRODUCTO'!$H47,0)</f>
        <v>1</v>
      </c>
      <c r="J47" s="320">
        <f>IF('POR META PRODUCTO'!J47&gt;0,'POR META PRODUCTO'!J47/'POR META PRODUCTO'!$H47,0)</f>
        <v>1</v>
      </c>
      <c r="K47" s="320">
        <f>IF('POR META PRODUCTO'!K47&gt;0,'POR META PRODUCTO'!K47/'POR META PRODUCTO'!$H47,0)</f>
        <v>0</v>
      </c>
      <c r="L47" s="320">
        <f>IF('POR META PRODUCTO'!L47&gt;0,'POR META PRODUCTO'!L47/'POR META PRODUCTO'!$H47,0)</f>
        <v>0</v>
      </c>
      <c r="M47" s="329">
        <f>SUMPRODUCT((ACTUALIZADO!$A$4:$A$528=$A47)*(ACTUALIZADO!$M$4:$M$528=2)*(ACTUALIZADO!$B$4:$B$528=$C47)*(ACTUALIZADO!N$4:N$528))/1000000+SUMPRODUCT((ACTUALIZADO!$A$4:$A$528=$A47)*(ACTUALIZADO!$M$4:$M$528=5)*(ACTUALIZADO!$B$4:$B$528=$C47)*(ACTUALIZADO!N$4:N$528))/1000000</f>
        <v>0</v>
      </c>
      <c r="N47" s="320">
        <f>IF('POR META PRODUCTO'!O47&gt;0,'POR META PRODUCTO'!O47/'POR META PRODUCTO'!$N47,0)</f>
        <v>0</v>
      </c>
      <c r="O47" s="320">
        <f>IF('POR META PRODUCTO'!P47&gt;0,'POR META PRODUCTO'!P47/'POR META PRODUCTO'!$N47,0)</f>
        <v>0</v>
      </c>
      <c r="P47" s="320">
        <f>IF('POR META PRODUCTO'!Q47&gt;0,'POR META PRODUCTO'!Q47/'POR META PRODUCTO'!$N47,0)</f>
        <v>0</v>
      </c>
      <c r="Q47" s="320">
        <f>IF('POR META PRODUCTO'!R47&gt;0,'POR META PRODUCTO'!R47/'POR META PRODUCTO'!$N47,0)</f>
        <v>0</v>
      </c>
      <c r="R47" s="329">
        <f>SUMPRODUCT((ACTUALIZADO!$A$4:$A$528=$A47)*(ACTUALIZADO!$M$4:$M$528=3)*(ACTUALIZADO!$B$4:$B$528=$C47)*(ACTUALIZADO!N$4:N$528))/1000000</f>
        <v>0</v>
      </c>
      <c r="S47" s="320">
        <f>IF('POR META PRODUCTO'!U47&gt;0,'POR META PRODUCTO'!U47/'POR META PRODUCTO'!$T47,0)</f>
        <v>0</v>
      </c>
      <c r="T47" s="320">
        <f>IF('POR META PRODUCTO'!V47&gt;0,'POR META PRODUCTO'!V47/'POR META PRODUCTO'!$T47,0)</f>
        <v>0</v>
      </c>
      <c r="U47" s="320">
        <f>IF('POR META PRODUCTO'!W47&gt;0,'POR META PRODUCTO'!W47/'POR META PRODUCTO'!$T47,0)</f>
        <v>0</v>
      </c>
      <c r="V47" s="320">
        <f>IF('POR META PRODUCTO'!X47&gt;0,'POR META PRODUCTO'!X47/'POR META PRODUCTO'!$T47,0)</f>
        <v>0</v>
      </c>
      <c r="W47" s="329">
        <f t="shared" si="8"/>
        <v>2092.3874999999998</v>
      </c>
      <c r="X47" s="320">
        <f>IF('POR META PRODUCTO'!AA47&gt;0,'POR META PRODUCTO'!AA47/'POR META PRODUCTO'!$Z47,0)</f>
        <v>1</v>
      </c>
      <c r="Y47" s="320">
        <f>IF('POR META PRODUCTO'!AB47&gt;0,'POR META PRODUCTO'!AB47/'POR META PRODUCTO'!$Z47,0)</f>
        <v>1</v>
      </c>
      <c r="Z47" s="325">
        <f>IF('POR META PRODUCTO'!AC47&gt;0,'POR META PRODUCTO'!AC47/'POR META PRODUCTO'!$Z47,0)</f>
        <v>0</v>
      </c>
      <c r="AA47" s="325">
        <f>IF('POR META PRODUCTO'!AD47&gt;0,'POR META PRODUCTO'!AD47/'POR META PRODUCTO'!$Z47,0)</f>
        <v>0</v>
      </c>
    </row>
    <row r="48" spans="1:27" hidden="1" outlineLevel="1" collapsed="1" x14ac:dyDescent="0.25">
      <c r="B48" s="58" t="s">
        <v>3549</v>
      </c>
      <c r="C48" s="58"/>
      <c r="D48" s="452" t="str">
        <f>+CONCATENATE("TOTAL ",D42)</f>
        <v>TOTAL ARTE Y CULTURA</v>
      </c>
      <c r="E48" s="453"/>
      <c r="F48" s="454"/>
      <c r="G48" s="189"/>
      <c r="H48" s="329" t="e">
        <f>SUM(H42:H47)</f>
        <v>#REF!</v>
      </c>
      <c r="I48" s="321" t="e">
        <f>IF('POR META PRODUCTO'!I48&gt;0,'POR META PRODUCTO'!I48/'POR META PRODUCTO'!$H48,0)</f>
        <v>#REF!</v>
      </c>
      <c r="J48" s="321" t="e">
        <f>IF('POR META PRODUCTO'!J48&gt;0,'POR META PRODUCTO'!J48/'POR META PRODUCTO'!$H48,0)</f>
        <v>#REF!</v>
      </c>
      <c r="K48" s="321" t="e">
        <f>IF('POR META PRODUCTO'!K48&gt;0,'POR META PRODUCTO'!K48/'POR META PRODUCTO'!$H48,0)</f>
        <v>#REF!</v>
      </c>
      <c r="L48" s="321" t="e">
        <f>IF('POR META PRODUCTO'!L48&gt;0,'POR META PRODUCTO'!L48/'POR META PRODUCTO'!$H48,0)</f>
        <v>#REF!</v>
      </c>
      <c r="M48" s="329" t="e">
        <f>SUM(M42:M47)</f>
        <v>#REF!</v>
      </c>
      <c r="N48" s="321" t="e">
        <f>IF('POR META PRODUCTO'!O48&gt;0,'POR META PRODUCTO'!O48/'POR META PRODUCTO'!$N48,0)</f>
        <v>#REF!</v>
      </c>
      <c r="O48" s="321" t="e">
        <f>IF('POR META PRODUCTO'!P48&gt;0,'POR META PRODUCTO'!P48/'POR META PRODUCTO'!$N48,0)</f>
        <v>#REF!</v>
      </c>
      <c r="P48" s="321" t="e">
        <f>IF('POR META PRODUCTO'!Q48&gt;0,'POR META PRODUCTO'!Q48/'POR META PRODUCTO'!$N48,0)</f>
        <v>#REF!</v>
      </c>
      <c r="Q48" s="321" t="e">
        <f>IF('POR META PRODUCTO'!R48&gt;0,'POR META PRODUCTO'!R48/'POR META PRODUCTO'!$N48,0)</f>
        <v>#REF!</v>
      </c>
      <c r="R48" s="329" t="e">
        <f>SUM(R42:R47)</f>
        <v>#REF!</v>
      </c>
      <c r="S48" s="321" t="e">
        <f>IF('POR META PRODUCTO'!U48&gt;0,'POR META PRODUCTO'!U48/'POR META PRODUCTO'!$T48,0)</f>
        <v>#REF!</v>
      </c>
      <c r="T48" s="321" t="e">
        <f>IF('POR META PRODUCTO'!V48&gt;0,'POR META PRODUCTO'!V48/'POR META PRODUCTO'!$T48,0)</f>
        <v>#REF!</v>
      </c>
      <c r="U48" s="321" t="e">
        <f>IF('POR META PRODUCTO'!W48&gt;0,'POR META PRODUCTO'!W48/'POR META PRODUCTO'!$T48,0)</f>
        <v>#REF!</v>
      </c>
      <c r="V48" s="321" t="e">
        <f>IF('POR META PRODUCTO'!X48&gt;0,'POR META PRODUCTO'!X48/'POR META PRODUCTO'!$T48,0)</f>
        <v>#REF!</v>
      </c>
      <c r="W48" s="329" t="e">
        <f t="shared" si="8"/>
        <v>#REF!</v>
      </c>
      <c r="X48" s="321" t="e">
        <f>IF('POR META PRODUCTO'!AA48&gt;0,'POR META PRODUCTO'!AA48/'POR META PRODUCTO'!$Z48,0)</f>
        <v>#REF!</v>
      </c>
      <c r="Y48" s="321" t="e">
        <f>IF('POR META PRODUCTO'!AB48&gt;0,'POR META PRODUCTO'!AB48/'POR META PRODUCTO'!$Z48,0)</f>
        <v>#REF!</v>
      </c>
      <c r="Z48" s="321" t="e">
        <f>IF('POR META PRODUCTO'!AC48&gt;0,'POR META PRODUCTO'!AC48/'POR META PRODUCTO'!$Z48,0)</f>
        <v>#REF!</v>
      </c>
      <c r="AA48" s="321" t="e">
        <f>IF('POR META PRODUCTO'!AD48&gt;0,'POR META PRODUCTO'!AD48/'POR META PRODUCTO'!$Z48,0)</f>
        <v>#REF!</v>
      </c>
    </row>
    <row r="49" spans="1:27" ht="40.5" hidden="1" outlineLevel="2" x14ac:dyDescent="0.25">
      <c r="A49" s="3" t="str">
        <f>CONCATENATE(MID(B49,1,3),".",MID(B49,5,1),".",1)</f>
        <v>1.6.1.1</v>
      </c>
      <c r="B49" s="58" t="s">
        <v>512</v>
      </c>
      <c r="C49" s="58" t="e">
        <f>+VLOOKUP(B49,'GASTOS OCT'!#REF!,5,FALSE)</f>
        <v>#REF!</v>
      </c>
      <c r="D49" s="404" t="s">
        <v>379</v>
      </c>
      <c r="E49" s="397" t="s">
        <v>380</v>
      </c>
      <c r="F49" s="429" t="e">
        <f>+VLOOKUP(C49,#REF!,2,FALSE)</f>
        <v>#REF!</v>
      </c>
      <c r="G49" s="26" t="s">
        <v>4188</v>
      </c>
      <c r="H49" s="329" t="e">
        <f>SUMPRODUCT((ACTUALIZADO!$A$4:$A$528=$A49)*(ACTUALIZADO!$M$4:$M$528=1)*(ACTUALIZADO!$B$4:$B$528=$C49)*(ACTUALIZADO!N$4:N$528))/1000000</f>
        <v>#REF!</v>
      </c>
      <c r="I49" s="320" t="e">
        <f>IF('POR META PRODUCTO'!I49&gt;0,'POR META PRODUCTO'!I49/'POR META PRODUCTO'!$H49,0)</f>
        <v>#REF!</v>
      </c>
      <c r="J49" s="320" t="e">
        <f>IF('POR META PRODUCTO'!J49&gt;0,'POR META PRODUCTO'!J49/'POR META PRODUCTO'!$H49,0)</f>
        <v>#REF!</v>
      </c>
      <c r="K49" s="320" t="e">
        <f>IF('POR META PRODUCTO'!K49&gt;0,'POR META PRODUCTO'!K49/'POR META PRODUCTO'!$H49,0)</f>
        <v>#REF!</v>
      </c>
      <c r="L49" s="320" t="e">
        <f>IF('POR META PRODUCTO'!L49&gt;0,'POR META PRODUCTO'!L49/'POR META PRODUCTO'!$H49,0)</f>
        <v>#REF!</v>
      </c>
      <c r="M49" s="329" t="e">
        <f>SUMPRODUCT((ACTUALIZADO!$A$4:$A$528=$A49)*(ACTUALIZADO!$M$4:$M$528=2)*(ACTUALIZADO!$B$4:$B$528=$C49)*(ACTUALIZADO!N$4:N$528))/1000000+SUMPRODUCT((ACTUALIZADO!$A$4:$A$528=$A49)*(ACTUALIZADO!$M$4:$M$528=5)*(ACTUALIZADO!$B$4:$B$528=$C49)*(ACTUALIZADO!N$4:N$528))/1000000</f>
        <v>#REF!</v>
      </c>
      <c r="N49" s="320" t="e">
        <f>IF('POR META PRODUCTO'!O49&gt;0,'POR META PRODUCTO'!O49/'POR META PRODUCTO'!$N49,0)</f>
        <v>#REF!</v>
      </c>
      <c r="O49" s="320" t="e">
        <f>IF('POR META PRODUCTO'!P49&gt;0,'POR META PRODUCTO'!P49/'POR META PRODUCTO'!$N49,0)</f>
        <v>#REF!</v>
      </c>
      <c r="P49" s="320" t="e">
        <f>IF('POR META PRODUCTO'!Q49&gt;0,'POR META PRODUCTO'!Q49/'POR META PRODUCTO'!$N49,0)</f>
        <v>#REF!</v>
      </c>
      <c r="Q49" s="320" t="e">
        <f>IF('POR META PRODUCTO'!R49&gt;0,'POR META PRODUCTO'!R49/'POR META PRODUCTO'!$N49,0)</f>
        <v>#REF!</v>
      </c>
      <c r="R49" s="329" t="e">
        <f>SUMPRODUCT((ACTUALIZADO!$A$4:$A$528=$A49)*(ACTUALIZADO!$M$4:$M$528=3)*(ACTUALIZADO!$B$4:$B$528=$C49)*(ACTUALIZADO!N$4:N$528))/1000000</f>
        <v>#REF!</v>
      </c>
      <c r="S49" s="320" t="e">
        <f>IF('POR META PRODUCTO'!U49&gt;0,'POR META PRODUCTO'!U49/'POR META PRODUCTO'!$T49,0)</f>
        <v>#REF!</v>
      </c>
      <c r="T49" s="320" t="e">
        <f>IF('POR META PRODUCTO'!V49&gt;0,'POR META PRODUCTO'!V49/'POR META PRODUCTO'!$T49,0)</f>
        <v>#REF!</v>
      </c>
      <c r="U49" s="320" t="e">
        <f>IF('POR META PRODUCTO'!W49&gt;0,'POR META PRODUCTO'!W49/'POR META PRODUCTO'!$T49,0)</f>
        <v>#REF!</v>
      </c>
      <c r="V49" s="320" t="e">
        <f>IF('POR META PRODUCTO'!X49&gt;0,'POR META PRODUCTO'!X49/'POR META PRODUCTO'!$T49,0)</f>
        <v>#REF!</v>
      </c>
      <c r="W49" s="329" t="e">
        <f t="shared" si="8"/>
        <v>#REF!</v>
      </c>
      <c r="X49" s="320" t="e">
        <f>IF('POR META PRODUCTO'!AA49&gt;0,'POR META PRODUCTO'!AA49/'POR META PRODUCTO'!$Z49,0)</f>
        <v>#REF!</v>
      </c>
      <c r="Y49" s="320" t="e">
        <f>IF('POR META PRODUCTO'!AB49&gt;0,'POR META PRODUCTO'!AB49/'POR META PRODUCTO'!$Z49,0)</f>
        <v>#REF!</v>
      </c>
      <c r="Z49" s="325" t="e">
        <f>IF('POR META PRODUCTO'!AC49&gt;0,'POR META PRODUCTO'!AC49/'POR META PRODUCTO'!$Z49,0)</f>
        <v>#REF!</v>
      </c>
      <c r="AA49" s="325" t="e">
        <f>IF('POR META PRODUCTO'!AD49&gt;0,'POR META PRODUCTO'!AD49/'POR META PRODUCTO'!$Z49,0)</f>
        <v>#REF!</v>
      </c>
    </row>
    <row r="50" spans="1:27" ht="42.75" hidden="1" customHeight="1" outlineLevel="2" x14ac:dyDescent="0.25">
      <c r="A50" s="3" t="str">
        <f>CONCATENATE(MID(B50,1,3),".",MID(B50,5,1),".",2)</f>
        <v>1.6.1.2</v>
      </c>
      <c r="B50" s="58" t="s">
        <v>512</v>
      </c>
      <c r="C50" s="58" t="e">
        <f>+VLOOKUP(B50,'GASTOS OCT'!#REF!,5,FALSE)</f>
        <v>#REF!</v>
      </c>
      <c r="D50" s="405"/>
      <c r="E50" s="397"/>
      <c r="F50" s="430" t="e">
        <f>+VLOOKUP(C50,#REF!,2,FALSE)</f>
        <v>#REF!</v>
      </c>
      <c r="G50" s="26" t="s">
        <v>4189</v>
      </c>
      <c r="H50" s="329" t="e">
        <f>SUMPRODUCT((ACTUALIZADO!$A$4:$A$528=$A50)*(ACTUALIZADO!$M$4:$M$528=1)*(ACTUALIZADO!$B$4:$B$528=$C50)*(ACTUALIZADO!N$4:N$528))/1000000</f>
        <v>#REF!</v>
      </c>
      <c r="I50" s="320" t="e">
        <f>IF('POR META PRODUCTO'!I50&gt;0,'POR META PRODUCTO'!I50/'POR META PRODUCTO'!$H50,0)</f>
        <v>#REF!</v>
      </c>
      <c r="J50" s="320" t="e">
        <f>IF('POR META PRODUCTO'!J50&gt;0,'POR META PRODUCTO'!J50/'POR META PRODUCTO'!$H50,0)</f>
        <v>#REF!</v>
      </c>
      <c r="K50" s="320" t="e">
        <f>IF('POR META PRODUCTO'!K50&gt;0,'POR META PRODUCTO'!K50/'POR META PRODUCTO'!$H50,0)</f>
        <v>#REF!</v>
      </c>
      <c r="L50" s="320" t="e">
        <f>IF('POR META PRODUCTO'!L50&gt;0,'POR META PRODUCTO'!L50/'POR META PRODUCTO'!$H50,0)</f>
        <v>#REF!</v>
      </c>
      <c r="M50" s="329" t="e">
        <f>SUMPRODUCT((ACTUALIZADO!$A$4:$A$528=$A50)*(ACTUALIZADO!$M$4:$M$528=2)*(ACTUALIZADO!$B$4:$B$528=$C50)*(ACTUALIZADO!N$4:N$528))/1000000+SUMPRODUCT((ACTUALIZADO!$A$4:$A$528=$A50)*(ACTUALIZADO!$M$4:$M$528=5)*(ACTUALIZADO!$B$4:$B$528=$C50)*(ACTUALIZADO!N$4:N$528))/1000000</f>
        <v>#REF!</v>
      </c>
      <c r="N50" s="320" t="e">
        <f>IF('POR META PRODUCTO'!O50&gt;0,'POR META PRODUCTO'!O50/'POR META PRODUCTO'!$N50,0)</f>
        <v>#REF!</v>
      </c>
      <c r="O50" s="320" t="e">
        <f>IF('POR META PRODUCTO'!P50&gt;0,'POR META PRODUCTO'!P50/'POR META PRODUCTO'!$N50,0)</f>
        <v>#REF!</v>
      </c>
      <c r="P50" s="320" t="e">
        <f>IF('POR META PRODUCTO'!Q50&gt;0,'POR META PRODUCTO'!Q50/'POR META PRODUCTO'!$N50,0)</f>
        <v>#REF!</v>
      </c>
      <c r="Q50" s="320" t="e">
        <f>IF('POR META PRODUCTO'!R50&gt;0,'POR META PRODUCTO'!R50/'POR META PRODUCTO'!$N50,0)</f>
        <v>#REF!</v>
      </c>
      <c r="R50" s="329" t="e">
        <f>SUMPRODUCT((ACTUALIZADO!$A$4:$A$528=$A50)*(ACTUALIZADO!$M$4:$M$528=3)*(ACTUALIZADO!$B$4:$B$528=$C50)*(ACTUALIZADO!N$4:N$528))/1000000</f>
        <v>#REF!</v>
      </c>
      <c r="S50" s="320" t="e">
        <f>IF('POR META PRODUCTO'!U50&gt;0,'POR META PRODUCTO'!U50/'POR META PRODUCTO'!$T50,0)</f>
        <v>#REF!</v>
      </c>
      <c r="T50" s="320" t="e">
        <f>IF('POR META PRODUCTO'!V50&gt;0,'POR META PRODUCTO'!V50/'POR META PRODUCTO'!$T50,0)</f>
        <v>#REF!</v>
      </c>
      <c r="U50" s="320" t="e">
        <f>IF('POR META PRODUCTO'!W50&gt;0,'POR META PRODUCTO'!W50/'POR META PRODUCTO'!$T50,0)</f>
        <v>#REF!</v>
      </c>
      <c r="V50" s="320" t="e">
        <f>IF('POR META PRODUCTO'!X50&gt;0,'POR META PRODUCTO'!X50/'POR META PRODUCTO'!$T50,0)</f>
        <v>#REF!</v>
      </c>
      <c r="W50" s="329" t="e">
        <f t="shared" si="8"/>
        <v>#REF!</v>
      </c>
      <c r="X50" s="320" t="e">
        <f>IF('POR META PRODUCTO'!AA50&gt;0,'POR META PRODUCTO'!AA50/'POR META PRODUCTO'!$Z50,0)</f>
        <v>#REF!</v>
      </c>
      <c r="Y50" s="320" t="e">
        <f>IF('POR META PRODUCTO'!AB50&gt;0,'POR META PRODUCTO'!AB50/'POR META PRODUCTO'!$Z50,0)</f>
        <v>#REF!</v>
      </c>
      <c r="Z50" s="325" t="e">
        <f>IF('POR META PRODUCTO'!AC50&gt;0,'POR META PRODUCTO'!AC50/'POR META PRODUCTO'!$Z50,0)</f>
        <v>#REF!</v>
      </c>
      <c r="AA50" s="325" t="e">
        <f>IF('POR META PRODUCTO'!AD50&gt;0,'POR META PRODUCTO'!AD50/'POR META PRODUCTO'!$Z50,0)</f>
        <v>#REF!</v>
      </c>
    </row>
    <row r="51" spans="1:27" hidden="1" outlineLevel="2" x14ac:dyDescent="0.25">
      <c r="A51" s="3" t="str">
        <f t="shared" ref="A51:A52" si="11">CONCATENATE(MID(B51,1,3),".",MID(B51,5,1),".",1)</f>
        <v>1.6.1.1</v>
      </c>
      <c r="B51" s="58" t="s">
        <v>512</v>
      </c>
      <c r="C51" s="58">
        <v>27</v>
      </c>
      <c r="D51" s="405"/>
      <c r="E51" s="397" t="s">
        <v>380</v>
      </c>
      <c r="F51" s="185" t="e">
        <f>+VLOOKUP(C51,#REF!,2,FALSE)</f>
        <v>#REF!</v>
      </c>
      <c r="G51" s="26"/>
      <c r="H51" s="329">
        <f>SUMPRODUCT((ACTUALIZADO!$A$4:$A$528=$A51)*(ACTUALIZADO!$M$4:$M$528=1)*(ACTUALIZADO!$B$4:$B$528=$C51)*(ACTUALIZADO!N$4:N$528))/1000000</f>
        <v>0</v>
      </c>
      <c r="I51" s="320">
        <f>IF('POR META PRODUCTO'!I51&gt;0,'POR META PRODUCTO'!I51/'POR META PRODUCTO'!$H51,0)</f>
        <v>0</v>
      </c>
      <c r="J51" s="320">
        <f>IF('POR META PRODUCTO'!J51&gt;0,'POR META PRODUCTO'!J51/'POR META PRODUCTO'!$H51,0)</f>
        <v>0</v>
      </c>
      <c r="K51" s="320">
        <f>IF('POR META PRODUCTO'!K51&gt;0,'POR META PRODUCTO'!K51/'POR META PRODUCTO'!$H51,0)</f>
        <v>0</v>
      </c>
      <c r="L51" s="320">
        <f>IF('POR META PRODUCTO'!L51&gt;0,'POR META PRODUCTO'!L51/'POR META PRODUCTO'!$H51,0)</f>
        <v>0</v>
      </c>
      <c r="M51" s="329">
        <f>SUMPRODUCT((ACTUALIZADO!$A$4:$A$528=$A51)*(ACTUALIZADO!$M$4:$M$528=2)*(ACTUALIZADO!$B$4:$B$528=$C51)*(ACTUALIZADO!N$4:N$528))/1000000+SUMPRODUCT((ACTUALIZADO!$A$4:$A$528=$A51)*(ACTUALIZADO!$M$4:$M$528=5)*(ACTUALIZADO!$B$4:$B$528=$C51)*(ACTUALIZADO!N$4:N$528))/1000000</f>
        <v>0</v>
      </c>
      <c r="N51" s="320">
        <f>IF('POR META PRODUCTO'!O51&gt;0,'POR META PRODUCTO'!O51/'POR META PRODUCTO'!$N51,0)</f>
        <v>0</v>
      </c>
      <c r="O51" s="320">
        <f>IF('POR META PRODUCTO'!P51&gt;0,'POR META PRODUCTO'!P51/'POR META PRODUCTO'!$N51,0)</f>
        <v>0</v>
      </c>
      <c r="P51" s="320">
        <f>IF('POR META PRODUCTO'!Q51&gt;0,'POR META PRODUCTO'!Q51/'POR META PRODUCTO'!$N51,0)</f>
        <v>0</v>
      </c>
      <c r="Q51" s="320">
        <f>IF('POR META PRODUCTO'!R51&gt;0,'POR META PRODUCTO'!R51/'POR META PRODUCTO'!$N51,0)</f>
        <v>0</v>
      </c>
      <c r="R51" s="329">
        <f>SUMPRODUCT((ACTUALIZADO!$A$4:$A$528=$A51)*(ACTUALIZADO!$M$4:$M$528=3)*(ACTUALIZADO!$B$4:$B$528=$C51)*(ACTUALIZADO!N$4:N$528))/1000000</f>
        <v>0</v>
      </c>
      <c r="S51" s="320">
        <f>IF('POR META PRODUCTO'!U51&gt;0,'POR META PRODUCTO'!U51/'POR META PRODUCTO'!$T51,0)</f>
        <v>0</v>
      </c>
      <c r="T51" s="320">
        <f>IF('POR META PRODUCTO'!V51&gt;0,'POR META PRODUCTO'!V51/'POR META PRODUCTO'!$T51,0)</f>
        <v>0</v>
      </c>
      <c r="U51" s="320">
        <f>IF('POR META PRODUCTO'!W51&gt;0,'POR META PRODUCTO'!W51/'POR META PRODUCTO'!$T51,0)</f>
        <v>0</v>
      </c>
      <c r="V51" s="320">
        <f>IF('POR META PRODUCTO'!X51&gt;0,'POR META PRODUCTO'!X51/'POR META PRODUCTO'!$T51,0)</f>
        <v>0</v>
      </c>
      <c r="W51" s="329">
        <f t="shared" si="8"/>
        <v>0</v>
      </c>
      <c r="X51" s="320">
        <f>IF('POR META PRODUCTO'!AA51&gt;0,'POR META PRODUCTO'!AA51/'POR META PRODUCTO'!$Z51,0)</f>
        <v>0</v>
      </c>
      <c r="Y51" s="320">
        <f>IF('POR META PRODUCTO'!AB51&gt;0,'POR META PRODUCTO'!AB51/'POR META PRODUCTO'!$Z51,0)</f>
        <v>0</v>
      </c>
      <c r="Z51" s="325">
        <f>IF('POR META PRODUCTO'!AC51&gt;0,'POR META PRODUCTO'!AC51/'POR META PRODUCTO'!$Z51,0)</f>
        <v>0</v>
      </c>
      <c r="AA51" s="325">
        <f>IF('POR META PRODUCTO'!AD51&gt;0,'POR META PRODUCTO'!AD51/'POR META PRODUCTO'!$Z51,0)</f>
        <v>0</v>
      </c>
    </row>
    <row r="52" spans="1:27" ht="27" hidden="1" outlineLevel="2" x14ac:dyDescent="0.25">
      <c r="A52" s="3" t="str">
        <f t="shared" si="11"/>
        <v>1.6.2.1</v>
      </c>
      <c r="B52" s="58" t="s">
        <v>513</v>
      </c>
      <c r="C52" s="58" t="e">
        <f>+VLOOKUP(B52,'GASTOS OCT'!#REF!,5,FALSE)</f>
        <v>#REF!</v>
      </c>
      <c r="D52" s="406"/>
      <c r="E52" s="26" t="s">
        <v>384</v>
      </c>
      <c r="F52" s="185" t="e">
        <f>+VLOOKUP(C52,#REF!,2,FALSE)</f>
        <v>#REF!</v>
      </c>
      <c r="G52" s="26" t="s">
        <v>4190</v>
      </c>
      <c r="H52" s="329" t="e">
        <f>SUMPRODUCT((ACTUALIZADO!$A$4:$A$528=$A52)*(ACTUALIZADO!$M$4:$M$528=1)*(ACTUALIZADO!$B$4:$B$528=$C52)*(ACTUALIZADO!N$4:N$528))/1000000</f>
        <v>#REF!</v>
      </c>
      <c r="I52" s="320" t="e">
        <f>IF('POR META PRODUCTO'!I52&gt;0,'POR META PRODUCTO'!I52/'POR META PRODUCTO'!$H52,0)</f>
        <v>#REF!</v>
      </c>
      <c r="J52" s="320" t="e">
        <f>IF('POR META PRODUCTO'!J52&gt;0,'POR META PRODUCTO'!J52/'POR META PRODUCTO'!$H52,0)</f>
        <v>#REF!</v>
      </c>
      <c r="K52" s="320" t="e">
        <f>IF('POR META PRODUCTO'!K52&gt;0,'POR META PRODUCTO'!K52/'POR META PRODUCTO'!$H52,0)</f>
        <v>#REF!</v>
      </c>
      <c r="L52" s="320" t="e">
        <f>IF('POR META PRODUCTO'!L52&gt;0,'POR META PRODUCTO'!L52/'POR META PRODUCTO'!$H52,0)</f>
        <v>#REF!</v>
      </c>
      <c r="M52" s="329" t="e">
        <f>SUMPRODUCT((ACTUALIZADO!$A$4:$A$528=$A52)*(ACTUALIZADO!$M$4:$M$528=2)*(ACTUALIZADO!$B$4:$B$528=$C52)*(ACTUALIZADO!N$4:N$528))/1000000+SUMPRODUCT((ACTUALIZADO!$A$4:$A$528=$A52)*(ACTUALIZADO!$M$4:$M$528=5)*(ACTUALIZADO!$B$4:$B$528=$C52)*(ACTUALIZADO!N$4:N$528))/1000000</f>
        <v>#REF!</v>
      </c>
      <c r="N52" s="320" t="e">
        <f>IF('POR META PRODUCTO'!O52&gt;0,'POR META PRODUCTO'!O52/'POR META PRODUCTO'!$N52,0)</f>
        <v>#REF!</v>
      </c>
      <c r="O52" s="320" t="e">
        <f>IF('POR META PRODUCTO'!P52&gt;0,'POR META PRODUCTO'!P52/'POR META PRODUCTO'!$N52,0)</f>
        <v>#REF!</v>
      </c>
      <c r="P52" s="320" t="e">
        <f>IF('POR META PRODUCTO'!Q52&gt;0,'POR META PRODUCTO'!Q52/'POR META PRODUCTO'!$N52,0)</f>
        <v>#REF!</v>
      </c>
      <c r="Q52" s="320" t="e">
        <f>IF('POR META PRODUCTO'!R52&gt;0,'POR META PRODUCTO'!R52/'POR META PRODUCTO'!$N52,0)</f>
        <v>#REF!</v>
      </c>
      <c r="R52" s="329" t="e">
        <f>SUMPRODUCT((ACTUALIZADO!$A$4:$A$528=$A52)*(ACTUALIZADO!$M$4:$M$528=3)*(ACTUALIZADO!$B$4:$B$528=$C52)*(ACTUALIZADO!N$4:N$528))/1000000</f>
        <v>#REF!</v>
      </c>
      <c r="S52" s="320" t="e">
        <f>IF('POR META PRODUCTO'!U52&gt;0,'POR META PRODUCTO'!U52/'POR META PRODUCTO'!$T52,0)</f>
        <v>#REF!</v>
      </c>
      <c r="T52" s="320" t="e">
        <f>IF('POR META PRODUCTO'!V52&gt;0,'POR META PRODUCTO'!V52/'POR META PRODUCTO'!$T52,0)</f>
        <v>#REF!</v>
      </c>
      <c r="U52" s="320" t="e">
        <f>IF('POR META PRODUCTO'!W52&gt;0,'POR META PRODUCTO'!W52/'POR META PRODUCTO'!$T52,0)</f>
        <v>#REF!</v>
      </c>
      <c r="V52" s="320" t="e">
        <f>IF('POR META PRODUCTO'!X52&gt;0,'POR META PRODUCTO'!X52/'POR META PRODUCTO'!$T52,0)</f>
        <v>#REF!</v>
      </c>
      <c r="W52" s="329" t="e">
        <f t="shared" si="8"/>
        <v>#REF!</v>
      </c>
      <c r="X52" s="320" t="e">
        <f>IF('POR META PRODUCTO'!AA52&gt;0,'POR META PRODUCTO'!AA52/'POR META PRODUCTO'!$Z52,0)</f>
        <v>#REF!</v>
      </c>
      <c r="Y52" s="320" t="e">
        <f>IF('POR META PRODUCTO'!AB52&gt;0,'POR META PRODUCTO'!AB52/'POR META PRODUCTO'!$Z52,0)</f>
        <v>#REF!</v>
      </c>
      <c r="Z52" s="325" t="e">
        <f>IF('POR META PRODUCTO'!AC52&gt;0,'POR META PRODUCTO'!AC52/'POR META PRODUCTO'!$Z52,0)</f>
        <v>#REF!</v>
      </c>
      <c r="AA52" s="325" t="e">
        <f>IF('POR META PRODUCTO'!AD52&gt;0,'POR META PRODUCTO'!AD52/'POR META PRODUCTO'!$Z52,0)</f>
        <v>#REF!</v>
      </c>
    </row>
    <row r="53" spans="1:27" ht="13.5" hidden="1" customHeight="1" outlineLevel="1" x14ac:dyDescent="0.25">
      <c r="B53" s="58" t="s">
        <v>3550</v>
      </c>
      <c r="C53" s="58"/>
      <c r="D53" s="455" t="str">
        <f>+CONCATENATE("TOTAL ",D49)</f>
        <v>TOTAL SEGURIDAD Y CONVIVENCIA</v>
      </c>
      <c r="E53" s="456"/>
      <c r="F53" s="457"/>
      <c r="G53" s="189"/>
      <c r="H53" s="329" t="e">
        <f>SUM(H49:H52)</f>
        <v>#REF!</v>
      </c>
      <c r="I53" s="321" t="e">
        <f>IF('POR META PRODUCTO'!I53&gt;0,'POR META PRODUCTO'!I53/'POR META PRODUCTO'!$H53,0)</f>
        <v>#REF!</v>
      </c>
      <c r="J53" s="321" t="e">
        <f>IF('POR META PRODUCTO'!J53&gt;0,'POR META PRODUCTO'!J53/'POR META PRODUCTO'!$H53,0)</f>
        <v>#REF!</v>
      </c>
      <c r="K53" s="321" t="e">
        <f>IF('POR META PRODUCTO'!K53&gt;0,'POR META PRODUCTO'!K53/'POR META PRODUCTO'!$H53,0)</f>
        <v>#REF!</v>
      </c>
      <c r="L53" s="321" t="e">
        <f>IF('POR META PRODUCTO'!L53&gt;0,'POR META PRODUCTO'!L53/'POR META PRODUCTO'!$H53,0)</f>
        <v>#REF!</v>
      </c>
      <c r="M53" s="329" t="e">
        <f>SUM(M49:M52)</f>
        <v>#REF!</v>
      </c>
      <c r="N53" s="321" t="e">
        <f>IF('POR META PRODUCTO'!O53&gt;0,'POR META PRODUCTO'!O53/'POR META PRODUCTO'!$N53,0)</f>
        <v>#REF!</v>
      </c>
      <c r="O53" s="321" t="e">
        <f>IF('POR META PRODUCTO'!P53&gt;0,'POR META PRODUCTO'!P53/'POR META PRODUCTO'!$N53,0)</f>
        <v>#REF!</v>
      </c>
      <c r="P53" s="321" t="e">
        <f>IF('POR META PRODUCTO'!Q53&gt;0,'POR META PRODUCTO'!Q53/'POR META PRODUCTO'!$N53,0)</f>
        <v>#REF!</v>
      </c>
      <c r="Q53" s="321" t="e">
        <f>IF('POR META PRODUCTO'!R53&gt;0,'POR META PRODUCTO'!R53/'POR META PRODUCTO'!$N53,0)</f>
        <v>#REF!</v>
      </c>
      <c r="R53" s="329" t="e">
        <f>SUM(R49:R52)</f>
        <v>#REF!</v>
      </c>
      <c r="S53" s="321" t="e">
        <f>IF('POR META PRODUCTO'!U53&gt;0,'POR META PRODUCTO'!U53/'POR META PRODUCTO'!$T53,0)</f>
        <v>#REF!</v>
      </c>
      <c r="T53" s="321" t="e">
        <f>IF('POR META PRODUCTO'!V53&gt;0,'POR META PRODUCTO'!V53/'POR META PRODUCTO'!$T53,0)</f>
        <v>#REF!</v>
      </c>
      <c r="U53" s="321" t="e">
        <f>IF('POR META PRODUCTO'!W53&gt;0,'POR META PRODUCTO'!W53/'POR META PRODUCTO'!$T53,0)</f>
        <v>#REF!</v>
      </c>
      <c r="V53" s="321" t="e">
        <f>IF('POR META PRODUCTO'!X53&gt;0,'POR META PRODUCTO'!X53/'POR META PRODUCTO'!$T53,0)</f>
        <v>#REF!</v>
      </c>
      <c r="W53" s="329" t="e">
        <f t="shared" si="8"/>
        <v>#REF!</v>
      </c>
      <c r="X53" s="321" t="e">
        <f>IF('POR META PRODUCTO'!AA53&gt;0,'POR META PRODUCTO'!AA53/'POR META PRODUCTO'!$Z53,0)</f>
        <v>#REF!</v>
      </c>
      <c r="Y53" s="321" t="e">
        <f>IF('POR META PRODUCTO'!AB53&gt;0,'POR META PRODUCTO'!AB53/'POR META PRODUCTO'!$Z53,0)</f>
        <v>#REF!</v>
      </c>
      <c r="Z53" s="321" t="e">
        <f>IF('POR META PRODUCTO'!AC53&gt;0,'POR META PRODUCTO'!AC53/'POR META PRODUCTO'!$Z53,0)</f>
        <v>#REF!</v>
      </c>
      <c r="AA53" s="321" t="e">
        <f>IF('POR META PRODUCTO'!AD53&gt;0,'POR META PRODUCTO'!AD53/'POR META PRODUCTO'!$Z53,0)</f>
        <v>#REF!</v>
      </c>
    </row>
    <row r="54" spans="1:27" hidden="1" collapsed="1" x14ac:dyDescent="0.25">
      <c r="B54" s="59"/>
      <c r="C54" s="58"/>
      <c r="D54" s="401" t="s">
        <v>387</v>
      </c>
      <c r="E54" s="402"/>
      <c r="F54" s="403"/>
      <c r="G54" s="286"/>
      <c r="H54" s="328" t="e">
        <f>+H57+H59+H65+H67</f>
        <v>#REF!</v>
      </c>
      <c r="I54" s="319" t="e">
        <f>IF('POR META PRODUCTO'!I54&gt;0,'POR META PRODUCTO'!I54/'POR META PRODUCTO'!$H54,0)</f>
        <v>#REF!</v>
      </c>
      <c r="J54" s="319" t="e">
        <f>IF('POR META PRODUCTO'!J54&gt;0,'POR META PRODUCTO'!J54/'POR META PRODUCTO'!$H54,0)</f>
        <v>#REF!</v>
      </c>
      <c r="K54" s="319" t="e">
        <f>IF('POR META PRODUCTO'!K54&gt;0,'POR META PRODUCTO'!K54/'POR META PRODUCTO'!$H54,0)</f>
        <v>#REF!</v>
      </c>
      <c r="L54" s="319" t="e">
        <f>IF('POR META PRODUCTO'!L54&gt;0,'POR META PRODUCTO'!L54/'POR META PRODUCTO'!$H54,0)</f>
        <v>#REF!</v>
      </c>
      <c r="M54" s="328" t="e">
        <f>+M57+M59+M65+M67</f>
        <v>#REF!</v>
      </c>
      <c r="N54" s="319" t="e">
        <f>IF('POR META PRODUCTO'!O54&gt;0,'POR META PRODUCTO'!O54/'POR META PRODUCTO'!$N54,0)</f>
        <v>#REF!</v>
      </c>
      <c r="O54" s="319" t="e">
        <f>IF('POR META PRODUCTO'!P54&gt;0,'POR META PRODUCTO'!P54/'POR META PRODUCTO'!$N54,0)</f>
        <v>#REF!</v>
      </c>
      <c r="P54" s="319" t="e">
        <f>IF('POR META PRODUCTO'!Q54&gt;0,'POR META PRODUCTO'!Q54/'POR META PRODUCTO'!$N54,0)</f>
        <v>#REF!</v>
      </c>
      <c r="Q54" s="319" t="e">
        <f>IF('POR META PRODUCTO'!R54&gt;0,'POR META PRODUCTO'!R54/'POR META PRODUCTO'!$N54,0)</f>
        <v>#REF!</v>
      </c>
      <c r="R54" s="329" t="e">
        <f>+R57+R59+R65+R67</f>
        <v>#REF!</v>
      </c>
      <c r="S54" s="319" t="e">
        <f>IF('POR META PRODUCTO'!U54&gt;0,'POR META PRODUCTO'!U54/'POR META PRODUCTO'!$T54,0)</f>
        <v>#REF!</v>
      </c>
      <c r="T54" s="319" t="e">
        <f>IF('POR META PRODUCTO'!V54&gt;0,'POR META PRODUCTO'!V54/'POR META PRODUCTO'!$T54,0)</f>
        <v>#REF!</v>
      </c>
      <c r="U54" s="319" t="e">
        <f>IF('POR META PRODUCTO'!W54&gt;0,'POR META PRODUCTO'!W54/'POR META PRODUCTO'!$T54,0)</f>
        <v>#REF!</v>
      </c>
      <c r="V54" s="319" t="e">
        <f>IF('POR META PRODUCTO'!X54&gt;0,'POR META PRODUCTO'!X54/'POR META PRODUCTO'!$T54,0)</f>
        <v>#REF!</v>
      </c>
      <c r="W54" s="328" t="e">
        <f t="shared" si="8"/>
        <v>#REF!</v>
      </c>
      <c r="X54" s="319" t="e">
        <f>IF('POR META PRODUCTO'!AA54&gt;0,'POR META PRODUCTO'!AA54/'POR META PRODUCTO'!$Z54,0)</f>
        <v>#REF!</v>
      </c>
      <c r="Y54" s="319" t="e">
        <f>IF('POR META PRODUCTO'!AB54&gt;0,'POR META PRODUCTO'!AB54/'POR META PRODUCTO'!$Z54,0)</f>
        <v>#REF!</v>
      </c>
      <c r="Z54" s="319" t="e">
        <f>IF('POR META PRODUCTO'!AC54&gt;0,'POR META PRODUCTO'!AC54/'POR META PRODUCTO'!$Z54,0)</f>
        <v>#REF!</v>
      </c>
      <c r="AA54" s="319" t="e">
        <f>IF('POR META PRODUCTO'!AD54&gt;0,'POR META PRODUCTO'!AD54/'POR META PRODUCTO'!$Z54,0)</f>
        <v>#REF!</v>
      </c>
    </row>
    <row r="55" spans="1:27" ht="27" hidden="1" outlineLevel="2" x14ac:dyDescent="0.25">
      <c r="A55" s="3" t="str">
        <f t="shared" ref="A55:A66" si="12">CONCATENATE(MID(B55,1,3),".",MID(B55,5,1),".",1)</f>
        <v>2.1.1.1</v>
      </c>
      <c r="B55" s="58" t="s">
        <v>514</v>
      </c>
      <c r="C55" s="58" t="e">
        <f>+VLOOKUP(B55,'GASTOS OCT'!#REF!,5,FALSE)</f>
        <v>#REF!</v>
      </c>
      <c r="D55" s="404" t="s">
        <v>388</v>
      </c>
      <c r="E55" s="26" t="s">
        <v>389</v>
      </c>
      <c r="F55" s="185" t="e">
        <f>+VLOOKUP(C55,#REF!,2,FALSE)</f>
        <v>#REF!</v>
      </c>
      <c r="G55" s="26" t="s">
        <v>4249</v>
      </c>
      <c r="H55" s="329" t="e">
        <f>SUMPRODUCT((ACTUALIZADO!$A$4:$A$528=$A55)*(ACTUALIZADO!$M$4:$M$528=1)*(ACTUALIZADO!$B$4:$B$528=$C55)*(ACTUALIZADO!N$4:N$528))/1000000</f>
        <v>#REF!</v>
      </c>
      <c r="I55" s="320" t="e">
        <f>IF('POR META PRODUCTO'!I55&gt;0,'POR META PRODUCTO'!I55/'POR META PRODUCTO'!$H55,0)</f>
        <v>#REF!</v>
      </c>
      <c r="J55" s="320" t="e">
        <f>IF('POR META PRODUCTO'!J55&gt;0,'POR META PRODUCTO'!J55/'POR META PRODUCTO'!$H55,0)</f>
        <v>#REF!</v>
      </c>
      <c r="K55" s="320" t="e">
        <f>IF('POR META PRODUCTO'!K55&gt;0,'POR META PRODUCTO'!K55/'POR META PRODUCTO'!$H55,0)</f>
        <v>#REF!</v>
      </c>
      <c r="L55" s="320" t="e">
        <f>IF('POR META PRODUCTO'!L55&gt;0,'POR META PRODUCTO'!L55/'POR META PRODUCTO'!$H55,0)</f>
        <v>#REF!</v>
      </c>
      <c r="M55" s="329" t="e">
        <f>SUMPRODUCT((ACTUALIZADO!$A$4:$A$528=$A55)*(ACTUALIZADO!$M$4:$M$528=2)*(ACTUALIZADO!$B$4:$B$528=$C55)*(ACTUALIZADO!N$4:N$528))/1000000+SUMPRODUCT((ACTUALIZADO!$A$4:$A$528=$A55)*(ACTUALIZADO!$M$4:$M$528=5)*(ACTUALIZADO!$B$4:$B$528=$C55)*(ACTUALIZADO!N$4:N$528))/1000000</f>
        <v>#REF!</v>
      </c>
      <c r="N55" s="320" t="e">
        <f>IF('POR META PRODUCTO'!O55&gt;0,'POR META PRODUCTO'!O55/'POR META PRODUCTO'!$N55,0)</f>
        <v>#REF!</v>
      </c>
      <c r="O55" s="320" t="e">
        <f>IF('POR META PRODUCTO'!P55&gt;0,'POR META PRODUCTO'!P55/'POR META PRODUCTO'!$N55,0)</f>
        <v>#REF!</v>
      </c>
      <c r="P55" s="320" t="e">
        <f>IF('POR META PRODUCTO'!Q55&gt;0,'POR META PRODUCTO'!Q55/'POR META PRODUCTO'!$N55,0)</f>
        <v>#REF!</v>
      </c>
      <c r="Q55" s="320" t="e">
        <f>IF('POR META PRODUCTO'!R55&gt;0,'POR META PRODUCTO'!R55/'POR META PRODUCTO'!$N55,0)</f>
        <v>#REF!</v>
      </c>
      <c r="R55" s="328" t="e">
        <f>SUMPRODUCT((ACTUALIZADO!$A$4:$A$528=$A55)*(ACTUALIZADO!$M$4:$M$528=3)*(ACTUALIZADO!$B$4:$B$528=$C55)*(ACTUALIZADO!N$4:N$528))/1000000</f>
        <v>#REF!</v>
      </c>
      <c r="S55" s="320" t="e">
        <f>IF('POR META PRODUCTO'!U55&gt;0,'POR META PRODUCTO'!U55/'POR META PRODUCTO'!$T55,0)</f>
        <v>#REF!</v>
      </c>
      <c r="T55" s="320" t="e">
        <f>IF('POR META PRODUCTO'!V55&gt;0,'POR META PRODUCTO'!V55/'POR META PRODUCTO'!$T55,0)</f>
        <v>#REF!</v>
      </c>
      <c r="U55" s="320" t="e">
        <f>IF('POR META PRODUCTO'!W55&gt;0,'POR META PRODUCTO'!W55/'POR META PRODUCTO'!$T55,0)</f>
        <v>#REF!</v>
      </c>
      <c r="V55" s="320" t="e">
        <f>IF('POR META PRODUCTO'!X55&gt;0,'POR META PRODUCTO'!X55/'POR META PRODUCTO'!$T55,0)</f>
        <v>#REF!</v>
      </c>
      <c r="W55" s="329" t="e">
        <f t="shared" si="8"/>
        <v>#REF!</v>
      </c>
      <c r="X55" s="320" t="e">
        <f>IF('POR META PRODUCTO'!AA55&gt;0,'POR META PRODUCTO'!AA55/'POR META PRODUCTO'!$Z55,0)</f>
        <v>#REF!</v>
      </c>
      <c r="Y55" s="320" t="e">
        <f>IF('POR META PRODUCTO'!AB55&gt;0,'POR META PRODUCTO'!AB55/'POR META PRODUCTO'!$Z55,0)</f>
        <v>#REF!</v>
      </c>
      <c r="Z55" s="325" t="e">
        <f>IF('POR META PRODUCTO'!AC55&gt;0,'POR META PRODUCTO'!AC55/'POR META PRODUCTO'!$Z55,0)</f>
        <v>#REF!</v>
      </c>
      <c r="AA55" s="325" t="e">
        <f>IF('POR META PRODUCTO'!AD55&gt;0,'POR META PRODUCTO'!AD55/'POR META PRODUCTO'!$Z55,0)</f>
        <v>#REF!</v>
      </c>
    </row>
    <row r="56" spans="1:27" ht="54" hidden="1" outlineLevel="2" x14ac:dyDescent="0.25">
      <c r="A56" s="3" t="str">
        <f t="shared" si="12"/>
        <v>2.1.2.1</v>
      </c>
      <c r="B56" s="58" t="s">
        <v>515</v>
      </c>
      <c r="C56" s="181">
        <v>35</v>
      </c>
      <c r="D56" s="406"/>
      <c r="E56" s="26" t="s">
        <v>394</v>
      </c>
      <c r="F56" s="185" t="e">
        <f>+VLOOKUP(C56,#REF!,2,FALSE)</f>
        <v>#REF!</v>
      </c>
      <c r="G56" s="26" t="s">
        <v>4262</v>
      </c>
      <c r="H56" s="329">
        <f>SUMPRODUCT((ACTUALIZADO!$A$4:$A$528=$A56)*(ACTUALIZADO!$M$4:$M$528=1)*(ACTUALIZADO!$B$4:$B$528=$C56)*(ACTUALIZADO!N$4:N$528))/1000000</f>
        <v>0</v>
      </c>
      <c r="I56" s="320">
        <f>IF('POR META PRODUCTO'!I56&gt;0,'POR META PRODUCTO'!I56/'POR META PRODUCTO'!$H56,0)</f>
        <v>0</v>
      </c>
      <c r="J56" s="320">
        <f>IF('POR META PRODUCTO'!J56&gt;0,'POR META PRODUCTO'!J56/'POR META PRODUCTO'!$H56,0)</f>
        <v>0</v>
      </c>
      <c r="K56" s="320">
        <f>IF('POR META PRODUCTO'!K56&gt;0,'POR META PRODUCTO'!K56/'POR META PRODUCTO'!$H56,0)</f>
        <v>0</v>
      </c>
      <c r="L56" s="320">
        <f>IF('POR META PRODUCTO'!L56&gt;0,'POR META PRODUCTO'!L56/'POR META PRODUCTO'!$H56,0)</f>
        <v>0</v>
      </c>
      <c r="M56" s="329">
        <f>SUMPRODUCT((ACTUALIZADO!$A$4:$A$528=$A56)*(ACTUALIZADO!$M$4:$M$528=2)*(ACTUALIZADO!$B$4:$B$528=$C56)*(ACTUALIZADO!N$4:N$528))/1000000+SUMPRODUCT((ACTUALIZADO!$A$4:$A$528=$A56)*(ACTUALIZADO!$M$4:$M$528=5)*(ACTUALIZADO!$B$4:$B$528=$C56)*(ACTUALIZADO!N$4:N$528))/1000000</f>
        <v>0</v>
      </c>
      <c r="N56" s="320">
        <f>IF('POR META PRODUCTO'!O56&gt;0,'POR META PRODUCTO'!O56/'POR META PRODUCTO'!$N56,0)</f>
        <v>0</v>
      </c>
      <c r="O56" s="320">
        <f>IF('POR META PRODUCTO'!P56&gt;0,'POR META PRODUCTO'!P56/'POR META PRODUCTO'!$N56,0)</f>
        <v>0</v>
      </c>
      <c r="P56" s="320">
        <f>IF('POR META PRODUCTO'!Q56&gt;0,'POR META PRODUCTO'!Q56/'POR META PRODUCTO'!$N56,0)</f>
        <v>0</v>
      </c>
      <c r="Q56" s="320">
        <f>IF('POR META PRODUCTO'!R56&gt;0,'POR META PRODUCTO'!R56/'POR META PRODUCTO'!$N56,0)</f>
        <v>0</v>
      </c>
      <c r="R56" s="329">
        <f>SUMPRODUCT((ACTUALIZADO!$A$4:$A$528=$A56)*(ACTUALIZADO!$M$4:$M$528=3)*(ACTUALIZADO!$B$4:$B$528=$C56)*(ACTUALIZADO!N$4:N$528))/1000000</f>
        <v>0</v>
      </c>
      <c r="S56" s="320">
        <f>IF('POR META PRODUCTO'!U56&gt;0,'POR META PRODUCTO'!U56/'POR META PRODUCTO'!$T56,0)</f>
        <v>0</v>
      </c>
      <c r="T56" s="320">
        <f>IF('POR META PRODUCTO'!V56&gt;0,'POR META PRODUCTO'!V56/'POR META PRODUCTO'!$T56,0)</f>
        <v>0</v>
      </c>
      <c r="U56" s="320">
        <f>IF('POR META PRODUCTO'!W56&gt;0,'POR META PRODUCTO'!W56/'POR META PRODUCTO'!$T56,0)</f>
        <v>0</v>
      </c>
      <c r="V56" s="320">
        <f>IF('POR META PRODUCTO'!X56&gt;0,'POR META PRODUCTO'!X56/'POR META PRODUCTO'!$T56,0)</f>
        <v>0</v>
      </c>
      <c r="W56" s="329">
        <f t="shared" si="8"/>
        <v>0</v>
      </c>
      <c r="X56" s="320">
        <f>IF('POR META PRODUCTO'!AA56&gt;0,'POR META PRODUCTO'!AA56/'POR META PRODUCTO'!$Z56,0)</f>
        <v>0</v>
      </c>
      <c r="Y56" s="320">
        <f>IF('POR META PRODUCTO'!AB56&gt;0,'POR META PRODUCTO'!AB56/'POR META PRODUCTO'!$Z56,0)</f>
        <v>0</v>
      </c>
      <c r="Z56" s="325">
        <f>IF('POR META PRODUCTO'!AC56&gt;0,'POR META PRODUCTO'!AC56/'POR META PRODUCTO'!$Z56,0)</f>
        <v>0</v>
      </c>
      <c r="AA56" s="325">
        <f>IF('POR META PRODUCTO'!AD56&gt;0,'POR META PRODUCTO'!AD56/'POR META PRODUCTO'!$Z56,0)</f>
        <v>0</v>
      </c>
    </row>
    <row r="57" spans="1:27" hidden="1" outlineLevel="1" x14ac:dyDescent="0.25">
      <c r="B57" s="58" t="s">
        <v>3551</v>
      </c>
      <c r="C57" s="58"/>
      <c r="D57" s="398" t="str">
        <f>+CONCATENATE("TOTAL ",D55)</f>
        <v>TOTAL DESARROLLO Y FOMENTO EMPRESARIAL</v>
      </c>
      <c r="E57" s="399"/>
      <c r="F57" s="400"/>
      <c r="G57" s="189"/>
      <c r="H57" s="329" t="e">
        <f>SUM(H55:H56)</f>
        <v>#REF!</v>
      </c>
      <c r="I57" s="321" t="e">
        <f>IF('POR META PRODUCTO'!I57&gt;0,'POR META PRODUCTO'!I57/'POR META PRODUCTO'!$H57,0)</f>
        <v>#REF!</v>
      </c>
      <c r="J57" s="321" t="e">
        <f>IF('POR META PRODUCTO'!J57&gt;0,'POR META PRODUCTO'!J57/'POR META PRODUCTO'!$H57,0)</f>
        <v>#REF!</v>
      </c>
      <c r="K57" s="321" t="e">
        <f>IF('POR META PRODUCTO'!K57&gt;0,'POR META PRODUCTO'!K57/'POR META PRODUCTO'!$H57,0)</f>
        <v>#REF!</v>
      </c>
      <c r="L57" s="321" t="e">
        <f>IF('POR META PRODUCTO'!L57&gt;0,'POR META PRODUCTO'!L57/'POR META PRODUCTO'!$H57,0)</f>
        <v>#REF!</v>
      </c>
      <c r="M57" s="329" t="e">
        <f t="shared" ref="M57" si="13">SUM(M55:M56)</f>
        <v>#REF!</v>
      </c>
      <c r="N57" s="321" t="e">
        <f>IF('POR META PRODUCTO'!O57&gt;0,'POR META PRODUCTO'!O57/'POR META PRODUCTO'!$N57,0)</f>
        <v>#REF!</v>
      </c>
      <c r="O57" s="321" t="e">
        <f>IF('POR META PRODUCTO'!P57&gt;0,'POR META PRODUCTO'!P57/'POR META PRODUCTO'!$N57,0)</f>
        <v>#REF!</v>
      </c>
      <c r="P57" s="321" t="e">
        <f>IF('POR META PRODUCTO'!Q57&gt;0,'POR META PRODUCTO'!Q57/'POR META PRODUCTO'!$N57,0)</f>
        <v>#REF!</v>
      </c>
      <c r="Q57" s="321" t="e">
        <f>IF('POR META PRODUCTO'!R57&gt;0,'POR META PRODUCTO'!R57/'POR META PRODUCTO'!$N57,0)</f>
        <v>#REF!</v>
      </c>
      <c r="R57" s="329" t="e">
        <f t="shared" ref="R57" si="14">SUM(R55:R56)</f>
        <v>#REF!</v>
      </c>
      <c r="S57" s="321" t="e">
        <f>IF('POR META PRODUCTO'!U57&gt;0,'POR META PRODUCTO'!U57/'POR META PRODUCTO'!$T57,0)</f>
        <v>#REF!</v>
      </c>
      <c r="T57" s="321" t="e">
        <f>IF('POR META PRODUCTO'!V57&gt;0,'POR META PRODUCTO'!V57/'POR META PRODUCTO'!$T57,0)</f>
        <v>#REF!</v>
      </c>
      <c r="U57" s="321" t="e">
        <f>IF('POR META PRODUCTO'!W57&gt;0,'POR META PRODUCTO'!W57/'POR META PRODUCTO'!$T57,0)</f>
        <v>#REF!</v>
      </c>
      <c r="V57" s="321" t="e">
        <f>IF('POR META PRODUCTO'!X57&gt;0,'POR META PRODUCTO'!X57/'POR META PRODUCTO'!$T57,0)</f>
        <v>#REF!</v>
      </c>
      <c r="W57" s="329" t="e">
        <f t="shared" ref="W57" si="15">SUM(W55:W56)</f>
        <v>#REF!</v>
      </c>
      <c r="X57" s="321" t="e">
        <f>IF('POR META PRODUCTO'!AA57&gt;0,'POR META PRODUCTO'!AA57/'POR META PRODUCTO'!$Z57,0)</f>
        <v>#REF!</v>
      </c>
      <c r="Y57" s="321" t="e">
        <f>IF('POR META PRODUCTO'!AB57&gt;0,'POR META PRODUCTO'!AB57/'POR META PRODUCTO'!$Z57,0)</f>
        <v>#REF!</v>
      </c>
      <c r="Z57" s="321" t="e">
        <f>IF('POR META PRODUCTO'!AC57&gt;0,'POR META PRODUCTO'!AC57/'POR META PRODUCTO'!$Z57,0)</f>
        <v>#REF!</v>
      </c>
      <c r="AA57" s="321" t="e">
        <f>IF('POR META PRODUCTO'!AD57&gt;0,'POR META PRODUCTO'!AD57/'POR META PRODUCTO'!$Z57,0)</f>
        <v>#REF!</v>
      </c>
    </row>
    <row r="58" spans="1:27" ht="27" hidden="1" outlineLevel="2" x14ac:dyDescent="0.25">
      <c r="A58" s="3" t="str">
        <f t="shared" si="12"/>
        <v>2.2.1.1</v>
      </c>
      <c r="B58" s="58" t="s">
        <v>516</v>
      </c>
      <c r="C58" s="58" t="e">
        <f>+VLOOKUP(B58,'GASTOS OCT'!#REF!,5,FALSE)</f>
        <v>#REF!</v>
      </c>
      <c r="D58" s="50" t="s">
        <v>397</v>
      </c>
      <c r="E58" s="39" t="s">
        <v>398</v>
      </c>
      <c r="F58" s="185" t="e">
        <f>+VLOOKUP(C58,#REF!,2,FALSE)</f>
        <v>#REF!</v>
      </c>
      <c r="G58" s="26" t="s">
        <v>4248</v>
      </c>
      <c r="H58" s="329" t="e">
        <f>SUMPRODUCT((ACTUALIZADO!$A$4:$A$528=$A58)*(ACTUALIZADO!$M$4:$M$528=1)*(ACTUALIZADO!$B$4:$B$528=$C58)*(ACTUALIZADO!N$4:N$528))/1000000</f>
        <v>#REF!</v>
      </c>
      <c r="I58" s="320" t="e">
        <f>IF('POR META PRODUCTO'!I58&gt;0,'POR META PRODUCTO'!I58/'POR META PRODUCTO'!$H58,0)</f>
        <v>#REF!</v>
      </c>
      <c r="J58" s="320" t="e">
        <f>IF('POR META PRODUCTO'!J58&gt;0,'POR META PRODUCTO'!J58/'POR META PRODUCTO'!$H58,0)</f>
        <v>#REF!</v>
      </c>
      <c r="K58" s="320" t="e">
        <f>IF('POR META PRODUCTO'!K58&gt;0,'POR META PRODUCTO'!K58/'POR META PRODUCTO'!$H58,0)</f>
        <v>#REF!</v>
      </c>
      <c r="L58" s="320" t="e">
        <f>IF('POR META PRODUCTO'!L58&gt;0,'POR META PRODUCTO'!L58/'POR META PRODUCTO'!$H58,0)</f>
        <v>#REF!</v>
      </c>
      <c r="M58" s="329" t="e">
        <f>SUMPRODUCT((ACTUALIZADO!$A$4:$A$528=$A58)*(ACTUALIZADO!$M$4:$M$528=2)*(ACTUALIZADO!$B$4:$B$528=$C58)*(ACTUALIZADO!N$4:N$528))/1000000+SUMPRODUCT((ACTUALIZADO!$A$4:$A$528=$A58)*(ACTUALIZADO!$M$4:$M$528=5)*(ACTUALIZADO!$B$4:$B$528=$C58)*(ACTUALIZADO!N$4:N$528))/1000000</f>
        <v>#REF!</v>
      </c>
      <c r="N58" s="320" t="e">
        <f>IF('POR META PRODUCTO'!O58&gt;0,'POR META PRODUCTO'!O58/'POR META PRODUCTO'!$N58,0)</f>
        <v>#REF!</v>
      </c>
      <c r="O58" s="320" t="e">
        <f>IF('POR META PRODUCTO'!P58&gt;0,'POR META PRODUCTO'!P58/'POR META PRODUCTO'!$N58,0)</f>
        <v>#REF!</v>
      </c>
      <c r="P58" s="320" t="e">
        <f>IF('POR META PRODUCTO'!Q58&gt;0,'POR META PRODUCTO'!Q58/'POR META PRODUCTO'!$N58,0)</f>
        <v>#REF!</v>
      </c>
      <c r="Q58" s="320" t="e">
        <f>IF('POR META PRODUCTO'!R58&gt;0,'POR META PRODUCTO'!R58/'POR META PRODUCTO'!$N58,0)</f>
        <v>#REF!</v>
      </c>
      <c r="R58" s="329" t="e">
        <f>SUMPRODUCT((ACTUALIZADO!$A$4:$A$528=$A58)*(ACTUALIZADO!$M$4:$M$528=3)*(ACTUALIZADO!$B$4:$B$528=$C58)*(ACTUALIZADO!N$4:N$528))/1000000</f>
        <v>#REF!</v>
      </c>
      <c r="S58" s="320" t="e">
        <f>IF('POR META PRODUCTO'!U58&gt;0,'POR META PRODUCTO'!U58/'POR META PRODUCTO'!$T58,0)</f>
        <v>#REF!</v>
      </c>
      <c r="T58" s="320" t="e">
        <f>IF('POR META PRODUCTO'!V58&gt;0,'POR META PRODUCTO'!V58/'POR META PRODUCTO'!$T58,0)</f>
        <v>#REF!</v>
      </c>
      <c r="U58" s="320" t="e">
        <f>IF('POR META PRODUCTO'!W58&gt;0,'POR META PRODUCTO'!W58/'POR META PRODUCTO'!$T58,0)</f>
        <v>#REF!</v>
      </c>
      <c r="V58" s="320" t="e">
        <f>IF('POR META PRODUCTO'!X58&gt;0,'POR META PRODUCTO'!X58/'POR META PRODUCTO'!$T58,0)</f>
        <v>#REF!</v>
      </c>
      <c r="W58" s="329" t="e">
        <f t="shared" ref="W58:W95" si="16">+H58+M58+R58</f>
        <v>#REF!</v>
      </c>
      <c r="X58" s="320" t="e">
        <f>IF('POR META PRODUCTO'!AA58&gt;0,'POR META PRODUCTO'!AA58/'POR META PRODUCTO'!$Z58,0)</f>
        <v>#REF!</v>
      </c>
      <c r="Y58" s="320" t="e">
        <f>IF('POR META PRODUCTO'!AB58&gt;0,'POR META PRODUCTO'!AB58/'POR META PRODUCTO'!$Z58,0)</f>
        <v>#REF!</v>
      </c>
      <c r="Z58" s="325" t="e">
        <f>IF('POR META PRODUCTO'!AC58&gt;0,'POR META PRODUCTO'!AC58/'POR META PRODUCTO'!$Z58,0)</f>
        <v>#REF!</v>
      </c>
      <c r="AA58" s="325" t="e">
        <f>IF('POR META PRODUCTO'!AD58&gt;0,'POR META PRODUCTO'!AD58/'POR META PRODUCTO'!$Z58,0)</f>
        <v>#REF!</v>
      </c>
    </row>
    <row r="59" spans="1:27" hidden="1" outlineLevel="1" x14ac:dyDescent="0.25">
      <c r="B59" s="58" t="s">
        <v>3552</v>
      </c>
      <c r="C59" s="58"/>
      <c r="D59" s="398" t="str">
        <f>+CONCATENATE("TOTAL ",D58)</f>
        <v>TOTAL ECOSISTEMA T.I.</v>
      </c>
      <c r="E59" s="399"/>
      <c r="F59" s="400"/>
      <c r="G59" s="189"/>
      <c r="H59" s="329" t="e">
        <f>SUM(H58:H58)</f>
        <v>#REF!</v>
      </c>
      <c r="I59" s="321" t="e">
        <f>IF('POR META PRODUCTO'!I59&gt;0,'POR META PRODUCTO'!I59/'POR META PRODUCTO'!$H59,0)</f>
        <v>#REF!</v>
      </c>
      <c r="J59" s="321" t="e">
        <f>IF('POR META PRODUCTO'!J59&gt;0,'POR META PRODUCTO'!J59/'POR META PRODUCTO'!$H59,0)</f>
        <v>#REF!</v>
      </c>
      <c r="K59" s="321" t="e">
        <f>IF('POR META PRODUCTO'!K59&gt;0,'POR META PRODUCTO'!K59/'POR META PRODUCTO'!$H59,0)</f>
        <v>#REF!</v>
      </c>
      <c r="L59" s="321" t="e">
        <f>IF('POR META PRODUCTO'!L59&gt;0,'POR META PRODUCTO'!L59/'POR META PRODUCTO'!$H59,0)</f>
        <v>#REF!</v>
      </c>
      <c r="M59" s="329" t="e">
        <f>SUM(M58:M58)</f>
        <v>#REF!</v>
      </c>
      <c r="N59" s="321" t="e">
        <f>IF('POR META PRODUCTO'!O59&gt;0,'POR META PRODUCTO'!O59/'POR META PRODUCTO'!$N59,0)</f>
        <v>#REF!</v>
      </c>
      <c r="O59" s="321" t="e">
        <f>IF('POR META PRODUCTO'!P59&gt;0,'POR META PRODUCTO'!P59/'POR META PRODUCTO'!$N59,0)</f>
        <v>#REF!</v>
      </c>
      <c r="P59" s="321" t="e">
        <f>IF('POR META PRODUCTO'!Q59&gt;0,'POR META PRODUCTO'!Q59/'POR META PRODUCTO'!$N59,0)</f>
        <v>#REF!</v>
      </c>
      <c r="Q59" s="321" t="e">
        <f>IF('POR META PRODUCTO'!R59&gt;0,'POR META PRODUCTO'!R59/'POR META PRODUCTO'!$N59,0)</f>
        <v>#REF!</v>
      </c>
      <c r="R59" s="329" t="e">
        <f>SUM(R58:R58)</f>
        <v>#REF!</v>
      </c>
      <c r="S59" s="321" t="e">
        <f>IF('POR META PRODUCTO'!U59&gt;0,'POR META PRODUCTO'!U59/'POR META PRODUCTO'!$T59,0)</f>
        <v>#REF!</v>
      </c>
      <c r="T59" s="321" t="e">
        <f>IF('POR META PRODUCTO'!V59&gt;0,'POR META PRODUCTO'!V59/'POR META PRODUCTO'!$T59,0)</f>
        <v>#REF!</v>
      </c>
      <c r="U59" s="321" t="e">
        <f>IF('POR META PRODUCTO'!W59&gt;0,'POR META PRODUCTO'!W59/'POR META PRODUCTO'!$T59,0)</f>
        <v>#REF!</v>
      </c>
      <c r="V59" s="321" t="e">
        <f>IF('POR META PRODUCTO'!X59&gt;0,'POR META PRODUCTO'!X59/'POR META PRODUCTO'!$T59,0)</f>
        <v>#REF!</v>
      </c>
      <c r="W59" s="329" t="e">
        <f t="shared" si="16"/>
        <v>#REF!</v>
      </c>
      <c r="X59" s="321" t="e">
        <f>IF('POR META PRODUCTO'!AA59&gt;0,'POR META PRODUCTO'!AA59/'POR META PRODUCTO'!$Z59,0)</f>
        <v>#REF!</v>
      </c>
      <c r="Y59" s="321" t="e">
        <f>IF('POR META PRODUCTO'!AB59&gt;0,'POR META PRODUCTO'!AB59/'POR META PRODUCTO'!$Z59,0)</f>
        <v>#REF!</v>
      </c>
      <c r="Z59" s="321" t="e">
        <f>IF('POR META PRODUCTO'!AC59&gt;0,'POR META PRODUCTO'!AC59/'POR META PRODUCTO'!$Z59,0)</f>
        <v>#REF!</v>
      </c>
      <c r="AA59" s="321" t="e">
        <f>IF('POR META PRODUCTO'!AD59&gt;0,'POR META PRODUCTO'!AD59/'POR META PRODUCTO'!$Z59,0)</f>
        <v>#REF!</v>
      </c>
    </row>
    <row r="60" spans="1:27" ht="40.5" hidden="1" outlineLevel="2" x14ac:dyDescent="0.25">
      <c r="A60" s="3" t="str">
        <f t="shared" si="12"/>
        <v>2.3.1.1</v>
      </c>
      <c r="B60" s="58" t="s">
        <v>517</v>
      </c>
      <c r="C60" s="58" t="e">
        <f>+VLOOKUP(B60,'GASTOS OCT'!#REF!,5,FALSE)</f>
        <v>#REF!</v>
      </c>
      <c r="D60" s="423" t="s">
        <v>402</v>
      </c>
      <c r="E60" s="426" t="s">
        <v>403</v>
      </c>
      <c r="F60" s="429" t="e">
        <f>+VLOOKUP(C60,#REF!,2,FALSE)</f>
        <v>#REF!</v>
      </c>
      <c r="G60" s="26" t="s">
        <v>4259</v>
      </c>
      <c r="H60" s="329" t="e">
        <f>SUMPRODUCT((ACTUALIZADO!$A$4:$A$528=$A60)*(ACTUALIZADO!$M$4:$M$528=1)*(ACTUALIZADO!$B$4:$B$528=$C60)*(ACTUALIZADO!N$4:N$528))/1000000</f>
        <v>#REF!</v>
      </c>
      <c r="I60" s="320" t="e">
        <f>IF('POR META PRODUCTO'!I60&gt;0,'POR META PRODUCTO'!I60/'POR META PRODUCTO'!$H60,0)</f>
        <v>#REF!</v>
      </c>
      <c r="J60" s="320" t="e">
        <f>IF('POR META PRODUCTO'!J60&gt;0,'POR META PRODUCTO'!J60/'POR META PRODUCTO'!$H60,0)</f>
        <v>#REF!</v>
      </c>
      <c r="K60" s="320" t="e">
        <f>IF('POR META PRODUCTO'!K60&gt;0,'POR META PRODUCTO'!K60/'POR META PRODUCTO'!$H60,0)</f>
        <v>#REF!</v>
      </c>
      <c r="L60" s="320" t="e">
        <f>IF('POR META PRODUCTO'!L60&gt;0,'POR META PRODUCTO'!L60/'POR META PRODUCTO'!$H60,0)</f>
        <v>#REF!</v>
      </c>
      <c r="M60" s="329" t="e">
        <f>SUMPRODUCT((ACTUALIZADO!$A$4:$A$528=$A60)*(ACTUALIZADO!$M$4:$M$528=2)*(ACTUALIZADO!$B$4:$B$528=$C60)*(ACTUALIZADO!N$4:N$528))/1000000+SUMPRODUCT((ACTUALIZADO!$A$4:$A$528=$A60)*(ACTUALIZADO!$M$4:$M$528=5)*(ACTUALIZADO!$B$4:$B$528=$C60)*(ACTUALIZADO!N$4:N$528))/1000000</f>
        <v>#REF!</v>
      </c>
      <c r="N60" s="320" t="e">
        <f>IF('POR META PRODUCTO'!O60&gt;0,'POR META PRODUCTO'!O60/'POR META PRODUCTO'!$N60,0)</f>
        <v>#REF!</v>
      </c>
      <c r="O60" s="320" t="e">
        <f>IF('POR META PRODUCTO'!P60&gt;0,'POR META PRODUCTO'!P60/'POR META PRODUCTO'!$N60,0)</f>
        <v>#REF!</v>
      </c>
      <c r="P60" s="320" t="e">
        <f>IF('POR META PRODUCTO'!Q60&gt;0,'POR META PRODUCTO'!Q60/'POR META PRODUCTO'!$N60,0)</f>
        <v>#REF!</v>
      </c>
      <c r="Q60" s="320" t="e">
        <f>IF('POR META PRODUCTO'!R60&gt;0,'POR META PRODUCTO'!R60/'POR META PRODUCTO'!$N60,0)</f>
        <v>#REF!</v>
      </c>
      <c r="R60" s="329" t="e">
        <f>SUMPRODUCT((ACTUALIZADO!$A$4:$A$528=$A60)*(ACTUALIZADO!$M$4:$M$528=3)*(ACTUALIZADO!$B$4:$B$528=$C60)*(ACTUALIZADO!N$4:N$528))/1000000</f>
        <v>#REF!</v>
      </c>
      <c r="S60" s="320" t="e">
        <f>IF('POR META PRODUCTO'!U60&gt;0,'POR META PRODUCTO'!U60/'POR META PRODUCTO'!$T60,0)</f>
        <v>#REF!</v>
      </c>
      <c r="T60" s="320" t="e">
        <f>IF('POR META PRODUCTO'!V60&gt;0,'POR META PRODUCTO'!V60/'POR META PRODUCTO'!$T60,0)</f>
        <v>#REF!</v>
      </c>
      <c r="U60" s="320" t="e">
        <f>IF('POR META PRODUCTO'!W60&gt;0,'POR META PRODUCTO'!W60/'POR META PRODUCTO'!$T60,0)</f>
        <v>#REF!</v>
      </c>
      <c r="V60" s="320" t="e">
        <f>IF('POR META PRODUCTO'!X60&gt;0,'POR META PRODUCTO'!X60/'POR META PRODUCTO'!$T60,0)</f>
        <v>#REF!</v>
      </c>
      <c r="W60" s="329" t="e">
        <f t="shared" si="16"/>
        <v>#REF!</v>
      </c>
      <c r="X60" s="320" t="e">
        <f>IF('POR META PRODUCTO'!AA60&gt;0,'POR META PRODUCTO'!AA60/'POR META PRODUCTO'!$Z60,0)</f>
        <v>#REF!</v>
      </c>
      <c r="Y60" s="320" t="e">
        <f>IF('POR META PRODUCTO'!AB60&gt;0,'POR META PRODUCTO'!AB60/'POR META PRODUCTO'!$Z60,0)</f>
        <v>#REF!</v>
      </c>
      <c r="Z60" s="325" t="e">
        <f>IF('POR META PRODUCTO'!AC60&gt;0,'POR META PRODUCTO'!AC60/'POR META PRODUCTO'!$Z60,0)</f>
        <v>#REF!</v>
      </c>
      <c r="AA60" s="325" t="e">
        <f>IF('POR META PRODUCTO'!AD60&gt;0,'POR META PRODUCTO'!AD60/'POR META PRODUCTO'!$Z60,0)</f>
        <v>#REF!</v>
      </c>
    </row>
    <row r="61" spans="1:27" ht="27" hidden="1" outlineLevel="2" x14ac:dyDescent="0.25">
      <c r="A61" s="3" t="str">
        <f>CONCATENATE(MID(B61,1,3),".",MID(B61,5,1),".",2)</f>
        <v>2.3.1.2</v>
      </c>
      <c r="B61" s="58" t="s">
        <v>517</v>
      </c>
      <c r="C61" s="58" t="e">
        <f>+VLOOKUP(B61,'GASTOS OCT'!#REF!,5,FALSE)</f>
        <v>#REF!</v>
      </c>
      <c r="D61" s="420"/>
      <c r="E61" s="427" t="s">
        <v>403</v>
      </c>
      <c r="F61" s="431" t="e">
        <f>+VLOOKUP(C61,#REF!,2,FALSE)</f>
        <v>#REF!</v>
      </c>
      <c r="G61" s="26" t="s">
        <v>4244</v>
      </c>
      <c r="H61" s="329" t="e">
        <f>SUMPRODUCT((ACTUALIZADO!$A$4:$A$528=$A61)*(ACTUALIZADO!$M$4:$M$528=1)*(ACTUALIZADO!$B$4:$B$528=$C61)*(ACTUALIZADO!N$4:N$528))/1000000</f>
        <v>#REF!</v>
      </c>
      <c r="I61" s="320" t="e">
        <f>IF('POR META PRODUCTO'!I61&gt;0,'POR META PRODUCTO'!I61/'POR META PRODUCTO'!$H61,0)</f>
        <v>#REF!</v>
      </c>
      <c r="J61" s="320" t="e">
        <f>IF('POR META PRODUCTO'!J61&gt;0,'POR META PRODUCTO'!J61/'POR META PRODUCTO'!$H61,0)</f>
        <v>#REF!</v>
      </c>
      <c r="K61" s="320" t="e">
        <f>IF('POR META PRODUCTO'!K61&gt;0,'POR META PRODUCTO'!K61/'POR META PRODUCTO'!$H61,0)</f>
        <v>#REF!</v>
      </c>
      <c r="L61" s="320" t="e">
        <f>IF('POR META PRODUCTO'!L61&gt;0,'POR META PRODUCTO'!L61/'POR META PRODUCTO'!$H61,0)</f>
        <v>#REF!</v>
      </c>
      <c r="M61" s="329" t="e">
        <f>SUMPRODUCT((ACTUALIZADO!$A$4:$A$528=$A61)*(ACTUALIZADO!$M$4:$M$528=2)*(ACTUALIZADO!$B$4:$B$528=$C61)*(ACTUALIZADO!N$4:N$528))/1000000+SUMPRODUCT((ACTUALIZADO!$A$4:$A$528=$A61)*(ACTUALIZADO!$M$4:$M$528=5)*(ACTUALIZADO!$B$4:$B$528=$C61)*(ACTUALIZADO!N$4:N$528))/1000000</f>
        <v>#REF!</v>
      </c>
      <c r="N61" s="320" t="e">
        <f>IF('POR META PRODUCTO'!O61&gt;0,'POR META PRODUCTO'!O61/'POR META PRODUCTO'!$N61,0)</f>
        <v>#REF!</v>
      </c>
      <c r="O61" s="320" t="e">
        <f>IF('POR META PRODUCTO'!P61&gt;0,'POR META PRODUCTO'!P61/'POR META PRODUCTO'!$N61,0)</f>
        <v>#REF!</v>
      </c>
      <c r="P61" s="320" t="e">
        <f>IF('POR META PRODUCTO'!Q61&gt;0,'POR META PRODUCTO'!Q61/'POR META PRODUCTO'!$N61,0)</f>
        <v>#REF!</v>
      </c>
      <c r="Q61" s="320" t="e">
        <f>IF('POR META PRODUCTO'!R61&gt;0,'POR META PRODUCTO'!R61/'POR META PRODUCTO'!$N61,0)</f>
        <v>#REF!</v>
      </c>
      <c r="R61" s="329" t="e">
        <f>SUMPRODUCT((ACTUALIZADO!$A$4:$A$528=$A61)*(ACTUALIZADO!$M$4:$M$528=3)*(ACTUALIZADO!$B$4:$B$528=$C61)*(ACTUALIZADO!N$4:N$528))/1000000</f>
        <v>#REF!</v>
      </c>
      <c r="S61" s="320" t="e">
        <f>IF('POR META PRODUCTO'!U61&gt;0,'POR META PRODUCTO'!U61/'POR META PRODUCTO'!$T61,0)</f>
        <v>#REF!</v>
      </c>
      <c r="T61" s="320" t="e">
        <f>IF('POR META PRODUCTO'!V61&gt;0,'POR META PRODUCTO'!V61/'POR META PRODUCTO'!$T61,0)</f>
        <v>#REF!</v>
      </c>
      <c r="U61" s="320" t="e">
        <f>IF('POR META PRODUCTO'!W61&gt;0,'POR META PRODUCTO'!W61/'POR META PRODUCTO'!$T61,0)</f>
        <v>#REF!</v>
      </c>
      <c r="V61" s="320" t="e">
        <f>IF('POR META PRODUCTO'!X61&gt;0,'POR META PRODUCTO'!X61/'POR META PRODUCTO'!$T61,0)</f>
        <v>#REF!</v>
      </c>
      <c r="W61" s="329" t="e">
        <f t="shared" si="16"/>
        <v>#REF!</v>
      </c>
      <c r="X61" s="320" t="e">
        <f>IF('POR META PRODUCTO'!AA61&gt;0,'POR META PRODUCTO'!AA61/'POR META PRODUCTO'!$Z61,0)</f>
        <v>#REF!</v>
      </c>
      <c r="Y61" s="320" t="e">
        <f>IF('POR META PRODUCTO'!AB61&gt;0,'POR META PRODUCTO'!AB61/'POR META PRODUCTO'!$Z61,0)</f>
        <v>#REF!</v>
      </c>
      <c r="Z61" s="325" t="e">
        <f>IF('POR META PRODUCTO'!AC61&gt;0,'POR META PRODUCTO'!AC61/'POR META PRODUCTO'!$Z61,0)</f>
        <v>#REF!</v>
      </c>
      <c r="AA61" s="325" t="e">
        <f>IF('POR META PRODUCTO'!AD61&gt;0,'POR META PRODUCTO'!AD61/'POR META PRODUCTO'!$Z61,0)</f>
        <v>#REF!</v>
      </c>
    </row>
    <row r="62" spans="1:27" ht="41.25" hidden="1" customHeight="1" outlineLevel="2" x14ac:dyDescent="0.25">
      <c r="A62" s="3" t="str">
        <f>CONCATENATE(MID(B62,1,3),".",MID(B62,5,1),".",3)</f>
        <v>2.3.1.3</v>
      </c>
      <c r="B62" s="58" t="s">
        <v>517</v>
      </c>
      <c r="C62" s="58" t="e">
        <f>+VLOOKUP(B62,'GASTOS OCT'!#REF!,5,FALSE)</f>
        <v>#REF!</v>
      </c>
      <c r="D62" s="420"/>
      <c r="E62" s="428" t="s">
        <v>403</v>
      </c>
      <c r="F62" s="430" t="e">
        <f>+VLOOKUP(C62,#REF!,2,FALSE)</f>
        <v>#REF!</v>
      </c>
      <c r="G62" s="26" t="s">
        <v>4263</v>
      </c>
      <c r="H62" s="329" t="e">
        <f>SUMPRODUCT((ACTUALIZADO!$A$4:$A$528=$A62)*(ACTUALIZADO!$M$4:$M$528=1)*(ACTUALIZADO!$B$4:$B$528=$C62)*(ACTUALIZADO!N$4:N$528))/1000000</f>
        <v>#REF!</v>
      </c>
      <c r="I62" s="320" t="e">
        <f>IF('POR META PRODUCTO'!I62&gt;0,'POR META PRODUCTO'!I62/'POR META PRODUCTO'!$H62,0)</f>
        <v>#REF!</v>
      </c>
      <c r="J62" s="320" t="e">
        <f>IF('POR META PRODUCTO'!J62&gt;0,'POR META PRODUCTO'!J62/'POR META PRODUCTO'!$H62,0)</f>
        <v>#REF!</v>
      </c>
      <c r="K62" s="320" t="e">
        <f>IF('POR META PRODUCTO'!K62&gt;0,'POR META PRODUCTO'!K62/'POR META PRODUCTO'!$H62,0)</f>
        <v>#REF!</v>
      </c>
      <c r="L62" s="320" t="e">
        <f>IF('POR META PRODUCTO'!L62&gt;0,'POR META PRODUCTO'!L62/'POR META PRODUCTO'!$H62,0)</f>
        <v>#REF!</v>
      </c>
      <c r="M62" s="329" t="e">
        <f>SUMPRODUCT((ACTUALIZADO!$A$4:$A$528=$A62)*(ACTUALIZADO!$M$4:$M$528=2)*(ACTUALIZADO!$B$4:$B$528=$C62)*(ACTUALIZADO!N$4:N$528))/1000000+SUMPRODUCT((ACTUALIZADO!$A$4:$A$528=$A62)*(ACTUALIZADO!$M$4:$M$528=5)*(ACTUALIZADO!$B$4:$B$528=$C62)*(ACTUALIZADO!N$4:N$528))/1000000</f>
        <v>#REF!</v>
      </c>
      <c r="N62" s="320" t="e">
        <f>IF('POR META PRODUCTO'!O62&gt;0,'POR META PRODUCTO'!O62/'POR META PRODUCTO'!$N62,0)</f>
        <v>#REF!</v>
      </c>
      <c r="O62" s="320" t="e">
        <f>IF('POR META PRODUCTO'!P62&gt;0,'POR META PRODUCTO'!P62/'POR META PRODUCTO'!$N62,0)</f>
        <v>#REF!</v>
      </c>
      <c r="P62" s="320" t="e">
        <f>IF('POR META PRODUCTO'!Q62&gt;0,'POR META PRODUCTO'!Q62/'POR META PRODUCTO'!$N62,0)</f>
        <v>#REF!</v>
      </c>
      <c r="Q62" s="320" t="e">
        <f>IF('POR META PRODUCTO'!R62&gt;0,'POR META PRODUCTO'!R62/'POR META PRODUCTO'!$N62,0)</f>
        <v>#REF!</v>
      </c>
      <c r="R62" s="329" t="e">
        <f>SUMPRODUCT((ACTUALIZADO!$A$4:$A$528=$A62)*(ACTUALIZADO!$M$4:$M$528=3)*(ACTUALIZADO!$B$4:$B$528=$C62)*(ACTUALIZADO!N$4:N$528))/1000000</f>
        <v>#REF!</v>
      </c>
      <c r="S62" s="320" t="e">
        <f>IF('POR META PRODUCTO'!U62&gt;0,'POR META PRODUCTO'!U62/'POR META PRODUCTO'!$T62,0)</f>
        <v>#REF!</v>
      </c>
      <c r="T62" s="320" t="e">
        <f>IF('POR META PRODUCTO'!V62&gt;0,'POR META PRODUCTO'!V62/'POR META PRODUCTO'!$T62,0)</f>
        <v>#REF!</v>
      </c>
      <c r="U62" s="320" t="e">
        <f>IF('POR META PRODUCTO'!W62&gt;0,'POR META PRODUCTO'!W62/'POR META PRODUCTO'!$T62,0)</f>
        <v>#REF!</v>
      </c>
      <c r="V62" s="320" t="e">
        <f>IF('POR META PRODUCTO'!X62&gt;0,'POR META PRODUCTO'!X62/'POR META PRODUCTO'!$T62,0)</f>
        <v>#REF!</v>
      </c>
      <c r="W62" s="329" t="e">
        <f t="shared" si="16"/>
        <v>#REF!</v>
      </c>
      <c r="X62" s="320" t="e">
        <f>IF('POR META PRODUCTO'!AA62&gt;0,'POR META PRODUCTO'!AA62/'POR META PRODUCTO'!$Z62,0)</f>
        <v>#REF!</v>
      </c>
      <c r="Y62" s="320" t="e">
        <f>IF('POR META PRODUCTO'!AB62&gt;0,'POR META PRODUCTO'!AB62/'POR META PRODUCTO'!$Z62,0)</f>
        <v>#REF!</v>
      </c>
      <c r="Z62" s="325" t="e">
        <f>IF('POR META PRODUCTO'!AC62&gt;0,'POR META PRODUCTO'!AC62/'POR META PRODUCTO'!$Z62,0)</f>
        <v>#REF!</v>
      </c>
      <c r="AA62" s="325" t="e">
        <f>IF('POR META PRODUCTO'!AD62&gt;0,'POR META PRODUCTO'!AD62/'POR META PRODUCTO'!$Z62,0)</f>
        <v>#REF!</v>
      </c>
    </row>
    <row r="63" spans="1:27" hidden="1" outlineLevel="2" x14ac:dyDescent="0.25">
      <c r="A63" s="3" t="str">
        <f t="shared" si="12"/>
        <v>2.3.2.1</v>
      </c>
      <c r="B63" s="58" t="s">
        <v>518</v>
      </c>
      <c r="C63" s="58" t="e">
        <f>+VLOOKUP(B63,'GASTOS OCT'!#REF!,5,FALSE)</f>
        <v>#REF!</v>
      </c>
      <c r="D63" s="420"/>
      <c r="E63" s="39" t="s">
        <v>407</v>
      </c>
      <c r="F63" s="185" t="e">
        <f>+VLOOKUP(C63,#REF!,2,FALSE)</f>
        <v>#REF!</v>
      </c>
      <c r="G63" s="441" t="s">
        <v>4256</v>
      </c>
      <c r="H63" s="329" t="e">
        <f>SUMPRODUCT((ACTUALIZADO!$A$4:$A$528=$A63)*(ACTUALIZADO!$M$4:$M$528=1)*(ACTUALIZADO!$B$4:$B$528=$C63)*(ACTUALIZADO!N$4:N$528))/1000000</f>
        <v>#REF!</v>
      </c>
      <c r="I63" s="320" t="e">
        <f>IF('POR META PRODUCTO'!I63&gt;0,'POR META PRODUCTO'!I63/'POR META PRODUCTO'!$H63,0)</f>
        <v>#REF!</v>
      </c>
      <c r="J63" s="320" t="e">
        <f>IF('POR META PRODUCTO'!J63&gt;0,'POR META PRODUCTO'!J63/'POR META PRODUCTO'!$H63,0)</f>
        <v>#REF!</v>
      </c>
      <c r="K63" s="320" t="e">
        <f>IF('POR META PRODUCTO'!K63&gt;0,'POR META PRODUCTO'!K63/'POR META PRODUCTO'!$H63,0)</f>
        <v>#REF!</v>
      </c>
      <c r="L63" s="320" t="e">
        <f>IF('POR META PRODUCTO'!L63&gt;0,'POR META PRODUCTO'!L63/'POR META PRODUCTO'!$H63,0)</f>
        <v>#REF!</v>
      </c>
      <c r="M63" s="329" t="e">
        <f>SUMPRODUCT((ACTUALIZADO!$A$4:$A$528=$A63)*(ACTUALIZADO!$M$4:$M$528=2)*(ACTUALIZADO!$B$4:$B$528=$C63)*(ACTUALIZADO!N$4:N$528))/1000000+SUMPRODUCT((ACTUALIZADO!$A$4:$A$528=$A63)*(ACTUALIZADO!$M$4:$M$528=5)*(ACTUALIZADO!$B$4:$B$528=$C63)*(ACTUALIZADO!N$4:N$528))/1000000</f>
        <v>#REF!</v>
      </c>
      <c r="N63" s="320" t="e">
        <f>IF('POR META PRODUCTO'!O63&gt;0,'POR META PRODUCTO'!O63/'POR META PRODUCTO'!$N63,0)</f>
        <v>#REF!</v>
      </c>
      <c r="O63" s="320" t="e">
        <f>IF('POR META PRODUCTO'!P63&gt;0,'POR META PRODUCTO'!P63/'POR META PRODUCTO'!$N63,0)</f>
        <v>#REF!</v>
      </c>
      <c r="P63" s="320" t="e">
        <f>IF('POR META PRODUCTO'!Q63&gt;0,'POR META PRODUCTO'!Q63/'POR META PRODUCTO'!$N63,0)</f>
        <v>#REF!</v>
      </c>
      <c r="Q63" s="320" t="e">
        <f>IF('POR META PRODUCTO'!R63&gt;0,'POR META PRODUCTO'!R63/'POR META PRODUCTO'!$N63,0)</f>
        <v>#REF!</v>
      </c>
      <c r="R63" s="329" t="e">
        <f>SUMPRODUCT((ACTUALIZADO!$A$4:$A$528=$A63)*(ACTUALIZADO!$M$4:$M$528=3)*(ACTUALIZADO!$B$4:$B$528=$C63)*(ACTUALIZADO!N$4:N$528))/1000000</f>
        <v>#REF!</v>
      </c>
      <c r="S63" s="320" t="e">
        <f>IF('POR META PRODUCTO'!U63&gt;0,'POR META PRODUCTO'!U63/'POR META PRODUCTO'!$T63,0)</f>
        <v>#REF!</v>
      </c>
      <c r="T63" s="320" t="e">
        <f>IF('POR META PRODUCTO'!V63&gt;0,'POR META PRODUCTO'!V63/'POR META PRODUCTO'!$T63,0)</f>
        <v>#REF!</v>
      </c>
      <c r="U63" s="320" t="e">
        <f>IF('POR META PRODUCTO'!W63&gt;0,'POR META PRODUCTO'!W63/'POR META PRODUCTO'!$T63,0)</f>
        <v>#REF!</v>
      </c>
      <c r="V63" s="320" t="e">
        <f>IF('POR META PRODUCTO'!X63&gt;0,'POR META PRODUCTO'!X63/'POR META PRODUCTO'!$T63,0)</f>
        <v>#REF!</v>
      </c>
      <c r="W63" s="329" t="e">
        <f t="shared" si="16"/>
        <v>#REF!</v>
      </c>
      <c r="X63" s="320" t="e">
        <f>IF('POR META PRODUCTO'!AA63&gt;0,'POR META PRODUCTO'!AA63/'POR META PRODUCTO'!$Z63,0)</f>
        <v>#REF!</v>
      </c>
      <c r="Y63" s="320" t="e">
        <f>IF('POR META PRODUCTO'!AB63&gt;0,'POR META PRODUCTO'!AB63/'POR META PRODUCTO'!$Z63,0)</f>
        <v>#REF!</v>
      </c>
      <c r="Z63" s="325" t="e">
        <f>IF('POR META PRODUCTO'!AC63&gt;0,'POR META PRODUCTO'!AC63/'POR META PRODUCTO'!$Z63,0)</f>
        <v>#REF!</v>
      </c>
      <c r="AA63" s="325" t="e">
        <f>IF('POR META PRODUCTO'!AD63&gt;0,'POR META PRODUCTO'!AD63/'POR META PRODUCTO'!$Z63,0)</f>
        <v>#REF!</v>
      </c>
    </row>
    <row r="64" spans="1:27" ht="27" hidden="1" outlineLevel="2" x14ac:dyDescent="0.25">
      <c r="A64" s="3" t="str">
        <f t="shared" si="12"/>
        <v>2.3.3.1</v>
      </c>
      <c r="B64" s="58" t="s">
        <v>519</v>
      </c>
      <c r="C64" s="58" t="e">
        <f>+VLOOKUP(B64,'GASTOS OCT'!#REF!,5,FALSE)</f>
        <v>#REF!</v>
      </c>
      <c r="D64" s="421"/>
      <c r="E64" s="39" t="s">
        <v>410</v>
      </c>
      <c r="F64" s="185" t="e">
        <f>+VLOOKUP(C64,#REF!,2,FALSE)</f>
        <v>#REF!</v>
      </c>
      <c r="G64" s="442" t="s">
        <v>4256</v>
      </c>
      <c r="H64" s="329" t="e">
        <f>SUMPRODUCT((ACTUALIZADO!$A$4:$A$528=$A64)*(ACTUALIZADO!$M$4:$M$528=1)*(ACTUALIZADO!$B$4:$B$528=$C64)*(ACTUALIZADO!N$4:N$528))/1000000</f>
        <v>#REF!</v>
      </c>
      <c r="I64" s="320" t="e">
        <f>IF('POR META PRODUCTO'!I64&gt;0,'POR META PRODUCTO'!I64/'POR META PRODUCTO'!$H64,0)</f>
        <v>#REF!</v>
      </c>
      <c r="J64" s="320" t="e">
        <f>IF('POR META PRODUCTO'!J64&gt;0,'POR META PRODUCTO'!J64/'POR META PRODUCTO'!$H64,0)</f>
        <v>#REF!</v>
      </c>
      <c r="K64" s="320" t="e">
        <f>IF('POR META PRODUCTO'!K64&gt;0,'POR META PRODUCTO'!K64/'POR META PRODUCTO'!$H64,0)</f>
        <v>#REF!</v>
      </c>
      <c r="L64" s="320" t="e">
        <f>IF('POR META PRODUCTO'!L64&gt;0,'POR META PRODUCTO'!L64/'POR META PRODUCTO'!$H64,0)</f>
        <v>#REF!</v>
      </c>
      <c r="M64" s="329" t="e">
        <f>SUMPRODUCT((ACTUALIZADO!$A$4:$A$528=$A64)*(ACTUALIZADO!$M$4:$M$528=2)*(ACTUALIZADO!$B$4:$B$528=$C64)*(ACTUALIZADO!N$4:N$528))/1000000+SUMPRODUCT((ACTUALIZADO!$A$4:$A$528=$A64)*(ACTUALIZADO!$M$4:$M$528=5)*(ACTUALIZADO!$B$4:$B$528=$C64)*(ACTUALIZADO!N$4:N$528))/1000000</f>
        <v>#REF!</v>
      </c>
      <c r="N64" s="320" t="e">
        <f>IF('POR META PRODUCTO'!O64&gt;0,'POR META PRODUCTO'!O64/'POR META PRODUCTO'!$N64,0)</f>
        <v>#REF!</v>
      </c>
      <c r="O64" s="320" t="e">
        <f>IF('POR META PRODUCTO'!P64&gt;0,'POR META PRODUCTO'!P64/'POR META PRODUCTO'!$N64,0)</f>
        <v>#REF!</v>
      </c>
      <c r="P64" s="320" t="e">
        <f>IF('POR META PRODUCTO'!Q64&gt;0,'POR META PRODUCTO'!Q64/'POR META PRODUCTO'!$N64,0)</f>
        <v>#REF!</v>
      </c>
      <c r="Q64" s="320" t="e">
        <f>IF('POR META PRODUCTO'!R64&gt;0,'POR META PRODUCTO'!R64/'POR META PRODUCTO'!$N64,0)</f>
        <v>#REF!</v>
      </c>
      <c r="R64" s="329" t="e">
        <f>SUMPRODUCT((ACTUALIZADO!$A$4:$A$528=$A64)*(ACTUALIZADO!$M$4:$M$528=3)*(ACTUALIZADO!$B$4:$B$528=$C64)*(ACTUALIZADO!N$4:N$528))/1000000</f>
        <v>#REF!</v>
      </c>
      <c r="S64" s="320" t="e">
        <f>IF('POR META PRODUCTO'!U64&gt;0,'POR META PRODUCTO'!U64/'POR META PRODUCTO'!$T64,0)</f>
        <v>#REF!</v>
      </c>
      <c r="T64" s="320" t="e">
        <f>IF('POR META PRODUCTO'!V64&gt;0,'POR META PRODUCTO'!V64/'POR META PRODUCTO'!$T64,0)</f>
        <v>#REF!</v>
      </c>
      <c r="U64" s="320" t="e">
        <f>IF('POR META PRODUCTO'!W64&gt;0,'POR META PRODUCTO'!W64/'POR META PRODUCTO'!$T64,0)</f>
        <v>#REF!</v>
      </c>
      <c r="V64" s="320" t="e">
        <f>IF('POR META PRODUCTO'!X64&gt;0,'POR META PRODUCTO'!X64/'POR META PRODUCTO'!$T64,0)</f>
        <v>#REF!</v>
      </c>
      <c r="W64" s="329" t="e">
        <f t="shared" si="16"/>
        <v>#REF!</v>
      </c>
      <c r="X64" s="320" t="e">
        <f>IF('POR META PRODUCTO'!AA64&gt;0,'POR META PRODUCTO'!AA64/'POR META PRODUCTO'!$Z64,0)</f>
        <v>#REF!</v>
      </c>
      <c r="Y64" s="320" t="e">
        <f>IF('POR META PRODUCTO'!AB64&gt;0,'POR META PRODUCTO'!AB64/'POR META PRODUCTO'!$Z64,0)</f>
        <v>#REF!</v>
      </c>
      <c r="Z64" s="325" t="e">
        <f>IF('POR META PRODUCTO'!AC64&gt;0,'POR META PRODUCTO'!AC64/'POR META PRODUCTO'!$Z64,0)</f>
        <v>#REF!</v>
      </c>
      <c r="AA64" s="325" t="e">
        <f>IF('POR META PRODUCTO'!AD64&gt;0,'POR META PRODUCTO'!AD64/'POR META PRODUCTO'!$Z64,0)</f>
        <v>#REF!</v>
      </c>
    </row>
    <row r="65" spans="1:27" hidden="1" outlineLevel="1" x14ac:dyDescent="0.25">
      <c r="B65" s="58" t="s">
        <v>3553</v>
      </c>
      <c r="C65" s="58"/>
      <c r="D65" s="398" t="str">
        <f>+CONCATENATE("TOTAL ",D60)</f>
        <v>TOTAL DESARROLLO RURAL</v>
      </c>
      <c r="E65" s="399"/>
      <c r="F65" s="400"/>
      <c r="G65" s="189"/>
      <c r="H65" s="329" t="e">
        <f>SUM(H60:H64)</f>
        <v>#REF!</v>
      </c>
      <c r="I65" s="321" t="e">
        <f>IF('POR META PRODUCTO'!I65&gt;0,'POR META PRODUCTO'!I65/'POR META PRODUCTO'!$H65,0)</f>
        <v>#REF!</v>
      </c>
      <c r="J65" s="321" t="e">
        <f>IF('POR META PRODUCTO'!J65&gt;0,'POR META PRODUCTO'!J65/'POR META PRODUCTO'!$H65,0)</f>
        <v>#REF!</v>
      </c>
      <c r="K65" s="321" t="e">
        <f>IF('POR META PRODUCTO'!K65&gt;0,'POR META PRODUCTO'!K65/'POR META PRODUCTO'!$H65,0)</f>
        <v>#REF!</v>
      </c>
      <c r="L65" s="321" t="e">
        <f>IF('POR META PRODUCTO'!L65&gt;0,'POR META PRODUCTO'!L65/'POR META PRODUCTO'!$H65,0)</f>
        <v>#REF!</v>
      </c>
      <c r="M65" s="329" t="e">
        <f t="shared" ref="M65" si="17">SUM(M60:M64)</f>
        <v>#REF!</v>
      </c>
      <c r="N65" s="321" t="e">
        <f>IF('POR META PRODUCTO'!O65&gt;0,'POR META PRODUCTO'!O65/'POR META PRODUCTO'!$N65,0)</f>
        <v>#REF!</v>
      </c>
      <c r="O65" s="321" t="e">
        <f>IF('POR META PRODUCTO'!P65&gt;0,'POR META PRODUCTO'!P65/'POR META PRODUCTO'!$N65,0)</f>
        <v>#REF!</v>
      </c>
      <c r="P65" s="321" t="e">
        <f>IF('POR META PRODUCTO'!Q65&gt;0,'POR META PRODUCTO'!Q65/'POR META PRODUCTO'!$N65,0)</f>
        <v>#REF!</v>
      </c>
      <c r="Q65" s="321" t="e">
        <f>IF('POR META PRODUCTO'!R65&gt;0,'POR META PRODUCTO'!R65/'POR META PRODUCTO'!$N65,0)</f>
        <v>#REF!</v>
      </c>
      <c r="R65" s="329" t="e">
        <f t="shared" ref="R65" si="18">SUM(R60:R64)</f>
        <v>#REF!</v>
      </c>
      <c r="S65" s="321" t="e">
        <f>IF('POR META PRODUCTO'!U65&gt;0,'POR META PRODUCTO'!U65/'POR META PRODUCTO'!$T65,0)</f>
        <v>#REF!</v>
      </c>
      <c r="T65" s="321" t="e">
        <f>IF('POR META PRODUCTO'!V65&gt;0,'POR META PRODUCTO'!V65/'POR META PRODUCTO'!$T65,0)</f>
        <v>#REF!</v>
      </c>
      <c r="U65" s="321" t="e">
        <f>IF('POR META PRODUCTO'!W65&gt;0,'POR META PRODUCTO'!W65/'POR META PRODUCTO'!$T65,0)</f>
        <v>#REF!</v>
      </c>
      <c r="V65" s="321" t="e">
        <f>IF('POR META PRODUCTO'!X65&gt;0,'POR META PRODUCTO'!X65/'POR META PRODUCTO'!$T65,0)</f>
        <v>#REF!</v>
      </c>
      <c r="W65" s="329" t="e">
        <f t="shared" si="16"/>
        <v>#REF!</v>
      </c>
      <c r="X65" s="321" t="e">
        <f>IF('POR META PRODUCTO'!AA65&gt;0,'POR META PRODUCTO'!AA65/'POR META PRODUCTO'!$Z65,0)</f>
        <v>#REF!</v>
      </c>
      <c r="Y65" s="321" t="e">
        <f>IF('POR META PRODUCTO'!AB65&gt;0,'POR META PRODUCTO'!AB65/'POR META PRODUCTO'!$Z65,0)</f>
        <v>#REF!</v>
      </c>
      <c r="Z65" s="321" t="e">
        <f>IF('POR META PRODUCTO'!AC65&gt;0,'POR META PRODUCTO'!AC65/'POR META PRODUCTO'!$Z65,0)</f>
        <v>#REF!</v>
      </c>
      <c r="AA65" s="321" t="e">
        <f>IF('POR META PRODUCTO'!AD65&gt;0,'POR META PRODUCTO'!AD65/'POR META PRODUCTO'!$Z65,0)</f>
        <v>#REF!</v>
      </c>
    </row>
    <row r="66" spans="1:27" ht="31.5" hidden="1" customHeight="1" outlineLevel="2" x14ac:dyDescent="0.25">
      <c r="A66" s="3" t="str">
        <f t="shared" si="12"/>
        <v>2.4.1.1</v>
      </c>
      <c r="B66" s="58" t="s">
        <v>520</v>
      </c>
      <c r="C66" s="58" t="e">
        <f>+VLOOKUP(B66,'GASTOS OCT'!#REF!,5,FALSE)</f>
        <v>#REF!</v>
      </c>
      <c r="D66" s="50" t="s">
        <v>413</v>
      </c>
      <c r="E66" s="41" t="s">
        <v>414</v>
      </c>
      <c r="F66" s="185" t="e">
        <f>+VLOOKUP(C66,#REF!,2,FALSE)</f>
        <v>#REF!</v>
      </c>
      <c r="G66" s="41" t="s">
        <v>4250</v>
      </c>
      <c r="H66" s="329" t="e">
        <f>SUMPRODUCT((ACTUALIZADO!$A$4:$A$528=$A66)*(ACTUALIZADO!$M$4:$M$528=1)*(ACTUALIZADO!$B$4:$B$528=$C66)*(ACTUALIZADO!N$4:N$528))/1000000</f>
        <v>#REF!</v>
      </c>
      <c r="I66" s="320" t="e">
        <f>IF('POR META PRODUCTO'!I66&gt;0,'POR META PRODUCTO'!I66/'POR META PRODUCTO'!$H66,0)</f>
        <v>#REF!</v>
      </c>
      <c r="J66" s="320" t="e">
        <f>IF('POR META PRODUCTO'!J66&gt;0,'POR META PRODUCTO'!J66/'POR META PRODUCTO'!$H66,0)</f>
        <v>#REF!</v>
      </c>
      <c r="K66" s="320" t="e">
        <f>IF('POR META PRODUCTO'!K66&gt;0,'POR META PRODUCTO'!K66/'POR META PRODUCTO'!$H66,0)</f>
        <v>#REF!</v>
      </c>
      <c r="L66" s="320" t="e">
        <f>IF('POR META PRODUCTO'!L66&gt;0,'POR META PRODUCTO'!L66/'POR META PRODUCTO'!$H66,0)</f>
        <v>#REF!</v>
      </c>
      <c r="M66" s="329" t="e">
        <f>SUMPRODUCT((ACTUALIZADO!$A$4:$A$528=$A66)*(ACTUALIZADO!$M$4:$M$528=2)*(ACTUALIZADO!$B$4:$B$528=$C66)*(ACTUALIZADO!N$4:N$528))/1000000+SUMPRODUCT((ACTUALIZADO!$A$4:$A$528=$A66)*(ACTUALIZADO!$M$4:$M$528=5)*(ACTUALIZADO!$B$4:$B$528=$C66)*(ACTUALIZADO!N$4:N$528))/1000000</f>
        <v>#REF!</v>
      </c>
      <c r="N66" s="320" t="e">
        <f>IF('POR META PRODUCTO'!O66&gt;0,'POR META PRODUCTO'!O66/'POR META PRODUCTO'!$N66,0)</f>
        <v>#REF!</v>
      </c>
      <c r="O66" s="320" t="e">
        <f>IF('POR META PRODUCTO'!P66&gt;0,'POR META PRODUCTO'!P66/'POR META PRODUCTO'!$N66,0)</f>
        <v>#REF!</v>
      </c>
      <c r="P66" s="320" t="e">
        <f>IF('POR META PRODUCTO'!Q66&gt;0,'POR META PRODUCTO'!Q66/'POR META PRODUCTO'!$N66,0)</f>
        <v>#REF!</v>
      </c>
      <c r="Q66" s="320" t="e">
        <f>IF('POR META PRODUCTO'!R66&gt;0,'POR META PRODUCTO'!R66/'POR META PRODUCTO'!$N66,0)</f>
        <v>#REF!</v>
      </c>
      <c r="R66" s="329" t="e">
        <f>SUMPRODUCT((ACTUALIZADO!$A$4:$A$528=$A66)*(ACTUALIZADO!$M$4:$M$528=3)*(ACTUALIZADO!$B$4:$B$528=$C66)*(ACTUALIZADO!N$4:N$528))/1000000</f>
        <v>#REF!</v>
      </c>
      <c r="S66" s="320" t="e">
        <f>IF('POR META PRODUCTO'!U66&gt;0,'POR META PRODUCTO'!U66/'POR META PRODUCTO'!$T66,0)</f>
        <v>#REF!</v>
      </c>
      <c r="T66" s="320" t="e">
        <f>IF('POR META PRODUCTO'!V66&gt;0,'POR META PRODUCTO'!V66/'POR META PRODUCTO'!$T66,0)</f>
        <v>#REF!</v>
      </c>
      <c r="U66" s="320" t="e">
        <f>IF('POR META PRODUCTO'!W66&gt;0,'POR META PRODUCTO'!W66/'POR META PRODUCTO'!$T66,0)</f>
        <v>#REF!</v>
      </c>
      <c r="V66" s="320" t="e">
        <f>IF('POR META PRODUCTO'!X66&gt;0,'POR META PRODUCTO'!X66/'POR META PRODUCTO'!$T66,0)</f>
        <v>#REF!</v>
      </c>
      <c r="W66" s="329" t="e">
        <f t="shared" si="16"/>
        <v>#REF!</v>
      </c>
      <c r="X66" s="320" t="e">
        <f>IF('POR META PRODUCTO'!AA66&gt;0,'POR META PRODUCTO'!AA66/'POR META PRODUCTO'!$Z66,0)</f>
        <v>#REF!</v>
      </c>
      <c r="Y66" s="320" t="e">
        <f>IF('POR META PRODUCTO'!AB66&gt;0,'POR META PRODUCTO'!AB66/'POR META PRODUCTO'!$Z66,0)</f>
        <v>#REF!</v>
      </c>
      <c r="Z66" s="325" t="e">
        <f>IF('POR META PRODUCTO'!AC66&gt;0,'POR META PRODUCTO'!AC66/'POR META PRODUCTO'!$Z66,0)</f>
        <v>#REF!</v>
      </c>
      <c r="AA66" s="325" t="e">
        <f>IF('POR META PRODUCTO'!AD66&gt;0,'POR META PRODUCTO'!AD66/'POR META PRODUCTO'!$Z66,0)</f>
        <v>#REF!</v>
      </c>
    </row>
    <row r="67" spans="1:27" hidden="1" outlineLevel="1" collapsed="1" x14ac:dyDescent="0.25">
      <c r="B67" s="58" t="s">
        <v>3554</v>
      </c>
      <c r="C67" s="58"/>
      <c r="D67" s="398" t="str">
        <f>+CONCATENATE("TOTAL ",D66)</f>
        <v>TOTAL TURISMO</v>
      </c>
      <c r="E67" s="399"/>
      <c r="F67" s="400"/>
      <c r="G67" s="189"/>
      <c r="H67" s="329" t="e">
        <f>+H66</f>
        <v>#REF!</v>
      </c>
      <c r="I67" s="321" t="e">
        <f>IF('POR META PRODUCTO'!I67&gt;0,'POR META PRODUCTO'!I67/'POR META PRODUCTO'!$H67,0)</f>
        <v>#REF!</v>
      </c>
      <c r="J67" s="321" t="e">
        <f>IF('POR META PRODUCTO'!J67&gt;0,'POR META PRODUCTO'!J67/'POR META PRODUCTO'!$H67,0)</f>
        <v>#REF!</v>
      </c>
      <c r="K67" s="321" t="e">
        <f>IF('POR META PRODUCTO'!K67&gt;0,'POR META PRODUCTO'!K67/'POR META PRODUCTO'!$H67,0)</f>
        <v>#REF!</v>
      </c>
      <c r="L67" s="321" t="e">
        <f>IF('POR META PRODUCTO'!L67&gt;0,'POR META PRODUCTO'!L67/'POR META PRODUCTO'!$H67,0)</f>
        <v>#REF!</v>
      </c>
      <c r="M67" s="329" t="e">
        <f t="shared" ref="M67" si="19">+M66</f>
        <v>#REF!</v>
      </c>
      <c r="N67" s="321" t="e">
        <f>IF('POR META PRODUCTO'!O67&gt;0,'POR META PRODUCTO'!O67/'POR META PRODUCTO'!$N67,0)</f>
        <v>#REF!</v>
      </c>
      <c r="O67" s="321" t="e">
        <f>IF('POR META PRODUCTO'!P67&gt;0,'POR META PRODUCTO'!P67/'POR META PRODUCTO'!$N67,0)</f>
        <v>#REF!</v>
      </c>
      <c r="P67" s="321" t="e">
        <f>IF('POR META PRODUCTO'!Q67&gt;0,'POR META PRODUCTO'!Q67/'POR META PRODUCTO'!$N67,0)</f>
        <v>#REF!</v>
      </c>
      <c r="Q67" s="321" t="e">
        <f>IF('POR META PRODUCTO'!R67&gt;0,'POR META PRODUCTO'!R67/'POR META PRODUCTO'!$N67,0)</f>
        <v>#REF!</v>
      </c>
      <c r="R67" s="329" t="e">
        <f t="shared" ref="R67" si="20">+R66</f>
        <v>#REF!</v>
      </c>
      <c r="S67" s="321" t="e">
        <f>IF('POR META PRODUCTO'!U67&gt;0,'POR META PRODUCTO'!U67/'POR META PRODUCTO'!$T67,0)</f>
        <v>#REF!</v>
      </c>
      <c r="T67" s="321" t="e">
        <f>IF('POR META PRODUCTO'!V67&gt;0,'POR META PRODUCTO'!V67/'POR META PRODUCTO'!$T67,0)</f>
        <v>#REF!</v>
      </c>
      <c r="U67" s="321" t="e">
        <f>IF('POR META PRODUCTO'!W67&gt;0,'POR META PRODUCTO'!W67/'POR META PRODUCTO'!$T67,0)</f>
        <v>#REF!</v>
      </c>
      <c r="V67" s="321" t="e">
        <f>IF('POR META PRODUCTO'!X67&gt;0,'POR META PRODUCTO'!X67/'POR META PRODUCTO'!$T67,0)</f>
        <v>#REF!</v>
      </c>
      <c r="W67" s="329" t="e">
        <f t="shared" si="16"/>
        <v>#REF!</v>
      </c>
      <c r="X67" s="321" t="e">
        <f>IF('POR META PRODUCTO'!AA67&gt;0,'POR META PRODUCTO'!AA67/'POR META PRODUCTO'!$Z67,0)</f>
        <v>#REF!</v>
      </c>
      <c r="Y67" s="321" t="e">
        <f>IF('POR META PRODUCTO'!AB67&gt;0,'POR META PRODUCTO'!AB67/'POR META PRODUCTO'!$Z67,0)</f>
        <v>#REF!</v>
      </c>
      <c r="Z67" s="321" t="e">
        <f>IF('POR META PRODUCTO'!AC67&gt;0,'POR META PRODUCTO'!AC67/'POR META PRODUCTO'!$Z67,0)</f>
        <v>#REF!</v>
      </c>
      <c r="AA67" s="321" t="e">
        <f>IF('POR META PRODUCTO'!AD67&gt;0,'POR META PRODUCTO'!AD67/'POR META PRODUCTO'!$Z67,0)</f>
        <v>#REF!</v>
      </c>
    </row>
    <row r="68" spans="1:27" hidden="1" collapsed="1" x14ac:dyDescent="0.25">
      <c r="B68" s="59"/>
      <c r="C68" s="58"/>
      <c r="D68" s="401" t="s">
        <v>418</v>
      </c>
      <c r="E68" s="402"/>
      <c r="F68" s="403"/>
      <c r="G68" s="286"/>
      <c r="H68" s="328" t="e">
        <f>+H79+H88+H96+H100+H102</f>
        <v>#REF!</v>
      </c>
      <c r="I68" s="319" t="e">
        <f>IF('POR META PRODUCTO'!I68&gt;0,'POR META PRODUCTO'!I68/'POR META PRODUCTO'!$H68,0)</f>
        <v>#REF!</v>
      </c>
      <c r="J68" s="319" t="e">
        <f>IF('POR META PRODUCTO'!J68&gt;0,'POR META PRODUCTO'!J68/'POR META PRODUCTO'!$H68,0)</f>
        <v>#REF!</v>
      </c>
      <c r="K68" s="319" t="e">
        <f>IF('POR META PRODUCTO'!K68&gt;0,'POR META PRODUCTO'!K68/'POR META PRODUCTO'!$H68,0)</f>
        <v>#REF!</v>
      </c>
      <c r="L68" s="319" t="e">
        <f>IF('POR META PRODUCTO'!L68&gt;0,'POR META PRODUCTO'!L68/'POR META PRODUCTO'!$H68,0)</f>
        <v>#REF!</v>
      </c>
      <c r="M68" s="328" t="e">
        <f>+M79+M88+M96+M100+M102</f>
        <v>#REF!</v>
      </c>
      <c r="N68" s="319" t="e">
        <f>IF('POR META PRODUCTO'!O68&gt;0,'POR META PRODUCTO'!O68/'POR META PRODUCTO'!$N68,0)</f>
        <v>#REF!</v>
      </c>
      <c r="O68" s="319" t="e">
        <f>IF('POR META PRODUCTO'!P68&gt;0,'POR META PRODUCTO'!P68/'POR META PRODUCTO'!$N68,0)</f>
        <v>#REF!</v>
      </c>
      <c r="P68" s="319" t="e">
        <f>IF('POR META PRODUCTO'!Q68&gt;0,'POR META PRODUCTO'!Q68/'POR META PRODUCTO'!$N68,0)</f>
        <v>#REF!</v>
      </c>
      <c r="Q68" s="319" t="e">
        <f>IF('POR META PRODUCTO'!R68&gt;0,'POR META PRODUCTO'!R68/'POR META PRODUCTO'!$N68,0)</f>
        <v>#REF!</v>
      </c>
      <c r="R68" s="329" t="e">
        <f>+R79+R88+R96+R100+R102</f>
        <v>#REF!</v>
      </c>
      <c r="S68" s="319" t="e">
        <f>IF('POR META PRODUCTO'!U68&gt;0,'POR META PRODUCTO'!U68/'POR META PRODUCTO'!$T68,0)</f>
        <v>#REF!</v>
      </c>
      <c r="T68" s="319" t="e">
        <f>IF('POR META PRODUCTO'!V68&gt;0,'POR META PRODUCTO'!V68/'POR META PRODUCTO'!$T68,0)</f>
        <v>#REF!</v>
      </c>
      <c r="U68" s="319" t="e">
        <f>IF('POR META PRODUCTO'!W68&gt;0,'POR META PRODUCTO'!W68/'POR META PRODUCTO'!$T68,0)</f>
        <v>#REF!</v>
      </c>
      <c r="V68" s="319" t="e">
        <f>IF('POR META PRODUCTO'!X68&gt;0,'POR META PRODUCTO'!X68/'POR META PRODUCTO'!$T68,0)</f>
        <v>#REF!</v>
      </c>
      <c r="W68" s="328" t="e">
        <f t="shared" si="16"/>
        <v>#REF!</v>
      </c>
      <c r="X68" s="319" t="e">
        <f>IF('POR META PRODUCTO'!AA68&gt;0,'POR META PRODUCTO'!AA68/'POR META PRODUCTO'!$Z68,0)</f>
        <v>#REF!</v>
      </c>
      <c r="Y68" s="319" t="e">
        <f>IF('POR META PRODUCTO'!AB68&gt;0,'POR META PRODUCTO'!AB68/'POR META PRODUCTO'!$Z68,0)</f>
        <v>#REF!</v>
      </c>
      <c r="Z68" s="319" t="e">
        <f>IF('POR META PRODUCTO'!AC68&gt;0,'POR META PRODUCTO'!AC68/'POR META PRODUCTO'!$Z68,0)</f>
        <v>#REF!</v>
      </c>
      <c r="AA68" s="319" t="e">
        <f>IF('POR META PRODUCTO'!AD68&gt;0,'POR META PRODUCTO'!AD68/'POR META PRODUCTO'!$Z68,0)</f>
        <v>#REF!</v>
      </c>
    </row>
    <row r="69" spans="1:27" ht="54.75" hidden="1" customHeight="1" outlineLevel="2" x14ac:dyDescent="0.25">
      <c r="A69" s="3" t="str">
        <f t="shared" ref="A69:A77" si="21">CONCATENATE(MID(B69,1,3),".",MID(B69,5,1),".",1)</f>
        <v>3.1.1.1</v>
      </c>
      <c r="B69" s="58" t="s">
        <v>521</v>
      </c>
      <c r="C69" s="58" t="e">
        <f>+VLOOKUP(B69,'GASTOS OCT'!#REF!,5,FALSE)</f>
        <v>#REF!</v>
      </c>
      <c r="D69" s="422" t="s">
        <v>419</v>
      </c>
      <c r="E69" s="432" t="s">
        <v>420</v>
      </c>
      <c r="F69" s="450" t="e">
        <f>+VLOOKUP(C69,#REF!,2,FALSE)</f>
        <v>#REF!</v>
      </c>
      <c r="G69" s="26" t="s">
        <v>4216</v>
      </c>
      <c r="H69" s="329" t="e">
        <f>SUMPRODUCT((ACTUALIZADO!$A$4:$A$528=$A69)*(ACTUALIZADO!$M$4:$M$528=1)*(ACTUALIZADO!$B$4:$B$528=$C69)*(ACTUALIZADO!N$4:N$528))/1000000</f>
        <v>#REF!</v>
      </c>
      <c r="I69" s="320" t="e">
        <f>IF('POR META PRODUCTO'!I69&gt;0,'POR META PRODUCTO'!I69/'POR META PRODUCTO'!$H69,0)</f>
        <v>#REF!</v>
      </c>
      <c r="J69" s="320" t="e">
        <f>IF('POR META PRODUCTO'!J69&gt;0,'POR META PRODUCTO'!J69/'POR META PRODUCTO'!$H69,0)</f>
        <v>#REF!</v>
      </c>
      <c r="K69" s="320" t="e">
        <f>IF('POR META PRODUCTO'!K69&gt;0,'POR META PRODUCTO'!K69/'POR META PRODUCTO'!$H69,0)</f>
        <v>#REF!</v>
      </c>
      <c r="L69" s="320" t="e">
        <f>IF('POR META PRODUCTO'!L69&gt;0,'POR META PRODUCTO'!L69/'POR META PRODUCTO'!$H69,0)</f>
        <v>#REF!</v>
      </c>
      <c r="M69" s="329" t="e">
        <f>SUMPRODUCT((ACTUALIZADO!$A$4:$A$528=$A69)*(ACTUALIZADO!$M$4:$M$528=2)*(ACTUALIZADO!$B$4:$B$528=$C69)*(ACTUALIZADO!N$4:N$528))/1000000+SUMPRODUCT((ACTUALIZADO!$A$4:$A$528=$A69)*(ACTUALIZADO!$M$4:$M$528=5)*(ACTUALIZADO!$B$4:$B$528=$C69)*(ACTUALIZADO!N$4:N$528))/1000000</f>
        <v>#REF!</v>
      </c>
      <c r="N69" s="320" t="e">
        <f>IF('POR META PRODUCTO'!O69&gt;0,'POR META PRODUCTO'!O69/'POR META PRODUCTO'!$N69,0)</f>
        <v>#REF!</v>
      </c>
      <c r="O69" s="320" t="e">
        <f>IF('POR META PRODUCTO'!P69&gt;0,'POR META PRODUCTO'!P69/'POR META PRODUCTO'!$N69,0)</f>
        <v>#REF!</v>
      </c>
      <c r="P69" s="320" t="e">
        <f>IF('POR META PRODUCTO'!Q69&gt;0,'POR META PRODUCTO'!Q69/'POR META PRODUCTO'!$N69,0)</f>
        <v>#REF!</v>
      </c>
      <c r="Q69" s="320" t="e">
        <f>IF('POR META PRODUCTO'!R69&gt;0,'POR META PRODUCTO'!R69/'POR META PRODUCTO'!$N69,0)</f>
        <v>#REF!</v>
      </c>
      <c r="R69" s="328" t="e">
        <f>SUMPRODUCT((ACTUALIZADO!$A$4:$A$528=$A69)*(ACTUALIZADO!$M$4:$M$528=3)*(ACTUALIZADO!$B$4:$B$528=$C69)*(ACTUALIZADO!N$4:N$528))/1000000</f>
        <v>#REF!</v>
      </c>
      <c r="S69" s="320" t="e">
        <f>IF('POR META PRODUCTO'!U69&gt;0,'POR META PRODUCTO'!U69/'POR META PRODUCTO'!$T69,0)</f>
        <v>#REF!</v>
      </c>
      <c r="T69" s="320" t="e">
        <f>IF('POR META PRODUCTO'!V69&gt;0,'POR META PRODUCTO'!V69/'POR META PRODUCTO'!$T69,0)</f>
        <v>#REF!</v>
      </c>
      <c r="U69" s="320" t="e">
        <f>IF('POR META PRODUCTO'!W69&gt;0,'POR META PRODUCTO'!W69/'POR META PRODUCTO'!$T69,0)</f>
        <v>#REF!</v>
      </c>
      <c r="V69" s="320" t="e">
        <f>IF('POR META PRODUCTO'!X69&gt;0,'POR META PRODUCTO'!X69/'POR META PRODUCTO'!$T69,0)</f>
        <v>#REF!</v>
      </c>
      <c r="W69" s="329" t="e">
        <f t="shared" si="16"/>
        <v>#REF!</v>
      </c>
      <c r="X69" s="320" t="e">
        <f>IF('POR META PRODUCTO'!AA69&gt;0,'POR META PRODUCTO'!AA69/'POR META PRODUCTO'!$Z69,0)</f>
        <v>#REF!</v>
      </c>
      <c r="Y69" s="320" t="e">
        <f>IF('POR META PRODUCTO'!AB69&gt;0,'POR META PRODUCTO'!AB69/'POR META PRODUCTO'!$Z69,0)</f>
        <v>#REF!</v>
      </c>
      <c r="Z69" s="325" t="e">
        <f>IF('POR META PRODUCTO'!AC69&gt;0,'POR META PRODUCTO'!AC69/'POR META PRODUCTO'!$Z69,0)</f>
        <v>#REF!</v>
      </c>
      <c r="AA69" s="325" t="e">
        <f>IF('POR META PRODUCTO'!AD69&gt;0,'POR META PRODUCTO'!AD69/'POR META PRODUCTO'!$Z69,0)</f>
        <v>#REF!</v>
      </c>
    </row>
    <row r="70" spans="1:27" ht="27" hidden="1" outlineLevel="2" x14ac:dyDescent="0.25">
      <c r="A70" s="3" t="str">
        <f>CONCATENATE(MID(B70,1,3),".",MID(B70,5,1),".",2)</f>
        <v>3.1.1.2</v>
      </c>
      <c r="B70" s="58" t="s">
        <v>521</v>
      </c>
      <c r="C70" s="58" t="e">
        <f>+VLOOKUP(B70,'GASTOS OCT'!#REF!,5,FALSE)</f>
        <v>#REF!</v>
      </c>
      <c r="D70" s="420"/>
      <c r="E70" s="397" t="s">
        <v>420</v>
      </c>
      <c r="F70" s="436" t="s">
        <v>215</v>
      </c>
      <c r="G70" s="26" t="s">
        <v>4217</v>
      </c>
      <c r="H70" s="329" t="e">
        <f>SUMPRODUCT((ACTUALIZADO!$A$4:$A$528=$A70)*(ACTUALIZADO!$M$4:$M$528=1)*(ACTUALIZADO!$B$4:$B$528=$C70)*(ACTUALIZADO!N$4:N$528))/1000000</f>
        <v>#REF!</v>
      </c>
      <c r="I70" s="320" t="e">
        <f>IF('POR META PRODUCTO'!I70&gt;0,'POR META PRODUCTO'!I70/'POR META PRODUCTO'!$H70,0)</f>
        <v>#REF!</v>
      </c>
      <c r="J70" s="320" t="e">
        <f>IF('POR META PRODUCTO'!J70&gt;0,'POR META PRODUCTO'!J70/'POR META PRODUCTO'!$H70,0)</f>
        <v>#REF!</v>
      </c>
      <c r="K70" s="320" t="e">
        <f>IF('POR META PRODUCTO'!K70&gt;0,'POR META PRODUCTO'!K70/'POR META PRODUCTO'!$H70,0)</f>
        <v>#REF!</v>
      </c>
      <c r="L70" s="320" t="e">
        <f>IF('POR META PRODUCTO'!L70&gt;0,'POR META PRODUCTO'!L70/'POR META PRODUCTO'!$H70,0)</f>
        <v>#REF!</v>
      </c>
      <c r="M70" s="329" t="e">
        <f>SUMPRODUCT((ACTUALIZADO!$A$4:$A$528=$A70)*(ACTUALIZADO!$M$4:$M$528=2)*(ACTUALIZADO!$B$4:$B$528=$C70)*(ACTUALIZADO!N$4:N$528))/1000000+SUMPRODUCT((ACTUALIZADO!$A$4:$A$528=$A70)*(ACTUALIZADO!$M$4:$M$528=5)*(ACTUALIZADO!$B$4:$B$528=$C70)*(ACTUALIZADO!N$4:N$528))/1000000</f>
        <v>#REF!</v>
      </c>
      <c r="N70" s="320" t="e">
        <f>IF('POR META PRODUCTO'!O70&gt;0,'POR META PRODUCTO'!O70/'POR META PRODUCTO'!$N70,0)</f>
        <v>#REF!</v>
      </c>
      <c r="O70" s="320" t="e">
        <f>IF('POR META PRODUCTO'!P70&gt;0,'POR META PRODUCTO'!P70/'POR META PRODUCTO'!$N70,0)</f>
        <v>#REF!</v>
      </c>
      <c r="P70" s="320" t="e">
        <f>IF('POR META PRODUCTO'!Q70&gt;0,'POR META PRODUCTO'!Q70/'POR META PRODUCTO'!$N70,0)</f>
        <v>#REF!</v>
      </c>
      <c r="Q70" s="320" t="e">
        <f>IF('POR META PRODUCTO'!R70&gt;0,'POR META PRODUCTO'!R70/'POR META PRODUCTO'!$N70,0)</f>
        <v>#REF!</v>
      </c>
      <c r="R70" s="329" t="e">
        <f>SUMPRODUCT((ACTUALIZADO!$A$4:$A$528=$A70)*(ACTUALIZADO!$M$4:$M$528=3)*(ACTUALIZADO!$B$4:$B$528=$C70)*(ACTUALIZADO!N$4:N$528))/1000000</f>
        <v>#REF!</v>
      </c>
      <c r="S70" s="320" t="e">
        <f>IF('POR META PRODUCTO'!U70&gt;0,'POR META PRODUCTO'!U70/'POR META PRODUCTO'!$T70,0)</f>
        <v>#REF!</v>
      </c>
      <c r="T70" s="320" t="e">
        <f>IF('POR META PRODUCTO'!V70&gt;0,'POR META PRODUCTO'!V70/'POR META PRODUCTO'!$T70,0)</f>
        <v>#REF!</v>
      </c>
      <c r="U70" s="320" t="e">
        <f>IF('POR META PRODUCTO'!W70&gt;0,'POR META PRODUCTO'!W70/'POR META PRODUCTO'!$T70,0)</f>
        <v>#REF!</v>
      </c>
      <c r="V70" s="320" t="e">
        <f>IF('POR META PRODUCTO'!X70&gt;0,'POR META PRODUCTO'!X70/'POR META PRODUCTO'!$T70,0)</f>
        <v>#REF!</v>
      </c>
      <c r="W70" s="329" t="e">
        <f t="shared" si="16"/>
        <v>#REF!</v>
      </c>
      <c r="X70" s="320" t="e">
        <f>IF('POR META PRODUCTO'!AA70&gt;0,'POR META PRODUCTO'!AA70/'POR META PRODUCTO'!$Z70,0)</f>
        <v>#REF!</v>
      </c>
      <c r="Y70" s="320" t="e">
        <f>IF('POR META PRODUCTO'!AB70&gt;0,'POR META PRODUCTO'!AB70/'POR META PRODUCTO'!$Z70,0)</f>
        <v>#REF!</v>
      </c>
      <c r="Z70" s="325" t="e">
        <f>IF('POR META PRODUCTO'!AC70&gt;0,'POR META PRODUCTO'!AC70/'POR META PRODUCTO'!$Z70,0)</f>
        <v>#REF!</v>
      </c>
      <c r="AA70" s="325" t="e">
        <f>IF('POR META PRODUCTO'!AD70&gt;0,'POR META PRODUCTO'!AD70/'POR META PRODUCTO'!$Z70,0)</f>
        <v>#REF!</v>
      </c>
    </row>
    <row r="71" spans="1:27" ht="13.5" hidden="1" customHeight="1" outlineLevel="2" x14ac:dyDescent="0.25">
      <c r="A71" s="3" t="str">
        <f t="shared" si="21"/>
        <v>3.1.2.1</v>
      </c>
      <c r="B71" s="287" t="s">
        <v>522</v>
      </c>
      <c r="C71" s="58" t="e">
        <f>+VLOOKUP(B71,'GASTOS OCT'!#REF!,5,FALSE)</f>
        <v>#REF!</v>
      </c>
      <c r="D71" s="420"/>
      <c r="E71" s="397" t="s">
        <v>249</v>
      </c>
      <c r="F71" s="436" t="e">
        <f>+VLOOKUP(C71,#REF!,2,FALSE)</f>
        <v>#REF!</v>
      </c>
      <c r="G71" s="26" t="s">
        <v>4218</v>
      </c>
      <c r="H71" s="329" t="e">
        <f>SUMPRODUCT((ACTUALIZADO!$A$4:$A$528=$A71)*(ACTUALIZADO!$M$4:$M$528=1)*(ACTUALIZADO!$B$4:$B$528=$C71)*(ACTUALIZADO!N$4:N$528))/1000000</f>
        <v>#REF!</v>
      </c>
      <c r="I71" s="320" t="e">
        <f>IF('POR META PRODUCTO'!I71&gt;0,'POR META PRODUCTO'!I71/'POR META PRODUCTO'!$H71,0)</f>
        <v>#REF!</v>
      </c>
      <c r="J71" s="320" t="e">
        <f>IF('POR META PRODUCTO'!J71&gt;0,'POR META PRODUCTO'!J71/'POR META PRODUCTO'!$H71,0)</f>
        <v>#REF!</v>
      </c>
      <c r="K71" s="320" t="e">
        <f>IF('POR META PRODUCTO'!K71&gt;0,'POR META PRODUCTO'!K71/'POR META PRODUCTO'!$H71,0)</f>
        <v>#REF!</v>
      </c>
      <c r="L71" s="320" t="e">
        <f>IF('POR META PRODUCTO'!L71&gt;0,'POR META PRODUCTO'!L71/'POR META PRODUCTO'!$H71,0)</f>
        <v>#REF!</v>
      </c>
      <c r="M71" s="329" t="e">
        <f>SUMPRODUCT((ACTUALIZADO!$A$4:$A$528=$A71)*(ACTUALIZADO!$M$4:$M$528=2)*(ACTUALIZADO!$B$4:$B$528=$C71)*(ACTUALIZADO!N$4:N$528))/1000000+SUMPRODUCT((ACTUALIZADO!$A$4:$A$528=$A71)*(ACTUALIZADO!$M$4:$M$528=5)*(ACTUALIZADO!$B$4:$B$528=$C71)*(ACTUALIZADO!N$4:N$528))/1000000</f>
        <v>#REF!</v>
      </c>
      <c r="N71" s="320" t="e">
        <f>IF('POR META PRODUCTO'!O71&gt;0,'POR META PRODUCTO'!O71/'POR META PRODUCTO'!$N71,0)</f>
        <v>#REF!</v>
      </c>
      <c r="O71" s="320" t="e">
        <f>IF('POR META PRODUCTO'!P71&gt;0,'POR META PRODUCTO'!P71/'POR META PRODUCTO'!$N71,0)</f>
        <v>#REF!</v>
      </c>
      <c r="P71" s="320" t="e">
        <f>IF('POR META PRODUCTO'!Q71&gt;0,'POR META PRODUCTO'!Q71/'POR META PRODUCTO'!$N71,0)</f>
        <v>#REF!</v>
      </c>
      <c r="Q71" s="320" t="e">
        <f>IF('POR META PRODUCTO'!R71&gt;0,'POR META PRODUCTO'!R71/'POR META PRODUCTO'!$N71,0)</f>
        <v>#REF!</v>
      </c>
      <c r="R71" s="329" t="e">
        <f>SUMPRODUCT((ACTUALIZADO!$A$4:$A$528=$A71)*(ACTUALIZADO!$M$4:$M$528=3)*(ACTUALIZADO!$B$4:$B$528=$C71)*(ACTUALIZADO!N$4:N$528))/1000000</f>
        <v>#REF!</v>
      </c>
      <c r="S71" s="320" t="e">
        <f>IF('POR META PRODUCTO'!U71&gt;0,'POR META PRODUCTO'!U71/'POR META PRODUCTO'!$T71,0)</f>
        <v>#REF!</v>
      </c>
      <c r="T71" s="320" t="e">
        <f>IF('POR META PRODUCTO'!V71&gt;0,'POR META PRODUCTO'!V71/'POR META PRODUCTO'!$T71,0)</f>
        <v>#REF!</v>
      </c>
      <c r="U71" s="320" t="e">
        <f>IF('POR META PRODUCTO'!W71&gt;0,'POR META PRODUCTO'!W71/'POR META PRODUCTO'!$T71,0)</f>
        <v>#REF!</v>
      </c>
      <c r="V71" s="320" t="e">
        <f>IF('POR META PRODUCTO'!X71&gt;0,'POR META PRODUCTO'!X71/'POR META PRODUCTO'!$T71,0)</f>
        <v>#REF!</v>
      </c>
      <c r="W71" s="329" t="e">
        <f t="shared" si="16"/>
        <v>#REF!</v>
      </c>
      <c r="X71" s="320" t="e">
        <f>IF('POR META PRODUCTO'!AA71&gt;0,'POR META PRODUCTO'!AA71/'POR META PRODUCTO'!$Z71,0)</f>
        <v>#REF!</v>
      </c>
      <c r="Y71" s="320" t="e">
        <f>IF('POR META PRODUCTO'!AB71&gt;0,'POR META PRODUCTO'!AB71/'POR META PRODUCTO'!$Z71,0)</f>
        <v>#REF!</v>
      </c>
      <c r="Z71" s="325" t="e">
        <f>IF('POR META PRODUCTO'!AC71&gt;0,'POR META PRODUCTO'!AC71/'POR META PRODUCTO'!$Z71,0)</f>
        <v>#REF!</v>
      </c>
      <c r="AA71" s="325" t="e">
        <f>IF('POR META PRODUCTO'!AD71&gt;0,'POR META PRODUCTO'!AD71/'POR META PRODUCTO'!$Z71,0)</f>
        <v>#REF!</v>
      </c>
    </row>
    <row r="72" spans="1:27" ht="40.5" hidden="1" outlineLevel="2" x14ac:dyDescent="0.25">
      <c r="A72" s="3" t="str">
        <f>CONCATENATE(MID(B72,1,3),".",MID(B72,5,1),".",2)</f>
        <v>3.1.2.2</v>
      </c>
      <c r="B72" s="287" t="s">
        <v>522</v>
      </c>
      <c r="C72" s="58" t="e">
        <f>+VLOOKUP(B72,'GASTOS OCT'!#REF!,5,FALSE)</f>
        <v>#REF!</v>
      </c>
      <c r="D72" s="420"/>
      <c r="E72" s="397" t="s">
        <v>249</v>
      </c>
      <c r="F72" s="436" t="e">
        <f>+VLOOKUP(C72,#REF!,2,FALSE)</f>
        <v>#REF!</v>
      </c>
      <c r="G72" s="26" t="s">
        <v>4219</v>
      </c>
      <c r="H72" s="329" t="e">
        <f>SUMPRODUCT((ACTUALIZADO!$A$4:$A$528=$A72)*(ACTUALIZADO!$M$4:$M$528=1)*(ACTUALIZADO!$B$4:$B$528=$C72)*(ACTUALIZADO!N$4:N$528))/1000000</f>
        <v>#REF!</v>
      </c>
      <c r="I72" s="320" t="e">
        <f>IF('POR META PRODUCTO'!I72&gt;0,'POR META PRODUCTO'!I72/'POR META PRODUCTO'!$H72,0)</f>
        <v>#REF!</v>
      </c>
      <c r="J72" s="320" t="e">
        <f>IF('POR META PRODUCTO'!J72&gt;0,'POR META PRODUCTO'!J72/'POR META PRODUCTO'!$H72,0)</f>
        <v>#REF!</v>
      </c>
      <c r="K72" s="320" t="e">
        <f>IF('POR META PRODUCTO'!K72&gt;0,'POR META PRODUCTO'!K72/'POR META PRODUCTO'!$H72,0)</f>
        <v>#REF!</v>
      </c>
      <c r="L72" s="320" t="e">
        <f>IF('POR META PRODUCTO'!L72&gt;0,'POR META PRODUCTO'!L72/'POR META PRODUCTO'!$H72,0)</f>
        <v>#REF!</v>
      </c>
      <c r="M72" s="329" t="e">
        <f>SUMPRODUCT((ACTUALIZADO!$A$4:$A$528=$A72)*(ACTUALIZADO!$M$4:$M$528=2)*(ACTUALIZADO!$B$4:$B$528=$C72)*(ACTUALIZADO!N$4:N$528))/1000000+SUMPRODUCT((ACTUALIZADO!$A$4:$A$528=$A72)*(ACTUALIZADO!$M$4:$M$528=5)*(ACTUALIZADO!$B$4:$B$528=$C72)*(ACTUALIZADO!N$4:N$528))/1000000</f>
        <v>#REF!</v>
      </c>
      <c r="N72" s="320" t="e">
        <f>IF('POR META PRODUCTO'!O72&gt;0,'POR META PRODUCTO'!O72/'POR META PRODUCTO'!$N72,0)</f>
        <v>#REF!</v>
      </c>
      <c r="O72" s="320" t="e">
        <f>IF('POR META PRODUCTO'!P72&gt;0,'POR META PRODUCTO'!P72/'POR META PRODUCTO'!$N72,0)</f>
        <v>#REF!</v>
      </c>
      <c r="P72" s="320" t="e">
        <f>IF('POR META PRODUCTO'!Q72&gt;0,'POR META PRODUCTO'!Q72/'POR META PRODUCTO'!$N72,0)</f>
        <v>#REF!</v>
      </c>
      <c r="Q72" s="320" t="e">
        <f>IF('POR META PRODUCTO'!R72&gt;0,'POR META PRODUCTO'!R72/'POR META PRODUCTO'!$N72,0)</f>
        <v>#REF!</v>
      </c>
      <c r="R72" s="329" t="e">
        <f>SUMPRODUCT((ACTUALIZADO!$A$4:$A$528=$A72)*(ACTUALIZADO!$M$4:$M$528=3)*(ACTUALIZADO!$B$4:$B$528=$C72)*(ACTUALIZADO!N$4:N$528))/1000000</f>
        <v>#REF!</v>
      </c>
      <c r="S72" s="320" t="e">
        <f>IF('POR META PRODUCTO'!U72&gt;0,'POR META PRODUCTO'!U72/'POR META PRODUCTO'!$T72,0)</f>
        <v>#REF!</v>
      </c>
      <c r="T72" s="320" t="e">
        <f>IF('POR META PRODUCTO'!V72&gt;0,'POR META PRODUCTO'!V72/'POR META PRODUCTO'!$T72,0)</f>
        <v>#REF!</v>
      </c>
      <c r="U72" s="320" t="e">
        <f>IF('POR META PRODUCTO'!W72&gt;0,'POR META PRODUCTO'!W72/'POR META PRODUCTO'!$T72,0)</f>
        <v>#REF!</v>
      </c>
      <c r="V72" s="320" t="e">
        <f>IF('POR META PRODUCTO'!X72&gt;0,'POR META PRODUCTO'!X72/'POR META PRODUCTO'!$T72,0)</f>
        <v>#REF!</v>
      </c>
      <c r="W72" s="329" t="e">
        <f t="shared" si="16"/>
        <v>#REF!</v>
      </c>
      <c r="X72" s="320" t="e">
        <f>IF('POR META PRODUCTO'!AA72&gt;0,'POR META PRODUCTO'!AA72/'POR META PRODUCTO'!$Z72,0)</f>
        <v>#REF!</v>
      </c>
      <c r="Y72" s="320" t="e">
        <f>IF('POR META PRODUCTO'!AB72&gt;0,'POR META PRODUCTO'!AB72/'POR META PRODUCTO'!$Z72,0)</f>
        <v>#REF!</v>
      </c>
      <c r="Z72" s="325" t="e">
        <f>IF('POR META PRODUCTO'!AC72&gt;0,'POR META PRODUCTO'!AC72/'POR META PRODUCTO'!$Z72,0)</f>
        <v>#REF!</v>
      </c>
      <c r="AA72" s="325" t="e">
        <f>IF('POR META PRODUCTO'!AD72&gt;0,'POR META PRODUCTO'!AD72/'POR META PRODUCTO'!$Z72,0)</f>
        <v>#REF!</v>
      </c>
    </row>
    <row r="73" spans="1:27" ht="27" hidden="1" outlineLevel="2" x14ac:dyDescent="0.25">
      <c r="A73" s="3" t="str">
        <f t="shared" si="21"/>
        <v>3.1.3.1</v>
      </c>
      <c r="B73" s="58" t="s">
        <v>523</v>
      </c>
      <c r="C73" s="58" t="e">
        <f>+VLOOKUP(B73,'GASTOS OCT'!#REF!,5,FALSE)</f>
        <v>#REF!</v>
      </c>
      <c r="D73" s="420"/>
      <c r="E73" s="290" t="s">
        <v>427</v>
      </c>
      <c r="F73" s="436" t="e">
        <f>+VLOOKUP(C73,#REF!,2,FALSE)</f>
        <v>#REF!</v>
      </c>
      <c r="G73" s="26" t="s">
        <v>4221</v>
      </c>
      <c r="H73" s="329" t="e">
        <f>SUMPRODUCT((ACTUALIZADO!$A$4:$A$528=$A73)*(ACTUALIZADO!$M$4:$M$528=1)*(ACTUALIZADO!$B$4:$B$528=$C73)*(ACTUALIZADO!N$4:N$528))/1000000</f>
        <v>#REF!</v>
      </c>
      <c r="I73" s="320" t="e">
        <f>IF('POR META PRODUCTO'!I73&gt;0,'POR META PRODUCTO'!I73/'POR META PRODUCTO'!$H73,0)</f>
        <v>#REF!</v>
      </c>
      <c r="J73" s="320" t="e">
        <f>IF('POR META PRODUCTO'!J73&gt;0,'POR META PRODUCTO'!J73/'POR META PRODUCTO'!$H73,0)</f>
        <v>#REF!</v>
      </c>
      <c r="K73" s="320" t="e">
        <f>IF('POR META PRODUCTO'!K73&gt;0,'POR META PRODUCTO'!K73/'POR META PRODUCTO'!$H73,0)</f>
        <v>#REF!</v>
      </c>
      <c r="L73" s="320" t="e">
        <f>IF('POR META PRODUCTO'!L73&gt;0,'POR META PRODUCTO'!L73/'POR META PRODUCTO'!$H73,0)</f>
        <v>#REF!</v>
      </c>
      <c r="M73" s="329" t="e">
        <f>SUMPRODUCT((ACTUALIZADO!$A$4:$A$528=$A73)*(ACTUALIZADO!$M$4:$M$528=2)*(ACTUALIZADO!$B$4:$B$528=$C73)*(ACTUALIZADO!N$4:N$528))/1000000+SUMPRODUCT((ACTUALIZADO!$A$4:$A$528=$A73)*(ACTUALIZADO!$M$4:$M$528=5)*(ACTUALIZADO!$B$4:$B$528=$C73)*(ACTUALIZADO!N$4:N$528))/1000000</f>
        <v>#REF!</v>
      </c>
      <c r="N73" s="320" t="e">
        <f>IF('POR META PRODUCTO'!O73&gt;0,'POR META PRODUCTO'!O73/'POR META PRODUCTO'!$N73,0)</f>
        <v>#REF!</v>
      </c>
      <c r="O73" s="320" t="e">
        <f>IF('POR META PRODUCTO'!P73&gt;0,'POR META PRODUCTO'!P73/'POR META PRODUCTO'!$N73,0)</f>
        <v>#REF!</v>
      </c>
      <c r="P73" s="320" t="e">
        <f>IF('POR META PRODUCTO'!Q73&gt;0,'POR META PRODUCTO'!Q73/'POR META PRODUCTO'!$N73,0)</f>
        <v>#REF!</v>
      </c>
      <c r="Q73" s="320" t="e">
        <f>IF('POR META PRODUCTO'!R73&gt;0,'POR META PRODUCTO'!R73/'POR META PRODUCTO'!$N73,0)</f>
        <v>#REF!</v>
      </c>
      <c r="R73" s="329" t="e">
        <f>SUMPRODUCT((ACTUALIZADO!$A$4:$A$528=$A73)*(ACTUALIZADO!$M$4:$M$528=3)*(ACTUALIZADO!$B$4:$B$528=$C73)*(ACTUALIZADO!N$4:N$528))/1000000</f>
        <v>#REF!</v>
      </c>
      <c r="S73" s="320" t="e">
        <f>IF('POR META PRODUCTO'!U73&gt;0,'POR META PRODUCTO'!U73/'POR META PRODUCTO'!$T73,0)</f>
        <v>#REF!</v>
      </c>
      <c r="T73" s="320" t="e">
        <f>IF('POR META PRODUCTO'!V73&gt;0,'POR META PRODUCTO'!V73/'POR META PRODUCTO'!$T73,0)</f>
        <v>#REF!</v>
      </c>
      <c r="U73" s="320" t="e">
        <f>IF('POR META PRODUCTO'!W73&gt;0,'POR META PRODUCTO'!W73/'POR META PRODUCTO'!$T73,0)</f>
        <v>#REF!</v>
      </c>
      <c r="V73" s="320" t="e">
        <f>IF('POR META PRODUCTO'!X73&gt;0,'POR META PRODUCTO'!X73/'POR META PRODUCTO'!$T73,0)</f>
        <v>#REF!</v>
      </c>
      <c r="W73" s="329" t="e">
        <f t="shared" si="16"/>
        <v>#REF!</v>
      </c>
      <c r="X73" s="320" t="e">
        <f>IF('POR META PRODUCTO'!AA73&gt;0,'POR META PRODUCTO'!AA73/'POR META PRODUCTO'!$Z73,0)</f>
        <v>#REF!</v>
      </c>
      <c r="Y73" s="320" t="e">
        <f>IF('POR META PRODUCTO'!AB73&gt;0,'POR META PRODUCTO'!AB73/'POR META PRODUCTO'!$Z73,0)</f>
        <v>#REF!</v>
      </c>
      <c r="Z73" s="325" t="e">
        <f>IF('POR META PRODUCTO'!AC73&gt;0,'POR META PRODUCTO'!AC73/'POR META PRODUCTO'!$Z73,0)</f>
        <v>#REF!</v>
      </c>
      <c r="AA73" s="325" t="e">
        <f>IF('POR META PRODUCTO'!AD73&gt;0,'POR META PRODUCTO'!AD73/'POR META PRODUCTO'!$Z73,0)</f>
        <v>#REF!</v>
      </c>
    </row>
    <row r="74" spans="1:27" ht="41.25" hidden="1" customHeight="1" outlineLevel="2" x14ac:dyDescent="0.25">
      <c r="A74" s="3" t="str">
        <f t="shared" si="21"/>
        <v>3.1.4.1</v>
      </c>
      <c r="B74" s="58" t="s">
        <v>524</v>
      </c>
      <c r="C74" s="58" t="e">
        <f>+VLOOKUP(B74,'GASTOS OCT'!#REF!,5,FALSE)</f>
        <v>#REF!</v>
      </c>
      <c r="D74" s="420"/>
      <c r="E74" s="290" t="s">
        <v>430</v>
      </c>
      <c r="F74" s="436" t="e">
        <f>+VLOOKUP(C74,#REF!,2,FALSE)</f>
        <v>#REF!</v>
      </c>
      <c r="G74" s="26" t="s">
        <v>4223</v>
      </c>
      <c r="H74" s="329" t="e">
        <f>SUMPRODUCT((ACTUALIZADO!$A$4:$A$528=$A74)*(ACTUALIZADO!$M$4:$M$528=1)*(ACTUALIZADO!$B$4:$B$528=$C74)*(ACTUALIZADO!N$4:N$528))/1000000</f>
        <v>#REF!</v>
      </c>
      <c r="I74" s="320" t="e">
        <f>IF('POR META PRODUCTO'!I74&gt;0,'POR META PRODUCTO'!I74/'POR META PRODUCTO'!$H74,0)</f>
        <v>#REF!</v>
      </c>
      <c r="J74" s="320" t="e">
        <f>IF('POR META PRODUCTO'!J74&gt;0,'POR META PRODUCTO'!J74/'POR META PRODUCTO'!$H74,0)</f>
        <v>#REF!</v>
      </c>
      <c r="K74" s="320" t="e">
        <f>IF('POR META PRODUCTO'!K74&gt;0,'POR META PRODUCTO'!K74/'POR META PRODUCTO'!$H74,0)</f>
        <v>#REF!</v>
      </c>
      <c r="L74" s="320" t="e">
        <f>IF('POR META PRODUCTO'!L74&gt;0,'POR META PRODUCTO'!L74/'POR META PRODUCTO'!$H74,0)</f>
        <v>#REF!</v>
      </c>
      <c r="M74" s="329" t="e">
        <f>SUMPRODUCT((ACTUALIZADO!$A$4:$A$528=$A74)*(ACTUALIZADO!$M$4:$M$528=2)*(ACTUALIZADO!$B$4:$B$528=$C74)*(ACTUALIZADO!N$4:N$528))/1000000+SUMPRODUCT((ACTUALIZADO!$A$4:$A$528=$A74)*(ACTUALIZADO!$M$4:$M$528=5)*(ACTUALIZADO!$B$4:$B$528=$C74)*(ACTUALIZADO!N$4:N$528))/1000000</f>
        <v>#REF!</v>
      </c>
      <c r="N74" s="320" t="e">
        <f>IF('POR META PRODUCTO'!O74&gt;0,'POR META PRODUCTO'!O74/'POR META PRODUCTO'!$N74,0)</f>
        <v>#REF!</v>
      </c>
      <c r="O74" s="320" t="e">
        <f>IF('POR META PRODUCTO'!P74&gt;0,'POR META PRODUCTO'!P74/'POR META PRODUCTO'!$N74,0)</f>
        <v>#REF!</v>
      </c>
      <c r="P74" s="320" t="e">
        <f>IF('POR META PRODUCTO'!Q74&gt;0,'POR META PRODUCTO'!Q74/'POR META PRODUCTO'!$N74,0)</f>
        <v>#REF!</v>
      </c>
      <c r="Q74" s="320" t="e">
        <f>IF('POR META PRODUCTO'!R74&gt;0,'POR META PRODUCTO'!R74/'POR META PRODUCTO'!$N74,0)</f>
        <v>#REF!</v>
      </c>
      <c r="R74" s="329" t="e">
        <f>SUMPRODUCT((ACTUALIZADO!$A$4:$A$528=$A74)*(ACTUALIZADO!$M$4:$M$528=3)*(ACTUALIZADO!$B$4:$B$528=$C74)*(ACTUALIZADO!N$4:N$528))/1000000</f>
        <v>#REF!</v>
      </c>
      <c r="S74" s="320" t="e">
        <f>IF('POR META PRODUCTO'!U74&gt;0,'POR META PRODUCTO'!U74/'POR META PRODUCTO'!$T74,0)</f>
        <v>#REF!</v>
      </c>
      <c r="T74" s="320" t="e">
        <f>IF('POR META PRODUCTO'!V74&gt;0,'POR META PRODUCTO'!V74/'POR META PRODUCTO'!$T74,0)</f>
        <v>#REF!</v>
      </c>
      <c r="U74" s="320" t="e">
        <f>IF('POR META PRODUCTO'!W74&gt;0,'POR META PRODUCTO'!W74/'POR META PRODUCTO'!$T74,0)</f>
        <v>#REF!</v>
      </c>
      <c r="V74" s="320" t="e">
        <f>IF('POR META PRODUCTO'!X74&gt;0,'POR META PRODUCTO'!X74/'POR META PRODUCTO'!$T74,0)</f>
        <v>#REF!</v>
      </c>
      <c r="W74" s="329" t="e">
        <f t="shared" si="16"/>
        <v>#REF!</v>
      </c>
      <c r="X74" s="320" t="e">
        <f>IF('POR META PRODUCTO'!AA74&gt;0,'POR META PRODUCTO'!AA74/'POR META PRODUCTO'!$Z74,0)</f>
        <v>#REF!</v>
      </c>
      <c r="Y74" s="320" t="e">
        <f>IF('POR META PRODUCTO'!AB74&gt;0,'POR META PRODUCTO'!AB74/'POR META PRODUCTO'!$Z74,0)</f>
        <v>#REF!</v>
      </c>
      <c r="Z74" s="325" t="e">
        <f>IF('POR META PRODUCTO'!AC74&gt;0,'POR META PRODUCTO'!AC74/'POR META PRODUCTO'!$Z74,0)</f>
        <v>#REF!</v>
      </c>
      <c r="AA74" s="325" t="e">
        <f>IF('POR META PRODUCTO'!AD74&gt;0,'POR META PRODUCTO'!AD74/'POR META PRODUCTO'!$Z74,0)</f>
        <v>#REF!</v>
      </c>
    </row>
    <row r="75" spans="1:27" hidden="1" outlineLevel="2" x14ac:dyDescent="0.25">
      <c r="A75" s="3" t="str">
        <f t="shared" si="21"/>
        <v>3.1.5.1</v>
      </c>
      <c r="B75" s="284" t="s">
        <v>525</v>
      </c>
      <c r="C75" s="58" t="e">
        <f>+VLOOKUP(B75,'GASTOS OCT'!#REF!,5,FALSE)</f>
        <v>#REF!</v>
      </c>
      <c r="D75" s="420"/>
      <c r="E75" s="397" t="s">
        <v>433</v>
      </c>
      <c r="F75" s="436" t="e">
        <f>+VLOOKUP(C75,#REF!,2,FALSE)</f>
        <v>#REF!</v>
      </c>
      <c r="G75" s="26" t="s">
        <v>4225</v>
      </c>
      <c r="H75" s="329" t="e">
        <f>SUMPRODUCT((ACTUALIZADO!$A$4:$A$528=$A75)*(ACTUALIZADO!$M$4:$M$528=1)*(ACTUALIZADO!$B$4:$B$528=$C75)*(ACTUALIZADO!N$4:N$528))/1000000</f>
        <v>#REF!</v>
      </c>
      <c r="I75" s="320" t="e">
        <f>IF('POR META PRODUCTO'!I75&gt;0,'POR META PRODUCTO'!I75/'POR META PRODUCTO'!$H75,0)</f>
        <v>#REF!</v>
      </c>
      <c r="J75" s="320" t="e">
        <f>IF('POR META PRODUCTO'!J75&gt;0,'POR META PRODUCTO'!J75/'POR META PRODUCTO'!$H75,0)</f>
        <v>#REF!</v>
      </c>
      <c r="K75" s="320" t="e">
        <f>IF('POR META PRODUCTO'!K75&gt;0,'POR META PRODUCTO'!K75/'POR META PRODUCTO'!$H75,0)</f>
        <v>#REF!</v>
      </c>
      <c r="L75" s="320" t="e">
        <f>IF('POR META PRODUCTO'!L75&gt;0,'POR META PRODUCTO'!L75/'POR META PRODUCTO'!$H75,0)</f>
        <v>#REF!</v>
      </c>
      <c r="M75" s="329" t="e">
        <f>SUMPRODUCT((ACTUALIZADO!$A$4:$A$528=$A75)*(ACTUALIZADO!$M$4:$M$528=2)*(ACTUALIZADO!$B$4:$B$528=$C75)*(ACTUALIZADO!N$4:N$528))/1000000+SUMPRODUCT((ACTUALIZADO!$A$4:$A$528=$A75)*(ACTUALIZADO!$M$4:$M$528=5)*(ACTUALIZADO!$B$4:$B$528=$C75)*(ACTUALIZADO!N$4:N$528))/1000000</f>
        <v>#REF!</v>
      </c>
      <c r="N75" s="320" t="e">
        <f>IF('POR META PRODUCTO'!O75&gt;0,'POR META PRODUCTO'!O75/'POR META PRODUCTO'!$N75,0)</f>
        <v>#REF!</v>
      </c>
      <c r="O75" s="320" t="e">
        <f>IF('POR META PRODUCTO'!P75&gt;0,'POR META PRODUCTO'!P75/'POR META PRODUCTO'!$N75,0)</f>
        <v>#REF!</v>
      </c>
      <c r="P75" s="320" t="e">
        <f>IF('POR META PRODUCTO'!Q75&gt;0,'POR META PRODUCTO'!Q75/'POR META PRODUCTO'!$N75,0)</f>
        <v>#REF!</v>
      </c>
      <c r="Q75" s="320" t="e">
        <f>IF('POR META PRODUCTO'!R75&gt;0,'POR META PRODUCTO'!R75/'POR META PRODUCTO'!$N75,0)</f>
        <v>#REF!</v>
      </c>
      <c r="R75" s="329" t="e">
        <f>SUMPRODUCT((ACTUALIZADO!$A$4:$A$528=$A75)*(ACTUALIZADO!$M$4:$M$528=3)*(ACTUALIZADO!$B$4:$B$528=$C75)*(ACTUALIZADO!N$4:N$528))/1000000</f>
        <v>#REF!</v>
      </c>
      <c r="S75" s="320" t="e">
        <f>IF('POR META PRODUCTO'!U75&gt;0,'POR META PRODUCTO'!U75/'POR META PRODUCTO'!$T75,0)</f>
        <v>#REF!</v>
      </c>
      <c r="T75" s="320" t="e">
        <f>IF('POR META PRODUCTO'!V75&gt;0,'POR META PRODUCTO'!V75/'POR META PRODUCTO'!$T75,0)</f>
        <v>#REF!</v>
      </c>
      <c r="U75" s="320" t="e">
        <f>IF('POR META PRODUCTO'!W75&gt;0,'POR META PRODUCTO'!W75/'POR META PRODUCTO'!$T75,0)</f>
        <v>#REF!</v>
      </c>
      <c r="V75" s="320" t="e">
        <f>IF('POR META PRODUCTO'!X75&gt;0,'POR META PRODUCTO'!X75/'POR META PRODUCTO'!$T75,0)</f>
        <v>#REF!</v>
      </c>
      <c r="W75" s="329" t="e">
        <f t="shared" si="16"/>
        <v>#REF!</v>
      </c>
      <c r="X75" s="320" t="e">
        <f>IF('POR META PRODUCTO'!AA75&gt;0,'POR META PRODUCTO'!AA75/'POR META PRODUCTO'!$Z75,0)</f>
        <v>#REF!</v>
      </c>
      <c r="Y75" s="320" t="e">
        <f>IF('POR META PRODUCTO'!AB75&gt;0,'POR META PRODUCTO'!AB75/'POR META PRODUCTO'!$Z75,0)</f>
        <v>#REF!</v>
      </c>
      <c r="Z75" s="325" t="e">
        <f>IF('POR META PRODUCTO'!AC75&gt;0,'POR META PRODUCTO'!AC75/'POR META PRODUCTO'!$Z75,0)</f>
        <v>#REF!</v>
      </c>
      <c r="AA75" s="325" t="e">
        <f>IF('POR META PRODUCTO'!AD75&gt;0,'POR META PRODUCTO'!AD75/'POR META PRODUCTO'!$Z75,0)</f>
        <v>#REF!</v>
      </c>
    </row>
    <row r="76" spans="1:27" ht="40.5" hidden="1" outlineLevel="2" x14ac:dyDescent="0.25">
      <c r="A76" s="3" t="str">
        <f>CONCATENATE(MID(B76,1,3),".",MID(B76,5,1),".",2)</f>
        <v>3.1.5.2</v>
      </c>
      <c r="B76" s="284" t="s">
        <v>525</v>
      </c>
      <c r="C76" s="58" t="e">
        <f>+VLOOKUP(B76,'GASTOS OCT'!#REF!,5,FALSE)</f>
        <v>#REF!</v>
      </c>
      <c r="D76" s="420"/>
      <c r="E76" s="397" t="s">
        <v>433</v>
      </c>
      <c r="F76" s="436" t="e">
        <f>+VLOOKUP(C76,#REF!,2,FALSE)</f>
        <v>#REF!</v>
      </c>
      <c r="G76" s="26" t="s">
        <v>4254</v>
      </c>
      <c r="H76" s="329" t="e">
        <f>SUMPRODUCT((ACTUALIZADO!$A$4:$A$528=$A76)*(ACTUALIZADO!$M$4:$M$528=1)*(ACTUALIZADO!$B$4:$B$528=$C76)*(ACTUALIZADO!N$4:N$528))/1000000</f>
        <v>#REF!</v>
      </c>
      <c r="I76" s="320" t="e">
        <f>IF('POR META PRODUCTO'!I76&gt;0,'POR META PRODUCTO'!I76/'POR META PRODUCTO'!$H76,0)</f>
        <v>#REF!</v>
      </c>
      <c r="J76" s="320" t="e">
        <f>IF('POR META PRODUCTO'!J76&gt;0,'POR META PRODUCTO'!J76/'POR META PRODUCTO'!$H76,0)</f>
        <v>#REF!</v>
      </c>
      <c r="K76" s="320" t="e">
        <f>IF('POR META PRODUCTO'!K76&gt;0,'POR META PRODUCTO'!K76/'POR META PRODUCTO'!$H76,0)</f>
        <v>#REF!</v>
      </c>
      <c r="L76" s="320" t="e">
        <f>IF('POR META PRODUCTO'!L76&gt;0,'POR META PRODUCTO'!L76/'POR META PRODUCTO'!$H76,0)</f>
        <v>#REF!</v>
      </c>
      <c r="M76" s="329" t="e">
        <f>SUMPRODUCT((ACTUALIZADO!$A$4:$A$528=$A76)*(ACTUALIZADO!$M$4:$M$528=2)*(ACTUALIZADO!$B$4:$B$528=$C76)*(ACTUALIZADO!N$4:N$528))/1000000+SUMPRODUCT((ACTUALIZADO!$A$4:$A$528=$A76)*(ACTUALIZADO!$M$4:$M$528=5)*(ACTUALIZADO!$B$4:$B$528=$C76)*(ACTUALIZADO!N$4:N$528))/1000000</f>
        <v>#REF!</v>
      </c>
      <c r="N76" s="320" t="e">
        <f>IF('POR META PRODUCTO'!O76&gt;0,'POR META PRODUCTO'!O76/'POR META PRODUCTO'!$N76,0)</f>
        <v>#REF!</v>
      </c>
      <c r="O76" s="320" t="e">
        <f>IF('POR META PRODUCTO'!P76&gt;0,'POR META PRODUCTO'!P76/'POR META PRODUCTO'!$N76,0)</f>
        <v>#REF!</v>
      </c>
      <c r="P76" s="320" t="e">
        <f>IF('POR META PRODUCTO'!Q76&gt;0,'POR META PRODUCTO'!Q76/'POR META PRODUCTO'!$N76,0)</f>
        <v>#REF!</v>
      </c>
      <c r="Q76" s="320" t="e">
        <f>IF('POR META PRODUCTO'!R76&gt;0,'POR META PRODUCTO'!R76/'POR META PRODUCTO'!$N76,0)</f>
        <v>#REF!</v>
      </c>
      <c r="R76" s="329" t="e">
        <f>SUMPRODUCT((ACTUALIZADO!$A$4:$A$528=$A76)*(ACTUALIZADO!$M$4:$M$528=3)*(ACTUALIZADO!$B$4:$B$528=$C76)*(ACTUALIZADO!N$4:N$528))/1000000</f>
        <v>#REF!</v>
      </c>
      <c r="S76" s="320" t="e">
        <f>IF('POR META PRODUCTO'!U76&gt;0,'POR META PRODUCTO'!U76/'POR META PRODUCTO'!$T76,0)</f>
        <v>#REF!</v>
      </c>
      <c r="T76" s="320" t="e">
        <f>IF('POR META PRODUCTO'!V76&gt;0,'POR META PRODUCTO'!V76/'POR META PRODUCTO'!$T76,0)</f>
        <v>#REF!</v>
      </c>
      <c r="U76" s="320" t="e">
        <f>IF('POR META PRODUCTO'!W76&gt;0,'POR META PRODUCTO'!W76/'POR META PRODUCTO'!$T76,0)</f>
        <v>#REF!</v>
      </c>
      <c r="V76" s="320" t="e">
        <f>IF('POR META PRODUCTO'!X76&gt;0,'POR META PRODUCTO'!X76/'POR META PRODUCTO'!$T76,0)</f>
        <v>#REF!</v>
      </c>
      <c r="W76" s="329" t="e">
        <f t="shared" si="16"/>
        <v>#REF!</v>
      </c>
      <c r="X76" s="320" t="e">
        <f>IF('POR META PRODUCTO'!AA76&gt;0,'POR META PRODUCTO'!AA76/'POR META PRODUCTO'!$Z76,0)</f>
        <v>#REF!</v>
      </c>
      <c r="Y76" s="320" t="e">
        <f>IF('POR META PRODUCTO'!AB76&gt;0,'POR META PRODUCTO'!AB76/'POR META PRODUCTO'!$Z76,0)</f>
        <v>#REF!</v>
      </c>
      <c r="Z76" s="325" t="e">
        <f>IF('POR META PRODUCTO'!AC76&gt;0,'POR META PRODUCTO'!AC76/'POR META PRODUCTO'!$Z76,0)</f>
        <v>#REF!</v>
      </c>
      <c r="AA76" s="325" t="e">
        <f>IF('POR META PRODUCTO'!AD76&gt;0,'POR META PRODUCTO'!AD76/'POR META PRODUCTO'!$Z76,0)</f>
        <v>#REF!</v>
      </c>
    </row>
    <row r="77" spans="1:27" ht="55.5" hidden="1" customHeight="1" outlineLevel="2" x14ac:dyDescent="0.25">
      <c r="A77" s="3" t="str">
        <f t="shared" si="21"/>
        <v>3.1.6.1</v>
      </c>
      <c r="B77" s="58" t="s">
        <v>526</v>
      </c>
      <c r="C77" s="58" t="e">
        <f>+VLOOKUP(B77,'GASTOS OCT'!#REF!,5,FALSE)</f>
        <v>#REF!</v>
      </c>
      <c r="D77" s="420"/>
      <c r="E77" s="397" t="s">
        <v>436</v>
      </c>
      <c r="F77" s="436" t="e">
        <f>+VLOOKUP(C77,#REF!,2,FALSE)</f>
        <v>#REF!</v>
      </c>
      <c r="G77" s="26" t="s">
        <v>4226</v>
      </c>
      <c r="H77" s="329" t="e">
        <f>SUMPRODUCT((ACTUALIZADO!$A$4:$A$528=$A77)*(ACTUALIZADO!$M$4:$M$528=1)*(ACTUALIZADO!$B$4:$B$528=$C77)*(ACTUALIZADO!N$4:N$528))/1000000</f>
        <v>#REF!</v>
      </c>
      <c r="I77" s="320" t="e">
        <f>IF('POR META PRODUCTO'!I77&gt;0,'POR META PRODUCTO'!I77/'POR META PRODUCTO'!$H77,0)</f>
        <v>#REF!</v>
      </c>
      <c r="J77" s="320" t="e">
        <f>IF('POR META PRODUCTO'!J77&gt;0,'POR META PRODUCTO'!J77/'POR META PRODUCTO'!$H77,0)</f>
        <v>#REF!</v>
      </c>
      <c r="K77" s="320" t="e">
        <f>IF('POR META PRODUCTO'!K77&gt;0,'POR META PRODUCTO'!K77/'POR META PRODUCTO'!$H77,0)</f>
        <v>#REF!</v>
      </c>
      <c r="L77" s="320" t="e">
        <f>IF('POR META PRODUCTO'!L77&gt;0,'POR META PRODUCTO'!L77/'POR META PRODUCTO'!$H77,0)</f>
        <v>#REF!</v>
      </c>
      <c r="M77" s="329" t="e">
        <f>SUMPRODUCT((ACTUALIZADO!$A$4:$A$528=$A77)*(ACTUALIZADO!$M$4:$M$528=2)*(ACTUALIZADO!$B$4:$B$528=$C77)*(ACTUALIZADO!N$4:N$528))/1000000+SUMPRODUCT((ACTUALIZADO!$A$4:$A$528=$A77)*(ACTUALIZADO!$M$4:$M$528=5)*(ACTUALIZADO!$B$4:$B$528=$C77)*(ACTUALIZADO!N$4:N$528))/1000000</f>
        <v>#REF!</v>
      </c>
      <c r="N77" s="320" t="e">
        <f>IF('POR META PRODUCTO'!O77&gt;0,'POR META PRODUCTO'!O77/'POR META PRODUCTO'!$N77,0)</f>
        <v>#REF!</v>
      </c>
      <c r="O77" s="320" t="e">
        <f>IF('POR META PRODUCTO'!P77&gt;0,'POR META PRODUCTO'!P77/'POR META PRODUCTO'!$N77,0)</f>
        <v>#REF!</v>
      </c>
      <c r="P77" s="320" t="e">
        <f>IF('POR META PRODUCTO'!Q77&gt;0,'POR META PRODUCTO'!Q77/'POR META PRODUCTO'!$N77,0)</f>
        <v>#REF!</v>
      </c>
      <c r="Q77" s="320" t="e">
        <f>IF('POR META PRODUCTO'!R77&gt;0,'POR META PRODUCTO'!R77/'POR META PRODUCTO'!$N77,0)</f>
        <v>#REF!</v>
      </c>
      <c r="R77" s="329" t="e">
        <f>SUMPRODUCT((ACTUALIZADO!$A$4:$A$528=$A77)*(ACTUALIZADO!$M$4:$M$528=3)*(ACTUALIZADO!$B$4:$B$528=$C77)*(ACTUALIZADO!N$4:N$528))/1000000</f>
        <v>#REF!</v>
      </c>
      <c r="S77" s="320" t="e">
        <f>IF('POR META PRODUCTO'!U77&gt;0,'POR META PRODUCTO'!U77/'POR META PRODUCTO'!$T77,0)</f>
        <v>#REF!</v>
      </c>
      <c r="T77" s="320" t="e">
        <f>IF('POR META PRODUCTO'!V77&gt;0,'POR META PRODUCTO'!V77/'POR META PRODUCTO'!$T77,0)</f>
        <v>#REF!</v>
      </c>
      <c r="U77" s="320" t="e">
        <f>IF('POR META PRODUCTO'!W77&gt;0,'POR META PRODUCTO'!W77/'POR META PRODUCTO'!$T77,0)</f>
        <v>#REF!</v>
      </c>
      <c r="V77" s="320" t="e">
        <f>IF('POR META PRODUCTO'!X77&gt;0,'POR META PRODUCTO'!X77/'POR META PRODUCTO'!$T77,0)</f>
        <v>#REF!</v>
      </c>
      <c r="W77" s="329" t="e">
        <f t="shared" si="16"/>
        <v>#REF!</v>
      </c>
      <c r="X77" s="320" t="e">
        <f>IF('POR META PRODUCTO'!AA77&gt;0,'POR META PRODUCTO'!AA77/'POR META PRODUCTO'!$Z77,0)</f>
        <v>#REF!</v>
      </c>
      <c r="Y77" s="320" t="e">
        <f>IF('POR META PRODUCTO'!AB77&gt;0,'POR META PRODUCTO'!AB77/'POR META PRODUCTO'!$Z77,0)</f>
        <v>#REF!</v>
      </c>
      <c r="Z77" s="325" t="e">
        <f>IF('POR META PRODUCTO'!AC77&gt;0,'POR META PRODUCTO'!AC77/'POR META PRODUCTO'!$Z77,0)</f>
        <v>#REF!</v>
      </c>
      <c r="AA77" s="325" t="e">
        <f>IF('POR META PRODUCTO'!AD77&gt;0,'POR META PRODUCTO'!AD77/'POR META PRODUCTO'!$Z77,0)</f>
        <v>#REF!</v>
      </c>
    </row>
    <row r="78" spans="1:27" ht="27" hidden="1" outlineLevel="2" x14ac:dyDescent="0.25">
      <c r="A78" s="3" t="str">
        <f>CONCATENATE(MID(B78,1,3),".",MID(B78,5,1),".",2)</f>
        <v>3.1.6.2</v>
      </c>
      <c r="B78" s="58" t="s">
        <v>526</v>
      </c>
      <c r="C78" s="58" t="e">
        <f>+VLOOKUP(B78,'GASTOS OCT'!#REF!,5,FALSE)</f>
        <v>#REF!</v>
      </c>
      <c r="D78" s="421"/>
      <c r="E78" s="433" t="s">
        <v>436</v>
      </c>
      <c r="F78" s="451" t="e">
        <f>+VLOOKUP(C78,#REF!,2,FALSE)</f>
        <v>#REF!</v>
      </c>
      <c r="G78" s="26" t="s">
        <v>4227</v>
      </c>
      <c r="H78" s="329" t="e">
        <f>SUMPRODUCT((ACTUALIZADO!$A$4:$A$528=$A78)*(ACTUALIZADO!$M$4:$M$528=1)*(ACTUALIZADO!$B$4:$B$528=$C78)*(ACTUALIZADO!N$4:N$528))/1000000</f>
        <v>#REF!</v>
      </c>
      <c r="I78" s="320" t="e">
        <f>IF('POR META PRODUCTO'!I78&gt;0,'POR META PRODUCTO'!I78/'POR META PRODUCTO'!$H78,0)</f>
        <v>#REF!</v>
      </c>
      <c r="J78" s="320" t="e">
        <f>IF('POR META PRODUCTO'!J78&gt;0,'POR META PRODUCTO'!J78/'POR META PRODUCTO'!$H78,0)</f>
        <v>#REF!</v>
      </c>
      <c r="K78" s="320" t="e">
        <f>IF('POR META PRODUCTO'!K78&gt;0,'POR META PRODUCTO'!K78/'POR META PRODUCTO'!$H78,0)</f>
        <v>#REF!</v>
      </c>
      <c r="L78" s="320" t="e">
        <f>IF('POR META PRODUCTO'!L78&gt;0,'POR META PRODUCTO'!L78/'POR META PRODUCTO'!$H78,0)</f>
        <v>#REF!</v>
      </c>
      <c r="M78" s="329" t="e">
        <f>SUMPRODUCT((ACTUALIZADO!$A$4:$A$528=$A78)*(ACTUALIZADO!$M$4:$M$528=2)*(ACTUALIZADO!$B$4:$B$528=$C78)*(ACTUALIZADO!N$4:N$528))/1000000+SUMPRODUCT((ACTUALIZADO!$A$4:$A$528=$A78)*(ACTUALIZADO!$M$4:$M$528=5)*(ACTUALIZADO!$B$4:$B$528=$C78)*(ACTUALIZADO!N$4:N$528))/1000000</f>
        <v>#REF!</v>
      </c>
      <c r="N78" s="320" t="e">
        <f>IF('POR META PRODUCTO'!O78&gt;0,'POR META PRODUCTO'!O78/'POR META PRODUCTO'!$N78,0)</f>
        <v>#REF!</v>
      </c>
      <c r="O78" s="320" t="e">
        <f>IF('POR META PRODUCTO'!P78&gt;0,'POR META PRODUCTO'!P78/'POR META PRODUCTO'!$N78,0)</f>
        <v>#REF!</v>
      </c>
      <c r="P78" s="320" t="e">
        <f>IF('POR META PRODUCTO'!Q78&gt;0,'POR META PRODUCTO'!Q78/'POR META PRODUCTO'!$N78,0)</f>
        <v>#REF!</v>
      </c>
      <c r="Q78" s="320" t="e">
        <f>IF('POR META PRODUCTO'!R78&gt;0,'POR META PRODUCTO'!R78/'POR META PRODUCTO'!$N78,0)</f>
        <v>#REF!</v>
      </c>
      <c r="R78" s="329" t="e">
        <f>SUMPRODUCT((ACTUALIZADO!$A$4:$A$528=$A78)*(ACTUALIZADO!$M$4:$M$528=3)*(ACTUALIZADO!$B$4:$B$528=$C78)*(ACTUALIZADO!N$4:N$528))/1000000</f>
        <v>#REF!</v>
      </c>
      <c r="S78" s="320" t="e">
        <f>IF('POR META PRODUCTO'!U78&gt;0,'POR META PRODUCTO'!U78/'POR META PRODUCTO'!$T78,0)</f>
        <v>#REF!</v>
      </c>
      <c r="T78" s="320" t="e">
        <f>IF('POR META PRODUCTO'!V78&gt;0,'POR META PRODUCTO'!V78/'POR META PRODUCTO'!$T78,0)</f>
        <v>#REF!</v>
      </c>
      <c r="U78" s="320" t="e">
        <f>IF('POR META PRODUCTO'!W78&gt;0,'POR META PRODUCTO'!W78/'POR META PRODUCTO'!$T78,0)</f>
        <v>#REF!</v>
      </c>
      <c r="V78" s="320" t="e">
        <f>IF('POR META PRODUCTO'!X78&gt;0,'POR META PRODUCTO'!X78/'POR META PRODUCTO'!$T78,0)</f>
        <v>#REF!</v>
      </c>
      <c r="W78" s="329" t="e">
        <f t="shared" si="16"/>
        <v>#REF!</v>
      </c>
      <c r="X78" s="320" t="e">
        <f>IF('POR META PRODUCTO'!AA78&gt;0,'POR META PRODUCTO'!AA78/'POR META PRODUCTO'!$Z78,0)</f>
        <v>#REF!</v>
      </c>
      <c r="Y78" s="320" t="e">
        <f>IF('POR META PRODUCTO'!AB78&gt;0,'POR META PRODUCTO'!AB78/'POR META PRODUCTO'!$Z78,0)</f>
        <v>#REF!</v>
      </c>
      <c r="Z78" s="325" t="e">
        <f>IF('POR META PRODUCTO'!AC78&gt;0,'POR META PRODUCTO'!AC78/'POR META PRODUCTO'!$Z78,0)</f>
        <v>#REF!</v>
      </c>
      <c r="AA78" s="325" t="e">
        <f>IF('POR META PRODUCTO'!AD78&gt;0,'POR META PRODUCTO'!AD78/'POR META PRODUCTO'!$Z78,0)</f>
        <v>#REF!</v>
      </c>
    </row>
    <row r="79" spans="1:27" hidden="1" outlineLevel="1" x14ac:dyDescent="0.25">
      <c r="B79" s="58" t="s">
        <v>3555</v>
      </c>
      <c r="C79" s="58"/>
      <c r="D79" s="398" t="str">
        <f>+CONCATENATE("TOTAL ",D69)</f>
        <v>TOTAL MEDIO AMBIENTE</v>
      </c>
      <c r="E79" s="434"/>
      <c r="F79" s="435"/>
      <c r="G79" s="189"/>
      <c r="H79" s="329" t="e">
        <f>SUM(H69:H78)</f>
        <v>#REF!</v>
      </c>
      <c r="I79" s="321" t="e">
        <f>IF('POR META PRODUCTO'!I79&gt;0,'POR META PRODUCTO'!I79/'POR META PRODUCTO'!$H79,0)</f>
        <v>#REF!</v>
      </c>
      <c r="J79" s="321" t="e">
        <f>IF('POR META PRODUCTO'!J79&gt;0,'POR META PRODUCTO'!J79/'POR META PRODUCTO'!$H79,0)</f>
        <v>#REF!</v>
      </c>
      <c r="K79" s="321" t="e">
        <f>IF('POR META PRODUCTO'!K79&gt;0,'POR META PRODUCTO'!K79/'POR META PRODUCTO'!$H79,0)</f>
        <v>#REF!</v>
      </c>
      <c r="L79" s="321" t="e">
        <f>IF('POR META PRODUCTO'!L79&gt;0,'POR META PRODUCTO'!L79/'POR META PRODUCTO'!$H79,0)</f>
        <v>#REF!</v>
      </c>
      <c r="M79" s="329" t="e">
        <f t="shared" ref="M79" si="22">SUM(M69:M78)</f>
        <v>#REF!</v>
      </c>
      <c r="N79" s="321" t="e">
        <f>IF('POR META PRODUCTO'!O79&gt;0,'POR META PRODUCTO'!O79/'POR META PRODUCTO'!$N79,0)</f>
        <v>#REF!</v>
      </c>
      <c r="O79" s="321" t="e">
        <f>IF('POR META PRODUCTO'!P79&gt;0,'POR META PRODUCTO'!P79/'POR META PRODUCTO'!$N79,0)</f>
        <v>#REF!</v>
      </c>
      <c r="P79" s="321" t="e">
        <f>IF('POR META PRODUCTO'!Q79&gt;0,'POR META PRODUCTO'!Q79/'POR META PRODUCTO'!$N79,0)</f>
        <v>#REF!</v>
      </c>
      <c r="Q79" s="321" t="e">
        <f>IF('POR META PRODUCTO'!R79&gt;0,'POR META PRODUCTO'!R79/'POR META PRODUCTO'!$N79,0)</f>
        <v>#REF!</v>
      </c>
      <c r="R79" s="329" t="e">
        <f t="shared" ref="R79" si="23">SUM(R69:R78)</f>
        <v>#REF!</v>
      </c>
      <c r="S79" s="321" t="e">
        <f>IF('POR META PRODUCTO'!U79&gt;0,'POR META PRODUCTO'!U79/'POR META PRODUCTO'!$T79,0)</f>
        <v>#REF!</v>
      </c>
      <c r="T79" s="321" t="e">
        <f>IF('POR META PRODUCTO'!V79&gt;0,'POR META PRODUCTO'!V79/'POR META PRODUCTO'!$T79,0)</f>
        <v>#REF!</v>
      </c>
      <c r="U79" s="321" t="e">
        <f>IF('POR META PRODUCTO'!W79&gt;0,'POR META PRODUCTO'!W79/'POR META PRODUCTO'!$T79,0)</f>
        <v>#REF!</v>
      </c>
      <c r="V79" s="321" t="e">
        <f>IF('POR META PRODUCTO'!X79&gt;0,'POR META PRODUCTO'!X79/'POR META PRODUCTO'!$T79,0)</f>
        <v>#REF!</v>
      </c>
      <c r="W79" s="329" t="e">
        <f t="shared" si="16"/>
        <v>#REF!</v>
      </c>
      <c r="X79" s="321" t="e">
        <f>IF('POR META PRODUCTO'!AA79&gt;0,'POR META PRODUCTO'!AA79/'POR META PRODUCTO'!$Z79,0)</f>
        <v>#REF!</v>
      </c>
      <c r="Y79" s="321" t="e">
        <f>IF('POR META PRODUCTO'!AB79&gt;0,'POR META PRODUCTO'!AB79/'POR META PRODUCTO'!$Z79,0)</f>
        <v>#REF!</v>
      </c>
      <c r="Z79" s="321" t="e">
        <f>IF('POR META PRODUCTO'!AC79&gt;0,'POR META PRODUCTO'!AC79/'POR META PRODUCTO'!$Z79,0)</f>
        <v>#REF!</v>
      </c>
      <c r="AA79" s="321" t="e">
        <f>IF('POR META PRODUCTO'!AD79&gt;0,'POR META PRODUCTO'!AD79/'POR META PRODUCTO'!$Z79,0)</f>
        <v>#REF!</v>
      </c>
    </row>
    <row r="80" spans="1:27" ht="27" hidden="1" outlineLevel="2" x14ac:dyDescent="0.25">
      <c r="A80" s="3" t="str">
        <f t="shared" ref="A80:A85" si="24">CONCATENATE(MID(B80,1,3),".",MID(B80,5,1),".",1)</f>
        <v>3.2.1.1</v>
      </c>
      <c r="B80" s="58" t="s">
        <v>527</v>
      </c>
      <c r="C80" s="58" t="e">
        <f>+VLOOKUP(B80,'GASTOS OCT'!#REF!,5,FALSE)</f>
        <v>#REF!</v>
      </c>
      <c r="D80" s="423" t="s">
        <v>439</v>
      </c>
      <c r="E80" s="428" t="s">
        <v>440</v>
      </c>
      <c r="F80" s="430" t="e">
        <f>+VLOOKUP(C80,#REF!,2,FALSE)</f>
        <v>#REF!</v>
      </c>
      <c r="G80" s="26" t="s">
        <v>4211</v>
      </c>
      <c r="H80" s="329" t="e">
        <f>SUMPRODUCT((ACTUALIZADO!$A$4:$A$528=$A80)*(ACTUALIZADO!$M$4:$M$528=1)*(ACTUALIZADO!$B$4:$B$528=$C80)*(ACTUALIZADO!N$4:N$528))/1000000</f>
        <v>#REF!</v>
      </c>
      <c r="I80" s="320" t="e">
        <f>IF('POR META PRODUCTO'!I80&gt;0,'POR META PRODUCTO'!I80/'POR META PRODUCTO'!$H80,0)</f>
        <v>#REF!</v>
      </c>
      <c r="J80" s="320" t="e">
        <f>IF('POR META PRODUCTO'!J80&gt;0,'POR META PRODUCTO'!J80/'POR META PRODUCTO'!$H80,0)</f>
        <v>#REF!</v>
      </c>
      <c r="K80" s="320" t="e">
        <f>IF('POR META PRODUCTO'!K80&gt;0,'POR META PRODUCTO'!K80/'POR META PRODUCTO'!$H80,0)</f>
        <v>#REF!</v>
      </c>
      <c r="L80" s="320" t="e">
        <f>IF('POR META PRODUCTO'!L80&gt;0,'POR META PRODUCTO'!L80/'POR META PRODUCTO'!$H80,0)</f>
        <v>#REF!</v>
      </c>
      <c r="M80" s="329" t="e">
        <f>SUMPRODUCT((ACTUALIZADO!$A$4:$A$528=$A80)*(ACTUALIZADO!$M$4:$M$528=2)*(ACTUALIZADO!$B$4:$B$528=$C80)*(ACTUALIZADO!N$4:N$528))/1000000+SUMPRODUCT((ACTUALIZADO!$A$4:$A$528=$A80)*(ACTUALIZADO!$M$4:$M$528=5)*(ACTUALIZADO!$B$4:$B$528=$C80)*(ACTUALIZADO!N$4:N$528))/1000000</f>
        <v>#REF!</v>
      </c>
      <c r="N80" s="320" t="e">
        <f>IF('POR META PRODUCTO'!O80&gt;0,'POR META PRODUCTO'!O80/'POR META PRODUCTO'!$N80,0)</f>
        <v>#REF!</v>
      </c>
      <c r="O80" s="320" t="e">
        <f>IF('POR META PRODUCTO'!P80&gt;0,'POR META PRODUCTO'!P80/'POR META PRODUCTO'!$N80,0)</f>
        <v>#REF!</v>
      </c>
      <c r="P80" s="320" t="e">
        <f>IF('POR META PRODUCTO'!Q80&gt;0,'POR META PRODUCTO'!Q80/'POR META PRODUCTO'!$N80,0)</f>
        <v>#REF!</v>
      </c>
      <c r="Q80" s="320" t="e">
        <f>IF('POR META PRODUCTO'!R80&gt;0,'POR META PRODUCTO'!R80/'POR META PRODUCTO'!$N80,0)</f>
        <v>#REF!</v>
      </c>
      <c r="R80" s="329" t="e">
        <f>SUMPRODUCT((ACTUALIZADO!$A$4:$A$528=$A80)*(ACTUALIZADO!$M$4:$M$528=3)*(ACTUALIZADO!$B$4:$B$528=$C80)*(ACTUALIZADO!N$4:N$528))/1000000</f>
        <v>#REF!</v>
      </c>
      <c r="S80" s="320" t="e">
        <f>IF('POR META PRODUCTO'!U80&gt;0,'POR META PRODUCTO'!U80/'POR META PRODUCTO'!$T80,0)</f>
        <v>#REF!</v>
      </c>
      <c r="T80" s="320" t="e">
        <f>IF('POR META PRODUCTO'!V80&gt;0,'POR META PRODUCTO'!V80/'POR META PRODUCTO'!$T80,0)</f>
        <v>#REF!</v>
      </c>
      <c r="U80" s="320" t="e">
        <f>IF('POR META PRODUCTO'!W80&gt;0,'POR META PRODUCTO'!W80/'POR META PRODUCTO'!$T80,0)</f>
        <v>#REF!</v>
      </c>
      <c r="V80" s="320" t="e">
        <f>IF('POR META PRODUCTO'!X80&gt;0,'POR META PRODUCTO'!X80/'POR META PRODUCTO'!$T80,0)</f>
        <v>#REF!</v>
      </c>
      <c r="W80" s="329" t="e">
        <f t="shared" si="16"/>
        <v>#REF!</v>
      </c>
      <c r="X80" s="320" t="e">
        <f>IF('POR META PRODUCTO'!AA80&gt;0,'POR META PRODUCTO'!AA80/'POR META PRODUCTO'!$Z80,0)</f>
        <v>#REF!</v>
      </c>
      <c r="Y80" s="320" t="e">
        <f>IF('POR META PRODUCTO'!AB80&gt;0,'POR META PRODUCTO'!AB80/'POR META PRODUCTO'!$Z80,0)</f>
        <v>#REF!</v>
      </c>
      <c r="Z80" s="325" t="e">
        <f>IF('POR META PRODUCTO'!AC80&gt;0,'POR META PRODUCTO'!AC80/'POR META PRODUCTO'!$Z80,0)</f>
        <v>#REF!</v>
      </c>
      <c r="AA80" s="325" t="e">
        <f>IF('POR META PRODUCTO'!AD80&gt;0,'POR META PRODUCTO'!AD80/'POR META PRODUCTO'!$Z80,0)</f>
        <v>#REF!</v>
      </c>
    </row>
    <row r="81" spans="1:27" ht="40.5" hidden="1" outlineLevel="2" x14ac:dyDescent="0.25">
      <c r="A81" s="3" t="str">
        <f>CONCATENATE(MID(B81,1,3),".",MID(B81,5,1),".",2)</f>
        <v>3.2.1.2</v>
      </c>
      <c r="B81" s="58" t="s">
        <v>527</v>
      </c>
      <c r="C81" s="58" t="e">
        <f>+VLOOKUP(B81,'GASTOS OCT'!#REF!,5,FALSE)</f>
        <v>#REF!</v>
      </c>
      <c r="D81" s="420"/>
      <c r="E81" s="397" t="s">
        <v>440</v>
      </c>
      <c r="F81" s="436" t="e">
        <f>+VLOOKUP(C81,#REF!,2,FALSE)</f>
        <v>#REF!</v>
      </c>
      <c r="G81" s="26" t="s">
        <v>4212</v>
      </c>
      <c r="H81" s="329" t="e">
        <f>SUMPRODUCT((ACTUALIZADO!$A$4:$A$528=$A81)*(ACTUALIZADO!$M$4:$M$528=1)*(ACTUALIZADO!$B$4:$B$528=$C81)*(ACTUALIZADO!N$4:N$528))/1000000</f>
        <v>#REF!</v>
      </c>
      <c r="I81" s="320" t="e">
        <f>IF('POR META PRODUCTO'!I81&gt;0,'POR META PRODUCTO'!I81/'POR META PRODUCTO'!$H81,0)</f>
        <v>#REF!</v>
      </c>
      <c r="J81" s="320" t="e">
        <f>IF('POR META PRODUCTO'!J81&gt;0,'POR META PRODUCTO'!J81/'POR META PRODUCTO'!$H81,0)</f>
        <v>#REF!</v>
      </c>
      <c r="K81" s="320" t="e">
        <f>IF('POR META PRODUCTO'!K81&gt;0,'POR META PRODUCTO'!K81/'POR META PRODUCTO'!$H81,0)</f>
        <v>#REF!</v>
      </c>
      <c r="L81" s="320" t="e">
        <f>IF('POR META PRODUCTO'!L81&gt;0,'POR META PRODUCTO'!L81/'POR META PRODUCTO'!$H81,0)</f>
        <v>#REF!</v>
      </c>
      <c r="M81" s="329" t="e">
        <f>SUMPRODUCT((ACTUALIZADO!$A$4:$A$528=$A81)*(ACTUALIZADO!$M$4:$M$528=2)*(ACTUALIZADO!$B$4:$B$528=$C81)*(ACTUALIZADO!N$4:N$528))/1000000+SUMPRODUCT((ACTUALIZADO!$A$4:$A$528=$A81)*(ACTUALIZADO!$M$4:$M$528=5)*(ACTUALIZADO!$B$4:$B$528=$C81)*(ACTUALIZADO!N$4:N$528))/1000000</f>
        <v>#REF!</v>
      </c>
      <c r="N81" s="320" t="e">
        <f>IF('POR META PRODUCTO'!O81&gt;0,'POR META PRODUCTO'!O81/'POR META PRODUCTO'!$N81,0)</f>
        <v>#REF!</v>
      </c>
      <c r="O81" s="320" t="e">
        <f>IF('POR META PRODUCTO'!P81&gt;0,'POR META PRODUCTO'!P81/'POR META PRODUCTO'!$N81,0)</f>
        <v>#REF!</v>
      </c>
      <c r="P81" s="320" t="e">
        <f>IF('POR META PRODUCTO'!Q81&gt;0,'POR META PRODUCTO'!Q81/'POR META PRODUCTO'!$N81,0)</f>
        <v>#REF!</v>
      </c>
      <c r="Q81" s="320" t="e">
        <f>IF('POR META PRODUCTO'!R81&gt;0,'POR META PRODUCTO'!R81/'POR META PRODUCTO'!$N81,0)</f>
        <v>#REF!</v>
      </c>
      <c r="R81" s="329" t="e">
        <f>SUMPRODUCT((ACTUALIZADO!$A$4:$A$528=$A81)*(ACTUALIZADO!$M$4:$M$528=3)*(ACTUALIZADO!$B$4:$B$528=$C81)*(ACTUALIZADO!N$4:N$528))/1000000</f>
        <v>#REF!</v>
      </c>
      <c r="S81" s="320" t="e">
        <f>IF('POR META PRODUCTO'!U81&gt;0,'POR META PRODUCTO'!U81/'POR META PRODUCTO'!$T81,0)</f>
        <v>#REF!</v>
      </c>
      <c r="T81" s="320" t="e">
        <f>IF('POR META PRODUCTO'!V81&gt;0,'POR META PRODUCTO'!V81/'POR META PRODUCTO'!$T81,0)</f>
        <v>#REF!</v>
      </c>
      <c r="U81" s="320" t="e">
        <f>IF('POR META PRODUCTO'!W81&gt;0,'POR META PRODUCTO'!W81/'POR META PRODUCTO'!$T81,0)</f>
        <v>#REF!</v>
      </c>
      <c r="V81" s="320" t="e">
        <f>IF('POR META PRODUCTO'!X81&gt;0,'POR META PRODUCTO'!X81/'POR META PRODUCTO'!$T81,0)</f>
        <v>#REF!</v>
      </c>
      <c r="W81" s="329" t="e">
        <f t="shared" si="16"/>
        <v>#REF!</v>
      </c>
      <c r="X81" s="320" t="e">
        <f>IF('POR META PRODUCTO'!AA81&gt;0,'POR META PRODUCTO'!AA81/'POR META PRODUCTO'!$Z81,0)</f>
        <v>#REF!</v>
      </c>
      <c r="Y81" s="320" t="e">
        <f>IF('POR META PRODUCTO'!AB81&gt;0,'POR META PRODUCTO'!AB81/'POR META PRODUCTO'!$Z81,0)</f>
        <v>#REF!</v>
      </c>
      <c r="Z81" s="325" t="e">
        <f>IF('POR META PRODUCTO'!AC81&gt;0,'POR META PRODUCTO'!AC81/'POR META PRODUCTO'!$Z81,0)</f>
        <v>#REF!</v>
      </c>
      <c r="AA81" s="325" t="e">
        <f>IF('POR META PRODUCTO'!AD81&gt;0,'POR META PRODUCTO'!AD81/'POR META PRODUCTO'!$Z81,0)</f>
        <v>#REF!</v>
      </c>
    </row>
    <row r="82" spans="1:27" ht="27" hidden="1" outlineLevel="2" x14ac:dyDescent="0.25">
      <c r="A82" s="3" t="str">
        <f>CONCATENATE(MID(B82,1,3),".",MID(B82,5,1),".",3)</f>
        <v>3.2.1.3</v>
      </c>
      <c r="B82" s="58" t="s">
        <v>527</v>
      </c>
      <c r="C82" s="58" t="e">
        <f>+VLOOKUP(B82,'GASTOS OCT'!#REF!,5,FALSE)</f>
        <v>#REF!</v>
      </c>
      <c r="D82" s="420"/>
      <c r="E82" s="397" t="s">
        <v>440</v>
      </c>
      <c r="F82" s="436" t="e">
        <f>+VLOOKUP(C82,#REF!,2,FALSE)</f>
        <v>#REF!</v>
      </c>
      <c r="G82" s="26" t="s">
        <v>4252</v>
      </c>
      <c r="H82" s="329" t="e">
        <f>SUMPRODUCT((ACTUALIZADO!$A$4:$A$528=$A82)*(ACTUALIZADO!$M$4:$M$528=1)*(ACTUALIZADO!$B$4:$B$528=$C82)*(ACTUALIZADO!N$4:N$528))/1000000</f>
        <v>#REF!</v>
      </c>
      <c r="I82" s="320" t="e">
        <f>IF('POR META PRODUCTO'!I82&gt;0,'POR META PRODUCTO'!I82/'POR META PRODUCTO'!$H82,0)</f>
        <v>#REF!</v>
      </c>
      <c r="J82" s="320" t="e">
        <f>IF('POR META PRODUCTO'!J82&gt;0,'POR META PRODUCTO'!J82/'POR META PRODUCTO'!$H82,0)</f>
        <v>#REF!</v>
      </c>
      <c r="K82" s="320" t="e">
        <f>IF('POR META PRODUCTO'!K82&gt;0,'POR META PRODUCTO'!K82/'POR META PRODUCTO'!$H82,0)</f>
        <v>#REF!</v>
      </c>
      <c r="L82" s="320" t="e">
        <f>IF('POR META PRODUCTO'!L82&gt;0,'POR META PRODUCTO'!L82/'POR META PRODUCTO'!$H82,0)</f>
        <v>#REF!</v>
      </c>
      <c r="M82" s="329" t="e">
        <f>SUMPRODUCT((ACTUALIZADO!$A$4:$A$528=$A82)*(ACTUALIZADO!$M$4:$M$528=2)*(ACTUALIZADO!$B$4:$B$528=$C82)*(ACTUALIZADO!N$4:N$528))/1000000+SUMPRODUCT((ACTUALIZADO!$A$4:$A$528=$A82)*(ACTUALIZADO!$M$4:$M$528=5)*(ACTUALIZADO!$B$4:$B$528=$C82)*(ACTUALIZADO!N$4:N$528))/1000000</f>
        <v>#REF!</v>
      </c>
      <c r="N82" s="320" t="e">
        <f>IF('POR META PRODUCTO'!O82&gt;0,'POR META PRODUCTO'!O82/'POR META PRODUCTO'!$N82,0)</f>
        <v>#REF!</v>
      </c>
      <c r="O82" s="320" t="e">
        <f>IF('POR META PRODUCTO'!P82&gt;0,'POR META PRODUCTO'!P82/'POR META PRODUCTO'!$N82,0)</f>
        <v>#REF!</v>
      </c>
      <c r="P82" s="320" t="e">
        <f>IF('POR META PRODUCTO'!Q82&gt;0,'POR META PRODUCTO'!Q82/'POR META PRODUCTO'!$N82,0)</f>
        <v>#REF!</v>
      </c>
      <c r="Q82" s="320" t="e">
        <f>IF('POR META PRODUCTO'!R82&gt;0,'POR META PRODUCTO'!R82/'POR META PRODUCTO'!$N82,0)</f>
        <v>#REF!</v>
      </c>
      <c r="R82" s="329" t="e">
        <f>SUMPRODUCT((ACTUALIZADO!$A$4:$A$528=$A82)*(ACTUALIZADO!$M$4:$M$528=3)*(ACTUALIZADO!$B$4:$B$528=$C82)*(ACTUALIZADO!N$4:N$528))/1000000</f>
        <v>#REF!</v>
      </c>
      <c r="S82" s="320" t="e">
        <f>IF('POR META PRODUCTO'!U82&gt;0,'POR META PRODUCTO'!U82/'POR META PRODUCTO'!$T82,0)</f>
        <v>#REF!</v>
      </c>
      <c r="T82" s="320" t="e">
        <f>IF('POR META PRODUCTO'!V82&gt;0,'POR META PRODUCTO'!V82/'POR META PRODUCTO'!$T82,0)</f>
        <v>#REF!</v>
      </c>
      <c r="U82" s="320" t="e">
        <f>IF('POR META PRODUCTO'!W82&gt;0,'POR META PRODUCTO'!W82/'POR META PRODUCTO'!$T82,0)</f>
        <v>#REF!</v>
      </c>
      <c r="V82" s="320" t="e">
        <f>IF('POR META PRODUCTO'!X82&gt;0,'POR META PRODUCTO'!X82/'POR META PRODUCTO'!$T82,0)</f>
        <v>#REF!</v>
      </c>
      <c r="W82" s="329" t="e">
        <f t="shared" si="16"/>
        <v>#REF!</v>
      </c>
      <c r="X82" s="320" t="e">
        <f>IF('POR META PRODUCTO'!AA82&gt;0,'POR META PRODUCTO'!AA82/'POR META PRODUCTO'!$Z82,0)</f>
        <v>#REF!</v>
      </c>
      <c r="Y82" s="320" t="e">
        <f>IF('POR META PRODUCTO'!AB82&gt;0,'POR META PRODUCTO'!AB82/'POR META PRODUCTO'!$Z82,0)</f>
        <v>#REF!</v>
      </c>
      <c r="Z82" s="325" t="e">
        <f>IF('POR META PRODUCTO'!AC82&gt;0,'POR META PRODUCTO'!AC82/'POR META PRODUCTO'!$Z82,0)</f>
        <v>#REF!</v>
      </c>
      <c r="AA82" s="325" t="e">
        <f>IF('POR META PRODUCTO'!AD82&gt;0,'POR META PRODUCTO'!AD82/'POR META PRODUCTO'!$Z82,0)</f>
        <v>#REF!</v>
      </c>
    </row>
    <row r="83" spans="1:27" hidden="1" outlineLevel="2" x14ac:dyDescent="0.25">
      <c r="A83" s="3" t="str">
        <f>CONCATENATE(MID(B83,1,3),".",MID(B83,5,1),".",4)</f>
        <v>3.2.1.4</v>
      </c>
      <c r="B83" s="58" t="s">
        <v>527</v>
      </c>
      <c r="C83" s="58" t="e">
        <f>+VLOOKUP(B83,'GASTOS OCT'!#REF!,5,FALSE)</f>
        <v>#REF!</v>
      </c>
      <c r="D83" s="420"/>
      <c r="E83" s="397" t="s">
        <v>440</v>
      </c>
      <c r="F83" s="436" t="e">
        <f>+VLOOKUP(C83,#REF!,2,FALSE)</f>
        <v>#REF!</v>
      </c>
      <c r="G83" s="26" t="s">
        <v>4213</v>
      </c>
      <c r="H83" s="329" t="e">
        <f>SUMPRODUCT((ACTUALIZADO!$A$4:$A$528=$A83)*(ACTUALIZADO!$M$4:$M$528=1)*(ACTUALIZADO!$B$4:$B$528=$C83)*(ACTUALIZADO!N$4:N$528))/1000000</f>
        <v>#REF!</v>
      </c>
      <c r="I83" s="320" t="e">
        <f>IF('POR META PRODUCTO'!I83&gt;0,'POR META PRODUCTO'!I83/'POR META PRODUCTO'!$H83,0)</f>
        <v>#REF!</v>
      </c>
      <c r="J83" s="320" t="e">
        <f>IF('POR META PRODUCTO'!J83&gt;0,'POR META PRODUCTO'!J83/'POR META PRODUCTO'!$H83,0)</f>
        <v>#REF!</v>
      </c>
      <c r="K83" s="320" t="e">
        <f>IF('POR META PRODUCTO'!K83&gt;0,'POR META PRODUCTO'!K83/'POR META PRODUCTO'!$H83,0)</f>
        <v>#REF!</v>
      </c>
      <c r="L83" s="320" t="e">
        <f>IF('POR META PRODUCTO'!L83&gt;0,'POR META PRODUCTO'!L83/'POR META PRODUCTO'!$H83,0)</f>
        <v>#REF!</v>
      </c>
      <c r="M83" s="329" t="e">
        <f>SUMPRODUCT((ACTUALIZADO!$A$4:$A$528=$A83)*(ACTUALIZADO!$M$4:$M$528=2)*(ACTUALIZADO!$B$4:$B$528=$C83)*(ACTUALIZADO!N$4:N$528))/1000000+SUMPRODUCT((ACTUALIZADO!$A$4:$A$528=$A83)*(ACTUALIZADO!$M$4:$M$528=5)*(ACTUALIZADO!$B$4:$B$528=$C83)*(ACTUALIZADO!N$4:N$528))/1000000</f>
        <v>#REF!</v>
      </c>
      <c r="N83" s="320" t="e">
        <f>IF('POR META PRODUCTO'!O83&gt;0,'POR META PRODUCTO'!O83/'POR META PRODUCTO'!$N83,0)</f>
        <v>#REF!</v>
      </c>
      <c r="O83" s="320" t="e">
        <f>IF('POR META PRODUCTO'!P83&gt;0,'POR META PRODUCTO'!P83/'POR META PRODUCTO'!$N83,0)</f>
        <v>#REF!</v>
      </c>
      <c r="P83" s="320" t="e">
        <f>IF('POR META PRODUCTO'!Q83&gt;0,'POR META PRODUCTO'!Q83/'POR META PRODUCTO'!$N83,0)</f>
        <v>#REF!</v>
      </c>
      <c r="Q83" s="320" t="e">
        <f>IF('POR META PRODUCTO'!R83&gt;0,'POR META PRODUCTO'!R83/'POR META PRODUCTO'!$N83,0)</f>
        <v>#REF!</v>
      </c>
      <c r="R83" s="329" t="e">
        <f>SUMPRODUCT((ACTUALIZADO!$A$4:$A$528=$A83)*(ACTUALIZADO!$M$4:$M$528=3)*(ACTUALIZADO!$B$4:$B$528=$C83)*(ACTUALIZADO!N$4:N$528))/1000000</f>
        <v>#REF!</v>
      </c>
      <c r="S83" s="320" t="e">
        <f>IF('POR META PRODUCTO'!U83&gt;0,'POR META PRODUCTO'!U83/'POR META PRODUCTO'!$T83,0)</f>
        <v>#REF!</v>
      </c>
      <c r="T83" s="320" t="e">
        <f>IF('POR META PRODUCTO'!V83&gt;0,'POR META PRODUCTO'!V83/'POR META PRODUCTO'!$T83,0)</f>
        <v>#REF!</v>
      </c>
      <c r="U83" s="320" t="e">
        <f>IF('POR META PRODUCTO'!W83&gt;0,'POR META PRODUCTO'!W83/'POR META PRODUCTO'!$T83,0)</f>
        <v>#REF!</v>
      </c>
      <c r="V83" s="320" t="e">
        <f>IF('POR META PRODUCTO'!X83&gt;0,'POR META PRODUCTO'!X83/'POR META PRODUCTO'!$T83,0)</f>
        <v>#REF!</v>
      </c>
      <c r="W83" s="329" t="e">
        <f t="shared" si="16"/>
        <v>#REF!</v>
      </c>
      <c r="X83" s="320" t="e">
        <f>IF('POR META PRODUCTO'!AA83&gt;0,'POR META PRODUCTO'!AA83/'POR META PRODUCTO'!$Z83,0)</f>
        <v>#REF!</v>
      </c>
      <c r="Y83" s="320" t="e">
        <f>IF('POR META PRODUCTO'!AB83&gt;0,'POR META PRODUCTO'!AB83/'POR META PRODUCTO'!$Z83,0)</f>
        <v>#REF!</v>
      </c>
      <c r="Z83" s="325" t="e">
        <f>IF('POR META PRODUCTO'!AC83&gt;0,'POR META PRODUCTO'!AC83/'POR META PRODUCTO'!$Z83,0)</f>
        <v>#REF!</v>
      </c>
      <c r="AA83" s="325" t="e">
        <f>IF('POR META PRODUCTO'!AD83&gt;0,'POR META PRODUCTO'!AD83/'POR META PRODUCTO'!$Z83,0)</f>
        <v>#REF!</v>
      </c>
    </row>
    <row r="84" spans="1:27" ht="27" hidden="1" outlineLevel="2" x14ac:dyDescent="0.25">
      <c r="A84" s="3" t="str">
        <f t="shared" si="24"/>
        <v>3.2.2.1</v>
      </c>
      <c r="B84" s="58" t="s">
        <v>528</v>
      </c>
      <c r="C84" s="58" t="e">
        <f>+VLOOKUP(B84,'GASTOS OCT'!#REF!,5,FALSE)</f>
        <v>#REF!</v>
      </c>
      <c r="D84" s="420"/>
      <c r="E84" s="290" t="s">
        <v>444</v>
      </c>
      <c r="F84" s="291" t="e">
        <f>+VLOOKUP(C84,#REF!,2,FALSE)</f>
        <v>#REF!</v>
      </c>
      <c r="G84" s="26" t="s">
        <v>4253</v>
      </c>
      <c r="H84" s="329" t="e">
        <f>SUMPRODUCT((ACTUALIZADO!$A$4:$A$528=$A84)*(ACTUALIZADO!$M$4:$M$528=1)*(ACTUALIZADO!$B$4:$B$528=$C84)*(ACTUALIZADO!N$4:N$528))/1000000</f>
        <v>#REF!</v>
      </c>
      <c r="I84" s="320" t="e">
        <f>IF('POR META PRODUCTO'!I84&gt;0,'POR META PRODUCTO'!I84/'POR META PRODUCTO'!$H84,0)</f>
        <v>#REF!</v>
      </c>
      <c r="J84" s="320" t="e">
        <f>IF('POR META PRODUCTO'!J84&gt;0,'POR META PRODUCTO'!J84/'POR META PRODUCTO'!$H84,0)</f>
        <v>#REF!</v>
      </c>
      <c r="K84" s="320" t="e">
        <f>IF('POR META PRODUCTO'!K84&gt;0,'POR META PRODUCTO'!K84/'POR META PRODUCTO'!$H84,0)</f>
        <v>#REF!</v>
      </c>
      <c r="L84" s="320" t="e">
        <f>IF('POR META PRODUCTO'!L84&gt;0,'POR META PRODUCTO'!L84/'POR META PRODUCTO'!$H84,0)</f>
        <v>#REF!</v>
      </c>
      <c r="M84" s="329" t="e">
        <f>SUMPRODUCT((ACTUALIZADO!$A$4:$A$528=$A84)*(ACTUALIZADO!$M$4:$M$528=2)*(ACTUALIZADO!$B$4:$B$528=$C84)*(ACTUALIZADO!N$4:N$528))/1000000+SUMPRODUCT((ACTUALIZADO!$A$4:$A$528=$A84)*(ACTUALIZADO!$M$4:$M$528=5)*(ACTUALIZADO!$B$4:$B$528=$C84)*(ACTUALIZADO!N$4:N$528))/1000000</f>
        <v>#REF!</v>
      </c>
      <c r="N84" s="320" t="e">
        <f>IF('POR META PRODUCTO'!O84&gt;0,'POR META PRODUCTO'!O84/'POR META PRODUCTO'!$N84,0)</f>
        <v>#REF!</v>
      </c>
      <c r="O84" s="320" t="e">
        <f>IF('POR META PRODUCTO'!P84&gt;0,'POR META PRODUCTO'!P84/'POR META PRODUCTO'!$N84,0)</f>
        <v>#REF!</v>
      </c>
      <c r="P84" s="320" t="e">
        <f>IF('POR META PRODUCTO'!Q84&gt;0,'POR META PRODUCTO'!Q84/'POR META PRODUCTO'!$N84,0)</f>
        <v>#REF!</v>
      </c>
      <c r="Q84" s="320" t="e">
        <f>IF('POR META PRODUCTO'!R84&gt;0,'POR META PRODUCTO'!R84/'POR META PRODUCTO'!$N84,0)</f>
        <v>#REF!</v>
      </c>
      <c r="R84" s="329" t="e">
        <f>SUMPRODUCT((ACTUALIZADO!$A$4:$A$528=$A84)*(ACTUALIZADO!$M$4:$M$528=3)*(ACTUALIZADO!$B$4:$B$528=$C84)*(ACTUALIZADO!N$4:N$528))/1000000</f>
        <v>#REF!</v>
      </c>
      <c r="S84" s="320" t="e">
        <f>IF('POR META PRODUCTO'!U84&gt;0,'POR META PRODUCTO'!U84/'POR META PRODUCTO'!$T84,0)</f>
        <v>#REF!</v>
      </c>
      <c r="T84" s="320" t="e">
        <f>IF('POR META PRODUCTO'!V84&gt;0,'POR META PRODUCTO'!V84/'POR META PRODUCTO'!$T84,0)</f>
        <v>#REF!</v>
      </c>
      <c r="U84" s="320" t="e">
        <f>IF('POR META PRODUCTO'!W84&gt;0,'POR META PRODUCTO'!W84/'POR META PRODUCTO'!$T84,0)</f>
        <v>#REF!</v>
      </c>
      <c r="V84" s="320" t="e">
        <f>IF('POR META PRODUCTO'!X84&gt;0,'POR META PRODUCTO'!X84/'POR META PRODUCTO'!$T84,0)</f>
        <v>#REF!</v>
      </c>
      <c r="W84" s="329" t="e">
        <f t="shared" si="16"/>
        <v>#REF!</v>
      </c>
      <c r="X84" s="320" t="e">
        <f>IF('POR META PRODUCTO'!AA84&gt;0,'POR META PRODUCTO'!AA84/'POR META PRODUCTO'!$Z84,0)</f>
        <v>#REF!</v>
      </c>
      <c r="Y84" s="320" t="e">
        <f>IF('POR META PRODUCTO'!AB84&gt;0,'POR META PRODUCTO'!AB84/'POR META PRODUCTO'!$Z84,0)</f>
        <v>#REF!</v>
      </c>
      <c r="Z84" s="325" t="e">
        <f>IF('POR META PRODUCTO'!AC84&gt;0,'POR META PRODUCTO'!AC84/'POR META PRODUCTO'!$Z84,0)</f>
        <v>#REF!</v>
      </c>
      <c r="AA84" s="325" t="e">
        <f>IF('POR META PRODUCTO'!AD84&gt;0,'POR META PRODUCTO'!AD84/'POR META PRODUCTO'!$Z84,0)</f>
        <v>#REF!</v>
      </c>
    </row>
    <row r="85" spans="1:27" hidden="1" outlineLevel="2" x14ac:dyDescent="0.25">
      <c r="A85" s="3" t="str">
        <f t="shared" si="24"/>
        <v>3.2.3.1</v>
      </c>
      <c r="B85" s="58" t="s">
        <v>529</v>
      </c>
      <c r="C85" s="58" t="e">
        <f>+VLOOKUP(B85,'GASTOS OCT'!#REF!,5,FALSE)</f>
        <v>#REF!</v>
      </c>
      <c r="D85" s="420"/>
      <c r="E85" s="397" t="s">
        <v>447</v>
      </c>
      <c r="F85" s="436" t="e">
        <f>+VLOOKUP(C85,#REF!,2,FALSE)</f>
        <v>#REF!</v>
      </c>
      <c r="G85" s="26" t="s">
        <v>4229</v>
      </c>
      <c r="H85" s="329" t="e" cm="1">
        <f t="array" ref="H85">(SUMPRODUCT((ACTUALIZADO!$A$4:$A$528=$A85)*(ACTUALIZADO!$M$4:$M$528=1)*(ACTUALIZADO!$B$4:$B$528=$C85)*(ACTUALIZADO!N$4:N$528))/1000000)+(SUMPRODUCT((ACTUALIZADO!$A$4:$A$528=$A85)*(ACTUALIZADO!$M$4:$M$528=5)*(ACTUALIZADO!$B$4:$B$528=$C85)*(ACTUALIZADO!N$4:N$528))/1000000)</f>
        <v>#REF!</v>
      </c>
      <c r="I85" s="320" t="e">
        <f>IF('POR META PRODUCTO'!I85&gt;0,'POR META PRODUCTO'!I85/'POR META PRODUCTO'!$H85,0)</f>
        <v>#REF!</v>
      </c>
      <c r="J85" s="320" t="e">
        <f>IF('POR META PRODUCTO'!J85&gt;0,'POR META PRODUCTO'!J85/'POR META PRODUCTO'!$H85,0)</f>
        <v>#REF!</v>
      </c>
      <c r="K85" s="320" t="e">
        <f>IF('POR META PRODUCTO'!K85&gt;0,'POR META PRODUCTO'!K85/'POR META PRODUCTO'!$H85,0)</f>
        <v>#REF!</v>
      </c>
      <c r="L85" s="320" t="e">
        <f>IF('POR META PRODUCTO'!L85&gt;0,'POR META PRODUCTO'!L85/'POR META PRODUCTO'!$H85,0)</f>
        <v>#REF!</v>
      </c>
      <c r="M85" s="329" t="e">
        <f>SUMPRODUCT((ACTUALIZADO!$A$4:$A$528=$A85)*(ACTUALIZADO!$M$4:$M$528=2)*(ACTUALIZADO!$B$4:$B$528=$C85)*(ACTUALIZADO!N$4:N$528))/1000000+SUMPRODUCT((ACTUALIZADO!$A$4:$A$528=$A85)*(ACTUALIZADO!$M$4:$M$528=5)*(ACTUALIZADO!$B$4:$B$528=$C85)*(ACTUALIZADO!N$4:N$528))/1000000</f>
        <v>#REF!</v>
      </c>
      <c r="N85" s="320" t="e">
        <f>IF('POR META PRODUCTO'!O85&gt;0,'POR META PRODUCTO'!O85/'POR META PRODUCTO'!$N85,0)</f>
        <v>#REF!</v>
      </c>
      <c r="O85" s="320" t="e">
        <f>IF('POR META PRODUCTO'!P85&gt;0,'POR META PRODUCTO'!P85/'POR META PRODUCTO'!$N85,0)</f>
        <v>#REF!</v>
      </c>
      <c r="P85" s="320" t="e">
        <f>IF('POR META PRODUCTO'!Q85&gt;0,'POR META PRODUCTO'!Q85/'POR META PRODUCTO'!$N85,0)</f>
        <v>#REF!</v>
      </c>
      <c r="Q85" s="320" t="e">
        <f>IF('POR META PRODUCTO'!R85&gt;0,'POR META PRODUCTO'!R85/'POR META PRODUCTO'!$N85,0)</f>
        <v>#REF!</v>
      </c>
      <c r="R85" s="329" t="e">
        <f>SUMPRODUCT((ACTUALIZADO!$A$4:$A$528=$A85)*(ACTUALIZADO!$M$4:$M$528=3)*(ACTUALIZADO!$B$4:$B$528=$C85)*(ACTUALIZADO!N$4:N$528))/1000000</f>
        <v>#REF!</v>
      </c>
      <c r="S85" s="320" t="e">
        <f>IF('POR META PRODUCTO'!U85&gt;0,'POR META PRODUCTO'!U85/'POR META PRODUCTO'!$T85,0)</f>
        <v>#REF!</v>
      </c>
      <c r="T85" s="320" t="e">
        <f>IF('POR META PRODUCTO'!V85&gt;0,'POR META PRODUCTO'!V85/'POR META PRODUCTO'!$T85,0)</f>
        <v>#REF!</v>
      </c>
      <c r="U85" s="320" t="e">
        <f>IF('POR META PRODUCTO'!W85&gt;0,'POR META PRODUCTO'!W85/'POR META PRODUCTO'!$T85,0)</f>
        <v>#REF!</v>
      </c>
      <c r="V85" s="320" t="e">
        <f>IF('POR META PRODUCTO'!X85&gt;0,'POR META PRODUCTO'!X85/'POR META PRODUCTO'!$T85,0)</f>
        <v>#REF!</v>
      </c>
      <c r="W85" s="329" t="e">
        <f t="shared" si="16"/>
        <v>#REF!</v>
      </c>
      <c r="X85" s="320" t="e">
        <f>IF('POR META PRODUCTO'!AA85&gt;0,'POR META PRODUCTO'!AA85/'POR META PRODUCTO'!$Z85,0)</f>
        <v>#REF!</v>
      </c>
      <c r="Y85" s="320" t="e">
        <f>IF('POR META PRODUCTO'!AB85&gt;0,'POR META PRODUCTO'!AB85/'POR META PRODUCTO'!$Z85,0)</f>
        <v>#REF!</v>
      </c>
      <c r="Z85" s="325" t="e">
        <f>IF('POR META PRODUCTO'!AC85&gt;0,'POR META PRODUCTO'!AC85/'POR META PRODUCTO'!$Z85,0)</f>
        <v>#REF!</v>
      </c>
      <c r="AA85" s="325" t="e">
        <f>IF('POR META PRODUCTO'!AD85&gt;0,'POR META PRODUCTO'!AD85/'POR META PRODUCTO'!$Z85,0)</f>
        <v>#REF!</v>
      </c>
    </row>
    <row r="86" spans="1:27" ht="27" hidden="1" outlineLevel="2" x14ac:dyDescent="0.25">
      <c r="A86" s="3" t="str">
        <f>CONCATENATE(MID(B86,1,3),".",MID(B86,5,1),".",2)</f>
        <v>3.2.3.2</v>
      </c>
      <c r="B86" s="58" t="s">
        <v>529</v>
      </c>
      <c r="C86" s="58" t="e">
        <f>+VLOOKUP(B86,'GASTOS OCT'!#REF!,5,FALSE)</f>
        <v>#REF!</v>
      </c>
      <c r="D86" s="420"/>
      <c r="E86" s="397" t="s">
        <v>447</v>
      </c>
      <c r="F86" s="436" t="e">
        <f>+VLOOKUP(C86,#REF!,2,FALSE)</f>
        <v>#REF!</v>
      </c>
      <c r="G86" s="26" t="s">
        <v>4230</v>
      </c>
      <c r="H86" s="329" t="e" cm="1">
        <f t="array" ref="H86">(SUMPRODUCT((ACTUALIZADO!$A$4:$A$528=$A86)*(ACTUALIZADO!$M$4:$M$528=1)*(ACTUALIZADO!$B$4:$B$528=$C86)*(ACTUALIZADO!N$4:N$528))/1000000)</f>
        <v>#REF!</v>
      </c>
      <c r="I86" s="320" t="e">
        <f>IF('POR META PRODUCTO'!I86&gt;0,'POR META PRODUCTO'!I86/'POR META PRODUCTO'!$H86,0)</f>
        <v>#REF!</v>
      </c>
      <c r="J86" s="320" t="e">
        <f>IF('POR META PRODUCTO'!J86&gt;0,'POR META PRODUCTO'!J86/'POR META PRODUCTO'!$H86,0)</f>
        <v>#REF!</v>
      </c>
      <c r="K86" s="320" t="e">
        <f>IF('POR META PRODUCTO'!K86&gt;0,'POR META PRODUCTO'!K86/'POR META PRODUCTO'!$H86,0)</f>
        <v>#REF!</v>
      </c>
      <c r="L86" s="320" t="e">
        <f>IF('POR META PRODUCTO'!L86&gt;0,'POR META PRODUCTO'!L86/'POR META PRODUCTO'!$H86,0)</f>
        <v>#REF!</v>
      </c>
      <c r="M86" s="329" t="e">
        <f>SUMPRODUCT((ACTUALIZADO!$A$4:$A$528=$A86)*(ACTUALIZADO!$M$4:$M$528=2)*(ACTUALIZADO!$B$4:$B$528=$C86)*(ACTUALIZADO!N$4:N$528))/1000000+SUMPRODUCT((ACTUALIZADO!$A$4:$A$528=$A86)*(ACTUALIZADO!$M$4:$M$528=5)*(ACTUALIZADO!$B$4:$B$528=$C86)*(ACTUALIZADO!N$4:N$528))/1000000</f>
        <v>#REF!</v>
      </c>
      <c r="N86" s="320" t="e">
        <f>IF('POR META PRODUCTO'!O86&gt;0,'POR META PRODUCTO'!O86/'POR META PRODUCTO'!$N86,0)</f>
        <v>#REF!</v>
      </c>
      <c r="O86" s="320" t="e">
        <f>IF('POR META PRODUCTO'!P86&gt;0,'POR META PRODUCTO'!P86/'POR META PRODUCTO'!$N86,0)</f>
        <v>#REF!</v>
      </c>
      <c r="P86" s="320" t="e">
        <f>IF('POR META PRODUCTO'!Q86&gt;0,'POR META PRODUCTO'!Q86/'POR META PRODUCTO'!$N86,0)</f>
        <v>#REF!</v>
      </c>
      <c r="Q86" s="320" t="e">
        <f>IF('POR META PRODUCTO'!R86&gt;0,'POR META PRODUCTO'!R86/'POR META PRODUCTO'!$N86,0)</f>
        <v>#REF!</v>
      </c>
      <c r="R86" s="329" t="e">
        <f>SUMPRODUCT((ACTUALIZADO!$A$4:$A$528=$A86)*(ACTUALIZADO!$M$4:$M$528=3)*(ACTUALIZADO!$B$4:$B$528=$C86)*(ACTUALIZADO!N$4:N$528))/1000000</f>
        <v>#REF!</v>
      </c>
      <c r="S86" s="320" t="e">
        <f>IF('POR META PRODUCTO'!U86&gt;0,'POR META PRODUCTO'!U86/'POR META PRODUCTO'!$T86,0)</f>
        <v>#REF!</v>
      </c>
      <c r="T86" s="320" t="e">
        <f>IF('POR META PRODUCTO'!V86&gt;0,'POR META PRODUCTO'!V86/'POR META PRODUCTO'!$T86,0)</f>
        <v>#REF!</v>
      </c>
      <c r="U86" s="320" t="e">
        <f>IF('POR META PRODUCTO'!W86&gt;0,'POR META PRODUCTO'!W86/'POR META PRODUCTO'!$T86,0)</f>
        <v>#REF!</v>
      </c>
      <c r="V86" s="320" t="e">
        <f>IF('POR META PRODUCTO'!X86&gt;0,'POR META PRODUCTO'!X86/'POR META PRODUCTO'!$T86,0)</f>
        <v>#REF!</v>
      </c>
      <c r="W86" s="329" t="e">
        <f t="shared" si="16"/>
        <v>#REF!</v>
      </c>
      <c r="X86" s="320" t="e">
        <f>IF('POR META PRODUCTO'!AA86&gt;0,'POR META PRODUCTO'!AA86/'POR META PRODUCTO'!$Z86,0)</f>
        <v>#REF!</v>
      </c>
      <c r="Y86" s="320" t="e">
        <f>IF('POR META PRODUCTO'!AB86&gt;0,'POR META PRODUCTO'!AB86/'POR META PRODUCTO'!$Z86,0)</f>
        <v>#REF!</v>
      </c>
      <c r="Z86" s="325" t="e">
        <f>IF('POR META PRODUCTO'!AC86&gt;0,'POR META PRODUCTO'!AC86/'POR META PRODUCTO'!$Z86,0)</f>
        <v>#REF!</v>
      </c>
      <c r="AA86" s="325" t="e">
        <f>IF('POR META PRODUCTO'!AD86&gt;0,'POR META PRODUCTO'!AD86/'POR META PRODUCTO'!$Z86,0)</f>
        <v>#REF!</v>
      </c>
    </row>
    <row r="87" spans="1:27" ht="27" hidden="1" outlineLevel="2" x14ac:dyDescent="0.25">
      <c r="A87" s="3" t="str">
        <f>CONCATENATE(MID(B87,1,3),".",MID(B87,5,1),".",3)</f>
        <v>3.2.3.3</v>
      </c>
      <c r="B87" s="58" t="s">
        <v>529</v>
      </c>
      <c r="C87" s="58" t="e">
        <f>+VLOOKUP(B87,'GASTOS OCT'!#REF!,5,FALSE)</f>
        <v>#REF!</v>
      </c>
      <c r="D87" s="421"/>
      <c r="E87" s="397" t="s">
        <v>447</v>
      </c>
      <c r="F87" s="436" t="e">
        <f>+VLOOKUP(C87,#REF!,2,FALSE)</f>
        <v>#REF!</v>
      </c>
      <c r="G87" s="26" t="s">
        <v>4231</v>
      </c>
      <c r="H87" s="329" t="e" cm="1">
        <f t="array" ref="H87">(SUMPRODUCT((ACTUALIZADO!$A$4:$A$528=$A87)*(ACTUALIZADO!$M$4:$M$528=1)*(ACTUALIZADO!$B$4:$B$528=$C87)*(ACTUALIZADO!N$4:N$528))/1000000)</f>
        <v>#REF!</v>
      </c>
      <c r="I87" s="320" t="e">
        <f>IF('POR META PRODUCTO'!I87&gt;0,'POR META PRODUCTO'!I87/'POR META PRODUCTO'!$H87,0)</f>
        <v>#REF!</v>
      </c>
      <c r="J87" s="320" t="e">
        <f>IF('POR META PRODUCTO'!J87&gt;0,'POR META PRODUCTO'!J87/'POR META PRODUCTO'!$H87,0)</f>
        <v>#REF!</v>
      </c>
      <c r="K87" s="320" t="e">
        <f>IF('POR META PRODUCTO'!K87&gt;0,'POR META PRODUCTO'!K87/'POR META PRODUCTO'!$H87,0)</f>
        <v>#REF!</v>
      </c>
      <c r="L87" s="320" t="e">
        <f>IF('POR META PRODUCTO'!L87&gt;0,'POR META PRODUCTO'!L87/'POR META PRODUCTO'!$H87,0)</f>
        <v>#REF!</v>
      </c>
      <c r="M87" s="329" t="e">
        <f>SUMPRODUCT((ACTUALIZADO!$A$4:$A$528=$A87)*(ACTUALIZADO!$M$4:$M$528=2)*(ACTUALIZADO!$B$4:$B$528=$C87)*(ACTUALIZADO!N$4:N$528))/1000000+SUMPRODUCT((ACTUALIZADO!$A$4:$A$528=$A87)*(ACTUALIZADO!$M$4:$M$528=5)*(ACTUALIZADO!$B$4:$B$528=$C87)*(ACTUALIZADO!N$4:N$528))/1000000</f>
        <v>#REF!</v>
      </c>
      <c r="N87" s="320" t="e">
        <f>IF('POR META PRODUCTO'!O87&gt;0,'POR META PRODUCTO'!O87/'POR META PRODUCTO'!$N87,0)</f>
        <v>#REF!</v>
      </c>
      <c r="O87" s="320" t="e">
        <f>IF('POR META PRODUCTO'!P87&gt;0,'POR META PRODUCTO'!P87/'POR META PRODUCTO'!$N87,0)</f>
        <v>#REF!</v>
      </c>
      <c r="P87" s="320" t="e">
        <f>IF('POR META PRODUCTO'!Q87&gt;0,'POR META PRODUCTO'!Q87/'POR META PRODUCTO'!$N87,0)</f>
        <v>#REF!</v>
      </c>
      <c r="Q87" s="320" t="e">
        <f>IF('POR META PRODUCTO'!R87&gt;0,'POR META PRODUCTO'!R87/'POR META PRODUCTO'!$N87,0)</f>
        <v>#REF!</v>
      </c>
      <c r="R87" s="329" t="e">
        <f>SUMPRODUCT((ACTUALIZADO!$A$4:$A$528=$A87)*(ACTUALIZADO!$M$4:$M$528=3)*(ACTUALIZADO!$B$4:$B$528=$C87)*(ACTUALIZADO!N$4:N$528))/1000000</f>
        <v>#REF!</v>
      </c>
      <c r="S87" s="320" t="e">
        <f>IF('POR META PRODUCTO'!U87&gt;0,'POR META PRODUCTO'!U87/'POR META PRODUCTO'!$T87,0)</f>
        <v>#REF!</v>
      </c>
      <c r="T87" s="320" t="e">
        <f>IF('POR META PRODUCTO'!V87&gt;0,'POR META PRODUCTO'!V87/'POR META PRODUCTO'!$T87,0)</f>
        <v>#REF!</v>
      </c>
      <c r="U87" s="320" t="e">
        <f>IF('POR META PRODUCTO'!W87&gt;0,'POR META PRODUCTO'!W87/'POR META PRODUCTO'!$T87,0)</f>
        <v>#REF!</v>
      </c>
      <c r="V87" s="320" t="e">
        <f>IF('POR META PRODUCTO'!X87&gt;0,'POR META PRODUCTO'!X87/'POR META PRODUCTO'!$T87,0)</f>
        <v>#REF!</v>
      </c>
      <c r="W87" s="329" t="e">
        <f t="shared" si="16"/>
        <v>#REF!</v>
      </c>
      <c r="X87" s="320" t="e">
        <f>IF('POR META PRODUCTO'!AA87&gt;0,'POR META PRODUCTO'!AA87/'POR META PRODUCTO'!$Z87,0)</f>
        <v>#REF!</v>
      </c>
      <c r="Y87" s="320" t="e">
        <f>IF('POR META PRODUCTO'!AB87&gt;0,'POR META PRODUCTO'!AB87/'POR META PRODUCTO'!$Z87,0)</f>
        <v>#REF!</v>
      </c>
      <c r="Z87" s="325" t="e">
        <f>IF('POR META PRODUCTO'!AC87&gt;0,'POR META PRODUCTO'!AC87/'POR META PRODUCTO'!$Z87,0)</f>
        <v>#REF!</v>
      </c>
      <c r="AA87" s="325" t="e">
        <f>IF('POR META PRODUCTO'!AD87&gt;0,'POR META PRODUCTO'!AD87/'POR META PRODUCTO'!$Z87,0)</f>
        <v>#REF!</v>
      </c>
    </row>
    <row r="88" spans="1:27" hidden="1" outlineLevel="1" collapsed="1" x14ac:dyDescent="0.25">
      <c r="B88" s="58" t="s">
        <v>3556</v>
      </c>
      <c r="C88" s="58"/>
      <c r="D88" s="398" t="str">
        <f>+CONCATENATE("TOTAL ",D80)</f>
        <v>TOTAL MOVILIDAD</v>
      </c>
      <c r="E88" s="399"/>
      <c r="F88" s="400"/>
      <c r="G88" s="189"/>
      <c r="H88" s="329" t="e">
        <f>SUM(H80:H87)</f>
        <v>#REF!</v>
      </c>
      <c r="I88" s="321" t="e">
        <f>IF('POR META PRODUCTO'!I88&gt;0,'POR META PRODUCTO'!I88/'POR META PRODUCTO'!$H88,0)</f>
        <v>#REF!</v>
      </c>
      <c r="J88" s="321" t="e">
        <f>IF('POR META PRODUCTO'!J88&gt;0,'POR META PRODUCTO'!J88/'POR META PRODUCTO'!$H88,0)</f>
        <v>#REF!</v>
      </c>
      <c r="K88" s="321" t="e">
        <f>IF('POR META PRODUCTO'!K88&gt;0,'POR META PRODUCTO'!K88/'POR META PRODUCTO'!$H88,0)</f>
        <v>#REF!</v>
      </c>
      <c r="L88" s="321" t="e">
        <f>IF('POR META PRODUCTO'!L88&gt;0,'POR META PRODUCTO'!L88/'POR META PRODUCTO'!$H88,0)</f>
        <v>#REF!</v>
      </c>
      <c r="M88" s="329" t="e">
        <f t="shared" ref="M88" si="25">SUM(M80:M87)</f>
        <v>#REF!</v>
      </c>
      <c r="N88" s="321" t="e">
        <f>IF('POR META PRODUCTO'!O88&gt;0,'POR META PRODUCTO'!O88/'POR META PRODUCTO'!$N88,0)</f>
        <v>#REF!</v>
      </c>
      <c r="O88" s="321" t="e">
        <f>IF('POR META PRODUCTO'!P88&gt;0,'POR META PRODUCTO'!P88/'POR META PRODUCTO'!$N88,0)</f>
        <v>#REF!</v>
      </c>
      <c r="P88" s="321" t="e">
        <f>IF('POR META PRODUCTO'!Q88&gt;0,'POR META PRODUCTO'!Q88/'POR META PRODUCTO'!$N88,0)</f>
        <v>#REF!</v>
      </c>
      <c r="Q88" s="321" t="e">
        <f>IF('POR META PRODUCTO'!R88&gt;0,'POR META PRODUCTO'!R88/'POR META PRODUCTO'!$N88,0)</f>
        <v>#REF!</v>
      </c>
      <c r="R88" s="329" t="e">
        <f t="shared" ref="R88" si="26">SUM(R80:R87)</f>
        <v>#REF!</v>
      </c>
      <c r="S88" s="321" t="e">
        <f>IF('POR META PRODUCTO'!U88&gt;0,'POR META PRODUCTO'!U88/'POR META PRODUCTO'!$T88,0)</f>
        <v>#REF!</v>
      </c>
      <c r="T88" s="321" t="e">
        <f>IF('POR META PRODUCTO'!V88&gt;0,'POR META PRODUCTO'!V88/'POR META PRODUCTO'!$T88,0)</f>
        <v>#REF!</v>
      </c>
      <c r="U88" s="321" t="e">
        <f>IF('POR META PRODUCTO'!W88&gt;0,'POR META PRODUCTO'!W88/'POR META PRODUCTO'!$T88,0)</f>
        <v>#REF!</v>
      </c>
      <c r="V88" s="321" t="e">
        <f>IF('POR META PRODUCTO'!X88&gt;0,'POR META PRODUCTO'!X88/'POR META PRODUCTO'!$T88,0)</f>
        <v>#REF!</v>
      </c>
      <c r="W88" s="329" t="e">
        <f t="shared" si="16"/>
        <v>#REF!</v>
      </c>
      <c r="X88" s="321" t="e">
        <f>IF('POR META PRODUCTO'!AA88&gt;0,'POR META PRODUCTO'!AA88/'POR META PRODUCTO'!$Z88,0)</f>
        <v>#REF!</v>
      </c>
      <c r="Y88" s="321" t="e">
        <f>IF('POR META PRODUCTO'!AB88&gt;0,'POR META PRODUCTO'!AB88/'POR META PRODUCTO'!$Z88,0)</f>
        <v>#REF!</v>
      </c>
      <c r="Z88" s="321" t="e">
        <f>IF('POR META PRODUCTO'!AC88&gt;0,'POR META PRODUCTO'!AC88/'POR META PRODUCTO'!$Z88,0)</f>
        <v>#REF!</v>
      </c>
      <c r="AA88" s="321" t="e">
        <f>IF('POR META PRODUCTO'!AD88&gt;0,'POR META PRODUCTO'!AD88/'POR META PRODUCTO'!$Z88,0)</f>
        <v>#REF!</v>
      </c>
    </row>
    <row r="89" spans="1:27" ht="27" outlineLevel="2" x14ac:dyDescent="0.25">
      <c r="A89" s="3" t="str">
        <f t="shared" ref="A89" si="27">CONCATENATE(MID(B89,1,3),".",MID(B89,5,1),".",1)</f>
        <v>3.3.1.1</v>
      </c>
      <c r="B89" s="58" t="s">
        <v>530</v>
      </c>
      <c r="C89" s="58" t="e">
        <f>+VLOOKUP(B89,'GASTOS OCT'!#REF!,5,FALSE)</f>
        <v>#REF!</v>
      </c>
      <c r="D89" s="50" t="s">
        <v>450</v>
      </c>
      <c r="E89" s="426" t="s">
        <v>451</v>
      </c>
      <c r="F89" s="429" t="e">
        <f>+VLOOKUP(C89,#REF!,2,FALSE)</f>
        <v>#REF!</v>
      </c>
      <c r="G89" s="26" t="s">
        <v>4210</v>
      </c>
      <c r="H89" s="329" t="e">
        <f>SUMPRODUCT((ACTUALIZADO!$A$4:$A$528=$A89)*(ACTUALIZADO!$M$4:$M$528=1)*(ACTUALIZADO!$B$4:$B$528=$C89)*(ACTUALIZADO!N$4:N$528))/1000000</f>
        <v>#REF!</v>
      </c>
      <c r="I89" s="320" t="e">
        <f>IF('POR META PRODUCTO'!I89&gt;0,'POR META PRODUCTO'!I89/'POR META PRODUCTO'!$H89,0)</f>
        <v>#REF!</v>
      </c>
      <c r="J89" s="320" t="e">
        <f>IF('POR META PRODUCTO'!J89&gt;0,'POR META PRODUCTO'!J89/'POR META PRODUCTO'!$H89,0)</f>
        <v>#REF!</v>
      </c>
      <c r="K89" s="320" t="e">
        <f>IF('POR META PRODUCTO'!K89&gt;0,'POR META PRODUCTO'!K89/'POR META PRODUCTO'!$H89,0)</f>
        <v>#REF!</v>
      </c>
      <c r="L89" s="320" t="e">
        <f>IF('POR META PRODUCTO'!L89&gt;0,'POR META PRODUCTO'!L89/'POR META PRODUCTO'!$H89,0)</f>
        <v>#REF!</v>
      </c>
      <c r="M89" s="329" t="e">
        <f>SUMPRODUCT((ACTUALIZADO!$A$4:$A$528=$A89)*(ACTUALIZADO!$M$4:$M$528=2)*(ACTUALIZADO!$B$4:$B$528=$C89)*(ACTUALIZADO!N$4:N$528))/1000000+SUMPRODUCT((ACTUALIZADO!$A$4:$A$528=$A89)*(ACTUALIZADO!$M$4:$M$528=5)*(ACTUALIZADO!$B$4:$B$528=$C89)*(ACTUALIZADO!N$4:N$528))/1000000</f>
        <v>#REF!</v>
      </c>
      <c r="N89" s="320" t="e">
        <f>IF('POR META PRODUCTO'!O89&gt;0,'POR META PRODUCTO'!O89/'POR META PRODUCTO'!$N89,0)</f>
        <v>#REF!</v>
      </c>
      <c r="O89" s="320" t="e">
        <f>IF('POR META PRODUCTO'!P89&gt;0,'POR META PRODUCTO'!P89/'POR META PRODUCTO'!$N89,0)</f>
        <v>#REF!</v>
      </c>
      <c r="P89" s="320" t="e">
        <f>IF('POR META PRODUCTO'!Q89&gt;0,'POR META PRODUCTO'!Q89/'POR META PRODUCTO'!$N89,0)</f>
        <v>#REF!</v>
      </c>
      <c r="Q89" s="320" t="e">
        <f>IF('POR META PRODUCTO'!R89&gt;0,'POR META PRODUCTO'!R89/'POR META PRODUCTO'!$N89,0)</f>
        <v>#REF!</v>
      </c>
      <c r="R89" s="329" t="e">
        <f>SUMPRODUCT((ACTUALIZADO!$A$4:$A$528=$A89)*(ACTUALIZADO!$M$4:$M$528=3)*(ACTUALIZADO!$B$4:$B$528=$C89)*(ACTUALIZADO!N$4:N$528))/1000000</f>
        <v>#REF!</v>
      </c>
      <c r="S89" s="320" t="e">
        <f>IF('POR META PRODUCTO'!U89&gt;0,'POR META PRODUCTO'!U89/'POR META PRODUCTO'!$T89,0)</f>
        <v>#REF!</v>
      </c>
      <c r="T89" s="320" t="e">
        <f>IF('POR META PRODUCTO'!V89&gt;0,'POR META PRODUCTO'!V89/'POR META PRODUCTO'!$T89,0)</f>
        <v>#REF!</v>
      </c>
      <c r="U89" s="320" t="e">
        <f>IF('POR META PRODUCTO'!W89&gt;0,'POR META PRODUCTO'!W89/'POR META PRODUCTO'!$T89,0)</f>
        <v>#REF!</v>
      </c>
      <c r="V89" s="320" t="e">
        <f>IF('POR META PRODUCTO'!X89&gt;0,'POR META PRODUCTO'!X89/'POR META PRODUCTO'!$T89,0)</f>
        <v>#REF!</v>
      </c>
      <c r="W89" s="329" t="e">
        <f t="shared" si="16"/>
        <v>#REF!</v>
      </c>
      <c r="X89" s="320" t="e">
        <f>IF('POR META PRODUCTO'!AA89&gt;0,'POR META PRODUCTO'!AA89/'POR META PRODUCTO'!$Z89,0)</f>
        <v>#REF!</v>
      </c>
      <c r="Y89" s="320" t="e">
        <f>IF('POR META PRODUCTO'!AB89&gt;0,'POR META PRODUCTO'!AB89/'POR META PRODUCTO'!$Z89,0)</f>
        <v>#REF!</v>
      </c>
      <c r="Z89" s="325" t="e">
        <f>IF('POR META PRODUCTO'!AC89&gt;0,'POR META PRODUCTO'!AC89/'POR META PRODUCTO'!$Z89,0)</f>
        <v>#REF!</v>
      </c>
      <c r="AA89" s="325" t="e">
        <f>IF('POR META PRODUCTO'!AD89&gt;0,'POR META PRODUCTO'!AD89/'POR META PRODUCTO'!$Z89,0)</f>
        <v>#REF!</v>
      </c>
    </row>
    <row r="90" spans="1:27" ht="27" outlineLevel="2" x14ac:dyDescent="0.25">
      <c r="A90" s="3" t="str">
        <f>CONCATENATE(MID(B90,1,3),".",MID(B90,5,1),".",2)</f>
        <v>3.3.1.2</v>
      </c>
      <c r="B90" s="58" t="s">
        <v>530</v>
      </c>
      <c r="C90" s="58" t="e">
        <f>+VLOOKUP(B90,'GASTOS OCT'!#REF!,5,FALSE)</f>
        <v>#REF!</v>
      </c>
      <c r="D90" s="50" t="s">
        <v>450</v>
      </c>
      <c r="E90" s="427" t="s">
        <v>451</v>
      </c>
      <c r="F90" s="431" t="e">
        <f>+VLOOKUP(C90,#REF!,2,FALSE)</f>
        <v>#REF!</v>
      </c>
      <c r="G90" s="26" t="s">
        <v>4205</v>
      </c>
      <c r="H90" s="329" t="e">
        <f>SUMPRODUCT((ACTUALIZADO!$A$4:$A$528=$A90)*(ACTUALIZADO!$M$4:$M$528=1)*(ACTUALIZADO!$B$4:$B$528=$C90)*(ACTUALIZADO!N$4:N$528))/1000000</f>
        <v>#REF!</v>
      </c>
      <c r="I90" s="320" t="e">
        <f>IF('POR META PRODUCTO'!I90&gt;0,'POR META PRODUCTO'!I90/'POR META PRODUCTO'!$H90,0)</f>
        <v>#REF!</v>
      </c>
      <c r="J90" s="320" t="e">
        <f>IF('POR META PRODUCTO'!J90&gt;0,'POR META PRODUCTO'!J90/'POR META PRODUCTO'!$H90,0)</f>
        <v>#REF!</v>
      </c>
      <c r="K90" s="320" t="e">
        <f>IF('POR META PRODUCTO'!K90&gt;0,'POR META PRODUCTO'!K90/'POR META PRODUCTO'!$H90,0)</f>
        <v>#REF!</v>
      </c>
      <c r="L90" s="320" t="e">
        <f>IF('POR META PRODUCTO'!L90&gt;0,'POR META PRODUCTO'!L90/'POR META PRODUCTO'!$H90,0)</f>
        <v>#REF!</v>
      </c>
      <c r="M90" s="329" t="e">
        <f>SUMPRODUCT((ACTUALIZADO!$A$4:$A$528=$A90)*(ACTUALIZADO!$M$4:$M$528=2)*(ACTUALIZADO!$B$4:$B$528=$C90)*(ACTUALIZADO!N$4:N$528))/1000000+SUMPRODUCT((ACTUALIZADO!$A$4:$A$528=$A90)*(ACTUALIZADO!$M$4:$M$528=5)*(ACTUALIZADO!$B$4:$B$528=$C90)*(ACTUALIZADO!N$4:N$528))/1000000</f>
        <v>#REF!</v>
      </c>
      <c r="N90" s="320" t="e">
        <f>IF('POR META PRODUCTO'!O90&gt;0,'POR META PRODUCTO'!O90/'POR META PRODUCTO'!$N90,0)</f>
        <v>#REF!</v>
      </c>
      <c r="O90" s="320" t="e">
        <f>IF('POR META PRODUCTO'!P90&gt;0,'POR META PRODUCTO'!P90/'POR META PRODUCTO'!$N90,0)</f>
        <v>#REF!</v>
      </c>
      <c r="P90" s="320" t="e">
        <f>IF('POR META PRODUCTO'!Q90&gt;0,'POR META PRODUCTO'!Q90/'POR META PRODUCTO'!$N90,0)</f>
        <v>#REF!</v>
      </c>
      <c r="Q90" s="320" t="e">
        <f>IF('POR META PRODUCTO'!R90&gt;0,'POR META PRODUCTO'!R90/'POR META PRODUCTO'!$N90,0)</f>
        <v>#REF!</v>
      </c>
      <c r="R90" s="329" t="e">
        <f>SUMPRODUCT((ACTUALIZADO!$A$4:$A$528=$A90)*(ACTUALIZADO!$M$4:$M$528=3)*(ACTUALIZADO!$B$4:$B$528=$C90)*(ACTUALIZADO!N$4:N$528))/1000000</f>
        <v>#REF!</v>
      </c>
      <c r="S90" s="320" t="e">
        <f>IF('POR META PRODUCTO'!U90&gt;0,'POR META PRODUCTO'!U90/'POR META PRODUCTO'!$T90,0)</f>
        <v>#REF!</v>
      </c>
      <c r="T90" s="320" t="e">
        <f>IF('POR META PRODUCTO'!V90&gt;0,'POR META PRODUCTO'!V90/'POR META PRODUCTO'!$T90,0)</f>
        <v>#REF!</v>
      </c>
      <c r="U90" s="320" t="e">
        <f>IF('POR META PRODUCTO'!W90&gt;0,'POR META PRODUCTO'!W90/'POR META PRODUCTO'!$T90,0)</f>
        <v>#REF!</v>
      </c>
      <c r="V90" s="320" t="e">
        <f>IF('POR META PRODUCTO'!X90&gt;0,'POR META PRODUCTO'!X90/'POR META PRODUCTO'!$T90,0)</f>
        <v>#REF!</v>
      </c>
      <c r="W90" s="329" t="e">
        <f t="shared" si="16"/>
        <v>#REF!</v>
      </c>
      <c r="X90" s="320" t="e">
        <f>IF('POR META PRODUCTO'!AA90&gt;0,'POR META PRODUCTO'!AA90/'POR META PRODUCTO'!$Z90,0)</f>
        <v>#REF!</v>
      </c>
      <c r="Y90" s="320" t="e">
        <f>IF('POR META PRODUCTO'!AB90&gt;0,'POR META PRODUCTO'!AB90/'POR META PRODUCTO'!$Z90,0)</f>
        <v>#REF!</v>
      </c>
      <c r="Z90" s="325" t="e">
        <f>IF('POR META PRODUCTO'!AC90&gt;0,'POR META PRODUCTO'!AC90/'POR META PRODUCTO'!$Z90,0)</f>
        <v>#REF!</v>
      </c>
      <c r="AA90" s="325" t="e">
        <f>IF('POR META PRODUCTO'!AD90&gt;0,'POR META PRODUCTO'!AD90/'POR META PRODUCTO'!$Z90,0)</f>
        <v>#REF!</v>
      </c>
    </row>
    <row r="91" spans="1:27" ht="27" outlineLevel="2" x14ac:dyDescent="0.25">
      <c r="A91" s="3" t="str">
        <f>CONCATENATE(MID(B91,1,3),".",MID(B91,5,1),".",3)</f>
        <v>3.3.1.3</v>
      </c>
      <c r="B91" s="58" t="s">
        <v>530</v>
      </c>
      <c r="C91" s="58" t="e">
        <f>+VLOOKUP(B91,'GASTOS OCT'!#REF!,5,FALSE)</f>
        <v>#REF!</v>
      </c>
      <c r="D91" s="50" t="s">
        <v>450</v>
      </c>
      <c r="E91" s="427" t="s">
        <v>451</v>
      </c>
      <c r="F91" s="431" t="e">
        <f>+VLOOKUP(C91,#REF!,2,FALSE)</f>
        <v>#REF!</v>
      </c>
      <c r="G91" s="26" t="s">
        <v>4206</v>
      </c>
      <c r="H91" s="329" t="e">
        <f>SUMPRODUCT((ACTUALIZADO!$A$4:$A$528=$A91)*(ACTUALIZADO!$M$4:$M$528=1)*(ACTUALIZADO!$B$4:$B$528=$C91)*(ACTUALIZADO!N$4:N$528))/1000000</f>
        <v>#REF!</v>
      </c>
      <c r="I91" s="320" t="e">
        <f>IF('POR META PRODUCTO'!I91&gt;0,'POR META PRODUCTO'!I91/'POR META PRODUCTO'!$H91,0)</f>
        <v>#REF!</v>
      </c>
      <c r="J91" s="320" t="e">
        <f>IF('POR META PRODUCTO'!J91&gt;0,'POR META PRODUCTO'!J91/'POR META PRODUCTO'!$H91,0)</f>
        <v>#REF!</v>
      </c>
      <c r="K91" s="320" t="e">
        <f>IF('POR META PRODUCTO'!K91&gt;0,'POR META PRODUCTO'!K91/'POR META PRODUCTO'!$H91,0)</f>
        <v>#REF!</v>
      </c>
      <c r="L91" s="320" t="e">
        <f>IF('POR META PRODUCTO'!L91&gt;0,'POR META PRODUCTO'!L91/'POR META PRODUCTO'!$H91,0)</f>
        <v>#REF!</v>
      </c>
      <c r="M91" s="329" t="e">
        <f>SUMPRODUCT((ACTUALIZADO!$A$4:$A$528=$A91)*(ACTUALIZADO!$M$4:$M$528=2)*(ACTUALIZADO!$B$4:$B$528=$C91)*(ACTUALIZADO!N$4:N$528))/1000000+SUMPRODUCT((ACTUALIZADO!$A$4:$A$528=$A91)*(ACTUALIZADO!$M$4:$M$528=5)*(ACTUALIZADO!$B$4:$B$528=$C91)*(ACTUALIZADO!N$4:N$528))/1000000</f>
        <v>#REF!</v>
      </c>
      <c r="N91" s="320" t="e">
        <f>IF('POR META PRODUCTO'!O91&gt;0,'POR META PRODUCTO'!O91/'POR META PRODUCTO'!$N91,0)</f>
        <v>#REF!</v>
      </c>
      <c r="O91" s="320" t="e">
        <f>IF('POR META PRODUCTO'!P91&gt;0,'POR META PRODUCTO'!P91/'POR META PRODUCTO'!$N91,0)</f>
        <v>#REF!</v>
      </c>
      <c r="P91" s="320" t="e">
        <f>IF('POR META PRODUCTO'!Q91&gt;0,'POR META PRODUCTO'!Q91/'POR META PRODUCTO'!$N91,0)</f>
        <v>#REF!</v>
      </c>
      <c r="Q91" s="320" t="e">
        <f>IF('POR META PRODUCTO'!R91&gt;0,'POR META PRODUCTO'!R91/'POR META PRODUCTO'!$N91,0)</f>
        <v>#REF!</v>
      </c>
      <c r="R91" s="329" t="e">
        <f>SUMPRODUCT((ACTUALIZADO!$A$4:$A$528=$A91)*(ACTUALIZADO!$M$4:$M$528=3)*(ACTUALIZADO!$B$4:$B$528=$C91)*(ACTUALIZADO!N$4:N$528))/1000000</f>
        <v>#REF!</v>
      </c>
      <c r="S91" s="320" t="e">
        <f>IF('POR META PRODUCTO'!U91&gt;0,'POR META PRODUCTO'!U91/'POR META PRODUCTO'!$T91,0)</f>
        <v>#REF!</v>
      </c>
      <c r="T91" s="320" t="e">
        <f>IF('POR META PRODUCTO'!V91&gt;0,'POR META PRODUCTO'!V91/'POR META PRODUCTO'!$T91,0)</f>
        <v>#REF!</v>
      </c>
      <c r="U91" s="320" t="e">
        <f>IF('POR META PRODUCTO'!W91&gt;0,'POR META PRODUCTO'!W91/'POR META PRODUCTO'!$T91,0)</f>
        <v>#REF!</v>
      </c>
      <c r="V91" s="320" t="e">
        <f>IF('POR META PRODUCTO'!X91&gt;0,'POR META PRODUCTO'!X91/'POR META PRODUCTO'!$T91,0)</f>
        <v>#REF!</v>
      </c>
      <c r="W91" s="329" t="e">
        <f t="shared" si="16"/>
        <v>#REF!</v>
      </c>
      <c r="X91" s="320" t="e">
        <f>IF('POR META PRODUCTO'!AA91&gt;0,'POR META PRODUCTO'!AA91/'POR META PRODUCTO'!$Z91,0)</f>
        <v>#REF!</v>
      </c>
      <c r="Y91" s="320" t="e">
        <f>IF('POR META PRODUCTO'!AB91&gt;0,'POR META PRODUCTO'!AB91/'POR META PRODUCTO'!$Z91,0)</f>
        <v>#REF!</v>
      </c>
      <c r="Z91" s="325" t="e">
        <f>IF('POR META PRODUCTO'!AC91&gt;0,'POR META PRODUCTO'!AC91/'POR META PRODUCTO'!$Z91,0)</f>
        <v>#REF!</v>
      </c>
      <c r="AA91" s="325" t="e">
        <f>IF('POR META PRODUCTO'!AD91&gt;0,'POR META PRODUCTO'!AD91/'POR META PRODUCTO'!$Z91,0)</f>
        <v>#REF!</v>
      </c>
    </row>
    <row r="92" spans="1:27" ht="40.5" outlineLevel="2" x14ac:dyDescent="0.25">
      <c r="A92" s="3" t="str">
        <f>CONCATENATE(MID(B92,1,3),".",MID(B92,5,1),".",4)</f>
        <v>3.3.1.4</v>
      </c>
      <c r="B92" s="58" t="s">
        <v>530</v>
      </c>
      <c r="C92" s="58" t="e">
        <f>+VLOOKUP(B92,'GASTOS OCT'!#REF!,5,FALSE)</f>
        <v>#REF!</v>
      </c>
      <c r="D92" s="50" t="s">
        <v>450</v>
      </c>
      <c r="E92" s="427" t="s">
        <v>451</v>
      </c>
      <c r="F92" s="431" t="e">
        <f>+VLOOKUP(C92,#REF!,2,FALSE)</f>
        <v>#REF!</v>
      </c>
      <c r="G92" s="26" t="s">
        <v>4251</v>
      </c>
      <c r="H92" s="329" t="e">
        <f>SUMPRODUCT((ACTUALIZADO!$A$4:$A$528=$A92)*(ACTUALIZADO!$M$4:$M$528=1)*(ACTUALIZADO!$B$4:$B$528=$C92)*(ACTUALIZADO!N$4:N$528))/1000000</f>
        <v>#REF!</v>
      </c>
      <c r="I92" s="320" t="e">
        <f>IF('POR META PRODUCTO'!I92&gt;0,'POR META PRODUCTO'!I92/'POR META PRODUCTO'!$H92,0)</f>
        <v>#REF!</v>
      </c>
      <c r="J92" s="320" t="e">
        <f>IF('POR META PRODUCTO'!J92&gt;0,'POR META PRODUCTO'!J92/'POR META PRODUCTO'!$H92,0)</f>
        <v>#REF!</v>
      </c>
      <c r="K92" s="320" t="e">
        <f>IF('POR META PRODUCTO'!K92&gt;0,'POR META PRODUCTO'!K92/'POR META PRODUCTO'!$H92,0)</f>
        <v>#REF!</v>
      </c>
      <c r="L92" s="320" t="e">
        <f>IF('POR META PRODUCTO'!L92&gt;0,'POR META PRODUCTO'!L92/'POR META PRODUCTO'!$H92,0)</f>
        <v>#REF!</v>
      </c>
      <c r="M92" s="329" t="e">
        <f>SUMPRODUCT((ACTUALIZADO!$A$4:$A$528=$A92)*(ACTUALIZADO!$M$4:$M$528=2)*(ACTUALIZADO!$B$4:$B$528=$C92)*(ACTUALIZADO!N$4:N$528))/1000000+SUMPRODUCT((ACTUALIZADO!$A$4:$A$528=$A92)*(ACTUALIZADO!$M$4:$M$528=5)*(ACTUALIZADO!$B$4:$B$528=$C92)*(ACTUALIZADO!N$4:N$528))/1000000</f>
        <v>#REF!</v>
      </c>
      <c r="N92" s="320" t="e">
        <f>IF('POR META PRODUCTO'!O92&gt;0,'POR META PRODUCTO'!O92/'POR META PRODUCTO'!$N92,0)</f>
        <v>#REF!</v>
      </c>
      <c r="O92" s="320" t="e">
        <f>IF('POR META PRODUCTO'!P92&gt;0,'POR META PRODUCTO'!P92/'POR META PRODUCTO'!$N92,0)</f>
        <v>#REF!</v>
      </c>
      <c r="P92" s="320" t="e">
        <f>IF('POR META PRODUCTO'!Q92&gt;0,'POR META PRODUCTO'!Q92/'POR META PRODUCTO'!$N92,0)</f>
        <v>#REF!</v>
      </c>
      <c r="Q92" s="320" t="e">
        <f>IF('POR META PRODUCTO'!R92&gt;0,'POR META PRODUCTO'!R92/'POR META PRODUCTO'!$N92,0)</f>
        <v>#REF!</v>
      </c>
      <c r="R92" s="329" t="e">
        <f>SUMPRODUCT((ACTUALIZADO!$A$4:$A$528=$A92)*(ACTUALIZADO!$M$4:$M$528=3)*(ACTUALIZADO!$B$4:$B$528=$C92)*(ACTUALIZADO!N$4:N$528))/1000000</f>
        <v>#REF!</v>
      </c>
      <c r="S92" s="320" t="e">
        <f>IF('POR META PRODUCTO'!U92&gt;0,'POR META PRODUCTO'!U92/'POR META PRODUCTO'!$T92,0)</f>
        <v>#REF!</v>
      </c>
      <c r="T92" s="320" t="e">
        <f>IF('POR META PRODUCTO'!V92&gt;0,'POR META PRODUCTO'!V92/'POR META PRODUCTO'!$T92,0)</f>
        <v>#REF!</v>
      </c>
      <c r="U92" s="320" t="e">
        <f>IF('POR META PRODUCTO'!W92&gt;0,'POR META PRODUCTO'!W92/'POR META PRODUCTO'!$T92,0)</f>
        <v>#REF!</v>
      </c>
      <c r="V92" s="320" t="e">
        <f>IF('POR META PRODUCTO'!X92&gt;0,'POR META PRODUCTO'!X92/'POR META PRODUCTO'!$T92,0)</f>
        <v>#REF!</v>
      </c>
      <c r="W92" s="329" t="e">
        <f t="shared" si="16"/>
        <v>#REF!</v>
      </c>
      <c r="X92" s="320" t="e">
        <f>IF('POR META PRODUCTO'!AA92&gt;0,'POR META PRODUCTO'!AA92/'POR META PRODUCTO'!$Z92,0)</f>
        <v>#REF!</v>
      </c>
      <c r="Y92" s="320" t="e">
        <f>IF('POR META PRODUCTO'!AB92&gt;0,'POR META PRODUCTO'!AB92/'POR META PRODUCTO'!$Z92,0)</f>
        <v>#REF!</v>
      </c>
      <c r="Z92" s="325" t="e">
        <f>IF('POR META PRODUCTO'!AC92&gt;0,'POR META PRODUCTO'!AC92/'POR META PRODUCTO'!$Z92,0)</f>
        <v>#REF!</v>
      </c>
      <c r="AA92" s="325" t="e">
        <f>IF('POR META PRODUCTO'!AD92&gt;0,'POR META PRODUCTO'!AD92/'POR META PRODUCTO'!$Z92,0)</f>
        <v>#REF!</v>
      </c>
    </row>
    <row r="93" spans="1:27" ht="40.5" outlineLevel="2" x14ac:dyDescent="0.25">
      <c r="A93" s="3" t="str">
        <f>CONCATENATE(MID(B93,1,3),".",MID(B93,5,1),".",5)</f>
        <v>3.3.1.5</v>
      </c>
      <c r="B93" s="58" t="s">
        <v>530</v>
      </c>
      <c r="C93" s="58" t="e">
        <f>+VLOOKUP(B93,'GASTOS OCT'!#REF!,5,FALSE)</f>
        <v>#REF!</v>
      </c>
      <c r="D93" s="50" t="s">
        <v>450</v>
      </c>
      <c r="E93" s="427" t="s">
        <v>451</v>
      </c>
      <c r="F93" s="431" t="e">
        <f>+VLOOKUP(C93,#REF!,2,FALSE)</f>
        <v>#REF!</v>
      </c>
      <c r="G93" s="26" t="s">
        <v>4207</v>
      </c>
      <c r="H93" s="329" t="e">
        <f>SUMPRODUCT((ACTUALIZADO!$A$4:$A$528=$A93)*(ACTUALIZADO!$M$4:$M$528=1)*(ACTUALIZADO!$B$4:$B$528=$C93)*(ACTUALIZADO!N$4:N$528))/1000000</f>
        <v>#REF!</v>
      </c>
      <c r="I93" s="320" t="e">
        <f>IF('POR META PRODUCTO'!I93&gt;0,'POR META PRODUCTO'!I93/'POR META PRODUCTO'!$H93,0)</f>
        <v>#REF!</v>
      </c>
      <c r="J93" s="320" t="e">
        <f>IF('POR META PRODUCTO'!J93&gt;0,'POR META PRODUCTO'!J93/'POR META PRODUCTO'!$H93,0)</f>
        <v>#REF!</v>
      </c>
      <c r="K93" s="320" t="e">
        <f>IF('POR META PRODUCTO'!K93&gt;0,'POR META PRODUCTO'!K93/'POR META PRODUCTO'!$H93,0)</f>
        <v>#REF!</v>
      </c>
      <c r="L93" s="320" t="e">
        <f>IF('POR META PRODUCTO'!L93&gt;0,'POR META PRODUCTO'!L93/'POR META PRODUCTO'!$H93,0)</f>
        <v>#REF!</v>
      </c>
      <c r="M93" s="329" t="e">
        <f>SUMPRODUCT((ACTUALIZADO!$A$4:$A$528=$A93)*(ACTUALIZADO!$M$4:$M$528=2)*(ACTUALIZADO!$B$4:$B$528=$C93)*(ACTUALIZADO!N$4:N$528))/1000000+SUMPRODUCT((ACTUALIZADO!$A$4:$A$528=$A93)*(ACTUALIZADO!$M$4:$M$528=5)*(ACTUALIZADO!$B$4:$B$528=$C93)*(ACTUALIZADO!N$4:N$528))/1000000</f>
        <v>#REF!</v>
      </c>
      <c r="N93" s="320" t="e">
        <f>IF('POR META PRODUCTO'!O93&gt;0,'POR META PRODUCTO'!O93/'POR META PRODUCTO'!$N93,0)</f>
        <v>#REF!</v>
      </c>
      <c r="O93" s="320" t="e">
        <f>IF('POR META PRODUCTO'!P93&gt;0,'POR META PRODUCTO'!P93/'POR META PRODUCTO'!$N93,0)</f>
        <v>#REF!</v>
      </c>
      <c r="P93" s="320" t="e">
        <f>IF('POR META PRODUCTO'!Q93&gt;0,'POR META PRODUCTO'!Q93/'POR META PRODUCTO'!$N93,0)</f>
        <v>#REF!</v>
      </c>
      <c r="Q93" s="320" t="e">
        <f>IF('POR META PRODUCTO'!R93&gt;0,'POR META PRODUCTO'!R93/'POR META PRODUCTO'!$N93,0)</f>
        <v>#REF!</v>
      </c>
      <c r="R93" s="329" t="e">
        <f>SUMPRODUCT((ACTUALIZADO!$A$4:$A$528=$A93)*(ACTUALIZADO!$M$4:$M$528=3)*(ACTUALIZADO!$B$4:$B$528=$C93)*(ACTUALIZADO!N$4:N$528))/1000000</f>
        <v>#REF!</v>
      </c>
      <c r="S93" s="320" t="e">
        <f>IF('POR META PRODUCTO'!U93&gt;0,'POR META PRODUCTO'!U93/'POR META PRODUCTO'!$T93,0)</f>
        <v>#REF!</v>
      </c>
      <c r="T93" s="320" t="e">
        <f>IF('POR META PRODUCTO'!V93&gt;0,'POR META PRODUCTO'!V93/'POR META PRODUCTO'!$T93,0)</f>
        <v>#REF!</v>
      </c>
      <c r="U93" s="320" t="e">
        <f>IF('POR META PRODUCTO'!W93&gt;0,'POR META PRODUCTO'!W93/'POR META PRODUCTO'!$T93,0)</f>
        <v>#REF!</v>
      </c>
      <c r="V93" s="320" t="e">
        <f>IF('POR META PRODUCTO'!X93&gt;0,'POR META PRODUCTO'!X93/'POR META PRODUCTO'!$T93,0)</f>
        <v>#REF!</v>
      </c>
      <c r="W93" s="329" t="e">
        <f t="shared" si="16"/>
        <v>#REF!</v>
      </c>
      <c r="X93" s="320" t="e">
        <f>IF('POR META PRODUCTO'!AA93&gt;0,'POR META PRODUCTO'!AA93/'POR META PRODUCTO'!$Z93,0)</f>
        <v>#REF!</v>
      </c>
      <c r="Y93" s="320" t="e">
        <f>IF('POR META PRODUCTO'!AB93&gt;0,'POR META PRODUCTO'!AB93/'POR META PRODUCTO'!$Z93,0)</f>
        <v>#REF!</v>
      </c>
      <c r="Z93" s="325" t="e">
        <f>IF('POR META PRODUCTO'!AC93&gt;0,'POR META PRODUCTO'!AC93/'POR META PRODUCTO'!$Z93,0)</f>
        <v>#REF!</v>
      </c>
      <c r="AA93" s="325" t="e">
        <f>IF('POR META PRODUCTO'!AD93&gt;0,'POR META PRODUCTO'!AD93/'POR META PRODUCTO'!$Z93,0)</f>
        <v>#REF!</v>
      </c>
    </row>
    <row r="94" spans="1:27" ht="40.5" outlineLevel="2" x14ac:dyDescent="0.25">
      <c r="A94" s="3" t="str">
        <f>CONCATENATE(MID(B94,1,3),".",MID(B94,5,1),".",6)</f>
        <v>3.3.1.6</v>
      </c>
      <c r="B94" s="58" t="s">
        <v>530</v>
      </c>
      <c r="C94" s="58" t="e">
        <f>+VLOOKUP(B94,'GASTOS OCT'!#REF!,5,FALSE)</f>
        <v>#REF!</v>
      </c>
      <c r="D94" s="50" t="s">
        <v>450</v>
      </c>
      <c r="E94" s="427" t="s">
        <v>451</v>
      </c>
      <c r="F94" s="431" t="e">
        <f>+VLOOKUP(C94,#REF!,2,FALSE)</f>
        <v>#REF!</v>
      </c>
      <c r="G94" s="26" t="s">
        <v>4207</v>
      </c>
      <c r="H94" s="329" t="e">
        <f>SUMPRODUCT((ACTUALIZADO!$A$4:$A$528=$A94)*(ACTUALIZADO!$M$4:$M$528=1)*(ACTUALIZADO!$B$4:$B$528=$C94)*(ACTUALIZADO!N$4:N$528))/1000000</f>
        <v>#REF!</v>
      </c>
      <c r="I94" s="320" t="e">
        <f>IF('POR META PRODUCTO'!I94&gt;0,'POR META PRODUCTO'!I94/'POR META PRODUCTO'!$H94,0)</f>
        <v>#REF!</v>
      </c>
      <c r="J94" s="320" t="e">
        <f>IF('POR META PRODUCTO'!J94&gt;0,'POR META PRODUCTO'!J94/'POR META PRODUCTO'!$H94,0)</f>
        <v>#REF!</v>
      </c>
      <c r="K94" s="320" t="e">
        <f>IF('POR META PRODUCTO'!K94&gt;0,'POR META PRODUCTO'!K94/'POR META PRODUCTO'!$H94,0)</f>
        <v>#REF!</v>
      </c>
      <c r="L94" s="320" t="e">
        <f>IF('POR META PRODUCTO'!L94&gt;0,'POR META PRODUCTO'!L94/'POR META PRODUCTO'!$H94,0)</f>
        <v>#REF!</v>
      </c>
      <c r="M94" s="329" t="e">
        <f>SUMPRODUCT((ACTUALIZADO!$A$4:$A$528=$A94)*(ACTUALIZADO!$M$4:$M$528=2)*(ACTUALIZADO!$B$4:$B$528=$C94)*(ACTUALIZADO!N$4:N$528))/1000000+SUMPRODUCT((ACTUALIZADO!$A$4:$A$528=$A94)*(ACTUALIZADO!$M$4:$M$528=5)*(ACTUALIZADO!$B$4:$B$528=$C94)*(ACTUALIZADO!N$4:N$528))/1000000</f>
        <v>#REF!</v>
      </c>
      <c r="N94" s="320" t="e">
        <f>IF('POR META PRODUCTO'!O94&gt;0,'POR META PRODUCTO'!O94/'POR META PRODUCTO'!$N94,0)</f>
        <v>#REF!</v>
      </c>
      <c r="O94" s="320" t="e">
        <f>IF('POR META PRODUCTO'!P94&gt;0,'POR META PRODUCTO'!P94/'POR META PRODUCTO'!$N94,0)</f>
        <v>#REF!</v>
      </c>
      <c r="P94" s="320" t="e">
        <f>IF('POR META PRODUCTO'!Q94&gt;0,'POR META PRODUCTO'!Q94/'POR META PRODUCTO'!$N94,0)</f>
        <v>#REF!</v>
      </c>
      <c r="Q94" s="320" t="e">
        <f>IF('POR META PRODUCTO'!R94&gt;0,'POR META PRODUCTO'!R94/'POR META PRODUCTO'!$N94,0)</f>
        <v>#REF!</v>
      </c>
      <c r="R94" s="329" t="e">
        <f>SUMPRODUCT((ACTUALIZADO!$A$4:$A$528=$A94)*(ACTUALIZADO!$M$4:$M$528=3)*(ACTUALIZADO!$B$4:$B$528=$C94)*(ACTUALIZADO!N$4:N$528))/1000000</f>
        <v>#REF!</v>
      </c>
      <c r="S94" s="320" t="e">
        <f>IF('POR META PRODUCTO'!U94&gt;0,'POR META PRODUCTO'!U94/'POR META PRODUCTO'!$T94,0)</f>
        <v>#REF!</v>
      </c>
      <c r="T94" s="320" t="e">
        <f>IF('POR META PRODUCTO'!V94&gt;0,'POR META PRODUCTO'!V94/'POR META PRODUCTO'!$T94,0)</f>
        <v>#REF!</v>
      </c>
      <c r="U94" s="320" t="e">
        <f>IF('POR META PRODUCTO'!W94&gt;0,'POR META PRODUCTO'!W94/'POR META PRODUCTO'!$T94,0)</f>
        <v>#REF!</v>
      </c>
      <c r="V94" s="320" t="e">
        <f>IF('POR META PRODUCTO'!X94&gt;0,'POR META PRODUCTO'!X94/'POR META PRODUCTO'!$T94,0)</f>
        <v>#REF!</v>
      </c>
      <c r="W94" s="329" t="e">
        <f t="shared" si="16"/>
        <v>#REF!</v>
      </c>
      <c r="X94" s="320" t="e">
        <f>IF('POR META PRODUCTO'!AA94&gt;0,'POR META PRODUCTO'!AA94/'POR META PRODUCTO'!$Z94,0)</f>
        <v>#REF!</v>
      </c>
      <c r="Y94" s="320" t="e">
        <f>IF('POR META PRODUCTO'!AB94&gt;0,'POR META PRODUCTO'!AB94/'POR META PRODUCTO'!$Z94,0)</f>
        <v>#REF!</v>
      </c>
      <c r="Z94" s="325" t="e">
        <f>IF('POR META PRODUCTO'!AC94&gt;0,'POR META PRODUCTO'!AC94/'POR META PRODUCTO'!$Z94,0)</f>
        <v>#REF!</v>
      </c>
      <c r="AA94" s="325" t="e">
        <f>IF('POR META PRODUCTO'!AD94&gt;0,'POR META PRODUCTO'!AD94/'POR META PRODUCTO'!$Z94,0)</f>
        <v>#REF!</v>
      </c>
    </row>
    <row r="95" spans="1:27" ht="27" outlineLevel="2" x14ac:dyDescent="0.25">
      <c r="A95" s="3" t="str">
        <f>CONCATENATE(MID(B95,1,3),".",MID(B95,5,1),".",7)</f>
        <v>3.3.1.7</v>
      </c>
      <c r="B95" s="58" t="s">
        <v>530</v>
      </c>
      <c r="C95" s="58" t="e">
        <f>+VLOOKUP(B95,'GASTOS OCT'!#REF!,5,FALSE)</f>
        <v>#REF!</v>
      </c>
      <c r="D95" s="50" t="s">
        <v>450</v>
      </c>
      <c r="E95" s="428" t="s">
        <v>451</v>
      </c>
      <c r="F95" s="430" t="e">
        <f>+VLOOKUP(C95,#REF!,2,FALSE)</f>
        <v>#REF!</v>
      </c>
      <c r="G95" s="26" t="s">
        <v>4208</v>
      </c>
      <c r="H95" s="329" t="e">
        <f>SUMPRODUCT((ACTUALIZADO!$A$4:$A$528=$A95)*(ACTUALIZADO!$M$4:$M$528=1)*(ACTUALIZADO!$B$4:$B$528=$C95)*(ACTUALIZADO!N$4:N$528))/1000000</f>
        <v>#REF!</v>
      </c>
      <c r="I95" s="320" t="e">
        <f>IF('POR META PRODUCTO'!I95&gt;0,'POR META PRODUCTO'!I95/'POR META PRODUCTO'!$H95,0)</f>
        <v>#REF!</v>
      </c>
      <c r="J95" s="320" t="e">
        <f>IF('POR META PRODUCTO'!J95&gt;0,'POR META PRODUCTO'!J95/'POR META PRODUCTO'!$H95,0)</f>
        <v>#REF!</v>
      </c>
      <c r="K95" s="320" t="e">
        <f>IF('POR META PRODUCTO'!K95&gt;0,'POR META PRODUCTO'!K95/'POR META PRODUCTO'!$H95,0)</f>
        <v>#REF!</v>
      </c>
      <c r="L95" s="320" t="e">
        <f>IF('POR META PRODUCTO'!L95&gt;0,'POR META PRODUCTO'!L95/'POR META PRODUCTO'!$H95,0)</f>
        <v>#REF!</v>
      </c>
      <c r="M95" s="329" t="e">
        <f>SUMPRODUCT((ACTUALIZADO!$A$4:$A$528=$A95)*(ACTUALIZADO!$M$4:$M$528=2)*(ACTUALIZADO!$B$4:$B$528=$C95)*(ACTUALIZADO!N$4:N$528))/1000000+SUMPRODUCT((ACTUALIZADO!$A$4:$A$528=$A95)*(ACTUALIZADO!$M$4:$M$528=5)*(ACTUALIZADO!$B$4:$B$528=$C95)*(ACTUALIZADO!N$4:N$528))/1000000</f>
        <v>#REF!</v>
      </c>
      <c r="N95" s="320" t="e">
        <f>IF('POR META PRODUCTO'!O95&gt;0,'POR META PRODUCTO'!O95/'POR META PRODUCTO'!$N95,0)</f>
        <v>#REF!</v>
      </c>
      <c r="O95" s="320" t="e">
        <f>IF('POR META PRODUCTO'!P95&gt;0,'POR META PRODUCTO'!P95/'POR META PRODUCTO'!$N95,0)</f>
        <v>#REF!</v>
      </c>
      <c r="P95" s="320" t="e">
        <f>IF('POR META PRODUCTO'!Q95&gt;0,'POR META PRODUCTO'!Q95/'POR META PRODUCTO'!$N95,0)</f>
        <v>#REF!</v>
      </c>
      <c r="Q95" s="320" t="e">
        <f>IF('POR META PRODUCTO'!R95&gt;0,'POR META PRODUCTO'!R95/'POR META PRODUCTO'!$N95,0)</f>
        <v>#REF!</v>
      </c>
      <c r="R95" s="329" t="e">
        <f>SUMPRODUCT((ACTUALIZADO!$A$4:$A$528=$A95)*(ACTUALIZADO!$M$4:$M$528=3)*(ACTUALIZADO!$B$4:$B$528=$C95)*(ACTUALIZADO!N$4:N$528))/1000000</f>
        <v>#REF!</v>
      </c>
      <c r="S95" s="320" t="e">
        <f>IF('POR META PRODUCTO'!U95&gt;0,'POR META PRODUCTO'!U95/'POR META PRODUCTO'!$T95,0)</f>
        <v>#REF!</v>
      </c>
      <c r="T95" s="320" t="e">
        <f>IF('POR META PRODUCTO'!V95&gt;0,'POR META PRODUCTO'!V95/'POR META PRODUCTO'!$T95,0)</f>
        <v>#REF!</v>
      </c>
      <c r="U95" s="320" t="e">
        <f>IF('POR META PRODUCTO'!W95&gt;0,'POR META PRODUCTO'!W95/'POR META PRODUCTO'!$T95,0)</f>
        <v>#REF!</v>
      </c>
      <c r="V95" s="320" t="e">
        <f>IF('POR META PRODUCTO'!X95&gt;0,'POR META PRODUCTO'!X95/'POR META PRODUCTO'!$T95,0)</f>
        <v>#REF!</v>
      </c>
      <c r="W95" s="329" t="e">
        <f t="shared" si="16"/>
        <v>#REF!</v>
      </c>
      <c r="X95" s="320" t="e">
        <f>IF('POR META PRODUCTO'!AA95&gt;0,'POR META PRODUCTO'!AA95/'POR META PRODUCTO'!$Z95,0)</f>
        <v>#REF!</v>
      </c>
      <c r="Y95" s="320" t="e">
        <f>IF('POR META PRODUCTO'!AB95&gt;0,'POR META PRODUCTO'!AB95/'POR META PRODUCTO'!$Z95,0)</f>
        <v>#REF!</v>
      </c>
      <c r="Z95" s="325" t="e">
        <f>IF('POR META PRODUCTO'!AC95&gt;0,'POR META PRODUCTO'!AC95/'POR META PRODUCTO'!$Z95,0)</f>
        <v>#REF!</v>
      </c>
      <c r="AA95" s="325" t="e">
        <f>IF('POR META PRODUCTO'!AD95&gt;0,'POR META PRODUCTO'!AD95/'POR META PRODUCTO'!$Z95,0)</f>
        <v>#REF!</v>
      </c>
    </row>
    <row r="96" spans="1:27" ht="54" hidden="1" outlineLevel="1" x14ac:dyDescent="0.25">
      <c r="B96" s="58" t="s">
        <v>3557</v>
      </c>
      <c r="C96" s="58"/>
      <c r="D96" s="398" t="str">
        <f>+CONCATENATE("TOTAL ",D89)</f>
        <v>TOTAL GESTIÓN DEL RIESGO</v>
      </c>
      <c r="E96" s="399"/>
      <c r="F96" s="400"/>
      <c r="G96" s="189" t="s">
        <v>4209</v>
      </c>
      <c r="H96" s="329" t="e">
        <f>SUM(H89:H95)</f>
        <v>#REF!</v>
      </c>
      <c r="I96" s="321" t="e">
        <f>IF('POR META PRODUCTO'!I96&gt;0,'POR META PRODUCTO'!I96/'POR META PRODUCTO'!$H96,0)</f>
        <v>#REF!</v>
      </c>
      <c r="J96" s="321" t="e">
        <f>IF('POR META PRODUCTO'!J96&gt;0,'POR META PRODUCTO'!J96/'POR META PRODUCTO'!$H96,0)</f>
        <v>#REF!</v>
      </c>
      <c r="K96" s="321" t="e">
        <f>IF('POR META PRODUCTO'!K96&gt;0,'POR META PRODUCTO'!K96/'POR META PRODUCTO'!$H96,0)</f>
        <v>#REF!</v>
      </c>
      <c r="L96" s="321" t="e">
        <f>IF('POR META PRODUCTO'!L96&gt;0,'POR META PRODUCTO'!L96/'POR META PRODUCTO'!$H96,0)</f>
        <v>#REF!</v>
      </c>
      <c r="M96" s="329" t="e">
        <f>SUM(M89:M95)</f>
        <v>#REF!</v>
      </c>
      <c r="N96" s="321" t="e">
        <f>IF('POR META PRODUCTO'!O96&gt;0,'POR META PRODUCTO'!O96/'POR META PRODUCTO'!$N96,0)</f>
        <v>#REF!</v>
      </c>
      <c r="O96" s="321" t="e">
        <f>IF('POR META PRODUCTO'!P96&gt;0,'POR META PRODUCTO'!P96/'POR META PRODUCTO'!$N96,0)</f>
        <v>#REF!</v>
      </c>
      <c r="P96" s="321" t="e">
        <f>IF('POR META PRODUCTO'!Q96&gt;0,'POR META PRODUCTO'!Q96/'POR META PRODUCTO'!$N96,0)</f>
        <v>#REF!</v>
      </c>
      <c r="Q96" s="321" t="e">
        <f>IF('POR META PRODUCTO'!R96&gt;0,'POR META PRODUCTO'!R96/'POR META PRODUCTO'!$N96,0)</f>
        <v>#REF!</v>
      </c>
      <c r="R96" s="329" t="e">
        <f>SUM(R89:R95)</f>
        <v>#REF!</v>
      </c>
      <c r="S96" s="321" t="e">
        <f>IF('POR META PRODUCTO'!U96&gt;0,'POR META PRODUCTO'!U96/'POR META PRODUCTO'!$T96,0)</f>
        <v>#REF!</v>
      </c>
      <c r="T96" s="321" t="e">
        <f>IF('POR META PRODUCTO'!V96&gt;0,'POR META PRODUCTO'!V96/'POR META PRODUCTO'!$T96,0)</f>
        <v>#REF!</v>
      </c>
      <c r="U96" s="321" t="e">
        <f>IF('POR META PRODUCTO'!W96&gt;0,'POR META PRODUCTO'!W96/'POR META PRODUCTO'!$T96,0)</f>
        <v>#REF!</v>
      </c>
      <c r="V96" s="321" t="e">
        <f>IF('POR META PRODUCTO'!X96&gt;0,'POR META PRODUCTO'!X96/'POR META PRODUCTO'!$T96,0)</f>
        <v>#REF!</v>
      </c>
      <c r="W96" s="329" t="e">
        <f>SUM(W89:W95)</f>
        <v>#REF!</v>
      </c>
      <c r="X96" s="321" t="e">
        <f>IF('POR META PRODUCTO'!AA96&gt;0,'POR META PRODUCTO'!AA96/'POR META PRODUCTO'!$Z96,0)</f>
        <v>#REF!</v>
      </c>
      <c r="Y96" s="321" t="e">
        <f>IF('POR META PRODUCTO'!AB96&gt;0,'POR META PRODUCTO'!AB96/'POR META PRODUCTO'!$Z96,0)</f>
        <v>#REF!</v>
      </c>
      <c r="Z96" s="321" t="e">
        <f>IF('POR META PRODUCTO'!AC96&gt;0,'POR META PRODUCTO'!AC96/'POR META PRODUCTO'!$Z96,0)</f>
        <v>#REF!</v>
      </c>
      <c r="AA96" s="321" t="e">
        <f>IF('POR META PRODUCTO'!AD96&gt;0,'POR META PRODUCTO'!AD96/'POR META PRODUCTO'!$Z96,0)</f>
        <v>#REF!</v>
      </c>
    </row>
    <row r="97" spans="1:27" ht="27" hidden="1" outlineLevel="2" x14ac:dyDescent="0.25">
      <c r="A97" s="3" t="str">
        <f>CONCATENATE(MID(B97,1,3),".",MID(B97,5,1),".",1)</f>
        <v>3.4.1.1</v>
      </c>
      <c r="B97" s="58" t="s">
        <v>531</v>
      </c>
      <c r="C97" s="58" t="e">
        <f>+VLOOKUP(B97,'GASTOS OCT'!#REF!,5,FALSE)</f>
        <v>#REF!</v>
      </c>
      <c r="D97" s="407" t="s">
        <v>455</v>
      </c>
      <c r="E97" s="26" t="s">
        <v>456</v>
      </c>
      <c r="F97" s="185" t="e">
        <f>+VLOOKUP(C97,#REF!,2,FALSE)</f>
        <v>#REF!</v>
      </c>
      <c r="G97" s="26" t="s">
        <v>4232</v>
      </c>
      <c r="H97" s="329" t="e">
        <f>SUMPRODUCT((ACTUALIZADO!$A$4:$A$528=$A97)*(ACTUALIZADO!$M$4:$M$528=1)*(ACTUALIZADO!$B$4:$B$528=$C97)*(ACTUALIZADO!N$4:N$528))/1000000</f>
        <v>#REF!</v>
      </c>
      <c r="I97" s="320" t="e">
        <f>IF('POR META PRODUCTO'!I97&gt;0,'POR META PRODUCTO'!I97/'POR META PRODUCTO'!$H97,0)</f>
        <v>#REF!</v>
      </c>
      <c r="J97" s="320" t="e">
        <f>IF('POR META PRODUCTO'!J97&gt;0,'POR META PRODUCTO'!J97/'POR META PRODUCTO'!$H97,0)</f>
        <v>#REF!</v>
      </c>
      <c r="K97" s="320" t="e">
        <f>IF('POR META PRODUCTO'!K97&gt;0,'POR META PRODUCTO'!K97/'POR META PRODUCTO'!$H97,0)</f>
        <v>#REF!</v>
      </c>
      <c r="L97" s="320" t="e">
        <f>IF('POR META PRODUCTO'!L97&gt;0,'POR META PRODUCTO'!L97/'POR META PRODUCTO'!$H97,0)</f>
        <v>#REF!</v>
      </c>
      <c r="M97" s="329" t="e">
        <f>SUMPRODUCT((ACTUALIZADO!$A$4:$A$528=$A97)*(ACTUALIZADO!$M$4:$M$528=2)*(ACTUALIZADO!$B$4:$B$528=$C97)*(ACTUALIZADO!N$4:N$528))/1000000+SUMPRODUCT((ACTUALIZADO!$A$4:$A$528=$A97)*(ACTUALIZADO!$M$4:$M$528=5)*(ACTUALIZADO!$B$4:$B$528=$C97)*(ACTUALIZADO!N$4:N$528))/1000000</f>
        <v>#REF!</v>
      </c>
      <c r="N97" s="320" t="e">
        <f>IF('POR META PRODUCTO'!O97&gt;0,'POR META PRODUCTO'!O97/'POR META PRODUCTO'!$N97,0)</f>
        <v>#REF!</v>
      </c>
      <c r="O97" s="320" t="e">
        <f>IF('POR META PRODUCTO'!P97&gt;0,'POR META PRODUCTO'!P97/'POR META PRODUCTO'!$N97,0)</f>
        <v>#REF!</v>
      </c>
      <c r="P97" s="320" t="e">
        <f>IF('POR META PRODUCTO'!Q97&gt;0,'POR META PRODUCTO'!Q97/'POR META PRODUCTO'!$N97,0)</f>
        <v>#REF!</v>
      </c>
      <c r="Q97" s="320" t="e">
        <f>IF('POR META PRODUCTO'!R97&gt;0,'POR META PRODUCTO'!R97/'POR META PRODUCTO'!$N97,0)</f>
        <v>#REF!</v>
      </c>
      <c r="R97" s="329" t="e">
        <f>SUMPRODUCT((ACTUALIZADO!$A$4:$A$528=$A97)*(ACTUALIZADO!$M$4:$M$528=3)*(ACTUALIZADO!$B$4:$B$528=$C97)*(ACTUALIZADO!N$4:N$528))/1000000</f>
        <v>#REF!</v>
      </c>
      <c r="S97" s="320" t="e">
        <f>IF('POR META PRODUCTO'!U97&gt;0,'POR META PRODUCTO'!U97/'POR META PRODUCTO'!$T97,0)</f>
        <v>#REF!</v>
      </c>
      <c r="T97" s="320" t="e">
        <f>IF('POR META PRODUCTO'!V97&gt;0,'POR META PRODUCTO'!V97/'POR META PRODUCTO'!$T97,0)</f>
        <v>#REF!</v>
      </c>
      <c r="U97" s="320" t="e">
        <f>IF('POR META PRODUCTO'!W97&gt;0,'POR META PRODUCTO'!W97/'POR META PRODUCTO'!$T97,0)</f>
        <v>#REF!</v>
      </c>
      <c r="V97" s="320" t="e">
        <f>IF('POR META PRODUCTO'!X97&gt;0,'POR META PRODUCTO'!X97/'POR META PRODUCTO'!$T97,0)</f>
        <v>#REF!</v>
      </c>
      <c r="W97" s="329" t="e">
        <f>+H97+M97+R97</f>
        <v>#REF!</v>
      </c>
      <c r="X97" s="320" t="e">
        <f>IF('POR META PRODUCTO'!AA97&gt;0,'POR META PRODUCTO'!AA97/'POR META PRODUCTO'!$Z97,0)</f>
        <v>#REF!</v>
      </c>
      <c r="Y97" s="320" t="e">
        <f>IF('POR META PRODUCTO'!AB97&gt;0,'POR META PRODUCTO'!AB97/'POR META PRODUCTO'!$Z97,0)</f>
        <v>#REF!</v>
      </c>
      <c r="Z97" s="325" t="e">
        <f>IF('POR META PRODUCTO'!AC97&gt;0,'POR META PRODUCTO'!AC97/'POR META PRODUCTO'!$Z97,0)</f>
        <v>#REF!</v>
      </c>
      <c r="AA97" s="325" t="e">
        <f>IF('POR META PRODUCTO'!AD97&gt;0,'POR META PRODUCTO'!AD97/'POR META PRODUCTO'!$Z97,0)</f>
        <v>#REF!</v>
      </c>
    </row>
    <row r="98" spans="1:27" ht="27" hidden="1" outlineLevel="2" x14ac:dyDescent="0.25">
      <c r="A98" s="3" t="str">
        <f t="shared" ref="A98:A101" si="28">CONCATENATE(MID(B98,1,3),".",MID(B98,5,1),".",1)</f>
        <v>3.4.2.1</v>
      </c>
      <c r="B98" s="58" t="s">
        <v>532</v>
      </c>
      <c r="C98" s="58" t="e">
        <f>+VLOOKUP(B98,'GASTOS OCT'!#REF!,5,FALSE)</f>
        <v>#REF!</v>
      </c>
      <c r="D98" s="405"/>
      <c r="E98" s="26" t="s">
        <v>460</v>
      </c>
      <c r="F98" s="185" t="e">
        <f>+VLOOKUP(C98,#REF!,2,FALSE)</f>
        <v>#REF!</v>
      </c>
      <c r="G98" s="26" t="s">
        <v>4257</v>
      </c>
      <c r="H98" s="329" t="e">
        <f>SUMPRODUCT((ACTUALIZADO!$A$4:$A$528=$A98)*(ACTUALIZADO!$M$4:$M$528=1)*(ACTUALIZADO!$B$4:$B$528=$C98)*(ACTUALIZADO!N$4:N$528))/1000000</f>
        <v>#REF!</v>
      </c>
      <c r="I98" s="320" t="e">
        <f>IF('POR META PRODUCTO'!I98&gt;0,'POR META PRODUCTO'!I98/'POR META PRODUCTO'!$H98,0)</f>
        <v>#REF!</v>
      </c>
      <c r="J98" s="320" t="e">
        <f>IF('POR META PRODUCTO'!J98&gt;0,'POR META PRODUCTO'!J98/'POR META PRODUCTO'!$H98,0)</f>
        <v>#REF!</v>
      </c>
      <c r="K98" s="320" t="e">
        <f>IF('POR META PRODUCTO'!K98&gt;0,'POR META PRODUCTO'!K98/'POR META PRODUCTO'!$H98,0)</f>
        <v>#REF!</v>
      </c>
      <c r="L98" s="320" t="e">
        <f>IF('POR META PRODUCTO'!L98&gt;0,'POR META PRODUCTO'!L98/'POR META PRODUCTO'!$H98,0)</f>
        <v>#REF!</v>
      </c>
      <c r="M98" s="329" t="e">
        <f>SUMPRODUCT((ACTUALIZADO!$A$4:$A$528=$A98)*(ACTUALIZADO!$M$4:$M$528=2)*(ACTUALIZADO!$B$4:$B$528=$C98)*(ACTUALIZADO!N$4:N$528))/1000000+SUMPRODUCT((ACTUALIZADO!$A$4:$A$528=$A98)*(ACTUALIZADO!$M$4:$M$528=5)*(ACTUALIZADO!$B$4:$B$528=$C98)*(ACTUALIZADO!N$4:N$528))/1000000</f>
        <v>#REF!</v>
      </c>
      <c r="N98" s="320" t="e">
        <f>IF('POR META PRODUCTO'!O98&gt;0,'POR META PRODUCTO'!O98/'POR META PRODUCTO'!$N98,0)</f>
        <v>#REF!</v>
      </c>
      <c r="O98" s="320" t="e">
        <f>IF('POR META PRODUCTO'!P98&gt;0,'POR META PRODUCTO'!P98/'POR META PRODUCTO'!$N98,0)</f>
        <v>#REF!</v>
      </c>
      <c r="P98" s="320" t="e">
        <f>IF('POR META PRODUCTO'!Q98&gt;0,'POR META PRODUCTO'!Q98/'POR META PRODUCTO'!$N98,0)</f>
        <v>#REF!</v>
      </c>
      <c r="Q98" s="320" t="e">
        <f>IF('POR META PRODUCTO'!R98&gt;0,'POR META PRODUCTO'!R98/'POR META PRODUCTO'!$N98,0)</f>
        <v>#REF!</v>
      </c>
      <c r="R98" s="329" t="e">
        <f>SUMPRODUCT((ACTUALIZADO!$A$4:$A$528=$A98)*(ACTUALIZADO!$M$4:$M$528=3)*(ACTUALIZADO!$B$4:$B$528=$C98)*(ACTUALIZADO!N$4:N$528))/1000000</f>
        <v>#REF!</v>
      </c>
      <c r="S98" s="320" t="e">
        <f>IF('POR META PRODUCTO'!U98&gt;0,'POR META PRODUCTO'!U98/'POR META PRODUCTO'!$T98,0)</f>
        <v>#REF!</v>
      </c>
      <c r="T98" s="320" t="e">
        <f>IF('POR META PRODUCTO'!V98&gt;0,'POR META PRODUCTO'!V98/'POR META PRODUCTO'!$T98,0)</f>
        <v>#REF!</v>
      </c>
      <c r="U98" s="320" t="e">
        <f>IF('POR META PRODUCTO'!W98&gt;0,'POR META PRODUCTO'!W98/'POR META PRODUCTO'!$T98,0)</f>
        <v>#REF!</v>
      </c>
      <c r="V98" s="320" t="e">
        <f>IF('POR META PRODUCTO'!X98&gt;0,'POR META PRODUCTO'!X98/'POR META PRODUCTO'!$T98,0)</f>
        <v>#REF!</v>
      </c>
      <c r="W98" s="329" t="e">
        <f>+H98+M98+R98</f>
        <v>#REF!</v>
      </c>
      <c r="X98" s="320" t="e">
        <f>IF('POR META PRODUCTO'!AA98&gt;0,'POR META PRODUCTO'!AA98/'POR META PRODUCTO'!$Z98,0)</f>
        <v>#REF!</v>
      </c>
      <c r="Y98" s="320" t="e">
        <f>IF('POR META PRODUCTO'!AB98&gt;0,'POR META PRODUCTO'!AB98/'POR META PRODUCTO'!$Z98,0)</f>
        <v>#REF!</v>
      </c>
      <c r="Z98" s="325" t="e">
        <f>IF('POR META PRODUCTO'!AC98&gt;0,'POR META PRODUCTO'!AC98/'POR META PRODUCTO'!$Z98,0)</f>
        <v>#REF!</v>
      </c>
      <c r="AA98" s="325" t="e">
        <f>IF('POR META PRODUCTO'!AD98&gt;0,'POR META PRODUCTO'!AD98/'POR META PRODUCTO'!$Z98,0)</f>
        <v>#REF!</v>
      </c>
    </row>
    <row r="99" spans="1:27" ht="40.5" hidden="1" outlineLevel="2" x14ac:dyDescent="0.25">
      <c r="A99" s="3" t="str">
        <f t="shared" si="28"/>
        <v>3.4.3.1</v>
      </c>
      <c r="B99" s="58" t="s">
        <v>533</v>
      </c>
      <c r="C99" s="58" t="e">
        <f>+VLOOKUP(B99,'GASTOS OCT'!#REF!,5,FALSE)</f>
        <v>#REF!</v>
      </c>
      <c r="D99" s="406"/>
      <c r="E99" s="26" t="s">
        <v>463</v>
      </c>
      <c r="F99" s="185" t="e">
        <f>+VLOOKUP(C99,#REF!,2,FALSE)</f>
        <v>#REF!</v>
      </c>
      <c r="G99" s="26" t="s">
        <v>4234</v>
      </c>
      <c r="H99" s="329" t="e">
        <f>SUMPRODUCT((ACTUALIZADO!$A$4:$A$528=$A99)*(ACTUALIZADO!$M$4:$M$528=1)*(ACTUALIZADO!$B$4:$B$528=$C99)*(ACTUALIZADO!N$4:N$528))/1000000</f>
        <v>#REF!</v>
      </c>
      <c r="I99" s="320" t="e">
        <f>IF('POR META PRODUCTO'!I99&gt;0,'POR META PRODUCTO'!I99/'POR META PRODUCTO'!$H99,0)</f>
        <v>#REF!</v>
      </c>
      <c r="J99" s="320" t="e">
        <f>IF('POR META PRODUCTO'!J99&gt;0,'POR META PRODUCTO'!J99/'POR META PRODUCTO'!$H99,0)</f>
        <v>#REF!</v>
      </c>
      <c r="K99" s="320" t="e">
        <f>IF('POR META PRODUCTO'!K99&gt;0,'POR META PRODUCTO'!K99/'POR META PRODUCTO'!$H99,0)</f>
        <v>#REF!</v>
      </c>
      <c r="L99" s="320" t="e">
        <f>IF('POR META PRODUCTO'!L99&gt;0,'POR META PRODUCTO'!L99/'POR META PRODUCTO'!$H99,0)</f>
        <v>#REF!</v>
      </c>
      <c r="M99" s="329" t="e">
        <f>SUMPRODUCT((ACTUALIZADO!$A$4:$A$528=$A99)*(ACTUALIZADO!$M$4:$M$528=2)*(ACTUALIZADO!$B$4:$B$528=$C99)*(ACTUALIZADO!N$4:N$528))/1000000+SUMPRODUCT((ACTUALIZADO!$A$4:$A$528=$A99)*(ACTUALIZADO!$M$4:$M$528=5)*(ACTUALIZADO!$B$4:$B$528=$C99)*(ACTUALIZADO!N$4:N$528))/1000000</f>
        <v>#REF!</v>
      </c>
      <c r="N99" s="320" t="e">
        <f>IF('POR META PRODUCTO'!O99&gt;0,'POR META PRODUCTO'!O99/'POR META PRODUCTO'!$N99,0)</f>
        <v>#REF!</v>
      </c>
      <c r="O99" s="320" t="e">
        <f>IF('POR META PRODUCTO'!P99&gt;0,'POR META PRODUCTO'!P99/'POR META PRODUCTO'!$N99,0)</f>
        <v>#REF!</v>
      </c>
      <c r="P99" s="320" t="e">
        <f>IF('POR META PRODUCTO'!Q99&gt;0,'POR META PRODUCTO'!Q99/'POR META PRODUCTO'!$N99,0)</f>
        <v>#REF!</v>
      </c>
      <c r="Q99" s="320" t="e">
        <f>IF('POR META PRODUCTO'!R99&gt;0,'POR META PRODUCTO'!R99/'POR META PRODUCTO'!$N99,0)</f>
        <v>#REF!</v>
      </c>
      <c r="R99" s="329" t="e">
        <f>SUMPRODUCT((ACTUALIZADO!$A$4:$A$528=$A99)*(ACTUALIZADO!$M$4:$M$528=3)*(ACTUALIZADO!$B$4:$B$528=$C99)*(ACTUALIZADO!N$4:N$528))/1000000</f>
        <v>#REF!</v>
      </c>
      <c r="S99" s="320" t="e">
        <f>IF('POR META PRODUCTO'!U99&gt;0,'POR META PRODUCTO'!U99/'POR META PRODUCTO'!$T99,0)</f>
        <v>#REF!</v>
      </c>
      <c r="T99" s="320" t="e">
        <f>IF('POR META PRODUCTO'!V99&gt;0,'POR META PRODUCTO'!V99/'POR META PRODUCTO'!$T99,0)</f>
        <v>#REF!</v>
      </c>
      <c r="U99" s="320" t="e">
        <f>IF('POR META PRODUCTO'!W99&gt;0,'POR META PRODUCTO'!W99/'POR META PRODUCTO'!$T99,0)</f>
        <v>#REF!</v>
      </c>
      <c r="V99" s="320" t="e">
        <f>IF('POR META PRODUCTO'!X99&gt;0,'POR META PRODUCTO'!X99/'POR META PRODUCTO'!$T99,0)</f>
        <v>#REF!</v>
      </c>
      <c r="W99" s="329" t="e">
        <f>+H99+M99+R99</f>
        <v>#REF!</v>
      </c>
      <c r="X99" s="320" t="e">
        <f>IF('POR META PRODUCTO'!AA99&gt;0,'POR META PRODUCTO'!AA99/'POR META PRODUCTO'!$Z99,0)</f>
        <v>#REF!</v>
      </c>
      <c r="Y99" s="320" t="e">
        <f>IF('POR META PRODUCTO'!AB99&gt;0,'POR META PRODUCTO'!AB99/'POR META PRODUCTO'!$Z99,0)</f>
        <v>#REF!</v>
      </c>
      <c r="Z99" s="325" t="e">
        <f>IF('POR META PRODUCTO'!AC99&gt;0,'POR META PRODUCTO'!AC99/'POR META PRODUCTO'!$Z99,0)</f>
        <v>#REF!</v>
      </c>
      <c r="AA99" s="325" t="e">
        <f>IF('POR META PRODUCTO'!AD99&gt;0,'POR META PRODUCTO'!AD99/'POR META PRODUCTO'!$Z99,0)</f>
        <v>#REF!</v>
      </c>
    </row>
    <row r="100" spans="1:27" hidden="1" outlineLevel="1" collapsed="1" x14ac:dyDescent="0.25">
      <c r="B100" s="58" t="s">
        <v>3558</v>
      </c>
      <c r="C100" s="58"/>
      <c r="D100" s="398" t="str">
        <f>+CONCATENATE("TOTAL ",D97)</f>
        <v>TOTAL VIVIENDA</v>
      </c>
      <c r="E100" s="399"/>
      <c r="F100" s="400"/>
      <c r="G100" s="189"/>
      <c r="H100" s="329" t="e">
        <f>SUM(H97:H99)</f>
        <v>#REF!</v>
      </c>
      <c r="I100" s="321" t="e">
        <f>IF('POR META PRODUCTO'!I100&gt;0,'POR META PRODUCTO'!I100/'POR META PRODUCTO'!$H100,0)</f>
        <v>#REF!</v>
      </c>
      <c r="J100" s="321" t="e">
        <f>IF('POR META PRODUCTO'!J100&gt;0,'POR META PRODUCTO'!J100/'POR META PRODUCTO'!$H100,0)</f>
        <v>#REF!</v>
      </c>
      <c r="K100" s="321" t="e">
        <f>IF('POR META PRODUCTO'!K100&gt;0,'POR META PRODUCTO'!K100/'POR META PRODUCTO'!$H100,0)</f>
        <v>#REF!</v>
      </c>
      <c r="L100" s="321" t="e">
        <f>IF('POR META PRODUCTO'!L100&gt;0,'POR META PRODUCTO'!L100/'POR META PRODUCTO'!$H100,0)</f>
        <v>#REF!</v>
      </c>
      <c r="M100" s="329" t="e">
        <f t="shared" ref="M100" si="29">SUM(M97:M99)</f>
        <v>#REF!</v>
      </c>
      <c r="N100" s="321" t="e">
        <f>IF('POR META PRODUCTO'!O100&gt;0,'POR META PRODUCTO'!O100/'POR META PRODUCTO'!$N100,0)</f>
        <v>#REF!</v>
      </c>
      <c r="O100" s="321" t="e">
        <f>IF('POR META PRODUCTO'!P100&gt;0,'POR META PRODUCTO'!P100/'POR META PRODUCTO'!$N100,0)</f>
        <v>#REF!</v>
      </c>
      <c r="P100" s="321" t="e">
        <f>IF('POR META PRODUCTO'!Q100&gt;0,'POR META PRODUCTO'!Q100/'POR META PRODUCTO'!$N100,0)</f>
        <v>#REF!</v>
      </c>
      <c r="Q100" s="321" t="e">
        <f>IF('POR META PRODUCTO'!R100&gt;0,'POR META PRODUCTO'!R100/'POR META PRODUCTO'!$N100,0)</f>
        <v>#REF!</v>
      </c>
      <c r="R100" s="329" t="e">
        <f t="shared" ref="R100" si="30">SUM(R97:R99)</f>
        <v>#REF!</v>
      </c>
      <c r="S100" s="321" t="e">
        <f>IF('POR META PRODUCTO'!U100&gt;0,'POR META PRODUCTO'!U100/'POR META PRODUCTO'!$T100,0)</f>
        <v>#REF!</v>
      </c>
      <c r="T100" s="321" t="e">
        <f>IF('POR META PRODUCTO'!V100&gt;0,'POR META PRODUCTO'!V100/'POR META PRODUCTO'!$T100,0)</f>
        <v>#REF!</v>
      </c>
      <c r="U100" s="321" t="e">
        <f>IF('POR META PRODUCTO'!W100&gt;0,'POR META PRODUCTO'!W100/'POR META PRODUCTO'!$T100,0)</f>
        <v>#REF!</v>
      </c>
      <c r="V100" s="321" t="e">
        <f>IF('POR META PRODUCTO'!X100&gt;0,'POR META PRODUCTO'!X100/'POR META PRODUCTO'!$T100,0)</f>
        <v>#REF!</v>
      </c>
      <c r="W100" s="329" t="e">
        <f t="shared" ref="W100" si="31">SUM(W97:W99)</f>
        <v>#REF!</v>
      </c>
      <c r="X100" s="321" t="e">
        <f>IF('POR META PRODUCTO'!AA100&gt;0,'POR META PRODUCTO'!AA100/'POR META PRODUCTO'!$Z100,0)</f>
        <v>#REF!</v>
      </c>
      <c r="Y100" s="321" t="e">
        <f>IF('POR META PRODUCTO'!AB100&gt;0,'POR META PRODUCTO'!AB100/'POR META PRODUCTO'!$Z100,0)</f>
        <v>#REF!</v>
      </c>
      <c r="Z100" s="321" t="e">
        <f>IF('POR META PRODUCTO'!AC100&gt;0,'POR META PRODUCTO'!AC100/'POR META PRODUCTO'!$Z100,0)</f>
        <v>#REF!</v>
      </c>
      <c r="AA100" s="321" t="e">
        <f>IF('POR META PRODUCTO'!AD100&gt;0,'POR META PRODUCTO'!AD100/'POR META PRODUCTO'!$Z100,0)</f>
        <v>#REF!</v>
      </c>
    </row>
    <row r="101" spans="1:27" ht="27" hidden="1" outlineLevel="2" x14ac:dyDescent="0.25">
      <c r="A101" s="3" t="str">
        <f t="shared" si="28"/>
        <v>3.5.1.1</v>
      </c>
      <c r="B101" s="58" t="s">
        <v>534</v>
      </c>
      <c r="C101" s="58" t="e">
        <f>+VLOOKUP(B101,'GASTOS OCT'!#REF!,5,FALSE)</f>
        <v>#REF!</v>
      </c>
      <c r="D101" s="40" t="s">
        <v>466</v>
      </c>
      <c r="E101" s="38" t="s">
        <v>410</v>
      </c>
      <c r="F101" s="185" t="e">
        <f>+VLOOKUP(C101,#REF!,2,FALSE)</f>
        <v>#REF!</v>
      </c>
      <c r="G101" s="26" t="s">
        <v>4235</v>
      </c>
      <c r="H101" s="329" t="e">
        <f>SUMPRODUCT((ACTUALIZADO!$A$4:$A$528=$A101)*(ACTUALIZADO!$M$4:$M$528=1)*(ACTUALIZADO!$B$4:$B$528=$C101)*(ACTUALIZADO!N$4:N$528))/1000000</f>
        <v>#REF!</v>
      </c>
      <c r="I101" s="320" t="e">
        <f>IF('POR META PRODUCTO'!I101&gt;0,'POR META PRODUCTO'!I101/'POR META PRODUCTO'!$H101,0)</f>
        <v>#REF!</v>
      </c>
      <c r="J101" s="320" t="e">
        <f>IF('POR META PRODUCTO'!J101&gt;0,'POR META PRODUCTO'!J101/'POR META PRODUCTO'!$H101,0)</f>
        <v>#REF!</v>
      </c>
      <c r="K101" s="320" t="e">
        <f>IF('POR META PRODUCTO'!K101&gt;0,'POR META PRODUCTO'!K101/'POR META PRODUCTO'!$H101,0)</f>
        <v>#REF!</v>
      </c>
      <c r="L101" s="320" t="e">
        <f>IF('POR META PRODUCTO'!L101&gt;0,'POR META PRODUCTO'!L101/'POR META PRODUCTO'!$H101,0)</f>
        <v>#REF!</v>
      </c>
      <c r="M101" s="329" t="e">
        <f>SUMPRODUCT((ACTUALIZADO!$A$4:$A$528=$A101)*(ACTUALIZADO!$M$4:$M$528=2)*(ACTUALIZADO!$B$4:$B$528=$C101)*(ACTUALIZADO!N$4:N$528))/1000000+SUMPRODUCT((ACTUALIZADO!$A$4:$A$528=$A101)*(ACTUALIZADO!$M$4:$M$528=5)*(ACTUALIZADO!$B$4:$B$528=$C101)*(ACTUALIZADO!N$4:N$528))/1000000</f>
        <v>#REF!</v>
      </c>
      <c r="N101" s="320" t="e">
        <f>IF('POR META PRODUCTO'!O101&gt;0,'POR META PRODUCTO'!O101/'POR META PRODUCTO'!$N101,0)</f>
        <v>#REF!</v>
      </c>
      <c r="O101" s="320" t="e">
        <f>IF('POR META PRODUCTO'!P101&gt;0,'POR META PRODUCTO'!P101/'POR META PRODUCTO'!$N101,0)</f>
        <v>#REF!</v>
      </c>
      <c r="P101" s="320" t="e">
        <f>IF('POR META PRODUCTO'!Q101&gt;0,'POR META PRODUCTO'!Q101/'POR META PRODUCTO'!$N101,0)</f>
        <v>#REF!</v>
      </c>
      <c r="Q101" s="320" t="e">
        <f>IF('POR META PRODUCTO'!R101&gt;0,'POR META PRODUCTO'!R101/'POR META PRODUCTO'!$N101,0)</f>
        <v>#REF!</v>
      </c>
      <c r="R101" s="329" t="e">
        <f>SUMPRODUCT((ACTUALIZADO!$A$4:$A$528=$A101)*(ACTUALIZADO!$M$4:$M$528=3)*(ACTUALIZADO!$B$4:$B$528=$C101)*(ACTUALIZADO!N$4:N$528))/1000000</f>
        <v>#REF!</v>
      </c>
      <c r="S101" s="320" t="e">
        <f>IF('POR META PRODUCTO'!U101&gt;0,'POR META PRODUCTO'!U101/'POR META PRODUCTO'!$T101,0)</f>
        <v>#REF!</v>
      </c>
      <c r="T101" s="320" t="e">
        <f>IF('POR META PRODUCTO'!V101&gt;0,'POR META PRODUCTO'!V101/'POR META PRODUCTO'!$T101,0)</f>
        <v>#REF!</v>
      </c>
      <c r="U101" s="320" t="e">
        <f>IF('POR META PRODUCTO'!W101&gt;0,'POR META PRODUCTO'!W101/'POR META PRODUCTO'!$T101,0)</f>
        <v>#REF!</v>
      </c>
      <c r="V101" s="320" t="e">
        <f>IF('POR META PRODUCTO'!X101&gt;0,'POR META PRODUCTO'!X101/'POR META PRODUCTO'!$T101,0)</f>
        <v>#REF!</v>
      </c>
      <c r="W101" s="329" t="e">
        <f>+H101+M101+R101</f>
        <v>#REF!</v>
      </c>
      <c r="X101" s="320" t="e">
        <f>IF('POR META PRODUCTO'!AA101&gt;0,'POR META PRODUCTO'!AA101/'POR META PRODUCTO'!$Z101,0)</f>
        <v>#REF!</v>
      </c>
      <c r="Y101" s="320" t="e">
        <f>IF('POR META PRODUCTO'!AB101&gt;0,'POR META PRODUCTO'!AB101/'POR META PRODUCTO'!$Z101,0)</f>
        <v>#REF!</v>
      </c>
      <c r="Z101" s="325" t="e">
        <f>IF('POR META PRODUCTO'!AC101&gt;0,'POR META PRODUCTO'!AC101/'POR META PRODUCTO'!$Z101,0)</f>
        <v>#REF!</v>
      </c>
      <c r="AA101" s="325" t="e">
        <f>IF('POR META PRODUCTO'!AD101&gt;0,'POR META PRODUCTO'!AD101/'POR META PRODUCTO'!$Z101,0)</f>
        <v>#REF!</v>
      </c>
    </row>
    <row r="102" spans="1:27" hidden="1" outlineLevel="1" collapsed="1" x14ac:dyDescent="0.25">
      <c r="B102" s="58" t="s">
        <v>3559</v>
      </c>
      <c r="C102" s="58"/>
      <c r="D102" s="398" t="str">
        <f>+CONCATENATE("TOTAL ",D101)</f>
        <v>TOTAL SERVICIOS PÚBLICOS</v>
      </c>
      <c r="E102" s="399"/>
      <c r="F102" s="400"/>
      <c r="G102" s="189"/>
      <c r="H102" s="329" t="e">
        <f>+H101</f>
        <v>#REF!</v>
      </c>
      <c r="I102" s="321" t="e">
        <f>IF('POR META PRODUCTO'!I102&gt;0,'POR META PRODUCTO'!I102/'POR META PRODUCTO'!$H102,0)</f>
        <v>#REF!</v>
      </c>
      <c r="J102" s="321" t="e">
        <f>IF('POR META PRODUCTO'!J102&gt;0,'POR META PRODUCTO'!J102/'POR META PRODUCTO'!$H102,0)</f>
        <v>#REF!</v>
      </c>
      <c r="K102" s="321" t="e">
        <f>IF('POR META PRODUCTO'!K102&gt;0,'POR META PRODUCTO'!K102/'POR META PRODUCTO'!$H102,0)</f>
        <v>#REF!</v>
      </c>
      <c r="L102" s="321" t="e">
        <f>IF('POR META PRODUCTO'!L102&gt;0,'POR META PRODUCTO'!L102/'POR META PRODUCTO'!$H102,0)</f>
        <v>#REF!</v>
      </c>
      <c r="M102" s="329" t="e">
        <f t="shared" ref="M102" si="32">+M101</f>
        <v>#REF!</v>
      </c>
      <c r="N102" s="321" t="e">
        <f>IF('POR META PRODUCTO'!O102&gt;0,'POR META PRODUCTO'!O102/'POR META PRODUCTO'!$N102,0)</f>
        <v>#REF!</v>
      </c>
      <c r="O102" s="321" t="e">
        <f>IF('POR META PRODUCTO'!P102&gt;0,'POR META PRODUCTO'!P102/'POR META PRODUCTO'!$N102,0)</f>
        <v>#REF!</v>
      </c>
      <c r="P102" s="321" t="e">
        <f>IF('POR META PRODUCTO'!Q102&gt;0,'POR META PRODUCTO'!Q102/'POR META PRODUCTO'!$N102,0)</f>
        <v>#REF!</v>
      </c>
      <c r="Q102" s="321" t="e">
        <f>IF('POR META PRODUCTO'!R102&gt;0,'POR META PRODUCTO'!R102/'POR META PRODUCTO'!$N102,0)</f>
        <v>#REF!</v>
      </c>
      <c r="R102" s="329" t="e">
        <f t="shared" ref="R102" si="33">+R101</f>
        <v>#REF!</v>
      </c>
      <c r="S102" s="321" t="e">
        <f>IF('POR META PRODUCTO'!U102&gt;0,'POR META PRODUCTO'!U102/'POR META PRODUCTO'!$T102,0)</f>
        <v>#REF!</v>
      </c>
      <c r="T102" s="321" t="e">
        <f>IF('POR META PRODUCTO'!V102&gt;0,'POR META PRODUCTO'!V102/'POR META PRODUCTO'!$T102,0)</f>
        <v>#REF!</v>
      </c>
      <c r="U102" s="321" t="e">
        <f>IF('POR META PRODUCTO'!W102&gt;0,'POR META PRODUCTO'!W102/'POR META PRODUCTO'!$T102,0)</f>
        <v>#REF!</v>
      </c>
      <c r="V102" s="321" t="e">
        <f>IF('POR META PRODUCTO'!X102&gt;0,'POR META PRODUCTO'!X102/'POR META PRODUCTO'!$T102,0)</f>
        <v>#REF!</v>
      </c>
      <c r="W102" s="329" t="e">
        <f>+H102+M102+R102</f>
        <v>#REF!</v>
      </c>
      <c r="X102" s="321" t="e">
        <f>IF('POR META PRODUCTO'!AA102&gt;0,'POR META PRODUCTO'!AA102/'POR META PRODUCTO'!$Z102,0)</f>
        <v>#REF!</v>
      </c>
      <c r="Y102" s="321" t="e">
        <f>IF('POR META PRODUCTO'!AB102&gt;0,'POR META PRODUCTO'!AB102/'POR META PRODUCTO'!$Z102,0)</f>
        <v>#REF!</v>
      </c>
      <c r="Z102" s="321" t="e">
        <f>IF('POR META PRODUCTO'!AC102&gt;0,'POR META PRODUCTO'!AC102/'POR META PRODUCTO'!$Z102,0)</f>
        <v>#REF!</v>
      </c>
      <c r="AA102" s="321" t="e">
        <f>IF('POR META PRODUCTO'!AD102&gt;0,'POR META PRODUCTO'!AD102/'POR META PRODUCTO'!$Z102,0)</f>
        <v>#REF!</v>
      </c>
    </row>
    <row r="103" spans="1:27" hidden="1" x14ac:dyDescent="0.25">
      <c r="B103" s="59"/>
      <c r="C103" s="58"/>
      <c r="D103" s="401" t="s">
        <v>470</v>
      </c>
      <c r="E103" s="402"/>
      <c r="F103" s="403"/>
      <c r="G103" s="286"/>
      <c r="H103" s="328" t="e">
        <f>+H114+H106</f>
        <v>#REF!</v>
      </c>
      <c r="I103" s="319" t="e">
        <f>IF('POR META PRODUCTO'!I103&gt;0,'POR META PRODUCTO'!I103/'POR META PRODUCTO'!$H103,0)</f>
        <v>#REF!</v>
      </c>
      <c r="J103" s="319" t="e">
        <f>IF('POR META PRODUCTO'!J103&gt;0,'POR META PRODUCTO'!J103/'POR META PRODUCTO'!$H103,0)</f>
        <v>#REF!</v>
      </c>
      <c r="K103" s="319" t="e">
        <f>IF('POR META PRODUCTO'!K103&gt;0,'POR META PRODUCTO'!K103/'POR META PRODUCTO'!$H103,0)</f>
        <v>#REF!</v>
      </c>
      <c r="L103" s="319" t="e">
        <f>IF('POR META PRODUCTO'!L103&gt;0,'POR META PRODUCTO'!L103/'POR META PRODUCTO'!$H103,0)</f>
        <v>#REF!</v>
      </c>
      <c r="M103" s="328" t="e">
        <f>+M114+M106</f>
        <v>#REF!</v>
      </c>
      <c r="N103" s="319" t="e">
        <f>IF('POR META PRODUCTO'!O103&gt;0,'POR META PRODUCTO'!O103/'POR META PRODUCTO'!$N103,0)</f>
        <v>#REF!</v>
      </c>
      <c r="O103" s="319" t="e">
        <f>IF('POR META PRODUCTO'!P103&gt;0,'POR META PRODUCTO'!P103/'POR META PRODUCTO'!$N103,0)</f>
        <v>#REF!</v>
      </c>
      <c r="P103" s="319" t="e">
        <f>IF('POR META PRODUCTO'!Q103&gt;0,'POR META PRODUCTO'!Q103/'POR META PRODUCTO'!$N103,0)</f>
        <v>#REF!</v>
      </c>
      <c r="Q103" s="319" t="e">
        <f>IF('POR META PRODUCTO'!R103&gt;0,'POR META PRODUCTO'!R103/'POR META PRODUCTO'!$N103,0)</f>
        <v>#REF!</v>
      </c>
      <c r="R103" s="329" t="e">
        <f>+R114+R106</f>
        <v>#REF!</v>
      </c>
      <c r="S103" s="319" t="e">
        <f>IF('POR META PRODUCTO'!U103&gt;0,'POR META PRODUCTO'!U103/'POR META PRODUCTO'!$T103,0)</f>
        <v>#REF!</v>
      </c>
      <c r="T103" s="319" t="e">
        <f>IF('POR META PRODUCTO'!V103&gt;0,'POR META PRODUCTO'!V103/'POR META PRODUCTO'!$T103,0)</f>
        <v>#REF!</v>
      </c>
      <c r="U103" s="319" t="e">
        <f>IF('POR META PRODUCTO'!W103&gt;0,'POR META PRODUCTO'!W103/'POR META PRODUCTO'!$T103,0)</f>
        <v>#REF!</v>
      </c>
      <c r="V103" s="319" t="e">
        <f>IF('POR META PRODUCTO'!X103&gt;0,'POR META PRODUCTO'!X103/'POR META PRODUCTO'!$T103,0)</f>
        <v>#REF!</v>
      </c>
      <c r="W103" s="328" t="e">
        <f>+H103+M103+R103</f>
        <v>#REF!</v>
      </c>
      <c r="X103" s="319" t="e">
        <f>IF('POR META PRODUCTO'!AA103&gt;0,'POR META PRODUCTO'!AA103/'POR META PRODUCTO'!$Z103,0)</f>
        <v>#REF!</v>
      </c>
      <c r="Y103" s="319" t="e">
        <f>IF('POR META PRODUCTO'!AB103&gt;0,'POR META PRODUCTO'!AB103/'POR META PRODUCTO'!$Z103,0)</f>
        <v>#REF!</v>
      </c>
      <c r="Z103" s="319" t="e">
        <f>IF('POR META PRODUCTO'!AC103&gt;0,'POR META PRODUCTO'!AC103/'POR META PRODUCTO'!$Z103,0)</f>
        <v>#REF!</v>
      </c>
      <c r="AA103" s="319" t="e">
        <f>IF('POR META PRODUCTO'!AD103&gt;0,'POR META PRODUCTO'!AD103/'POR META PRODUCTO'!$Z103,0)</f>
        <v>#REF!</v>
      </c>
    </row>
    <row r="104" spans="1:27" ht="40.5" hidden="1" outlineLevel="2" x14ac:dyDescent="0.25">
      <c r="A104" s="3" t="str">
        <f t="shared" ref="A104" si="34">CONCATENATE(MID(B104,1,3),".",MID(B104,5,1),".",1)</f>
        <v>4.1.1.1</v>
      </c>
      <c r="B104" s="58" t="s">
        <v>535</v>
      </c>
      <c r="C104" s="58" t="e">
        <f>+VLOOKUP(B104,'GASTOS OCT'!#REF!,5,FALSE)</f>
        <v>#REF!</v>
      </c>
      <c r="D104" s="426" t="s">
        <v>471</v>
      </c>
      <c r="E104" s="426" t="s">
        <v>472</v>
      </c>
      <c r="F104" s="437" t="e">
        <f>+VLOOKUP(C104,#REF!,2,FALSE)</f>
        <v>#REF!</v>
      </c>
      <c r="G104" s="26" t="s">
        <v>4243</v>
      </c>
      <c r="H104" s="329" t="e">
        <f>SUMPRODUCT((ACTUALIZADO!$A$4:$A$528=$A104)*(ACTUALIZADO!$M$4:$M$528=1)*(ACTUALIZADO!$B$4:$B$528=$C104)*(ACTUALIZADO!N$4:N$528))/1000000</f>
        <v>#REF!</v>
      </c>
      <c r="I104" s="320" t="e">
        <f>IF('POR META PRODUCTO'!I104&gt;0,'POR META PRODUCTO'!I104/'POR META PRODUCTO'!$H104,0)</f>
        <v>#REF!</v>
      </c>
      <c r="J104" s="320" t="e">
        <f>IF('POR META PRODUCTO'!J104&gt;0,'POR META PRODUCTO'!J104/'POR META PRODUCTO'!$H104,0)</f>
        <v>#REF!</v>
      </c>
      <c r="K104" s="320" t="e">
        <f>IF('POR META PRODUCTO'!K104&gt;0,'POR META PRODUCTO'!K104/'POR META PRODUCTO'!$H104,0)</f>
        <v>#REF!</v>
      </c>
      <c r="L104" s="320" t="e">
        <f>IF('POR META PRODUCTO'!L104&gt;0,'POR META PRODUCTO'!L104/'POR META PRODUCTO'!$H104,0)</f>
        <v>#REF!</v>
      </c>
      <c r="M104" s="329" t="e">
        <f>SUMPRODUCT((ACTUALIZADO!$A$4:$A$528=$A104)*(ACTUALIZADO!$M$4:$M$528=2)*(ACTUALIZADO!$B$4:$B$528=$C104)*(ACTUALIZADO!N$4:N$528))/1000000+SUMPRODUCT((ACTUALIZADO!$A$4:$A$528=$A104)*(ACTUALIZADO!$M$4:$M$528=5)*(ACTUALIZADO!$B$4:$B$528=$C104)*(ACTUALIZADO!N$4:N$528))/1000000</f>
        <v>#REF!</v>
      </c>
      <c r="N104" s="320" t="e">
        <f>IF('POR META PRODUCTO'!O104&gt;0,'POR META PRODUCTO'!O104/'POR META PRODUCTO'!$N104,0)</f>
        <v>#REF!</v>
      </c>
      <c r="O104" s="320" t="e">
        <f>IF('POR META PRODUCTO'!P104&gt;0,'POR META PRODUCTO'!P104/'POR META PRODUCTO'!$N104,0)</f>
        <v>#REF!</v>
      </c>
      <c r="P104" s="320" t="e">
        <f>IF('POR META PRODUCTO'!Q104&gt;0,'POR META PRODUCTO'!Q104/'POR META PRODUCTO'!$N104,0)</f>
        <v>#REF!</v>
      </c>
      <c r="Q104" s="320" t="e">
        <f>IF('POR META PRODUCTO'!R104&gt;0,'POR META PRODUCTO'!R104/'POR META PRODUCTO'!$N104,0)</f>
        <v>#REF!</v>
      </c>
      <c r="R104" s="328" t="e">
        <f>SUMPRODUCT((ACTUALIZADO!$A$4:$A$528=$A104)*(ACTUALIZADO!$M$4:$M$528=3)*(ACTUALIZADO!$B$4:$B$528=$C104)*(ACTUALIZADO!N$4:N$528))/1000000</f>
        <v>#REF!</v>
      </c>
      <c r="S104" s="320" t="e">
        <f>IF('POR META PRODUCTO'!U104&gt;0,'POR META PRODUCTO'!U104/'POR META PRODUCTO'!$T104,0)</f>
        <v>#REF!</v>
      </c>
      <c r="T104" s="320" t="e">
        <f>IF('POR META PRODUCTO'!V104&gt;0,'POR META PRODUCTO'!V104/'POR META PRODUCTO'!$T104,0)</f>
        <v>#REF!</v>
      </c>
      <c r="U104" s="320" t="e">
        <f>IF('POR META PRODUCTO'!W104&gt;0,'POR META PRODUCTO'!W104/'POR META PRODUCTO'!$T104,0)</f>
        <v>#REF!</v>
      </c>
      <c r="V104" s="320" t="e">
        <f>IF('POR META PRODUCTO'!X104&gt;0,'POR META PRODUCTO'!X104/'POR META PRODUCTO'!$T104,0)</f>
        <v>#REF!</v>
      </c>
      <c r="W104" s="329" t="e">
        <f>+H104+M104+R104</f>
        <v>#REF!</v>
      </c>
      <c r="X104" s="320" t="e">
        <f>IF('POR META PRODUCTO'!AA104&gt;0,'POR META PRODUCTO'!AA104/'POR META PRODUCTO'!$Z104,0)</f>
        <v>#REF!</v>
      </c>
      <c r="Y104" s="320" t="e">
        <f>IF('POR META PRODUCTO'!AB104&gt;0,'POR META PRODUCTO'!AB104/'POR META PRODUCTO'!$Z104,0)</f>
        <v>#REF!</v>
      </c>
      <c r="Z104" s="325" t="e">
        <f>IF('POR META PRODUCTO'!AC104&gt;0,'POR META PRODUCTO'!AC104/'POR META PRODUCTO'!$Z104,0)</f>
        <v>#REF!</v>
      </c>
      <c r="AA104" s="325" t="e">
        <f>IF('POR META PRODUCTO'!AD104&gt;0,'POR META PRODUCTO'!AD104/'POR META PRODUCTO'!$Z104,0)</f>
        <v>#REF!</v>
      </c>
    </row>
    <row r="105" spans="1:27" ht="27" hidden="1" outlineLevel="2" x14ac:dyDescent="0.25">
      <c r="A105" s="3" t="str">
        <f>CONCATENATE(MID(B105,1,3),".",MID(B105,5,1),".",2)</f>
        <v>4.1.1.2</v>
      </c>
      <c r="B105" s="58" t="s">
        <v>535</v>
      </c>
      <c r="C105" s="58" t="e">
        <f>+VLOOKUP(B105,'GASTOS OCT'!#REF!,5,FALSE)</f>
        <v>#REF!</v>
      </c>
      <c r="D105" s="428" t="s">
        <v>471</v>
      </c>
      <c r="E105" s="428" t="s">
        <v>472</v>
      </c>
      <c r="F105" s="438" t="e">
        <f>+VLOOKUP(C105,#REF!,2,FALSE)</f>
        <v>#REF!</v>
      </c>
      <c r="G105" s="288" t="s">
        <v>4258</v>
      </c>
      <c r="H105" s="329" t="e" cm="1">
        <f t="array" ref="H105">SUMPRODUCT((ACTUALIZADO!$A$4:$A$528=$A105)*(ACTUALIZADO!$M$4:$M$528=1)*(ACTUALIZADO!$B$4:$B$528=$C105)*(ACTUALIZADO!N$4:N$528))/1000000</f>
        <v>#REF!</v>
      </c>
      <c r="I105" s="320" t="e">
        <f>IF('POR META PRODUCTO'!I105&gt;0,'POR META PRODUCTO'!I105/'POR META PRODUCTO'!$H105,0)</f>
        <v>#REF!</v>
      </c>
      <c r="J105" s="320" t="e">
        <f>IF('POR META PRODUCTO'!J105&gt;0,'POR META PRODUCTO'!J105/'POR META PRODUCTO'!$H105,0)</f>
        <v>#REF!</v>
      </c>
      <c r="K105" s="320" t="e">
        <f>IF('POR META PRODUCTO'!K105&gt;0,'POR META PRODUCTO'!K105/'POR META PRODUCTO'!$H105,0)</f>
        <v>#REF!</v>
      </c>
      <c r="L105" s="320" t="e">
        <f>IF('POR META PRODUCTO'!L105&gt;0,'POR META PRODUCTO'!L105/'POR META PRODUCTO'!$H105,0)</f>
        <v>#REF!</v>
      </c>
      <c r="M105" s="329" t="e">
        <f>SUMPRODUCT((ACTUALIZADO!$A$4:$A$528=$A105)*(ACTUALIZADO!$M$4:$M$528=2)*(ACTUALIZADO!$B$4:$B$528=$C105)*(ACTUALIZADO!N$4:N$528))/1000000+SUMPRODUCT((ACTUALIZADO!$A$4:$A$528=$A105)*(ACTUALIZADO!$M$4:$M$528=5)*(ACTUALIZADO!$B$4:$B$528=$C105)*(ACTUALIZADO!N$4:N$528))/1000000</f>
        <v>#REF!</v>
      </c>
      <c r="N105" s="320" t="e">
        <f>IF('POR META PRODUCTO'!O105&gt;0,'POR META PRODUCTO'!O105/'POR META PRODUCTO'!$N105,0)</f>
        <v>#REF!</v>
      </c>
      <c r="O105" s="320" t="e">
        <f>IF('POR META PRODUCTO'!P105&gt;0,'POR META PRODUCTO'!P105/'POR META PRODUCTO'!$N105,0)</f>
        <v>#REF!</v>
      </c>
      <c r="P105" s="320" t="e">
        <f>IF('POR META PRODUCTO'!Q105&gt;0,'POR META PRODUCTO'!Q105/'POR META PRODUCTO'!$N105,0)</f>
        <v>#REF!</v>
      </c>
      <c r="Q105" s="320" t="e">
        <f>IF('POR META PRODUCTO'!R105&gt;0,'POR META PRODUCTO'!R105/'POR META PRODUCTO'!$N105,0)</f>
        <v>#REF!</v>
      </c>
      <c r="R105" s="329" t="e">
        <f>SUMPRODUCT((ACTUALIZADO!$A$4:$A$528=$A105)*(ACTUALIZADO!$M$4:$M$528=3)*(ACTUALIZADO!$B$4:$B$528=$C105)*(ACTUALIZADO!N$4:N$528))/1000000</f>
        <v>#REF!</v>
      </c>
      <c r="S105" s="320" t="e">
        <f>IF('POR META PRODUCTO'!U105&gt;0,'POR META PRODUCTO'!U105/'POR META PRODUCTO'!$T105,0)</f>
        <v>#REF!</v>
      </c>
      <c r="T105" s="320" t="e">
        <f>IF('POR META PRODUCTO'!V105&gt;0,'POR META PRODUCTO'!V105/'POR META PRODUCTO'!$T105,0)</f>
        <v>#REF!</v>
      </c>
      <c r="U105" s="320" t="e">
        <f>IF('POR META PRODUCTO'!W105&gt;0,'POR META PRODUCTO'!W105/'POR META PRODUCTO'!$T105,0)</f>
        <v>#REF!</v>
      </c>
      <c r="V105" s="320" t="e">
        <f>IF('POR META PRODUCTO'!X105&gt;0,'POR META PRODUCTO'!X105/'POR META PRODUCTO'!$T105,0)</f>
        <v>#REF!</v>
      </c>
      <c r="W105" s="329" t="e">
        <f>+H105+M105+R105</f>
        <v>#REF!</v>
      </c>
      <c r="X105" s="320" t="e">
        <f>IF('POR META PRODUCTO'!AA105&gt;0,'POR META PRODUCTO'!AA105/'POR META PRODUCTO'!$Z105,0)</f>
        <v>#REF!</v>
      </c>
      <c r="Y105" s="320" t="e">
        <f>IF('POR META PRODUCTO'!AB105&gt;0,'POR META PRODUCTO'!AB105/'POR META PRODUCTO'!$Z105,0)</f>
        <v>#REF!</v>
      </c>
      <c r="Z105" s="325" t="e">
        <f>IF('POR META PRODUCTO'!AC105&gt;0,'POR META PRODUCTO'!AC105/'POR META PRODUCTO'!$Z105,0)</f>
        <v>#REF!</v>
      </c>
      <c r="AA105" s="325" t="e">
        <f>IF('POR META PRODUCTO'!AD105&gt;0,'POR META PRODUCTO'!AD105/'POR META PRODUCTO'!$Z105,0)</f>
        <v>#REF!</v>
      </c>
    </row>
    <row r="106" spans="1:27" hidden="1" outlineLevel="1" x14ac:dyDescent="0.25">
      <c r="B106" s="58" t="s">
        <v>3560</v>
      </c>
      <c r="C106" s="58"/>
      <c r="D106" s="398" t="str">
        <f>+CONCATENATE("TOTAL ",D104)</f>
        <v>TOTAL PLANEACIÓN Y ORDENAMIENTO TERRITORIAL</v>
      </c>
      <c r="E106" s="399"/>
      <c r="F106" s="400"/>
      <c r="G106" s="285"/>
      <c r="H106" s="330" t="e">
        <f>+SUM(H104:H105)</f>
        <v>#REF!</v>
      </c>
      <c r="I106" s="322" t="e">
        <f>IF('POR META PRODUCTO'!I106&gt;0,'POR META PRODUCTO'!I106/'POR META PRODUCTO'!$H106,0)</f>
        <v>#REF!</v>
      </c>
      <c r="J106" s="322" t="e">
        <f>IF('POR META PRODUCTO'!J106&gt;0,'POR META PRODUCTO'!J106/'POR META PRODUCTO'!$H106,0)</f>
        <v>#REF!</v>
      </c>
      <c r="K106" s="322" t="e">
        <f>IF('POR META PRODUCTO'!K106&gt;0,'POR META PRODUCTO'!K106/'POR META PRODUCTO'!$H106,0)</f>
        <v>#REF!</v>
      </c>
      <c r="L106" s="322" t="e">
        <f>IF('POR META PRODUCTO'!L106&gt;0,'POR META PRODUCTO'!L106/'POR META PRODUCTO'!$H106,0)</f>
        <v>#REF!</v>
      </c>
      <c r="M106" s="330" t="e">
        <f>+SUM(M104:M105)</f>
        <v>#REF!</v>
      </c>
      <c r="N106" s="322" t="e">
        <f>IF('POR META PRODUCTO'!O106&gt;0,'POR META PRODUCTO'!O106/'POR META PRODUCTO'!$N106,0)</f>
        <v>#REF!</v>
      </c>
      <c r="O106" s="322" t="e">
        <f>IF('POR META PRODUCTO'!P106&gt;0,'POR META PRODUCTO'!P106/'POR META PRODUCTO'!$N106,0)</f>
        <v>#REF!</v>
      </c>
      <c r="P106" s="322" t="e">
        <f>IF('POR META PRODUCTO'!Q106&gt;0,'POR META PRODUCTO'!Q106/'POR META PRODUCTO'!$N106,0)</f>
        <v>#REF!</v>
      </c>
      <c r="Q106" s="322" t="e">
        <f>IF('POR META PRODUCTO'!R106&gt;0,'POR META PRODUCTO'!R106/'POR META PRODUCTO'!$N106,0)</f>
        <v>#REF!</v>
      </c>
      <c r="R106" s="329" t="e">
        <f>+SUM(R104:R105)</f>
        <v>#REF!</v>
      </c>
      <c r="S106" s="322" t="e">
        <f>IF('POR META PRODUCTO'!U106&gt;0,'POR META PRODUCTO'!U106/'POR META PRODUCTO'!$T106,0)</f>
        <v>#REF!</v>
      </c>
      <c r="T106" s="322" t="e">
        <f>IF('POR META PRODUCTO'!V106&gt;0,'POR META PRODUCTO'!V106/'POR META PRODUCTO'!$T106,0)</f>
        <v>#REF!</v>
      </c>
      <c r="U106" s="322" t="e">
        <f>IF('POR META PRODUCTO'!W106&gt;0,'POR META PRODUCTO'!W106/'POR META PRODUCTO'!$T106,0)</f>
        <v>#REF!</v>
      </c>
      <c r="V106" s="322" t="e">
        <f>IF('POR META PRODUCTO'!X106&gt;0,'POR META PRODUCTO'!X106/'POR META PRODUCTO'!$T106,0)</f>
        <v>#REF!</v>
      </c>
      <c r="W106" s="330" t="e">
        <f>+SUM(W104:W105)</f>
        <v>#REF!</v>
      </c>
      <c r="X106" s="322" t="e">
        <f>IF('POR META PRODUCTO'!AA106&gt;0,'POR META PRODUCTO'!AA106/'POR META PRODUCTO'!$Z106,0)</f>
        <v>#REF!</v>
      </c>
      <c r="Y106" s="322" t="e">
        <f>IF('POR META PRODUCTO'!AB106&gt;0,'POR META PRODUCTO'!AB106/'POR META PRODUCTO'!$Z106,0)</f>
        <v>#REF!</v>
      </c>
      <c r="Z106" s="322" t="e">
        <f>IF('POR META PRODUCTO'!AC106&gt;0,'POR META PRODUCTO'!AC106/'POR META PRODUCTO'!$Z106,0)</f>
        <v>#REF!</v>
      </c>
      <c r="AA106" s="322" t="e">
        <f>IF('POR META PRODUCTO'!AD106&gt;0,'POR META PRODUCTO'!AD106/'POR META PRODUCTO'!$Z106,0)</f>
        <v>#REF!</v>
      </c>
    </row>
    <row r="107" spans="1:27" ht="27" hidden="1" outlineLevel="2" x14ac:dyDescent="0.25">
      <c r="A107" s="3" t="str">
        <f t="shared" ref="A107:A108" si="35">CONCATENATE(MID(B107,1,3),".",MID(B107,5,1),".",1)</f>
        <v>4.2.1.1</v>
      </c>
      <c r="B107" s="58" t="s">
        <v>536</v>
      </c>
      <c r="C107" s="58" t="e">
        <f>+VLOOKUP(B107,'GASTOS OCT'!#REF!,5,FALSE)</f>
        <v>#REF!</v>
      </c>
      <c r="D107" s="420" t="s">
        <v>477</v>
      </c>
      <c r="E107" s="38" t="s">
        <v>478</v>
      </c>
      <c r="F107" s="185" t="e">
        <f>+VLOOKUP(C107,#REF!,2,FALSE)</f>
        <v>#REF!</v>
      </c>
      <c r="G107" s="26" t="s">
        <v>4264</v>
      </c>
      <c r="H107" s="329" t="e">
        <f>SUMPRODUCT((ACTUALIZADO!$A$4:$A$528=$A107)*(ACTUALIZADO!$M$4:$M$528=1)*(ACTUALIZADO!$B$4:$B$528=$C107)*(ACTUALIZADO!N$4:N$528))/1000000</f>
        <v>#REF!</v>
      </c>
      <c r="I107" s="320" t="e">
        <f>IF('POR META PRODUCTO'!I107&gt;0,'POR META PRODUCTO'!I107/'POR META PRODUCTO'!$H107,0)</f>
        <v>#REF!</v>
      </c>
      <c r="J107" s="320" t="e">
        <f>IF('POR META PRODUCTO'!J107&gt;0,'POR META PRODUCTO'!J107/'POR META PRODUCTO'!$H107,0)</f>
        <v>#REF!</v>
      </c>
      <c r="K107" s="320" t="e">
        <f>IF('POR META PRODUCTO'!K107&gt;0,'POR META PRODUCTO'!K107/'POR META PRODUCTO'!$H107,0)</f>
        <v>#REF!</v>
      </c>
      <c r="L107" s="320" t="e">
        <f>IF('POR META PRODUCTO'!L107&gt;0,'POR META PRODUCTO'!L107/'POR META PRODUCTO'!$H107,0)</f>
        <v>#REF!</v>
      </c>
      <c r="M107" s="329" t="e">
        <f>SUMPRODUCT((ACTUALIZADO!$A$4:$A$528=$A107)*(ACTUALIZADO!$M$4:$M$528=2)*(ACTUALIZADO!$B$4:$B$528=$C107)*(ACTUALIZADO!N$4:N$528))/1000000+SUMPRODUCT((ACTUALIZADO!$A$4:$A$528=$A107)*(ACTUALIZADO!$M$4:$M$528=5)*(ACTUALIZADO!$B$4:$B$528=$C107)*(ACTUALIZADO!N$4:N$528))/1000000</f>
        <v>#REF!</v>
      </c>
      <c r="N107" s="320" t="e">
        <f>IF('POR META PRODUCTO'!O107&gt;0,'POR META PRODUCTO'!O107/'POR META PRODUCTO'!$N107,0)</f>
        <v>#REF!</v>
      </c>
      <c r="O107" s="320" t="e">
        <f>IF('POR META PRODUCTO'!P107&gt;0,'POR META PRODUCTO'!P107/'POR META PRODUCTO'!$N107,0)</f>
        <v>#REF!</v>
      </c>
      <c r="P107" s="320" t="e">
        <f>IF('POR META PRODUCTO'!Q107&gt;0,'POR META PRODUCTO'!Q107/'POR META PRODUCTO'!$N107,0)</f>
        <v>#REF!</v>
      </c>
      <c r="Q107" s="320" t="e">
        <f>IF('POR META PRODUCTO'!R107&gt;0,'POR META PRODUCTO'!R107/'POR META PRODUCTO'!$N107,0)</f>
        <v>#REF!</v>
      </c>
      <c r="R107" s="330" t="e">
        <f>SUMPRODUCT((ACTUALIZADO!$A$4:$A$528=$A107)*(ACTUALIZADO!$M$4:$M$528=3)*(ACTUALIZADO!$B$4:$B$528=$C107)*(ACTUALIZADO!N$4:N$528))/1000000</f>
        <v>#REF!</v>
      </c>
      <c r="S107" s="320" t="e">
        <f>IF('POR META PRODUCTO'!U107&gt;0,'POR META PRODUCTO'!U107/'POR META PRODUCTO'!$T107,0)</f>
        <v>#REF!</v>
      </c>
      <c r="T107" s="320" t="e">
        <f>IF('POR META PRODUCTO'!V107&gt;0,'POR META PRODUCTO'!V107/'POR META PRODUCTO'!$T107,0)</f>
        <v>#REF!</v>
      </c>
      <c r="U107" s="320" t="e">
        <f>IF('POR META PRODUCTO'!W107&gt;0,'POR META PRODUCTO'!W107/'POR META PRODUCTO'!$T107,0)</f>
        <v>#REF!</v>
      </c>
      <c r="V107" s="320" t="e">
        <f>IF('POR META PRODUCTO'!X107&gt;0,'POR META PRODUCTO'!X107/'POR META PRODUCTO'!$T107,0)</f>
        <v>#REF!</v>
      </c>
      <c r="W107" s="329" t="e">
        <f t="shared" ref="W107:W114" si="36">+H107+M107+R107</f>
        <v>#REF!</v>
      </c>
      <c r="X107" s="320" t="e">
        <f>IF('POR META PRODUCTO'!AA107&gt;0,'POR META PRODUCTO'!AA107/'POR META PRODUCTO'!$Z107,0)</f>
        <v>#REF!</v>
      </c>
      <c r="Y107" s="320" t="e">
        <f>IF('POR META PRODUCTO'!AB107&gt;0,'POR META PRODUCTO'!AB107/'POR META PRODUCTO'!$Z107,0)</f>
        <v>#REF!</v>
      </c>
      <c r="Z107" s="325" t="e">
        <f>IF('POR META PRODUCTO'!AC107&gt;0,'POR META PRODUCTO'!AC107/'POR META PRODUCTO'!$Z107,0)</f>
        <v>#REF!</v>
      </c>
      <c r="AA107" s="325" t="e">
        <f>IF('POR META PRODUCTO'!AD107&gt;0,'POR META PRODUCTO'!AD107/'POR META PRODUCTO'!$Z107,0)</f>
        <v>#REF!</v>
      </c>
    </row>
    <row r="108" spans="1:27" ht="27" hidden="1" outlineLevel="2" x14ac:dyDescent="0.25">
      <c r="A108" s="3" t="str">
        <f t="shared" si="35"/>
        <v>4.2.2.1</v>
      </c>
      <c r="B108" s="58" t="s">
        <v>537</v>
      </c>
      <c r="C108" s="58" t="e">
        <f>+VLOOKUP(B108,'GASTOS OCT'!#REF!,5,FALSE)</f>
        <v>#REF!</v>
      </c>
      <c r="D108" s="420"/>
      <c r="E108" s="397" t="s">
        <v>482</v>
      </c>
      <c r="F108" s="437" t="e">
        <f>+VLOOKUP(C108,#REF!,2,FALSE)</f>
        <v>#REF!</v>
      </c>
      <c r="G108" s="26" t="s">
        <v>4265</v>
      </c>
      <c r="H108" s="329" t="e" cm="1">
        <f t="array" ref="H108">SUMPRODUCT((ACTUALIZADO!$A$4:$A$530=$A108)*(ACTUALIZADO!$M$4:$M$530=1)*(ACTUALIZADO!$B$4:$B$530=$C108)*(ACTUALIZADO!N$4:N$530))/1000000</f>
        <v>#REF!</v>
      </c>
      <c r="I108" s="320" t="e">
        <f>IF('POR META PRODUCTO'!I108&gt;0,'POR META PRODUCTO'!I108/'POR META PRODUCTO'!$H108,0)</f>
        <v>#REF!</v>
      </c>
      <c r="J108" s="320" t="e">
        <f>IF('POR META PRODUCTO'!J108&gt;0,'POR META PRODUCTO'!J108/'POR META PRODUCTO'!$H108,0)</f>
        <v>#REF!</v>
      </c>
      <c r="K108" s="320" t="e">
        <f>IF('POR META PRODUCTO'!K108&gt;0,'POR META PRODUCTO'!K108/'POR META PRODUCTO'!$H108,0)</f>
        <v>#REF!</v>
      </c>
      <c r="L108" s="320" t="e">
        <f>IF('POR META PRODUCTO'!L108&gt;0,'POR META PRODUCTO'!L108/'POR META PRODUCTO'!$H108,0)</f>
        <v>#REF!</v>
      </c>
      <c r="M108" s="329" t="e">
        <f>SUMPRODUCT((ACTUALIZADO!$A$4:$A$528=$A108)*(ACTUALIZADO!$M$4:$M$528=2)*(ACTUALIZADO!$B$4:$B$528=$C108)*(ACTUALIZADO!N$4:N$528))/1000000+SUMPRODUCT((ACTUALIZADO!$A$4:$A$528=$A108)*(ACTUALIZADO!$M$4:$M$528=5)*(ACTUALIZADO!$B$4:$B$528=$C108)*(ACTUALIZADO!N$4:N$528))/1000000</f>
        <v>#REF!</v>
      </c>
      <c r="N108" s="320" t="e">
        <f>IF('POR META PRODUCTO'!O108&gt;0,'POR META PRODUCTO'!O108/'POR META PRODUCTO'!$N108,0)</f>
        <v>#REF!</v>
      </c>
      <c r="O108" s="320" t="e">
        <f>IF('POR META PRODUCTO'!P108&gt;0,'POR META PRODUCTO'!P108/'POR META PRODUCTO'!$N108,0)</f>
        <v>#REF!</v>
      </c>
      <c r="P108" s="320" t="e">
        <f>IF('POR META PRODUCTO'!Q108&gt;0,'POR META PRODUCTO'!Q108/'POR META PRODUCTO'!$N108,0)</f>
        <v>#REF!</v>
      </c>
      <c r="Q108" s="320" t="e">
        <f>IF('POR META PRODUCTO'!R108&gt;0,'POR META PRODUCTO'!R108/'POR META PRODUCTO'!$N108,0)</f>
        <v>#REF!</v>
      </c>
      <c r="R108" s="329" t="e">
        <f>SUMPRODUCT((ACTUALIZADO!$A$4:$A$528=$A108)*(ACTUALIZADO!$M$4:$M$528=3)*(ACTUALIZADO!$B$4:$B$528=$C108)*(ACTUALIZADO!N$4:N$528))/1000000</f>
        <v>#REF!</v>
      </c>
      <c r="S108" s="320" t="e">
        <f>IF('POR META PRODUCTO'!U108&gt;0,'POR META PRODUCTO'!U108/'POR META PRODUCTO'!$T108,0)</f>
        <v>#REF!</v>
      </c>
      <c r="T108" s="320" t="e">
        <f>IF('POR META PRODUCTO'!V108&gt;0,'POR META PRODUCTO'!V108/'POR META PRODUCTO'!$T108,0)</f>
        <v>#REF!</v>
      </c>
      <c r="U108" s="320" t="e">
        <f>IF('POR META PRODUCTO'!W108&gt;0,'POR META PRODUCTO'!W108/'POR META PRODUCTO'!$T108,0)</f>
        <v>#REF!</v>
      </c>
      <c r="V108" s="320" t="e">
        <f>IF('POR META PRODUCTO'!X108&gt;0,'POR META PRODUCTO'!X108/'POR META PRODUCTO'!$T108,0)</f>
        <v>#REF!</v>
      </c>
      <c r="W108" s="329" t="e">
        <f t="shared" si="36"/>
        <v>#REF!</v>
      </c>
      <c r="X108" s="320" t="e">
        <f>IF('POR META PRODUCTO'!AA108&gt;0,'POR META PRODUCTO'!AA108/'POR META PRODUCTO'!$Z108,0)</f>
        <v>#REF!</v>
      </c>
      <c r="Y108" s="320" t="e">
        <f>IF('POR META PRODUCTO'!AB108&gt;0,'POR META PRODUCTO'!AB108/'POR META PRODUCTO'!$Z108,0)</f>
        <v>#REF!</v>
      </c>
      <c r="Z108" s="325" t="e">
        <f>IF('POR META PRODUCTO'!AC108&gt;0,'POR META PRODUCTO'!AC108/'POR META PRODUCTO'!$Z108,0)</f>
        <v>#REF!</v>
      </c>
      <c r="AA108" s="325" t="e">
        <f>IF('POR META PRODUCTO'!AD108&gt;0,'POR META PRODUCTO'!AD108/'POR META PRODUCTO'!$Z108,0)</f>
        <v>#REF!</v>
      </c>
    </row>
    <row r="109" spans="1:27" ht="40.5" hidden="1" outlineLevel="2" x14ac:dyDescent="0.25">
      <c r="A109" s="3" t="str">
        <f>CONCATENATE(MID(B109,1,3),".",MID(B109,5,1),".",2)</f>
        <v>4.2.2.2</v>
      </c>
      <c r="B109" s="58" t="s">
        <v>537</v>
      </c>
      <c r="C109" s="58" t="e">
        <f>+VLOOKUP(B109,'GASTOS OCT'!#REF!,5,FALSE)</f>
        <v>#REF!</v>
      </c>
      <c r="D109" s="420"/>
      <c r="E109" s="397"/>
      <c r="F109" s="438" t="e">
        <f>+VLOOKUP(C109,#REF!,2,FALSE)</f>
        <v>#REF!</v>
      </c>
      <c r="G109" s="26" t="s">
        <v>4266</v>
      </c>
      <c r="H109" s="329" t="e">
        <f>SUMPRODUCT((ACTUALIZADO!$A$4:$A$528=$A109)*(ACTUALIZADO!$M$4:$M$528=1)*(ACTUALIZADO!$B$4:$B$528=$C109)*(ACTUALIZADO!N$4:N$528))/1000000</f>
        <v>#REF!</v>
      </c>
      <c r="I109" s="320" t="e">
        <f>IF('POR META PRODUCTO'!I109&gt;0,'POR META PRODUCTO'!I109/'POR META PRODUCTO'!$H109,0)</f>
        <v>#REF!</v>
      </c>
      <c r="J109" s="320" t="e">
        <f>IF('POR META PRODUCTO'!J109&gt;0,'POR META PRODUCTO'!J109/'POR META PRODUCTO'!$H109,0)</f>
        <v>#REF!</v>
      </c>
      <c r="K109" s="320" t="e">
        <f>IF('POR META PRODUCTO'!K109&gt;0,'POR META PRODUCTO'!K109/'POR META PRODUCTO'!$H109,0)</f>
        <v>#REF!</v>
      </c>
      <c r="L109" s="320" t="e">
        <f>IF('POR META PRODUCTO'!L109&gt;0,'POR META PRODUCTO'!L109/'POR META PRODUCTO'!$H109,0)</f>
        <v>#REF!</v>
      </c>
      <c r="M109" s="329" t="e">
        <f>SUMPRODUCT((ACTUALIZADO!$A$4:$A$528=$A109)*(ACTUALIZADO!$M$4:$M$528=2)*(ACTUALIZADO!$B$4:$B$528=$C109)*(ACTUALIZADO!N$4:N$528))/1000000+SUMPRODUCT((ACTUALIZADO!$A$4:$A$528=$A109)*(ACTUALIZADO!$M$4:$M$528=5)*(ACTUALIZADO!$B$4:$B$528=$C109)*(ACTUALIZADO!N$4:N$528))/1000000</f>
        <v>#REF!</v>
      </c>
      <c r="N109" s="320" t="e">
        <f>IF('POR META PRODUCTO'!O109&gt;0,'POR META PRODUCTO'!O109/'POR META PRODUCTO'!$N109,0)</f>
        <v>#REF!</v>
      </c>
      <c r="O109" s="320" t="e">
        <f>IF('POR META PRODUCTO'!P109&gt;0,'POR META PRODUCTO'!P109/'POR META PRODUCTO'!$N109,0)</f>
        <v>#REF!</v>
      </c>
      <c r="P109" s="320" t="e">
        <f>IF('POR META PRODUCTO'!Q109&gt;0,'POR META PRODUCTO'!Q109/'POR META PRODUCTO'!$N109,0)</f>
        <v>#REF!</v>
      </c>
      <c r="Q109" s="320" t="e">
        <f>IF('POR META PRODUCTO'!R109&gt;0,'POR META PRODUCTO'!R109/'POR META PRODUCTO'!$N109,0)</f>
        <v>#REF!</v>
      </c>
      <c r="R109" s="329" t="e">
        <f>SUMPRODUCT((ACTUALIZADO!$A$4:$A$528=$A109)*(ACTUALIZADO!$M$4:$M$528=3)*(ACTUALIZADO!$B$4:$B$528=$C109)*(ACTUALIZADO!N$4:N$528))/1000000</f>
        <v>#REF!</v>
      </c>
      <c r="S109" s="320" t="e">
        <f>IF('POR META PRODUCTO'!U109&gt;0,'POR META PRODUCTO'!U109/'POR META PRODUCTO'!$T109,0)</f>
        <v>#REF!</v>
      </c>
      <c r="T109" s="320" t="e">
        <f>IF('POR META PRODUCTO'!V109&gt;0,'POR META PRODUCTO'!V109/'POR META PRODUCTO'!$T109,0)</f>
        <v>#REF!</v>
      </c>
      <c r="U109" s="320" t="e">
        <f>IF('POR META PRODUCTO'!W109&gt;0,'POR META PRODUCTO'!W109/'POR META PRODUCTO'!$T109,0)</f>
        <v>#REF!</v>
      </c>
      <c r="V109" s="320" t="e">
        <f>IF('POR META PRODUCTO'!X109&gt;0,'POR META PRODUCTO'!X109/'POR META PRODUCTO'!$T109,0)</f>
        <v>#REF!</v>
      </c>
      <c r="W109" s="329" t="e">
        <f t="shared" si="36"/>
        <v>#REF!</v>
      </c>
      <c r="X109" s="320" t="e">
        <f>IF('POR META PRODUCTO'!AA109&gt;0,'POR META PRODUCTO'!AA109/'POR META PRODUCTO'!$Z109,0)</f>
        <v>#REF!</v>
      </c>
      <c r="Y109" s="320" t="e">
        <f>IF('POR META PRODUCTO'!AB109&gt;0,'POR META PRODUCTO'!AB109/'POR META PRODUCTO'!$Z109,0)</f>
        <v>#REF!</v>
      </c>
      <c r="Z109" s="325" t="e">
        <f>IF('POR META PRODUCTO'!AC109&gt;0,'POR META PRODUCTO'!AC109/'POR META PRODUCTO'!$Z109,0)</f>
        <v>#REF!</v>
      </c>
      <c r="AA109" s="325" t="e">
        <f>IF('POR META PRODUCTO'!AD109&gt;0,'POR META PRODUCTO'!AD109/'POR META PRODUCTO'!$Z109,0)</f>
        <v>#REF!</v>
      </c>
    </row>
    <row r="110" spans="1:27" hidden="1" outlineLevel="2" x14ac:dyDescent="0.25">
      <c r="B110" s="58" t="s">
        <v>537</v>
      </c>
      <c r="C110" s="58">
        <v>22</v>
      </c>
      <c r="D110" s="420"/>
      <c r="E110" s="397" t="s">
        <v>482</v>
      </c>
      <c r="F110" s="289" t="e">
        <f>+VLOOKUP(C110,#REF!,2,FALSE)</f>
        <v>#REF!</v>
      </c>
      <c r="G110" s="26"/>
      <c r="H110" s="329">
        <f>SUMPRODUCT((ACTUALIZADO!$A$4:$A$528=$A110)*(ACTUALIZADO!$M$4:$M$528=1)*(ACTUALIZADO!$B$4:$B$528=$C110)*(ACTUALIZADO!N$4:N$528))/1000000</f>
        <v>0</v>
      </c>
      <c r="I110" s="320">
        <f>IF('POR META PRODUCTO'!I110&gt;0,'POR META PRODUCTO'!I110/'POR META PRODUCTO'!$H110,0)</f>
        <v>0.99317073170731707</v>
      </c>
      <c r="J110" s="320">
        <f>IF('POR META PRODUCTO'!J110&gt;0,'POR META PRODUCTO'!J110/'POR META PRODUCTO'!$H110,0)</f>
        <v>0.99317073170731707</v>
      </c>
      <c r="K110" s="320">
        <f>IF('POR META PRODUCTO'!K110&gt;0,'POR META PRODUCTO'!K110/'POR META PRODUCTO'!$H110,0)</f>
        <v>6.8292682926829268E-3</v>
      </c>
      <c r="L110" s="320">
        <f>IF('POR META PRODUCTO'!L110&gt;0,'POR META PRODUCTO'!L110/'POR META PRODUCTO'!$H110,0)</f>
        <v>0</v>
      </c>
      <c r="M110" s="329">
        <f>SUMPRODUCT((ACTUALIZADO!$A$4:$A$528=$A110)*(ACTUALIZADO!$M$4:$M$528=2)*(ACTUALIZADO!$B$4:$B$528=$C110)*(ACTUALIZADO!N$4:N$528))/1000000+SUMPRODUCT((ACTUALIZADO!$A$4:$A$528=$A110)*(ACTUALIZADO!$M$4:$M$528=5)*(ACTUALIZADO!$B$4:$B$528=$C110)*(ACTUALIZADO!N$4:N$528))/1000000</f>
        <v>0</v>
      </c>
      <c r="N110" s="320">
        <f>IF('POR META PRODUCTO'!O110&gt;0,'POR META PRODUCTO'!O110/'POR META PRODUCTO'!$N110,0)</f>
        <v>0</v>
      </c>
      <c r="O110" s="320">
        <f>IF('POR META PRODUCTO'!P110&gt;0,'POR META PRODUCTO'!P110/'POR META PRODUCTO'!$N110,0)</f>
        <v>0</v>
      </c>
      <c r="P110" s="320">
        <f>IF('POR META PRODUCTO'!Q110&gt;0,'POR META PRODUCTO'!Q110/'POR META PRODUCTO'!$N110,0)</f>
        <v>0</v>
      </c>
      <c r="Q110" s="320">
        <f>IF('POR META PRODUCTO'!R110&gt;0,'POR META PRODUCTO'!R110/'POR META PRODUCTO'!$N110,0)</f>
        <v>0</v>
      </c>
      <c r="R110" s="329">
        <f>SUMPRODUCT((ACTUALIZADO!$A$4:$A$528=$A110)*(ACTUALIZADO!$M$4:$M$528=3)*(ACTUALIZADO!$B$4:$B$528=$C110)*(ACTUALIZADO!N$4:N$528))/1000000</f>
        <v>0</v>
      </c>
      <c r="S110" s="320">
        <f>IF('POR META PRODUCTO'!U110&gt;0,'POR META PRODUCTO'!U110/'POR META PRODUCTO'!$T110,0)</f>
        <v>0</v>
      </c>
      <c r="T110" s="320">
        <f>IF('POR META PRODUCTO'!V110&gt;0,'POR META PRODUCTO'!V110/'POR META PRODUCTO'!$T110,0)</f>
        <v>0</v>
      </c>
      <c r="U110" s="320">
        <f>IF('POR META PRODUCTO'!W110&gt;0,'POR META PRODUCTO'!W110/'POR META PRODUCTO'!$T110,0)</f>
        <v>0</v>
      </c>
      <c r="V110" s="320">
        <f>IF('POR META PRODUCTO'!X110&gt;0,'POR META PRODUCTO'!X110/'POR META PRODUCTO'!$T110,0)</f>
        <v>0</v>
      </c>
      <c r="W110" s="329">
        <f t="shared" si="36"/>
        <v>0</v>
      </c>
      <c r="X110" s="320">
        <f>IF('POR META PRODUCTO'!AA110&gt;0,'POR META PRODUCTO'!AA110/'POR META PRODUCTO'!$Z110,0)</f>
        <v>0.99317073170731707</v>
      </c>
      <c r="Y110" s="320">
        <f>IF('POR META PRODUCTO'!AB110&gt;0,'POR META PRODUCTO'!AB110/'POR META PRODUCTO'!$Z110,0)</f>
        <v>0.99317073170731707</v>
      </c>
      <c r="Z110" s="325">
        <f>IF('POR META PRODUCTO'!AC110&gt;0,'POR META PRODUCTO'!AC110/'POR META PRODUCTO'!$Z110,0)</f>
        <v>6.8292682926829268E-3</v>
      </c>
      <c r="AA110" s="325">
        <f>IF('POR META PRODUCTO'!AD110&gt;0,'POR META PRODUCTO'!AD110/'POR META PRODUCTO'!$Z110,0)</f>
        <v>0</v>
      </c>
    </row>
    <row r="111" spans="1:27" ht="27" hidden="1" outlineLevel="2" x14ac:dyDescent="0.25">
      <c r="A111" s="3" t="str">
        <f t="shared" ref="A111:A113" si="37">CONCATENATE(MID(B111,1,3),".",MID(B111,5,1),".",1)</f>
        <v>4.2.3.1</v>
      </c>
      <c r="B111" s="58" t="s">
        <v>538</v>
      </c>
      <c r="C111" s="58" t="e">
        <f>+VLOOKUP(B111,'GASTOS OCT'!#REF!,5,FALSE)</f>
        <v>#REF!</v>
      </c>
      <c r="D111" s="420"/>
      <c r="E111" s="38" t="s">
        <v>485</v>
      </c>
      <c r="F111" s="185" t="e">
        <f>+VLOOKUP(C111,#REF!,2,FALSE)</f>
        <v>#REF!</v>
      </c>
      <c r="G111" s="26" t="s">
        <v>4245</v>
      </c>
      <c r="H111" s="329" t="e">
        <f>SUMPRODUCT((ACTUALIZADO!$A$4:$A$528=$A111)*(ACTUALIZADO!$M$4:$M$528=1)*(ACTUALIZADO!$B$4:$B$528=$C111)*(ACTUALIZADO!N$4:N$528))/1000000</f>
        <v>#REF!</v>
      </c>
      <c r="I111" s="320" t="e">
        <f>IF('POR META PRODUCTO'!I111&gt;0,'POR META PRODUCTO'!I111/'POR META PRODUCTO'!$H111,0)</f>
        <v>#REF!</v>
      </c>
      <c r="J111" s="320" t="e">
        <f>IF('POR META PRODUCTO'!J111&gt;0,'POR META PRODUCTO'!J111/'POR META PRODUCTO'!$H111,0)</f>
        <v>#REF!</v>
      </c>
      <c r="K111" s="320" t="e">
        <f>IF('POR META PRODUCTO'!K111&gt;0,'POR META PRODUCTO'!K111/'POR META PRODUCTO'!$H111,0)</f>
        <v>#REF!</v>
      </c>
      <c r="L111" s="320" t="e">
        <f>IF('POR META PRODUCTO'!L111&gt;0,'POR META PRODUCTO'!L111/'POR META PRODUCTO'!$H111,0)</f>
        <v>#REF!</v>
      </c>
      <c r="M111" s="329" t="e">
        <f>SUMPRODUCT((ACTUALIZADO!$A$4:$A$528=$A111)*(ACTUALIZADO!$M$4:$M$528=2)*(ACTUALIZADO!$B$4:$B$528=$C111)*(ACTUALIZADO!N$4:N$528))/1000000+SUMPRODUCT((ACTUALIZADO!$A$4:$A$528=$A111)*(ACTUALIZADO!$M$4:$M$528=5)*(ACTUALIZADO!$B$4:$B$528=$C111)*(ACTUALIZADO!N$4:N$528))/1000000</f>
        <v>#REF!</v>
      </c>
      <c r="N111" s="320" t="e">
        <f>IF('POR META PRODUCTO'!O111&gt;0,'POR META PRODUCTO'!O111/'POR META PRODUCTO'!$N111,0)</f>
        <v>#REF!</v>
      </c>
      <c r="O111" s="320" t="e">
        <f>IF('POR META PRODUCTO'!P111&gt;0,'POR META PRODUCTO'!P111/'POR META PRODUCTO'!$N111,0)</f>
        <v>#REF!</v>
      </c>
      <c r="P111" s="320" t="e">
        <f>IF('POR META PRODUCTO'!Q111&gt;0,'POR META PRODUCTO'!Q111/'POR META PRODUCTO'!$N111,0)</f>
        <v>#REF!</v>
      </c>
      <c r="Q111" s="320" t="e">
        <f>IF('POR META PRODUCTO'!R111&gt;0,'POR META PRODUCTO'!R111/'POR META PRODUCTO'!$N111,0)</f>
        <v>#REF!</v>
      </c>
      <c r="R111" s="329" t="e">
        <f>SUMPRODUCT((ACTUALIZADO!$A$4:$A$528=$A111)*(ACTUALIZADO!$M$4:$M$528=3)*(ACTUALIZADO!$B$4:$B$528=$C111)*(ACTUALIZADO!N$4:N$528))/1000000</f>
        <v>#REF!</v>
      </c>
      <c r="S111" s="320" t="e">
        <f>IF('POR META PRODUCTO'!U111&gt;0,'POR META PRODUCTO'!U111/'POR META PRODUCTO'!$T111,0)</f>
        <v>#REF!</v>
      </c>
      <c r="T111" s="320" t="e">
        <f>IF('POR META PRODUCTO'!V111&gt;0,'POR META PRODUCTO'!V111/'POR META PRODUCTO'!$T111,0)</f>
        <v>#REF!</v>
      </c>
      <c r="U111" s="320" t="e">
        <f>IF('POR META PRODUCTO'!W111&gt;0,'POR META PRODUCTO'!W111/'POR META PRODUCTO'!$T111,0)</f>
        <v>#REF!</v>
      </c>
      <c r="V111" s="320" t="e">
        <f>IF('POR META PRODUCTO'!X111&gt;0,'POR META PRODUCTO'!X111/'POR META PRODUCTO'!$T111,0)</f>
        <v>#REF!</v>
      </c>
      <c r="W111" s="329" t="e">
        <f t="shared" si="36"/>
        <v>#REF!</v>
      </c>
      <c r="X111" s="320" t="e">
        <f>IF('POR META PRODUCTO'!AA111&gt;0,'POR META PRODUCTO'!AA111/'POR META PRODUCTO'!$Z111,0)</f>
        <v>#REF!</v>
      </c>
      <c r="Y111" s="320" t="e">
        <f>IF('POR META PRODUCTO'!AB111&gt;0,'POR META PRODUCTO'!AB111/'POR META PRODUCTO'!$Z111,0)</f>
        <v>#REF!</v>
      </c>
      <c r="Z111" s="325" t="e">
        <f>IF('POR META PRODUCTO'!AC111&gt;0,'POR META PRODUCTO'!AC111/'POR META PRODUCTO'!$Z111,0)</f>
        <v>#REF!</v>
      </c>
      <c r="AA111" s="325" t="e">
        <f>IF('POR META PRODUCTO'!AD111&gt;0,'POR META PRODUCTO'!AD111/'POR META PRODUCTO'!$Z111,0)</f>
        <v>#REF!</v>
      </c>
    </row>
    <row r="112" spans="1:27" hidden="1" outlineLevel="2" x14ac:dyDescent="0.25">
      <c r="A112" s="3" t="str">
        <f t="shared" si="37"/>
        <v>4.2.4.1</v>
      </c>
      <c r="B112" s="58" t="s">
        <v>539</v>
      </c>
      <c r="C112" s="58" t="e">
        <f>+VLOOKUP(B112,'GASTOS OCT'!#REF!,5,FALSE)</f>
        <v>#REF!</v>
      </c>
      <c r="D112" s="420"/>
      <c r="E112" s="38" t="s">
        <v>488</v>
      </c>
      <c r="F112" s="185" t="e">
        <f>+VLOOKUP(C112,#REF!,2,FALSE)</f>
        <v>#REF!</v>
      </c>
      <c r="G112" s="26" t="s">
        <v>4246</v>
      </c>
      <c r="H112" s="329" t="e">
        <f>SUMPRODUCT((ACTUALIZADO!$A$4:$A$528=$A112)*(ACTUALIZADO!$M$4:$M$528=1)*(ACTUALIZADO!$B$4:$B$528=$C112)*(ACTUALIZADO!N$4:N$528))/1000000</f>
        <v>#REF!</v>
      </c>
      <c r="I112" s="320" t="e">
        <f>IF('POR META PRODUCTO'!I112&gt;0,'POR META PRODUCTO'!I112/'POR META PRODUCTO'!$H112,0)</f>
        <v>#REF!</v>
      </c>
      <c r="J112" s="320" t="e">
        <f>IF('POR META PRODUCTO'!J112&gt;0,'POR META PRODUCTO'!J112/'POR META PRODUCTO'!$H112,0)</f>
        <v>#REF!</v>
      </c>
      <c r="K112" s="320" t="e">
        <f>IF('POR META PRODUCTO'!K112&gt;0,'POR META PRODUCTO'!K112/'POR META PRODUCTO'!$H112,0)</f>
        <v>#REF!</v>
      </c>
      <c r="L112" s="320" t="e">
        <f>IF('POR META PRODUCTO'!L112&gt;0,'POR META PRODUCTO'!L112/'POR META PRODUCTO'!$H112,0)</f>
        <v>#REF!</v>
      </c>
      <c r="M112" s="329" t="e">
        <f>SUMPRODUCT((ACTUALIZADO!$A$4:$A$528=$A112)*(ACTUALIZADO!$M$4:$M$528=2)*(ACTUALIZADO!$B$4:$B$528=$C112)*(ACTUALIZADO!N$4:N$528))/1000000+SUMPRODUCT((ACTUALIZADO!$A$4:$A$528=$A112)*(ACTUALIZADO!$M$4:$M$528=5)*(ACTUALIZADO!$B$4:$B$528=$C112)*(ACTUALIZADO!N$4:N$528))/1000000</f>
        <v>#REF!</v>
      </c>
      <c r="N112" s="320" t="e">
        <f>IF('POR META PRODUCTO'!O112&gt;0,'POR META PRODUCTO'!O112/'POR META PRODUCTO'!$N112,0)</f>
        <v>#REF!</v>
      </c>
      <c r="O112" s="320" t="e">
        <f>IF('POR META PRODUCTO'!P112&gt;0,'POR META PRODUCTO'!P112/'POR META PRODUCTO'!$N112,0)</f>
        <v>#REF!</v>
      </c>
      <c r="P112" s="320" t="e">
        <f>IF('POR META PRODUCTO'!Q112&gt;0,'POR META PRODUCTO'!Q112/'POR META PRODUCTO'!$N112,0)</f>
        <v>#REF!</v>
      </c>
      <c r="Q112" s="320" t="e">
        <f>IF('POR META PRODUCTO'!R112&gt;0,'POR META PRODUCTO'!R112/'POR META PRODUCTO'!$N112,0)</f>
        <v>#REF!</v>
      </c>
      <c r="R112" s="329" t="e">
        <f>SUMPRODUCT((ACTUALIZADO!$A$4:$A$528=$A112)*(ACTUALIZADO!$M$4:$M$528=3)*(ACTUALIZADO!$B$4:$B$528=$C112)*(ACTUALIZADO!N$4:N$528))/1000000</f>
        <v>#REF!</v>
      </c>
      <c r="S112" s="320" t="e">
        <f>IF('POR META PRODUCTO'!U112&gt;0,'POR META PRODUCTO'!U112/'POR META PRODUCTO'!$T112,0)</f>
        <v>#REF!</v>
      </c>
      <c r="T112" s="320" t="e">
        <f>IF('POR META PRODUCTO'!V112&gt;0,'POR META PRODUCTO'!V112/'POR META PRODUCTO'!$T112,0)</f>
        <v>#REF!</v>
      </c>
      <c r="U112" s="320" t="e">
        <f>IF('POR META PRODUCTO'!W112&gt;0,'POR META PRODUCTO'!W112/'POR META PRODUCTO'!$T112,0)</f>
        <v>#REF!</v>
      </c>
      <c r="V112" s="320" t="e">
        <f>IF('POR META PRODUCTO'!X112&gt;0,'POR META PRODUCTO'!X112/'POR META PRODUCTO'!$T112,0)</f>
        <v>#REF!</v>
      </c>
      <c r="W112" s="329" t="e">
        <f t="shared" si="36"/>
        <v>#REF!</v>
      </c>
      <c r="X112" s="320" t="e">
        <f>IF('POR META PRODUCTO'!AA112&gt;0,'POR META PRODUCTO'!AA112/'POR META PRODUCTO'!$Z112,0)</f>
        <v>#REF!</v>
      </c>
      <c r="Y112" s="320" t="e">
        <f>IF('POR META PRODUCTO'!AB112&gt;0,'POR META PRODUCTO'!AB112/'POR META PRODUCTO'!$Z112,0)</f>
        <v>#REF!</v>
      </c>
      <c r="Z112" s="325" t="e">
        <f>IF('POR META PRODUCTO'!AC112&gt;0,'POR META PRODUCTO'!AC112/'POR META PRODUCTO'!$Z112,0)</f>
        <v>#REF!</v>
      </c>
      <c r="AA112" s="325" t="e">
        <f>IF('POR META PRODUCTO'!AD112&gt;0,'POR META PRODUCTO'!AD112/'POR META PRODUCTO'!$Z112,0)</f>
        <v>#REF!</v>
      </c>
    </row>
    <row r="113" spans="1:27" ht="40.5" hidden="1" outlineLevel="2" x14ac:dyDescent="0.25">
      <c r="A113" s="3" t="str">
        <f t="shared" si="37"/>
        <v>4.2.5.1</v>
      </c>
      <c r="B113" s="58" t="s">
        <v>540</v>
      </c>
      <c r="C113" s="58" t="e">
        <f>+VLOOKUP(B113,'GASTOS OCT'!#REF!,5,FALSE)</f>
        <v>#REF!</v>
      </c>
      <c r="D113" s="421"/>
      <c r="E113" s="38" t="s">
        <v>491</v>
      </c>
      <c r="F113" s="185" t="e">
        <f>+VLOOKUP(C113,#REF!,2,FALSE)</f>
        <v>#REF!</v>
      </c>
      <c r="G113" s="26" t="s">
        <v>4236</v>
      </c>
      <c r="H113" s="329" t="e">
        <f>SUMPRODUCT((ACTUALIZADO!$A$4:$A$528=$A113)*(ACTUALIZADO!$M$4:$M$528=1)*(ACTUALIZADO!$B$4:$B$528=$C113)*(ACTUALIZADO!N$4:N$528))/1000000</f>
        <v>#REF!</v>
      </c>
      <c r="I113" s="320" t="e">
        <f>IF('POR META PRODUCTO'!I113&gt;0,'POR META PRODUCTO'!I113/'POR META PRODUCTO'!$H113,0)</f>
        <v>#REF!</v>
      </c>
      <c r="J113" s="320" t="e">
        <f>IF('POR META PRODUCTO'!J113&gt;0,'POR META PRODUCTO'!J113/'POR META PRODUCTO'!$H113,0)</f>
        <v>#REF!</v>
      </c>
      <c r="K113" s="320" t="e">
        <f>IF('POR META PRODUCTO'!K113&gt;0,'POR META PRODUCTO'!K113/'POR META PRODUCTO'!$H113,0)</f>
        <v>#REF!</v>
      </c>
      <c r="L113" s="320" t="e">
        <f>IF('POR META PRODUCTO'!L113&gt;0,'POR META PRODUCTO'!L113/'POR META PRODUCTO'!$H113,0)</f>
        <v>#REF!</v>
      </c>
      <c r="M113" s="329" t="e">
        <f>SUMPRODUCT((ACTUALIZADO!$A$4:$A$528=$A113)*(ACTUALIZADO!$M$4:$M$528=2)*(ACTUALIZADO!$B$4:$B$528=$C113)*(ACTUALIZADO!N$4:N$528))/1000000+SUMPRODUCT((ACTUALIZADO!$A$4:$A$528=$A113)*(ACTUALIZADO!$M$4:$M$528=5)*(ACTUALIZADO!$B$4:$B$528=$C113)*(ACTUALIZADO!N$4:N$528))/1000000</f>
        <v>#REF!</v>
      </c>
      <c r="N113" s="320" t="e">
        <f>IF('POR META PRODUCTO'!O113&gt;0,'POR META PRODUCTO'!O113/'POR META PRODUCTO'!$N113,0)</f>
        <v>#REF!</v>
      </c>
      <c r="O113" s="320" t="e">
        <f>IF('POR META PRODUCTO'!P113&gt;0,'POR META PRODUCTO'!P113/'POR META PRODUCTO'!$N113,0)</f>
        <v>#REF!</v>
      </c>
      <c r="P113" s="320" t="e">
        <f>IF('POR META PRODUCTO'!Q113&gt;0,'POR META PRODUCTO'!Q113/'POR META PRODUCTO'!$N113,0)</f>
        <v>#REF!</v>
      </c>
      <c r="Q113" s="320" t="e">
        <f>IF('POR META PRODUCTO'!R113&gt;0,'POR META PRODUCTO'!R113/'POR META PRODUCTO'!$N113,0)</f>
        <v>#REF!</v>
      </c>
      <c r="R113" s="329" t="e">
        <f>SUMPRODUCT((ACTUALIZADO!$A$4:$A$528=$A113)*(ACTUALIZADO!$M$4:$M$528=3)*(ACTUALIZADO!$B$4:$B$528=$C113)*(ACTUALIZADO!N$4:N$528))/1000000</f>
        <v>#REF!</v>
      </c>
      <c r="S113" s="320" t="e">
        <f>IF('POR META PRODUCTO'!U113&gt;0,'POR META PRODUCTO'!U113/'POR META PRODUCTO'!$T113,0)</f>
        <v>#REF!</v>
      </c>
      <c r="T113" s="320" t="e">
        <f>IF('POR META PRODUCTO'!V113&gt;0,'POR META PRODUCTO'!V113/'POR META PRODUCTO'!$T113,0)</f>
        <v>#REF!</v>
      </c>
      <c r="U113" s="320" t="e">
        <f>IF('POR META PRODUCTO'!W113&gt;0,'POR META PRODUCTO'!W113/'POR META PRODUCTO'!$T113,0)</f>
        <v>#REF!</v>
      </c>
      <c r="V113" s="320" t="e">
        <f>IF('POR META PRODUCTO'!X113&gt;0,'POR META PRODUCTO'!X113/'POR META PRODUCTO'!$T113,0)</f>
        <v>#REF!</v>
      </c>
      <c r="W113" s="329" t="e">
        <f t="shared" si="36"/>
        <v>#REF!</v>
      </c>
      <c r="X113" s="320" t="e">
        <f>IF('POR META PRODUCTO'!AA113&gt;0,'POR META PRODUCTO'!AA113/'POR META PRODUCTO'!$Z113,0)</f>
        <v>#REF!</v>
      </c>
      <c r="Y113" s="320" t="e">
        <f>IF('POR META PRODUCTO'!AB113&gt;0,'POR META PRODUCTO'!AB113/'POR META PRODUCTO'!$Z113,0)</f>
        <v>#REF!</v>
      </c>
      <c r="Z113" s="325" t="e">
        <f>IF('POR META PRODUCTO'!AC113&gt;0,'POR META PRODUCTO'!AC113/'POR META PRODUCTO'!$Z113,0)</f>
        <v>#REF!</v>
      </c>
      <c r="AA113" s="325" t="e">
        <f>IF('POR META PRODUCTO'!AD113&gt;0,'POR META PRODUCTO'!AD113/'POR META PRODUCTO'!$Z113,0)</f>
        <v>#REF!</v>
      </c>
    </row>
    <row r="114" spans="1:27" ht="14.25" hidden="1" outlineLevel="1" thickBot="1" x14ac:dyDescent="0.3">
      <c r="B114" s="58" t="s">
        <v>3561</v>
      </c>
      <c r="C114" s="58"/>
      <c r="D114" s="393" t="str">
        <f>+CONCATENATE("TOTAL ",D107)</f>
        <v>TOTAL BUEN GOBIERNO</v>
      </c>
      <c r="E114" s="394"/>
      <c r="F114" s="395"/>
      <c r="G114" s="190"/>
      <c r="H114" s="331" t="e">
        <f>SUM(H107:H113)</f>
        <v>#REF!</v>
      </c>
      <c r="I114" s="323" t="e">
        <f>IF('POR META PRODUCTO'!I114&gt;0,'POR META PRODUCTO'!I114/'POR META PRODUCTO'!$H114,0)</f>
        <v>#REF!</v>
      </c>
      <c r="J114" s="323" t="e">
        <f>IF('POR META PRODUCTO'!J114&gt;0,'POR META PRODUCTO'!J114/'POR META PRODUCTO'!$H114,0)</f>
        <v>#REF!</v>
      </c>
      <c r="K114" s="323" t="e">
        <f>IF('POR META PRODUCTO'!K114&gt;0,'POR META PRODUCTO'!K114/'POR META PRODUCTO'!$H114,0)</f>
        <v>#REF!</v>
      </c>
      <c r="L114" s="323" t="e">
        <f>IF('POR META PRODUCTO'!L114&gt;0,'POR META PRODUCTO'!L114/'POR META PRODUCTO'!$H114,0)</f>
        <v>#REF!</v>
      </c>
      <c r="M114" s="331" t="e">
        <f t="shared" ref="M114" si="38">SUM(M107:M113)</f>
        <v>#REF!</v>
      </c>
      <c r="N114" s="323" t="e">
        <f>IF('POR META PRODUCTO'!O114&gt;0,'POR META PRODUCTO'!O114/'POR META PRODUCTO'!$N114,0)</f>
        <v>#REF!</v>
      </c>
      <c r="O114" s="323" t="e">
        <f>IF('POR META PRODUCTO'!P114&gt;0,'POR META PRODUCTO'!P114/'POR META PRODUCTO'!$N114,0)</f>
        <v>#REF!</v>
      </c>
      <c r="P114" s="323" t="e">
        <f>IF('POR META PRODUCTO'!Q114&gt;0,'POR META PRODUCTO'!Q114/'POR META PRODUCTO'!$N114,0)</f>
        <v>#REF!</v>
      </c>
      <c r="Q114" s="323" t="e">
        <f>IF('POR META PRODUCTO'!R114&gt;0,'POR META PRODUCTO'!R114/'POR META PRODUCTO'!$N114,0)</f>
        <v>#REF!</v>
      </c>
      <c r="R114" s="329" t="e">
        <f t="shared" ref="R114" si="39">SUM(R107:R113)</f>
        <v>#REF!</v>
      </c>
      <c r="S114" s="323" t="e">
        <f>IF('POR META PRODUCTO'!U114&gt;0,'POR META PRODUCTO'!U114/'POR META PRODUCTO'!$T114,0)</f>
        <v>#REF!</v>
      </c>
      <c r="T114" s="323" t="e">
        <f>IF('POR META PRODUCTO'!V114&gt;0,'POR META PRODUCTO'!V114/'POR META PRODUCTO'!$T114,0)</f>
        <v>#REF!</v>
      </c>
      <c r="U114" s="323" t="e">
        <f>IF('POR META PRODUCTO'!W114&gt;0,'POR META PRODUCTO'!W114/'POR META PRODUCTO'!$T114,0)</f>
        <v>#REF!</v>
      </c>
      <c r="V114" s="323" t="e">
        <f>IF('POR META PRODUCTO'!X114&gt;0,'POR META PRODUCTO'!X114/'POR META PRODUCTO'!$T114,0)</f>
        <v>#REF!</v>
      </c>
      <c r="W114" s="331" t="e">
        <f t="shared" si="36"/>
        <v>#REF!</v>
      </c>
      <c r="X114" s="323" t="e">
        <f>IF('POR META PRODUCTO'!AA114&gt;0,'POR META PRODUCTO'!AA114/'POR META PRODUCTO'!$Z114,0)</f>
        <v>#REF!</v>
      </c>
      <c r="Y114" s="323" t="e">
        <f>IF('POR META PRODUCTO'!AB114&gt;0,'POR META PRODUCTO'!AB114/'POR META PRODUCTO'!$Z114,0)</f>
        <v>#REF!</v>
      </c>
      <c r="Z114" s="323" t="e">
        <f>IF('POR META PRODUCTO'!AC114&gt;0,'POR META PRODUCTO'!AC114/'POR META PRODUCTO'!$Z114,0)</f>
        <v>#REF!</v>
      </c>
      <c r="AA114" s="323" t="e">
        <f>IF('POR META PRODUCTO'!AD114&gt;0,'POR META PRODUCTO'!AD114/'POR META PRODUCTO'!$Z114,0)</f>
        <v>#REF!</v>
      </c>
    </row>
    <row r="115" spans="1:27" ht="14.25" hidden="1" collapsed="1" thickBot="1" x14ac:dyDescent="0.3">
      <c r="D115" s="3" t="s">
        <v>4261</v>
      </c>
      <c r="H115" s="332"/>
      <c r="I115" s="4"/>
      <c r="J115" s="4">
        <f>IF('POR META PRODUCTO'!J115&gt;0,'POR META PRODUCTO'!J115/'POR META PRODUCTO'!$H115,0)</f>
        <v>0</v>
      </c>
      <c r="K115" s="4">
        <f>IF('POR META PRODUCTO'!K115&gt;0,'POR META PRODUCTO'!K115/'POR META PRODUCTO'!$H115,0)</f>
        <v>0</v>
      </c>
      <c r="L115" s="4">
        <f>IF('POR META PRODUCTO'!L115&gt;0,'POR META PRODUCTO'!L115/'POR META PRODUCTO'!$H115,0)</f>
        <v>0</v>
      </c>
      <c r="M115" s="332"/>
      <c r="N115" s="4">
        <f>IF('POR META PRODUCTO'!O115&gt;0,'POR META PRODUCTO'!O115/'POR META PRODUCTO'!$N115,0)</f>
        <v>0</v>
      </c>
      <c r="O115" s="4">
        <f>IF('POR META PRODUCTO'!P115&gt;0,'POR META PRODUCTO'!P115/'POR META PRODUCTO'!$N115,0)</f>
        <v>0</v>
      </c>
      <c r="P115" s="4">
        <f>IF('POR META PRODUCTO'!Q115&gt;0,'POR META PRODUCTO'!Q115/'POR META PRODUCTO'!$N115,0)</f>
        <v>0</v>
      </c>
      <c r="Q115" s="4">
        <f>IF('POR META PRODUCTO'!R115&gt;0,'POR META PRODUCTO'!R115/'POR META PRODUCTO'!$N115,0)</f>
        <v>0</v>
      </c>
      <c r="R115" s="331"/>
      <c r="S115" s="4">
        <f>IF('POR META PRODUCTO'!U115&gt;0,'POR META PRODUCTO'!U115/'POR META PRODUCTO'!$T115,0)</f>
        <v>0</v>
      </c>
      <c r="T115" s="4">
        <f>IF('POR META PRODUCTO'!V115&gt;0,'POR META PRODUCTO'!V115/'POR META PRODUCTO'!$T115,0)</f>
        <v>0</v>
      </c>
      <c r="U115" s="4">
        <f>IF('POR META PRODUCTO'!W115&gt;0,'POR META PRODUCTO'!W115/'POR META PRODUCTO'!$T115,0)</f>
        <v>0</v>
      </c>
      <c r="V115" s="4">
        <f>IF('POR META PRODUCTO'!X115&gt;0,'POR META PRODUCTO'!X115/'POR META PRODUCTO'!$T115,0)</f>
        <v>0</v>
      </c>
      <c r="W115" s="332"/>
      <c r="X115" s="4">
        <f>IF('POR META PRODUCTO'!AA115&gt;0,'POR META PRODUCTO'!AA115/'POR META PRODUCTO'!$Z115,0)</f>
        <v>0</v>
      </c>
      <c r="Y115" s="4">
        <f>IF('POR META PRODUCTO'!AB115&gt;0,'POR META PRODUCTO'!AB115/'POR META PRODUCTO'!$Z115,0)</f>
        <v>0</v>
      </c>
      <c r="Z115" s="4">
        <f>IF('POR META PRODUCTO'!AC115&gt;0,'POR META PRODUCTO'!AC115/'POR META PRODUCTO'!$Z115,0)</f>
        <v>0</v>
      </c>
      <c r="AA115" s="4">
        <f>IF('POR META PRODUCTO'!AD115&gt;0,'POR META PRODUCTO'!AD115/'POR META PRODUCTO'!$Z115,0)</f>
        <v>0</v>
      </c>
    </row>
    <row r="116" spans="1:27" ht="14.25" hidden="1" thickBot="1" x14ac:dyDescent="0.3">
      <c r="H116" s="333" t="e">
        <f t="shared" ref="H116" si="40">SUBTOTAL(9,H6:H115)</f>
        <v>#REF!</v>
      </c>
      <c r="I116" s="4" t="e">
        <f>IF('POR META PRODUCTO'!I116&gt;0,'POR META PRODUCTO'!I116/'POR META PRODUCTO'!$H116,0)</f>
        <v>#REF!</v>
      </c>
      <c r="J116" s="4" t="e">
        <f>IF('POR META PRODUCTO'!J116&gt;0,'POR META PRODUCTO'!J116/'POR META PRODUCTO'!$H116,0)</f>
        <v>#REF!</v>
      </c>
      <c r="K116" s="4" t="e">
        <f>IF('POR META PRODUCTO'!K116&gt;0,'POR META PRODUCTO'!K116/'POR META PRODUCTO'!$H116,0)</f>
        <v>#REF!</v>
      </c>
      <c r="L116" s="4" t="e">
        <f>IF('POR META PRODUCTO'!L116&gt;0,'POR META PRODUCTO'!L116/'POR META PRODUCTO'!$H116,0)</f>
        <v>#REF!</v>
      </c>
      <c r="M116" s="333" t="e">
        <f t="shared" ref="M116" si="41">SUBTOTAL(9,M6:M115)</f>
        <v>#REF!</v>
      </c>
      <c r="N116" s="4" t="e">
        <f>IF('POR META PRODUCTO'!O116&gt;0,'POR META PRODUCTO'!O116/'POR META PRODUCTO'!$N116,0)</f>
        <v>#REF!</v>
      </c>
      <c r="O116" s="4" t="e">
        <f>IF('POR META PRODUCTO'!P116&gt;0,'POR META PRODUCTO'!P116/'POR META PRODUCTO'!$N116,0)</f>
        <v>#REF!</v>
      </c>
      <c r="P116" s="4" t="e">
        <f>IF('POR META PRODUCTO'!Q116&gt;0,'POR META PRODUCTO'!Q116/'POR META PRODUCTO'!$N116,0)</f>
        <v>#REF!</v>
      </c>
      <c r="Q116" s="4" t="e">
        <f>IF('POR META PRODUCTO'!R116&gt;0,'POR META PRODUCTO'!R116/'POR META PRODUCTO'!$N116,0)</f>
        <v>#REF!</v>
      </c>
      <c r="R116" s="332" t="e">
        <f t="shared" ref="R116" si="42">SUBTOTAL(9,R6:R115)</f>
        <v>#REF!</v>
      </c>
      <c r="S116" s="4" t="e">
        <f>IF('POR META PRODUCTO'!U116&gt;0,'POR META PRODUCTO'!U116/'POR META PRODUCTO'!$T116,0)</f>
        <v>#REF!</v>
      </c>
      <c r="T116" s="4" t="e">
        <f>IF('POR META PRODUCTO'!V116&gt;0,'POR META PRODUCTO'!V116/'POR META PRODUCTO'!$T116,0)</f>
        <v>#REF!</v>
      </c>
      <c r="U116" s="4" t="e">
        <f>IF('POR META PRODUCTO'!W116&gt;0,'POR META PRODUCTO'!W116/'POR META PRODUCTO'!$T116,0)</f>
        <v>#REF!</v>
      </c>
      <c r="V116" s="4" t="e">
        <f>IF('POR META PRODUCTO'!X116&gt;0,'POR META PRODUCTO'!X116/'POR META PRODUCTO'!$T116,0)</f>
        <v>#REF!</v>
      </c>
      <c r="W116" s="326" t="e">
        <f>SUBTOTAL(9,W6:W115)</f>
        <v>#REF!</v>
      </c>
      <c r="X116" s="4" t="e">
        <f>IF('POR META PRODUCTO'!AA116&gt;0,'POR META PRODUCTO'!AA116/'POR META PRODUCTO'!$Z116,0)</f>
        <v>#REF!</v>
      </c>
      <c r="Y116" s="4" t="e">
        <f>IF('POR META PRODUCTO'!AB116&gt;0,'POR META PRODUCTO'!AB116/'POR META PRODUCTO'!$Z116,0)</f>
        <v>#REF!</v>
      </c>
      <c r="Z116" s="4" t="e">
        <f>IF('POR META PRODUCTO'!AC116&gt;0,'POR META PRODUCTO'!AC116/'POR META PRODUCTO'!$Z116,0)</f>
        <v>#REF!</v>
      </c>
      <c r="AA116" s="4" t="e">
        <f>IF('POR META PRODUCTO'!AD116&gt;0,'POR META PRODUCTO'!AD116/'POR META PRODUCTO'!$Z116,0)</f>
        <v>#REF!</v>
      </c>
    </row>
    <row r="117" spans="1:27" hidden="1" x14ac:dyDescent="0.25"/>
  </sheetData>
  <autoFilter ref="B5:AA117">
    <filterColumn colId="4">
      <filters>
        <filter val="UNIDAD DE GESTION DEL RIESGO"/>
      </filters>
    </filterColumn>
  </autoFilter>
  <mergeCells count="82">
    <mergeCell ref="D106:F106"/>
    <mergeCell ref="D107:D113"/>
    <mergeCell ref="E108:E110"/>
    <mergeCell ref="F108:F109"/>
    <mergeCell ref="D114:F114"/>
    <mergeCell ref="D100:F100"/>
    <mergeCell ref="D102:F102"/>
    <mergeCell ref="D103:F103"/>
    <mergeCell ref="D104:D105"/>
    <mergeCell ref="E104:E105"/>
    <mergeCell ref="F104:F105"/>
    <mergeCell ref="D88:F88"/>
    <mergeCell ref="E89:E95"/>
    <mergeCell ref="F89:F95"/>
    <mergeCell ref="D96:F96"/>
    <mergeCell ref="D97:D99"/>
    <mergeCell ref="D79:F79"/>
    <mergeCell ref="D80:D87"/>
    <mergeCell ref="E80:E83"/>
    <mergeCell ref="F80:F83"/>
    <mergeCell ref="E85:E87"/>
    <mergeCell ref="F85:F87"/>
    <mergeCell ref="G63:G64"/>
    <mergeCell ref="D65:F65"/>
    <mergeCell ref="D67:F67"/>
    <mergeCell ref="D68:F68"/>
    <mergeCell ref="D69:D78"/>
    <mergeCell ref="E69:E70"/>
    <mergeCell ref="F69:F78"/>
    <mergeCell ref="D60:D64"/>
    <mergeCell ref="E60:E62"/>
    <mergeCell ref="F60:F62"/>
    <mergeCell ref="E71:E72"/>
    <mergeCell ref="E75:E76"/>
    <mergeCell ref="E77:E78"/>
    <mergeCell ref="D53:F53"/>
    <mergeCell ref="D54:F54"/>
    <mergeCell ref="D55:D56"/>
    <mergeCell ref="D57:F57"/>
    <mergeCell ref="D59:F59"/>
    <mergeCell ref="D48:F48"/>
    <mergeCell ref="D49:D52"/>
    <mergeCell ref="E49:E51"/>
    <mergeCell ref="F49:F50"/>
    <mergeCell ref="D42:D47"/>
    <mergeCell ref="E43:E47"/>
    <mergeCell ref="D37:F37"/>
    <mergeCell ref="D38:D40"/>
    <mergeCell ref="D41:F41"/>
    <mergeCell ref="G43:G44"/>
    <mergeCell ref="G46:G47"/>
    <mergeCell ref="D22:F22"/>
    <mergeCell ref="D23:D36"/>
    <mergeCell ref="E23:E24"/>
    <mergeCell ref="F23:F24"/>
    <mergeCell ref="E25:E27"/>
    <mergeCell ref="E28:E29"/>
    <mergeCell ref="E30:E32"/>
    <mergeCell ref="F31:F32"/>
    <mergeCell ref="E34:E36"/>
    <mergeCell ref="F34:F36"/>
    <mergeCell ref="D13:F13"/>
    <mergeCell ref="D14:D21"/>
    <mergeCell ref="E14:E15"/>
    <mergeCell ref="F14:F15"/>
    <mergeCell ref="E16:E20"/>
    <mergeCell ref="F16:F20"/>
    <mergeCell ref="D6:F6"/>
    <mergeCell ref="D7:F7"/>
    <mergeCell ref="D8:D12"/>
    <mergeCell ref="E9:E11"/>
    <mergeCell ref="F9:F11"/>
    <mergeCell ref="D1:Y1"/>
    <mergeCell ref="D2:Y2"/>
    <mergeCell ref="D4:D5"/>
    <mergeCell ref="E4:E5"/>
    <mergeCell ref="F4:F5"/>
    <mergeCell ref="G4:G5"/>
    <mergeCell ref="H4:L4"/>
    <mergeCell ref="M4:Q4"/>
    <mergeCell ref="R4:V4"/>
    <mergeCell ref="W4:AA4"/>
  </mergeCells>
  <conditionalFormatting sqref="I6:I116">
    <cfRule type="colorScale" priority="8">
      <colorScale>
        <cfvo type="min"/>
        <cfvo type="percentile" val="85"/>
        <cfvo type="max"/>
        <color rgb="FFF8696B"/>
        <color rgb="FFFFEB84"/>
        <color rgb="FF63BE7B"/>
      </colorScale>
    </cfRule>
  </conditionalFormatting>
  <conditionalFormatting sqref="J6:J116">
    <cfRule type="colorScale" priority="7">
      <colorScale>
        <cfvo type="min"/>
        <cfvo type="percentile" val="70"/>
        <cfvo type="max"/>
        <color rgb="FFF8696B"/>
        <color rgb="FFFFEB84"/>
        <color rgb="FF63BE7B"/>
      </colorScale>
    </cfRule>
  </conditionalFormatting>
  <conditionalFormatting sqref="N6:N116">
    <cfRule type="colorScale" priority="6">
      <colorScale>
        <cfvo type="min"/>
        <cfvo type="percentile" val="85"/>
        <cfvo type="max"/>
        <color rgb="FFF8696B"/>
        <color rgb="FFFFEB84"/>
        <color rgb="FF63BE7B"/>
      </colorScale>
    </cfRule>
  </conditionalFormatting>
  <conditionalFormatting sqref="O6:O116">
    <cfRule type="colorScale" priority="5">
      <colorScale>
        <cfvo type="min"/>
        <cfvo type="percentile" val="70"/>
        <cfvo type="max"/>
        <color rgb="FFF8696B"/>
        <color rgb="FFFFEB84"/>
        <color rgb="FF63BE7B"/>
      </colorScale>
    </cfRule>
  </conditionalFormatting>
  <conditionalFormatting sqref="S6:S116">
    <cfRule type="colorScale" priority="4">
      <colorScale>
        <cfvo type="min"/>
        <cfvo type="percentile" val="85"/>
        <cfvo type="max"/>
        <color rgb="FFF8696B"/>
        <color rgb="FFFFEB84"/>
        <color rgb="FF63BE7B"/>
      </colorScale>
    </cfRule>
  </conditionalFormatting>
  <conditionalFormatting sqref="T6:T116">
    <cfRule type="colorScale" priority="3">
      <colorScale>
        <cfvo type="min"/>
        <cfvo type="percentile" val="70"/>
        <cfvo type="max"/>
        <color rgb="FFF8696B"/>
        <color rgb="FFFFEB84"/>
        <color rgb="FF63BE7B"/>
      </colorScale>
    </cfRule>
  </conditionalFormatting>
  <conditionalFormatting sqref="X6:X116">
    <cfRule type="colorScale" priority="2">
      <colorScale>
        <cfvo type="min"/>
        <cfvo type="percentile" val="85"/>
        <cfvo type="max"/>
        <color rgb="FFF8696B"/>
        <color rgb="FFFFEB84"/>
        <color rgb="FF63BE7B"/>
      </colorScale>
    </cfRule>
  </conditionalFormatting>
  <conditionalFormatting sqref="Y6:Y116">
    <cfRule type="colorScale" priority="1">
      <colorScale>
        <cfvo type="min"/>
        <cfvo type="percentile" val="7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7"/>
  <sheetViews>
    <sheetView topLeftCell="D1" workbookViewId="0"/>
  </sheetViews>
  <sheetFormatPr baseColWidth="10" defaultColWidth="11.42578125" defaultRowHeight="15" x14ac:dyDescent="0.25"/>
  <cols>
    <col min="1" max="3" width="3.5703125" style="53" hidden="1" customWidth="1"/>
    <col min="4" max="4" width="34.7109375" style="53" customWidth="1"/>
    <col min="5" max="5" width="42" style="53" customWidth="1"/>
    <col min="6" max="6" width="44.28515625" style="53" customWidth="1"/>
    <col min="7" max="7" width="41.5703125" style="53" hidden="1" customWidth="1"/>
    <col min="8" max="8" width="34" style="53" hidden="1" customWidth="1"/>
    <col min="9" max="9" width="51.7109375" style="53" hidden="1" customWidth="1"/>
    <col min="10" max="10" width="9.7109375" style="53" customWidth="1"/>
    <col min="11" max="11" width="4.28515625" style="53" hidden="1" customWidth="1"/>
    <col min="12" max="13" width="9.28515625" style="53" customWidth="1"/>
    <col min="14" max="14" width="65.7109375" style="53" customWidth="1"/>
    <col min="15" max="16384" width="11.42578125" style="53"/>
  </cols>
  <sheetData>
    <row r="1" spans="1:14" x14ac:dyDescent="0.25">
      <c r="A1" s="51" t="s">
        <v>308</v>
      </c>
      <c r="B1" s="458" t="s">
        <v>309</v>
      </c>
      <c r="C1" s="459"/>
      <c r="D1" s="52" t="s">
        <v>310</v>
      </c>
      <c r="E1" s="52" t="s">
        <v>311</v>
      </c>
      <c r="F1" s="52" t="s">
        <v>312</v>
      </c>
      <c r="G1" s="52" t="s">
        <v>310</v>
      </c>
      <c r="H1" s="52" t="s">
        <v>311</v>
      </c>
      <c r="I1" s="52" t="s">
        <v>312</v>
      </c>
      <c r="J1" s="51" t="s">
        <v>313</v>
      </c>
      <c r="K1" s="51"/>
      <c r="L1" s="51" t="s">
        <v>314</v>
      </c>
      <c r="M1" s="51"/>
      <c r="N1" s="51" t="s">
        <v>315</v>
      </c>
    </row>
    <row r="2" spans="1:14" x14ac:dyDescent="0.25">
      <c r="A2" s="53" t="str">
        <f>+MID(G2,1,1)</f>
        <v>1</v>
      </c>
      <c r="B2" s="53" t="str">
        <f>+MID(H2,3,1)</f>
        <v>1</v>
      </c>
      <c r="C2" s="53" t="str">
        <f>+MID(I2,5,1)</f>
        <v>1</v>
      </c>
      <c r="D2" s="54" t="s">
        <v>316</v>
      </c>
      <c r="E2" s="54" t="s">
        <v>317</v>
      </c>
      <c r="F2" s="54" t="s">
        <v>318</v>
      </c>
      <c r="G2" s="460" t="s">
        <v>319</v>
      </c>
      <c r="H2" s="460" t="s">
        <v>320</v>
      </c>
      <c r="I2" s="55" t="s">
        <v>321</v>
      </c>
      <c r="J2" s="53" t="str">
        <f>+A2</f>
        <v>1</v>
      </c>
      <c r="K2" s="53" t="str">
        <f>+B2</f>
        <v>1</v>
      </c>
      <c r="L2" s="53" t="str">
        <f>CONCATENATE(B2,0,C2)</f>
        <v>101</v>
      </c>
      <c r="M2" s="53" t="str">
        <f>+CONCATENATE(J2,".",L2)</f>
        <v>1.101</v>
      </c>
      <c r="N2" s="53" t="s">
        <v>322</v>
      </c>
    </row>
    <row r="3" spans="1:14" x14ac:dyDescent="0.25">
      <c r="A3" s="53" t="str">
        <f t="shared" ref="A3:B18" si="0">+A2</f>
        <v>1</v>
      </c>
      <c r="B3" s="53" t="str">
        <f>+B2</f>
        <v>1</v>
      </c>
      <c r="C3" s="53" t="str">
        <f t="shared" ref="C3:C47" si="1">+MID(I3,5,1)</f>
        <v>2</v>
      </c>
      <c r="D3" s="54" t="s">
        <v>316</v>
      </c>
      <c r="E3" s="54" t="s">
        <v>317</v>
      </c>
      <c r="F3" s="54" t="s">
        <v>323</v>
      </c>
      <c r="G3" s="460"/>
      <c r="H3" s="460"/>
      <c r="I3" s="55" t="s">
        <v>324</v>
      </c>
      <c r="J3" s="53" t="str">
        <f t="shared" ref="J3:K47" si="2">+A3</f>
        <v>1</v>
      </c>
      <c r="K3" s="53" t="str">
        <f t="shared" si="2"/>
        <v>1</v>
      </c>
      <c r="L3" s="53" t="str">
        <f t="shared" ref="L3:L47" si="3">CONCATENATE(B3,0,C3)</f>
        <v>102</v>
      </c>
      <c r="M3" s="53" t="str">
        <f t="shared" ref="M3:M47" si="4">+CONCATENATE(J3,".",L3)</f>
        <v>1.102</v>
      </c>
      <c r="N3" s="53" t="s">
        <v>325</v>
      </c>
    </row>
    <row r="4" spans="1:14" x14ac:dyDescent="0.25">
      <c r="A4" s="53" t="str">
        <f t="shared" si="0"/>
        <v>1</v>
      </c>
      <c r="B4" s="53" t="str">
        <f>+B3</f>
        <v>1</v>
      </c>
      <c r="C4" s="53" t="str">
        <f t="shared" si="1"/>
        <v>3</v>
      </c>
      <c r="D4" s="54" t="s">
        <v>316</v>
      </c>
      <c r="E4" s="54" t="s">
        <v>317</v>
      </c>
      <c r="F4" s="54" t="s">
        <v>326</v>
      </c>
      <c r="G4" s="460"/>
      <c r="H4" s="460"/>
      <c r="I4" s="55" t="s">
        <v>327</v>
      </c>
      <c r="J4" s="53" t="str">
        <f t="shared" si="2"/>
        <v>1</v>
      </c>
      <c r="K4" s="53" t="str">
        <f t="shared" si="2"/>
        <v>1</v>
      </c>
      <c r="L4" s="53" t="str">
        <f t="shared" si="3"/>
        <v>103</v>
      </c>
      <c r="M4" s="53" t="str">
        <f t="shared" si="4"/>
        <v>1.103</v>
      </c>
      <c r="N4" s="53" t="s">
        <v>328</v>
      </c>
    </row>
    <row r="5" spans="1:14" x14ac:dyDescent="0.25">
      <c r="A5" s="53" t="str">
        <f t="shared" si="0"/>
        <v>1</v>
      </c>
      <c r="B5" s="53" t="str">
        <f>+MID(H5,3,1)</f>
        <v>2</v>
      </c>
      <c r="C5" s="53" t="str">
        <f t="shared" si="1"/>
        <v>1</v>
      </c>
      <c r="D5" s="54" t="s">
        <v>316</v>
      </c>
      <c r="E5" s="54" t="s">
        <v>329</v>
      </c>
      <c r="F5" s="54" t="s">
        <v>330</v>
      </c>
      <c r="G5" s="460"/>
      <c r="H5" s="460" t="s">
        <v>331</v>
      </c>
      <c r="I5" s="55" t="s">
        <v>332</v>
      </c>
      <c r="J5" s="53" t="str">
        <f t="shared" si="2"/>
        <v>1</v>
      </c>
      <c r="K5" s="53" t="str">
        <f t="shared" si="2"/>
        <v>2</v>
      </c>
      <c r="L5" s="53" t="str">
        <f t="shared" si="3"/>
        <v>201</v>
      </c>
      <c r="M5" s="53" t="str">
        <f t="shared" si="4"/>
        <v>1.201</v>
      </c>
      <c r="N5" s="53" t="s">
        <v>333</v>
      </c>
    </row>
    <row r="6" spans="1:14" x14ac:dyDescent="0.25">
      <c r="A6" s="53" t="str">
        <f t="shared" si="0"/>
        <v>1</v>
      </c>
      <c r="B6" s="53" t="str">
        <f t="shared" si="0"/>
        <v>2</v>
      </c>
      <c r="C6" s="53" t="str">
        <f t="shared" si="1"/>
        <v>2</v>
      </c>
      <c r="D6" s="54" t="s">
        <v>316</v>
      </c>
      <c r="E6" s="54" t="s">
        <v>329</v>
      </c>
      <c r="F6" s="54" t="s">
        <v>334</v>
      </c>
      <c r="G6" s="460"/>
      <c r="H6" s="460"/>
      <c r="I6" s="55" t="s">
        <v>335</v>
      </c>
      <c r="J6" s="53" t="str">
        <f t="shared" si="2"/>
        <v>1</v>
      </c>
      <c r="K6" s="53" t="str">
        <f t="shared" si="2"/>
        <v>2</v>
      </c>
      <c r="L6" s="53" t="str">
        <f t="shared" si="3"/>
        <v>202</v>
      </c>
      <c r="M6" s="53" t="str">
        <f t="shared" si="4"/>
        <v>1.202</v>
      </c>
      <c r="N6" s="53" t="s">
        <v>336</v>
      </c>
    </row>
    <row r="7" spans="1:14" ht="25.5" x14ac:dyDescent="0.25">
      <c r="A7" s="53" t="str">
        <f t="shared" si="0"/>
        <v>1</v>
      </c>
      <c r="B7" s="53" t="str">
        <f t="shared" si="0"/>
        <v>2</v>
      </c>
      <c r="C7" s="53" t="str">
        <f t="shared" si="1"/>
        <v>3</v>
      </c>
      <c r="D7" s="54" t="s">
        <v>316</v>
      </c>
      <c r="E7" s="54" t="s">
        <v>329</v>
      </c>
      <c r="F7" s="54" t="s">
        <v>337</v>
      </c>
      <c r="G7" s="460"/>
      <c r="H7" s="460"/>
      <c r="I7" s="55" t="s">
        <v>338</v>
      </c>
      <c r="J7" s="53" t="str">
        <f t="shared" si="2"/>
        <v>1</v>
      </c>
      <c r="K7" s="53" t="str">
        <f t="shared" si="2"/>
        <v>2</v>
      </c>
      <c r="L7" s="53" t="str">
        <f t="shared" si="3"/>
        <v>203</v>
      </c>
      <c r="M7" s="53" t="str">
        <f t="shared" si="4"/>
        <v>1.203</v>
      </c>
      <c r="N7" s="53" t="s">
        <v>339</v>
      </c>
    </row>
    <row r="8" spans="1:14" x14ac:dyDescent="0.25">
      <c r="A8" s="53" t="str">
        <f t="shared" si="0"/>
        <v>1</v>
      </c>
      <c r="B8" s="53" t="str">
        <f>+MID(H8,3,1)</f>
        <v>3</v>
      </c>
      <c r="C8" s="53" t="str">
        <f t="shared" si="1"/>
        <v>1</v>
      </c>
      <c r="D8" s="54" t="s">
        <v>316</v>
      </c>
      <c r="E8" s="54" t="s">
        <v>340</v>
      </c>
      <c r="F8" s="54" t="s">
        <v>341</v>
      </c>
      <c r="G8" s="460"/>
      <c r="H8" s="460" t="s">
        <v>342</v>
      </c>
      <c r="I8" s="56" t="s">
        <v>343</v>
      </c>
      <c r="J8" s="53" t="str">
        <f t="shared" si="2"/>
        <v>1</v>
      </c>
      <c r="K8" s="53" t="str">
        <f t="shared" si="2"/>
        <v>3</v>
      </c>
      <c r="L8" s="53" t="str">
        <f t="shared" si="3"/>
        <v>301</v>
      </c>
      <c r="M8" s="53" t="str">
        <f t="shared" si="4"/>
        <v>1.301</v>
      </c>
      <c r="N8" s="53" t="s">
        <v>344</v>
      </c>
    </row>
    <row r="9" spans="1:14" x14ac:dyDescent="0.25">
      <c r="A9" s="53" t="str">
        <f t="shared" si="0"/>
        <v>1</v>
      </c>
      <c r="B9" s="53" t="str">
        <f t="shared" si="0"/>
        <v>3</v>
      </c>
      <c r="C9" s="53" t="str">
        <f t="shared" si="1"/>
        <v>2</v>
      </c>
      <c r="D9" s="54" t="s">
        <v>316</v>
      </c>
      <c r="E9" s="54" t="s">
        <v>340</v>
      </c>
      <c r="F9" s="54" t="s">
        <v>345</v>
      </c>
      <c r="G9" s="460"/>
      <c r="H9" s="460"/>
      <c r="I9" s="55" t="s">
        <v>346</v>
      </c>
      <c r="J9" s="53" t="str">
        <f t="shared" si="2"/>
        <v>1</v>
      </c>
      <c r="K9" s="53" t="str">
        <f t="shared" si="2"/>
        <v>3</v>
      </c>
      <c r="L9" s="53" t="str">
        <f t="shared" si="3"/>
        <v>302</v>
      </c>
      <c r="M9" s="53" t="str">
        <f t="shared" si="4"/>
        <v>1.302</v>
      </c>
      <c r="N9" s="53" t="s">
        <v>347</v>
      </c>
    </row>
    <row r="10" spans="1:14" x14ac:dyDescent="0.25">
      <c r="A10" s="53" t="str">
        <f t="shared" si="0"/>
        <v>1</v>
      </c>
      <c r="B10" s="53" t="str">
        <f t="shared" si="0"/>
        <v>3</v>
      </c>
      <c r="C10" s="53" t="str">
        <f t="shared" si="1"/>
        <v>3</v>
      </c>
      <c r="D10" s="54" t="s">
        <v>316</v>
      </c>
      <c r="E10" s="54" t="s">
        <v>340</v>
      </c>
      <c r="F10" s="54" t="s">
        <v>348</v>
      </c>
      <c r="G10" s="460"/>
      <c r="H10" s="460"/>
      <c r="I10" s="55" t="s">
        <v>349</v>
      </c>
      <c r="J10" s="53" t="str">
        <f t="shared" si="2"/>
        <v>1</v>
      </c>
      <c r="K10" s="53" t="str">
        <f t="shared" si="2"/>
        <v>3</v>
      </c>
      <c r="L10" s="53" t="str">
        <f t="shared" si="3"/>
        <v>303</v>
      </c>
      <c r="M10" s="53" t="str">
        <f t="shared" si="4"/>
        <v>1.303</v>
      </c>
      <c r="N10" s="53" t="s">
        <v>350</v>
      </c>
    </row>
    <row r="11" spans="1:14" ht="25.5" x14ac:dyDescent="0.25">
      <c r="A11" s="53" t="str">
        <f t="shared" si="0"/>
        <v>1</v>
      </c>
      <c r="B11" s="53" t="str">
        <f t="shared" si="0"/>
        <v>3</v>
      </c>
      <c r="C11" s="53" t="str">
        <f t="shared" si="1"/>
        <v>4</v>
      </c>
      <c r="D11" s="54" t="s">
        <v>316</v>
      </c>
      <c r="E11" s="54" t="s">
        <v>340</v>
      </c>
      <c r="F11" s="54" t="s">
        <v>351</v>
      </c>
      <c r="G11" s="460"/>
      <c r="H11" s="460"/>
      <c r="I11" s="56" t="s">
        <v>352</v>
      </c>
      <c r="J11" s="53" t="str">
        <f t="shared" si="2"/>
        <v>1</v>
      </c>
      <c r="K11" s="53" t="str">
        <f t="shared" si="2"/>
        <v>3</v>
      </c>
      <c r="L11" s="53" t="str">
        <f t="shared" si="3"/>
        <v>304</v>
      </c>
      <c r="M11" s="53" t="str">
        <f t="shared" si="4"/>
        <v>1.304</v>
      </c>
      <c r="N11" s="53" t="s">
        <v>353</v>
      </c>
    </row>
    <row r="12" spans="1:14" x14ac:dyDescent="0.25">
      <c r="A12" s="53" t="str">
        <f t="shared" si="0"/>
        <v>1</v>
      </c>
      <c r="B12" s="53" t="str">
        <f t="shared" si="0"/>
        <v>3</v>
      </c>
      <c r="C12" s="53" t="str">
        <f t="shared" si="1"/>
        <v>5</v>
      </c>
      <c r="D12" s="54" t="s">
        <v>316</v>
      </c>
      <c r="E12" s="54" t="s">
        <v>340</v>
      </c>
      <c r="F12" s="54" t="s">
        <v>354</v>
      </c>
      <c r="G12" s="460"/>
      <c r="H12" s="460"/>
      <c r="I12" s="55" t="s">
        <v>355</v>
      </c>
      <c r="J12" s="53" t="str">
        <f t="shared" si="2"/>
        <v>1</v>
      </c>
      <c r="K12" s="53" t="str">
        <f t="shared" si="2"/>
        <v>3</v>
      </c>
      <c r="L12" s="53" t="str">
        <f t="shared" si="3"/>
        <v>305</v>
      </c>
      <c r="M12" s="53" t="str">
        <f t="shared" si="4"/>
        <v>1.305</v>
      </c>
      <c r="N12" s="53" t="s">
        <v>356</v>
      </c>
    </row>
    <row r="13" spans="1:14" x14ac:dyDescent="0.25">
      <c r="A13" s="53" t="str">
        <f t="shared" si="0"/>
        <v>1</v>
      </c>
      <c r="B13" s="53" t="str">
        <f t="shared" si="0"/>
        <v>3</v>
      </c>
      <c r="C13" s="53" t="str">
        <f t="shared" si="1"/>
        <v>6</v>
      </c>
      <c r="D13" s="54" t="s">
        <v>316</v>
      </c>
      <c r="E13" s="54" t="s">
        <v>340</v>
      </c>
      <c r="F13" s="54" t="s">
        <v>357</v>
      </c>
      <c r="G13" s="460"/>
      <c r="H13" s="460"/>
      <c r="I13" s="55" t="s">
        <v>358</v>
      </c>
      <c r="J13" s="53" t="str">
        <f t="shared" si="2"/>
        <v>1</v>
      </c>
      <c r="K13" s="53" t="str">
        <f t="shared" si="2"/>
        <v>3</v>
      </c>
      <c r="L13" s="53" t="str">
        <f t="shared" si="3"/>
        <v>306</v>
      </c>
      <c r="M13" s="53" t="str">
        <f t="shared" si="4"/>
        <v>1.306</v>
      </c>
      <c r="N13" s="53" t="s">
        <v>359</v>
      </c>
    </row>
    <row r="14" spans="1:14" x14ac:dyDescent="0.25">
      <c r="A14" s="53" t="str">
        <f t="shared" si="0"/>
        <v>1</v>
      </c>
      <c r="B14" s="53" t="str">
        <f>+MID(H14,3,1)</f>
        <v>4</v>
      </c>
      <c r="C14" s="53" t="str">
        <f t="shared" si="1"/>
        <v>1</v>
      </c>
      <c r="D14" s="54" t="s">
        <v>316</v>
      </c>
      <c r="E14" s="54" t="s">
        <v>360</v>
      </c>
      <c r="F14" s="54" t="s">
        <v>361</v>
      </c>
      <c r="G14" s="460"/>
      <c r="H14" s="460" t="s">
        <v>362</v>
      </c>
      <c r="I14" s="55" t="s">
        <v>363</v>
      </c>
      <c r="J14" s="53" t="str">
        <f t="shared" si="2"/>
        <v>1</v>
      </c>
      <c r="K14" s="53" t="str">
        <f t="shared" si="2"/>
        <v>4</v>
      </c>
      <c r="L14" s="53" t="str">
        <f t="shared" si="3"/>
        <v>401</v>
      </c>
      <c r="M14" s="53" t="str">
        <f t="shared" si="4"/>
        <v>1.401</v>
      </c>
      <c r="N14" s="53" t="s">
        <v>364</v>
      </c>
    </row>
    <row r="15" spans="1:14" x14ac:dyDescent="0.25">
      <c r="A15" s="53" t="str">
        <f t="shared" si="0"/>
        <v>1</v>
      </c>
      <c r="B15" s="53" t="str">
        <f t="shared" si="0"/>
        <v>4</v>
      </c>
      <c r="C15" s="53" t="str">
        <f t="shared" si="1"/>
        <v>2</v>
      </c>
      <c r="D15" s="54" t="s">
        <v>316</v>
      </c>
      <c r="E15" s="54" t="s">
        <v>360</v>
      </c>
      <c r="F15" s="54" t="s">
        <v>365</v>
      </c>
      <c r="G15" s="460"/>
      <c r="H15" s="460"/>
      <c r="I15" s="55" t="s">
        <v>366</v>
      </c>
      <c r="J15" s="53" t="str">
        <f t="shared" si="2"/>
        <v>1</v>
      </c>
      <c r="K15" s="53" t="str">
        <f t="shared" si="2"/>
        <v>4</v>
      </c>
      <c r="L15" s="53" t="str">
        <f t="shared" si="3"/>
        <v>402</v>
      </c>
      <c r="M15" s="53" t="str">
        <f t="shared" si="4"/>
        <v>1.402</v>
      </c>
      <c r="N15" s="53" t="s">
        <v>367</v>
      </c>
    </row>
    <row r="16" spans="1:14" x14ac:dyDescent="0.25">
      <c r="A16" s="53" t="str">
        <f t="shared" si="0"/>
        <v>1</v>
      </c>
      <c r="B16" s="53" t="str">
        <f t="shared" si="0"/>
        <v>4</v>
      </c>
      <c r="C16" s="53" t="str">
        <f t="shared" si="1"/>
        <v>3</v>
      </c>
      <c r="D16" s="54" t="s">
        <v>316</v>
      </c>
      <c r="E16" s="54" t="s">
        <v>360</v>
      </c>
      <c r="F16" s="54" t="s">
        <v>368</v>
      </c>
      <c r="G16" s="460"/>
      <c r="H16" s="460"/>
      <c r="I16" s="55" t="s">
        <v>369</v>
      </c>
      <c r="J16" s="53" t="str">
        <f t="shared" si="2"/>
        <v>1</v>
      </c>
      <c r="K16" s="53" t="str">
        <f t="shared" si="2"/>
        <v>4</v>
      </c>
      <c r="L16" s="53" t="str">
        <f t="shared" si="3"/>
        <v>403</v>
      </c>
      <c r="M16" s="53" t="str">
        <f t="shared" si="4"/>
        <v>1.403</v>
      </c>
      <c r="N16" s="53" t="s">
        <v>370</v>
      </c>
    </row>
    <row r="17" spans="1:14" x14ac:dyDescent="0.25">
      <c r="A17" s="53" t="str">
        <f t="shared" si="0"/>
        <v>1</v>
      </c>
      <c r="B17" s="53" t="str">
        <f>+MID(H17,3,1)</f>
        <v>5</v>
      </c>
      <c r="C17" s="53" t="str">
        <f t="shared" si="1"/>
        <v>1</v>
      </c>
      <c r="D17" s="54" t="s">
        <v>316</v>
      </c>
      <c r="E17" s="54" t="s">
        <v>371</v>
      </c>
      <c r="F17" s="54" t="s">
        <v>372</v>
      </c>
      <c r="G17" s="460"/>
      <c r="H17" s="460" t="s">
        <v>373</v>
      </c>
      <c r="I17" s="55" t="s">
        <v>374</v>
      </c>
      <c r="J17" s="53" t="str">
        <f t="shared" si="2"/>
        <v>1</v>
      </c>
      <c r="K17" s="53" t="str">
        <f t="shared" si="2"/>
        <v>5</v>
      </c>
      <c r="L17" s="53" t="str">
        <f t="shared" si="3"/>
        <v>501</v>
      </c>
      <c r="M17" s="53" t="str">
        <f t="shared" si="4"/>
        <v>1.501</v>
      </c>
      <c r="N17" s="53" t="s">
        <v>375</v>
      </c>
    </row>
    <row r="18" spans="1:14" x14ac:dyDescent="0.25">
      <c r="A18" s="53" t="str">
        <f t="shared" si="0"/>
        <v>1</v>
      </c>
      <c r="B18" s="53" t="str">
        <f>+B17</f>
        <v>5</v>
      </c>
      <c r="C18" s="53" t="str">
        <f t="shared" si="1"/>
        <v>2</v>
      </c>
      <c r="D18" s="54" t="s">
        <v>316</v>
      </c>
      <c r="E18" s="54" t="s">
        <v>371</v>
      </c>
      <c r="F18" s="54" t="s">
        <v>376</v>
      </c>
      <c r="G18" s="460"/>
      <c r="H18" s="460"/>
      <c r="I18" s="55" t="s">
        <v>377</v>
      </c>
      <c r="J18" s="53" t="str">
        <f t="shared" si="2"/>
        <v>1</v>
      </c>
      <c r="K18" s="53" t="str">
        <f t="shared" si="2"/>
        <v>5</v>
      </c>
      <c r="L18" s="53" t="str">
        <f t="shared" si="3"/>
        <v>502</v>
      </c>
      <c r="M18" s="53" t="str">
        <f t="shared" si="4"/>
        <v>1.502</v>
      </c>
      <c r="N18" s="53" t="s">
        <v>378</v>
      </c>
    </row>
    <row r="19" spans="1:14" x14ac:dyDescent="0.25">
      <c r="A19" s="53" t="str">
        <f t="shared" ref="A19:A20" si="5">+A18</f>
        <v>1</v>
      </c>
      <c r="B19" s="53" t="str">
        <f>+MID(H19,3,1)</f>
        <v>6</v>
      </c>
      <c r="C19" s="53" t="str">
        <f t="shared" si="1"/>
        <v>1</v>
      </c>
      <c r="D19" s="54" t="s">
        <v>316</v>
      </c>
      <c r="E19" s="54" t="s">
        <v>379</v>
      </c>
      <c r="F19" s="54" t="s">
        <v>380</v>
      </c>
      <c r="G19" s="460"/>
      <c r="H19" s="460" t="s">
        <v>381</v>
      </c>
      <c r="I19" s="55" t="s">
        <v>382</v>
      </c>
      <c r="J19" s="53" t="str">
        <f t="shared" si="2"/>
        <v>1</v>
      </c>
      <c r="K19" s="53" t="str">
        <f t="shared" si="2"/>
        <v>6</v>
      </c>
      <c r="L19" s="53" t="str">
        <f t="shared" si="3"/>
        <v>601</v>
      </c>
      <c r="M19" s="53" t="str">
        <f t="shared" si="4"/>
        <v>1.601</v>
      </c>
      <c r="N19" s="53" t="s">
        <v>383</v>
      </c>
    </row>
    <row r="20" spans="1:14" x14ac:dyDescent="0.25">
      <c r="A20" s="53" t="str">
        <f t="shared" si="5"/>
        <v>1</v>
      </c>
      <c r="B20" s="53" t="str">
        <f>+B19</f>
        <v>6</v>
      </c>
      <c r="C20" s="53" t="str">
        <f t="shared" si="1"/>
        <v>2</v>
      </c>
      <c r="D20" s="54" t="s">
        <v>316</v>
      </c>
      <c r="E20" s="54" t="s">
        <v>379</v>
      </c>
      <c r="F20" s="54" t="s">
        <v>384</v>
      </c>
      <c r="G20" s="460"/>
      <c r="H20" s="460"/>
      <c r="I20" s="55" t="s">
        <v>385</v>
      </c>
      <c r="J20" s="53" t="str">
        <f t="shared" si="2"/>
        <v>1</v>
      </c>
      <c r="K20" s="53" t="str">
        <f t="shared" si="2"/>
        <v>6</v>
      </c>
      <c r="L20" s="53" t="str">
        <f t="shared" si="3"/>
        <v>602</v>
      </c>
      <c r="M20" s="53" t="str">
        <f t="shared" si="4"/>
        <v>1.602</v>
      </c>
      <c r="N20" s="53" t="s">
        <v>386</v>
      </c>
    </row>
    <row r="21" spans="1:14" hidden="1" x14ac:dyDescent="0.25">
      <c r="A21" s="53" t="str">
        <f>+MID(G21,1,1)</f>
        <v>2</v>
      </c>
      <c r="B21" s="53" t="str">
        <f>+MID(H21,3,1)</f>
        <v>1</v>
      </c>
      <c r="C21" s="53" t="str">
        <f t="shared" si="1"/>
        <v>1</v>
      </c>
      <c r="D21" s="54" t="s">
        <v>387</v>
      </c>
      <c r="E21" s="54" t="s">
        <v>388</v>
      </c>
      <c r="F21" s="54" t="s">
        <v>389</v>
      </c>
      <c r="G21" s="460" t="s">
        <v>390</v>
      </c>
      <c r="H21" s="460" t="s">
        <v>391</v>
      </c>
      <c r="I21" s="55" t="s">
        <v>392</v>
      </c>
      <c r="J21" s="53" t="str">
        <f t="shared" si="2"/>
        <v>2</v>
      </c>
      <c r="K21" s="53" t="str">
        <f t="shared" si="2"/>
        <v>1</v>
      </c>
      <c r="L21" s="53" t="str">
        <f t="shared" si="3"/>
        <v>101</v>
      </c>
      <c r="M21" s="53" t="str">
        <f t="shared" si="4"/>
        <v>2.101</v>
      </c>
      <c r="N21" s="53" t="s">
        <v>393</v>
      </c>
    </row>
    <row r="22" spans="1:14" ht="25.5" hidden="1" x14ac:dyDescent="0.25">
      <c r="A22" s="53" t="str">
        <f t="shared" ref="A22:B27" si="6">+A21</f>
        <v>2</v>
      </c>
      <c r="B22" s="53" t="str">
        <f>+B21</f>
        <v>1</v>
      </c>
      <c r="C22" s="53" t="str">
        <f t="shared" si="1"/>
        <v>2</v>
      </c>
      <c r="D22" s="54" t="s">
        <v>387</v>
      </c>
      <c r="E22" s="54" t="s">
        <v>388</v>
      </c>
      <c r="F22" s="54" t="s">
        <v>394</v>
      </c>
      <c r="G22" s="460"/>
      <c r="H22" s="460"/>
      <c r="I22" s="56" t="s">
        <v>395</v>
      </c>
      <c r="J22" s="53" t="str">
        <f t="shared" si="2"/>
        <v>2</v>
      </c>
      <c r="K22" s="53" t="str">
        <f t="shared" si="2"/>
        <v>1</v>
      </c>
      <c r="L22" s="53" t="str">
        <f t="shared" si="3"/>
        <v>102</v>
      </c>
      <c r="M22" s="53" t="str">
        <f t="shared" si="4"/>
        <v>2.102</v>
      </c>
      <c r="N22" s="53" t="s">
        <v>396</v>
      </c>
    </row>
    <row r="23" spans="1:14" hidden="1" x14ac:dyDescent="0.25">
      <c r="A23" s="53" t="str">
        <f t="shared" si="6"/>
        <v>2</v>
      </c>
      <c r="B23" s="53" t="str">
        <f>+MID(H23,3,1)</f>
        <v>2</v>
      </c>
      <c r="C23" s="53" t="str">
        <f t="shared" si="1"/>
        <v>1</v>
      </c>
      <c r="D23" s="54" t="s">
        <v>387</v>
      </c>
      <c r="E23" s="54" t="s">
        <v>397</v>
      </c>
      <c r="F23" s="54" t="s">
        <v>398</v>
      </c>
      <c r="G23" s="460"/>
      <c r="H23" s="52" t="s">
        <v>399</v>
      </c>
      <c r="I23" s="55" t="s">
        <v>400</v>
      </c>
      <c r="J23" s="53" t="str">
        <f t="shared" si="2"/>
        <v>2</v>
      </c>
      <c r="K23" s="53" t="str">
        <f t="shared" si="2"/>
        <v>2</v>
      </c>
      <c r="L23" s="53" t="str">
        <f t="shared" si="3"/>
        <v>201</v>
      </c>
      <c r="M23" s="53" t="str">
        <f t="shared" si="4"/>
        <v>2.201</v>
      </c>
      <c r="N23" s="53" t="s">
        <v>401</v>
      </c>
    </row>
    <row r="24" spans="1:14" hidden="1" x14ac:dyDescent="0.25">
      <c r="A24" s="53" t="str">
        <f t="shared" si="6"/>
        <v>2</v>
      </c>
      <c r="B24" s="53" t="str">
        <f>+MID(H24,3,1)</f>
        <v>3</v>
      </c>
      <c r="C24" s="53" t="str">
        <f t="shared" si="1"/>
        <v>1</v>
      </c>
      <c r="D24" s="54" t="s">
        <v>387</v>
      </c>
      <c r="E24" s="54" t="s">
        <v>402</v>
      </c>
      <c r="F24" s="54" t="s">
        <v>403</v>
      </c>
      <c r="G24" s="460"/>
      <c r="H24" s="460" t="s">
        <v>404</v>
      </c>
      <c r="I24" s="55" t="s">
        <v>405</v>
      </c>
      <c r="J24" s="53" t="str">
        <f t="shared" si="2"/>
        <v>2</v>
      </c>
      <c r="K24" s="53" t="str">
        <f t="shared" si="2"/>
        <v>3</v>
      </c>
      <c r="L24" s="53" t="str">
        <f t="shared" si="3"/>
        <v>301</v>
      </c>
      <c r="M24" s="53" t="str">
        <f t="shared" si="4"/>
        <v>2.301</v>
      </c>
      <c r="N24" s="53" t="s">
        <v>406</v>
      </c>
    </row>
    <row r="25" spans="1:14" hidden="1" x14ac:dyDescent="0.25">
      <c r="A25" s="53" t="str">
        <f t="shared" si="6"/>
        <v>2</v>
      </c>
      <c r="B25" s="53" t="str">
        <f t="shared" si="6"/>
        <v>3</v>
      </c>
      <c r="C25" s="53" t="str">
        <f t="shared" si="1"/>
        <v>2</v>
      </c>
      <c r="D25" s="54" t="s">
        <v>387</v>
      </c>
      <c r="E25" s="54" t="s">
        <v>402</v>
      </c>
      <c r="F25" s="54" t="s">
        <v>407</v>
      </c>
      <c r="G25" s="460"/>
      <c r="H25" s="460"/>
      <c r="I25" s="55" t="s">
        <v>408</v>
      </c>
      <c r="J25" s="53" t="str">
        <f t="shared" si="2"/>
        <v>2</v>
      </c>
      <c r="K25" s="53" t="str">
        <f t="shared" si="2"/>
        <v>3</v>
      </c>
      <c r="L25" s="53" t="str">
        <f t="shared" si="3"/>
        <v>302</v>
      </c>
      <c r="M25" s="53" t="str">
        <f t="shared" si="4"/>
        <v>2.302</v>
      </c>
      <c r="N25" s="53" t="s">
        <v>409</v>
      </c>
    </row>
    <row r="26" spans="1:14" hidden="1" x14ac:dyDescent="0.25">
      <c r="A26" s="53" t="str">
        <f t="shared" si="6"/>
        <v>2</v>
      </c>
      <c r="B26" s="53" t="str">
        <f t="shared" si="6"/>
        <v>3</v>
      </c>
      <c r="C26" s="53" t="str">
        <f t="shared" si="1"/>
        <v>3</v>
      </c>
      <c r="D26" s="54" t="s">
        <v>387</v>
      </c>
      <c r="E26" s="54" t="s">
        <v>402</v>
      </c>
      <c r="F26" s="54" t="s">
        <v>410</v>
      </c>
      <c r="G26" s="460"/>
      <c r="H26" s="460"/>
      <c r="I26" s="56" t="s">
        <v>411</v>
      </c>
      <c r="J26" s="53" t="str">
        <f t="shared" si="2"/>
        <v>2</v>
      </c>
      <c r="K26" s="53" t="str">
        <f t="shared" si="2"/>
        <v>3</v>
      </c>
      <c r="L26" s="53" t="str">
        <f t="shared" si="3"/>
        <v>303</v>
      </c>
      <c r="M26" s="53" t="str">
        <f t="shared" si="4"/>
        <v>2.303</v>
      </c>
      <c r="N26" s="53" t="s">
        <v>412</v>
      </c>
    </row>
    <row r="27" spans="1:14" hidden="1" x14ac:dyDescent="0.25">
      <c r="A27" s="53" t="str">
        <f t="shared" si="6"/>
        <v>2</v>
      </c>
      <c r="B27" s="53" t="str">
        <f>+MID(H27,3,1)</f>
        <v>4</v>
      </c>
      <c r="C27" s="53" t="str">
        <f t="shared" si="1"/>
        <v>1</v>
      </c>
      <c r="D27" s="54" t="s">
        <v>387</v>
      </c>
      <c r="E27" s="54" t="s">
        <v>413</v>
      </c>
      <c r="F27" s="54" t="s">
        <v>414</v>
      </c>
      <c r="G27" s="460"/>
      <c r="H27" s="52" t="s">
        <v>415</v>
      </c>
      <c r="I27" s="55" t="s">
        <v>416</v>
      </c>
      <c r="J27" s="53" t="str">
        <f t="shared" si="2"/>
        <v>2</v>
      </c>
      <c r="K27" s="53" t="str">
        <f t="shared" si="2"/>
        <v>4</v>
      </c>
      <c r="L27" s="53" t="str">
        <f t="shared" si="3"/>
        <v>401</v>
      </c>
      <c r="M27" s="53" t="str">
        <f t="shared" si="4"/>
        <v>2.401</v>
      </c>
      <c r="N27" s="53" t="s">
        <v>417</v>
      </c>
    </row>
    <row r="28" spans="1:14" hidden="1" x14ac:dyDescent="0.25">
      <c r="A28" s="53" t="str">
        <f>+MID(G28,1,1)</f>
        <v>3</v>
      </c>
      <c r="B28" s="53" t="str">
        <f>+MID(H28,3,1)</f>
        <v>1</v>
      </c>
      <c r="C28" s="53" t="str">
        <f t="shared" si="1"/>
        <v>1</v>
      </c>
      <c r="D28" s="54" t="s">
        <v>418</v>
      </c>
      <c r="E28" s="54" t="s">
        <v>419</v>
      </c>
      <c r="F28" s="54" t="s">
        <v>420</v>
      </c>
      <c r="G28" s="460" t="s">
        <v>421</v>
      </c>
      <c r="H28" s="460" t="s">
        <v>422</v>
      </c>
      <c r="I28" s="56" t="s">
        <v>423</v>
      </c>
      <c r="J28" s="53" t="str">
        <f t="shared" si="2"/>
        <v>3</v>
      </c>
      <c r="K28" s="53" t="str">
        <f t="shared" si="2"/>
        <v>1</v>
      </c>
      <c r="L28" s="53" t="str">
        <f t="shared" si="3"/>
        <v>101</v>
      </c>
      <c r="M28" s="53" t="str">
        <f t="shared" si="4"/>
        <v>3.101</v>
      </c>
      <c r="N28" s="53" t="s">
        <v>424</v>
      </c>
    </row>
    <row r="29" spans="1:14" hidden="1" x14ac:dyDescent="0.25">
      <c r="A29" s="53" t="str">
        <f t="shared" ref="A29:B41" si="7">+A28</f>
        <v>3</v>
      </c>
      <c r="B29" s="53" t="str">
        <f t="shared" si="7"/>
        <v>1</v>
      </c>
      <c r="C29" s="53" t="str">
        <f t="shared" si="1"/>
        <v>2</v>
      </c>
      <c r="D29" s="54" t="s">
        <v>418</v>
      </c>
      <c r="E29" s="54" t="s">
        <v>419</v>
      </c>
      <c r="F29" s="54" t="s">
        <v>249</v>
      </c>
      <c r="G29" s="460"/>
      <c r="H29" s="460"/>
      <c r="I29" s="56" t="s">
        <v>425</v>
      </c>
      <c r="J29" s="53" t="str">
        <f t="shared" si="2"/>
        <v>3</v>
      </c>
      <c r="K29" s="53" t="str">
        <f t="shared" si="2"/>
        <v>1</v>
      </c>
      <c r="L29" s="53" t="str">
        <f t="shared" si="3"/>
        <v>102</v>
      </c>
      <c r="M29" s="53" t="str">
        <f t="shared" si="4"/>
        <v>3.102</v>
      </c>
      <c r="N29" s="53" t="s">
        <v>426</v>
      </c>
    </row>
    <row r="30" spans="1:14" hidden="1" x14ac:dyDescent="0.25">
      <c r="A30" s="53" t="str">
        <f t="shared" si="7"/>
        <v>3</v>
      </c>
      <c r="B30" s="53" t="str">
        <f t="shared" si="7"/>
        <v>1</v>
      </c>
      <c r="C30" s="53" t="str">
        <f t="shared" si="1"/>
        <v>3</v>
      </c>
      <c r="D30" s="54" t="s">
        <v>418</v>
      </c>
      <c r="E30" s="54" t="s">
        <v>419</v>
      </c>
      <c r="F30" s="54" t="s">
        <v>427</v>
      </c>
      <c r="G30" s="460"/>
      <c r="H30" s="460"/>
      <c r="I30" s="56" t="s">
        <v>428</v>
      </c>
      <c r="J30" s="53" t="str">
        <f t="shared" si="2"/>
        <v>3</v>
      </c>
      <c r="K30" s="53" t="str">
        <f t="shared" si="2"/>
        <v>1</v>
      </c>
      <c r="L30" s="53" t="str">
        <f t="shared" si="3"/>
        <v>103</v>
      </c>
      <c r="M30" s="53" t="str">
        <f t="shared" si="4"/>
        <v>3.103</v>
      </c>
      <c r="N30" s="53" t="s">
        <v>429</v>
      </c>
    </row>
    <row r="31" spans="1:14" ht="25.5" hidden="1" x14ac:dyDescent="0.25">
      <c r="A31" s="53" t="str">
        <f t="shared" si="7"/>
        <v>3</v>
      </c>
      <c r="B31" s="53" t="str">
        <f t="shared" si="7"/>
        <v>1</v>
      </c>
      <c r="C31" s="53" t="str">
        <f t="shared" si="1"/>
        <v>4</v>
      </c>
      <c r="D31" s="54" t="s">
        <v>418</v>
      </c>
      <c r="E31" s="54" t="s">
        <v>419</v>
      </c>
      <c r="F31" s="54" t="s">
        <v>430</v>
      </c>
      <c r="G31" s="460"/>
      <c r="H31" s="460"/>
      <c r="I31" s="56" t="s">
        <v>431</v>
      </c>
      <c r="J31" s="53" t="str">
        <f t="shared" si="2"/>
        <v>3</v>
      </c>
      <c r="K31" s="53" t="str">
        <f t="shared" si="2"/>
        <v>1</v>
      </c>
      <c r="L31" s="53" t="str">
        <f t="shared" si="3"/>
        <v>104</v>
      </c>
      <c r="M31" s="53" t="str">
        <f t="shared" si="4"/>
        <v>3.104</v>
      </c>
      <c r="N31" s="53" t="s">
        <v>432</v>
      </c>
    </row>
    <row r="32" spans="1:14" hidden="1" x14ac:dyDescent="0.25">
      <c r="A32" s="53" t="str">
        <f t="shared" si="7"/>
        <v>3</v>
      </c>
      <c r="B32" s="53" t="str">
        <f t="shared" si="7"/>
        <v>1</v>
      </c>
      <c r="C32" s="53" t="str">
        <f t="shared" si="1"/>
        <v>5</v>
      </c>
      <c r="D32" s="54" t="s">
        <v>418</v>
      </c>
      <c r="E32" s="54" t="s">
        <v>419</v>
      </c>
      <c r="F32" s="54" t="s">
        <v>433</v>
      </c>
      <c r="G32" s="460"/>
      <c r="H32" s="460"/>
      <c r="I32" s="56" t="s">
        <v>434</v>
      </c>
      <c r="J32" s="53" t="str">
        <f t="shared" si="2"/>
        <v>3</v>
      </c>
      <c r="K32" s="53" t="str">
        <f t="shared" si="2"/>
        <v>1</v>
      </c>
      <c r="L32" s="53" t="str">
        <f t="shared" si="3"/>
        <v>105</v>
      </c>
      <c r="M32" s="53" t="str">
        <f t="shared" si="4"/>
        <v>3.105</v>
      </c>
      <c r="N32" s="53" t="s">
        <v>435</v>
      </c>
    </row>
    <row r="33" spans="1:14" hidden="1" x14ac:dyDescent="0.25">
      <c r="A33" s="53" t="str">
        <f t="shared" si="7"/>
        <v>3</v>
      </c>
      <c r="B33" s="53" t="str">
        <f t="shared" si="7"/>
        <v>1</v>
      </c>
      <c r="C33" s="53" t="str">
        <f t="shared" si="1"/>
        <v>6</v>
      </c>
      <c r="D33" s="54" t="s">
        <v>418</v>
      </c>
      <c r="E33" s="54" t="s">
        <v>419</v>
      </c>
      <c r="F33" s="54" t="s">
        <v>436</v>
      </c>
      <c r="G33" s="460"/>
      <c r="H33" s="460"/>
      <c r="I33" s="56" t="s">
        <v>437</v>
      </c>
      <c r="J33" s="53" t="str">
        <f t="shared" si="2"/>
        <v>3</v>
      </c>
      <c r="K33" s="53" t="str">
        <f t="shared" si="2"/>
        <v>1</v>
      </c>
      <c r="L33" s="53" t="str">
        <f t="shared" si="3"/>
        <v>106</v>
      </c>
      <c r="M33" s="53" t="str">
        <f t="shared" si="4"/>
        <v>3.106</v>
      </c>
      <c r="N33" s="53" t="s">
        <v>438</v>
      </c>
    </row>
    <row r="34" spans="1:14" hidden="1" x14ac:dyDescent="0.25">
      <c r="A34" s="53" t="str">
        <f t="shared" si="7"/>
        <v>3</v>
      </c>
      <c r="B34" s="53" t="str">
        <f>+MID(H34,3,1)</f>
        <v>2</v>
      </c>
      <c r="C34" s="53" t="str">
        <f t="shared" si="1"/>
        <v>1</v>
      </c>
      <c r="D34" s="54" t="s">
        <v>418</v>
      </c>
      <c r="E34" s="54" t="s">
        <v>439</v>
      </c>
      <c r="F34" s="54" t="s">
        <v>440</v>
      </c>
      <c r="G34" s="460"/>
      <c r="H34" s="460" t="s">
        <v>441</v>
      </c>
      <c r="I34" s="55" t="s">
        <v>442</v>
      </c>
      <c r="J34" s="53" t="str">
        <f t="shared" si="2"/>
        <v>3</v>
      </c>
      <c r="K34" s="53" t="str">
        <f t="shared" si="2"/>
        <v>2</v>
      </c>
      <c r="L34" s="53" t="str">
        <f t="shared" si="3"/>
        <v>201</v>
      </c>
      <c r="M34" s="53" t="str">
        <f t="shared" si="4"/>
        <v>3.201</v>
      </c>
      <c r="N34" s="53" t="s">
        <v>443</v>
      </c>
    </row>
    <row r="35" spans="1:14" hidden="1" x14ac:dyDescent="0.25">
      <c r="A35" s="53" t="str">
        <f t="shared" si="7"/>
        <v>3</v>
      </c>
      <c r="B35" s="53" t="str">
        <f t="shared" si="7"/>
        <v>2</v>
      </c>
      <c r="C35" s="53" t="str">
        <f t="shared" si="1"/>
        <v>2</v>
      </c>
      <c r="D35" s="54" t="s">
        <v>418</v>
      </c>
      <c r="E35" s="54" t="s">
        <v>439</v>
      </c>
      <c r="F35" s="54" t="s">
        <v>444</v>
      </c>
      <c r="G35" s="460"/>
      <c r="H35" s="460"/>
      <c r="I35" s="55" t="s">
        <v>445</v>
      </c>
      <c r="J35" s="53" t="str">
        <f t="shared" si="2"/>
        <v>3</v>
      </c>
      <c r="K35" s="53" t="str">
        <f t="shared" si="2"/>
        <v>2</v>
      </c>
      <c r="L35" s="53" t="str">
        <f t="shared" si="3"/>
        <v>202</v>
      </c>
      <c r="M35" s="53" t="str">
        <f t="shared" si="4"/>
        <v>3.202</v>
      </c>
      <c r="N35" s="53" t="s">
        <v>446</v>
      </c>
    </row>
    <row r="36" spans="1:14" hidden="1" x14ac:dyDescent="0.25">
      <c r="A36" s="53" t="str">
        <f t="shared" si="7"/>
        <v>3</v>
      </c>
      <c r="B36" s="53" t="str">
        <f t="shared" si="7"/>
        <v>2</v>
      </c>
      <c r="C36" s="53" t="str">
        <f t="shared" si="1"/>
        <v>3</v>
      </c>
      <c r="D36" s="54" t="s">
        <v>418</v>
      </c>
      <c r="E36" s="54" t="s">
        <v>439</v>
      </c>
      <c r="F36" s="54" t="s">
        <v>447</v>
      </c>
      <c r="G36" s="460"/>
      <c r="H36" s="460"/>
      <c r="I36" s="55" t="s">
        <v>448</v>
      </c>
      <c r="J36" s="53" t="str">
        <f t="shared" si="2"/>
        <v>3</v>
      </c>
      <c r="K36" s="53" t="str">
        <f t="shared" si="2"/>
        <v>2</v>
      </c>
      <c r="L36" s="53" t="str">
        <f t="shared" si="3"/>
        <v>203</v>
      </c>
      <c r="M36" s="53" t="str">
        <f t="shared" si="4"/>
        <v>3.203</v>
      </c>
      <c r="N36" s="53" t="s">
        <v>449</v>
      </c>
    </row>
    <row r="37" spans="1:14" ht="25.5" hidden="1" x14ac:dyDescent="0.25">
      <c r="A37" s="53" t="str">
        <f t="shared" si="7"/>
        <v>3</v>
      </c>
      <c r="B37" s="53" t="str">
        <f>+MID(H37,3,1)</f>
        <v>3</v>
      </c>
      <c r="C37" s="53" t="str">
        <f t="shared" si="1"/>
        <v>1</v>
      </c>
      <c r="D37" s="54" t="s">
        <v>418</v>
      </c>
      <c r="E37" s="54" t="s">
        <v>450</v>
      </c>
      <c r="F37" s="54" t="s">
        <v>451</v>
      </c>
      <c r="G37" s="460"/>
      <c r="H37" s="52" t="s">
        <v>452</v>
      </c>
      <c r="I37" s="55" t="s">
        <v>453</v>
      </c>
      <c r="J37" s="53" t="str">
        <f t="shared" si="2"/>
        <v>3</v>
      </c>
      <c r="K37" s="53" t="str">
        <f t="shared" si="2"/>
        <v>3</v>
      </c>
      <c r="L37" s="53" t="str">
        <f t="shared" si="3"/>
        <v>301</v>
      </c>
      <c r="M37" s="53" t="str">
        <f t="shared" si="4"/>
        <v>3.301</v>
      </c>
      <c r="N37" s="53" t="s">
        <v>454</v>
      </c>
    </row>
    <row r="38" spans="1:14" hidden="1" x14ac:dyDescent="0.25">
      <c r="A38" s="53" t="str">
        <f t="shared" si="7"/>
        <v>3</v>
      </c>
      <c r="B38" s="53" t="str">
        <f>+MID(H38,3,1)</f>
        <v>4</v>
      </c>
      <c r="C38" s="53" t="str">
        <f t="shared" si="1"/>
        <v>1</v>
      </c>
      <c r="D38" s="54" t="s">
        <v>418</v>
      </c>
      <c r="E38" s="54" t="s">
        <v>455</v>
      </c>
      <c r="F38" s="54" t="s">
        <v>456</v>
      </c>
      <c r="G38" s="460"/>
      <c r="H38" s="460" t="s">
        <v>457</v>
      </c>
      <c r="I38" s="56" t="s">
        <v>458</v>
      </c>
      <c r="J38" s="53" t="str">
        <f t="shared" si="2"/>
        <v>3</v>
      </c>
      <c r="K38" s="53" t="str">
        <f t="shared" si="2"/>
        <v>4</v>
      </c>
      <c r="L38" s="53" t="str">
        <f t="shared" si="3"/>
        <v>401</v>
      </c>
      <c r="M38" s="53" t="str">
        <f t="shared" si="4"/>
        <v>3.401</v>
      </c>
      <c r="N38" s="53" t="s">
        <v>459</v>
      </c>
    </row>
    <row r="39" spans="1:14" hidden="1" x14ac:dyDescent="0.25">
      <c r="A39" s="53" t="str">
        <f t="shared" si="7"/>
        <v>3</v>
      </c>
      <c r="B39" s="53" t="str">
        <f t="shared" si="7"/>
        <v>4</v>
      </c>
      <c r="C39" s="53" t="str">
        <f t="shared" si="1"/>
        <v>2</v>
      </c>
      <c r="D39" s="54" t="s">
        <v>418</v>
      </c>
      <c r="E39" s="54" t="s">
        <v>455</v>
      </c>
      <c r="F39" s="54" t="s">
        <v>460</v>
      </c>
      <c r="G39" s="460"/>
      <c r="H39" s="460"/>
      <c r="I39" s="55" t="s">
        <v>461</v>
      </c>
      <c r="J39" s="53" t="str">
        <f t="shared" si="2"/>
        <v>3</v>
      </c>
      <c r="K39" s="53" t="str">
        <f t="shared" si="2"/>
        <v>4</v>
      </c>
      <c r="L39" s="53" t="str">
        <f t="shared" si="3"/>
        <v>402</v>
      </c>
      <c r="M39" s="53" t="str">
        <f t="shared" si="4"/>
        <v>3.402</v>
      </c>
      <c r="N39" s="53" t="s">
        <v>462</v>
      </c>
    </row>
    <row r="40" spans="1:14" ht="25.5" hidden="1" x14ac:dyDescent="0.25">
      <c r="A40" s="53" t="str">
        <f t="shared" si="7"/>
        <v>3</v>
      </c>
      <c r="B40" s="53" t="str">
        <f t="shared" si="7"/>
        <v>4</v>
      </c>
      <c r="C40" s="53" t="str">
        <f t="shared" si="1"/>
        <v>3</v>
      </c>
      <c r="D40" s="54" t="s">
        <v>418</v>
      </c>
      <c r="E40" s="54" t="s">
        <v>455</v>
      </c>
      <c r="F40" s="54" t="s">
        <v>463</v>
      </c>
      <c r="G40" s="460"/>
      <c r="H40" s="460"/>
      <c r="I40" s="55" t="s">
        <v>464</v>
      </c>
      <c r="J40" s="53" t="str">
        <f t="shared" si="2"/>
        <v>3</v>
      </c>
      <c r="K40" s="53" t="str">
        <f t="shared" si="2"/>
        <v>4</v>
      </c>
      <c r="L40" s="53" t="str">
        <f t="shared" si="3"/>
        <v>403</v>
      </c>
      <c r="M40" s="53" t="str">
        <f t="shared" si="4"/>
        <v>3.403</v>
      </c>
      <c r="N40" s="53" t="s">
        <v>465</v>
      </c>
    </row>
    <row r="41" spans="1:14" hidden="1" x14ac:dyDescent="0.25">
      <c r="A41" s="53" t="str">
        <f t="shared" si="7"/>
        <v>3</v>
      </c>
      <c r="B41" s="53" t="str">
        <f>+MID(H41,3,1)</f>
        <v>5</v>
      </c>
      <c r="C41" s="53" t="str">
        <f t="shared" si="1"/>
        <v>1</v>
      </c>
      <c r="D41" s="54" t="s">
        <v>418</v>
      </c>
      <c r="E41" s="54" t="s">
        <v>466</v>
      </c>
      <c r="F41" s="54" t="s">
        <v>410</v>
      </c>
      <c r="G41" s="460"/>
      <c r="H41" s="52" t="s">
        <v>467</v>
      </c>
      <c r="I41" s="55" t="s">
        <v>468</v>
      </c>
      <c r="J41" s="53" t="str">
        <f t="shared" si="2"/>
        <v>3</v>
      </c>
      <c r="K41" s="53" t="str">
        <f t="shared" si="2"/>
        <v>5</v>
      </c>
      <c r="L41" s="53" t="str">
        <f t="shared" si="3"/>
        <v>501</v>
      </c>
      <c r="M41" s="53" t="str">
        <f t="shared" si="4"/>
        <v>3.501</v>
      </c>
      <c r="N41" s="53" t="s">
        <v>469</v>
      </c>
    </row>
    <row r="42" spans="1:14" ht="25.5" hidden="1" x14ac:dyDescent="0.25">
      <c r="A42" s="53" t="str">
        <f>+MID(G42,1,1)</f>
        <v>4</v>
      </c>
      <c r="B42" s="53" t="str">
        <f>+MID(H42,3,1)</f>
        <v>1</v>
      </c>
      <c r="C42" s="53" t="str">
        <f t="shared" si="1"/>
        <v>1</v>
      </c>
      <c r="D42" s="54" t="s">
        <v>470</v>
      </c>
      <c r="E42" s="54" t="s">
        <v>471</v>
      </c>
      <c r="F42" s="54" t="s">
        <v>472</v>
      </c>
      <c r="G42" s="460" t="s">
        <v>473</v>
      </c>
      <c r="H42" s="52" t="s">
        <v>474</v>
      </c>
      <c r="I42" s="55" t="s">
        <v>475</v>
      </c>
      <c r="J42" s="53" t="str">
        <f t="shared" si="2"/>
        <v>4</v>
      </c>
      <c r="K42" s="53" t="str">
        <f t="shared" si="2"/>
        <v>1</v>
      </c>
      <c r="L42" s="53" t="str">
        <f t="shared" si="3"/>
        <v>101</v>
      </c>
      <c r="M42" s="53" t="str">
        <f t="shared" si="4"/>
        <v>4.101</v>
      </c>
      <c r="N42" s="53" t="s">
        <v>476</v>
      </c>
    </row>
    <row r="43" spans="1:14" ht="25.5" hidden="1" x14ac:dyDescent="0.25">
      <c r="A43" s="53" t="str">
        <f t="shared" ref="A43:B47" si="8">+A42</f>
        <v>4</v>
      </c>
      <c r="B43" s="53" t="str">
        <f>+MID(H43,3,1)</f>
        <v>2</v>
      </c>
      <c r="C43" s="53" t="str">
        <f t="shared" si="1"/>
        <v>1</v>
      </c>
      <c r="D43" s="54" t="s">
        <v>470</v>
      </c>
      <c r="E43" s="54" t="s">
        <v>477</v>
      </c>
      <c r="F43" s="54" t="s">
        <v>478</v>
      </c>
      <c r="G43" s="460"/>
      <c r="H43" s="460" t="s">
        <v>479</v>
      </c>
      <c r="I43" s="55" t="s">
        <v>480</v>
      </c>
      <c r="J43" s="53" t="str">
        <f t="shared" si="2"/>
        <v>4</v>
      </c>
      <c r="K43" s="53" t="str">
        <f t="shared" si="2"/>
        <v>2</v>
      </c>
      <c r="L43" s="53" t="str">
        <f t="shared" si="3"/>
        <v>201</v>
      </c>
      <c r="M43" s="53" t="str">
        <f t="shared" si="4"/>
        <v>4.201</v>
      </c>
      <c r="N43" s="53" t="s">
        <v>481</v>
      </c>
    </row>
    <row r="44" spans="1:14" ht="25.5" hidden="1" x14ac:dyDescent="0.25">
      <c r="A44" s="53" t="str">
        <f t="shared" si="8"/>
        <v>4</v>
      </c>
      <c r="B44" s="53" t="str">
        <f t="shared" si="8"/>
        <v>2</v>
      </c>
      <c r="C44" s="53" t="str">
        <f t="shared" si="1"/>
        <v>2</v>
      </c>
      <c r="D44" s="54" t="s">
        <v>470</v>
      </c>
      <c r="E44" s="54" t="s">
        <v>477</v>
      </c>
      <c r="F44" s="54" t="s">
        <v>482</v>
      </c>
      <c r="G44" s="460"/>
      <c r="H44" s="460"/>
      <c r="I44" s="55" t="s">
        <v>483</v>
      </c>
      <c r="J44" s="53" t="str">
        <f t="shared" si="2"/>
        <v>4</v>
      </c>
      <c r="K44" s="53" t="str">
        <f t="shared" si="2"/>
        <v>2</v>
      </c>
      <c r="L44" s="53" t="str">
        <f t="shared" si="3"/>
        <v>202</v>
      </c>
      <c r="M44" s="53" t="str">
        <f t="shared" si="4"/>
        <v>4.202</v>
      </c>
      <c r="N44" s="53" t="s">
        <v>484</v>
      </c>
    </row>
    <row r="45" spans="1:14" ht="25.5" hidden="1" x14ac:dyDescent="0.25">
      <c r="A45" s="53" t="str">
        <f t="shared" si="8"/>
        <v>4</v>
      </c>
      <c r="B45" s="53" t="str">
        <f t="shared" si="8"/>
        <v>2</v>
      </c>
      <c r="C45" s="53" t="str">
        <f t="shared" si="1"/>
        <v>3</v>
      </c>
      <c r="D45" s="54" t="s">
        <v>470</v>
      </c>
      <c r="E45" s="54" t="s">
        <v>477</v>
      </c>
      <c r="F45" s="54" t="s">
        <v>485</v>
      </c>
      <c r="G45" s="460"/>
      <c r="H45" s="460"/>
      <c r="I45" s="55" t="s">
        <v>486</v>
      </c>
      <c r="J45" s="53" t="str">
        <f t="shared" si="2"/>
        <v>4</v>
      </c>
      <c r="K45" s="53" t="str">
        <f t="shared" si="2"/>
        <v>2</v>
      </c>
      <c r="L45" s="53" t="str">
        <f t="shared" si="3"/>
        <v>203</v>
      </c>
      <c r="M45" s="53" t="str">
        <f t="shared" si="4"/>
        <v>4.203</v>
      </c>
      <c r="N45" s="53" t="s">
        <v>487</v>
      </c>
    </row>
    <row r="46" spans="1:14" ht="25.5" hidden="1" x14ac:dyDescent="0.25">
      <c r="A46" s="53" t="str">
        <f t="shared" si="8"/>
        <v>4</v>
      </c>
      <c r="B46" s="53" t="str">
        <f t="shared" si="8"/>
        <v>2</v>
      </c>
      <c r="C46" s="53" t="str">
        <f t="shared" si="1"/>
        <v>4</v>
      </c>
      <c r="D46" s="54" t="s">
        <v>470</v>
      </c>
      <c r="E46" s="54" t="s">
        <v>477</v>
      </c>
      <c r="F46" s="54" t="s">
        <v>488</v>
      </c>
      <c r="G46" s="460"/>
      <c r="H46" s="460"/>
      <c r="I46" s="55" t="s">
        <v>489</v>
      </c>
      <c r="J46" s="53" t="str">
        <f t="shared" si="2"/>
        <v>4</v>
      </c>
      <c r="K46" s="53" t="str">
        <f t="shared" si="2"/>
        <v>2</v>
      </c>
      <c r="L46" s="53" t="str">
        <f t="shared" si="3"/>
        <v>204</v>
      </c>
      <c r="M46" s="53" t="str">
        <f t="shared" si="4"/>
        <v>4.204</v>
      </c>
      <c r="N46" s="53" t="s">
        <v>490</v>
      </c>
    </row>
    <row r="47" spans="1:14" ht="25.5" hidden="1" x14ac:dyDescent="0.25">
      <c r="A47" s="53" t="str">
        <f t="shared" si="8"/>
        <v>4</v>
      </c>
      <c r="B47" s="53" t="str">
        <f t="shared" si="8"/>
        <v>2</v>
      </c>
      <c r="C47" s="53" t="str">
        <f t="shared" si="1"/>
        <v>5</v>
      </c>
      <c r="D47" s="54" t="s">
        <v>470</v>
      </c>
      <c r="E47" s="54" t="s">
        <v>477</v>
      </c>
      <c r="F47" s="54" t="s">
        <v>491</v>
      </c>
      <c r="G47" s="460"/>
      <c r="H47" s="460"/>
      <c r="I47" s="56" t="s">
        <v>492</v>
      </c>
      <c r="J47" s="53" t="str">
        <f t="shared" si="2"/>
        <v>4</v>
      </c>
      <c r="K47" s="53" t="str">
        <f t="shared" si="2"/>
        <v>2</v>
      </c>
      <c r="L47" s="53" t="str">
        <f t="shared" si="3"/>
        <v>205</v>
      </c>
      <c r="M47" s="53" t="str">
        <f t="shared" si="4"/>
        <v>4.205</v>
      </c>
      <c r="N47" s="53" t="s">
        <v>493</v>
      </c>
    </row>
  </sheetData>
  <autoFilter ref="A1:L47">
    <filterColumn colId="1" showButton="0"/>
    <filterColumn colId="9">
      <filters>
        <filter val="1"/>
      </filters>
    </filterColumn>
  </autoFilter>
  <mergeCells count="17">
    <mergeCell ref="G42:G47"/>
    <mergeCell ref="H43:H47"/>
    <mergeCell ref="G21:G27"/>
    <mergeCell ref="H21:H22"/>
    <mergeCell ref="H24:H26"/>
    <mergeCell ref="G28:G41"/>
    <mergeCell ref="H28:H33"/>
    <mergeCell ref="H34:H36"/>
    <mergeCell ref="H38:H40"/>
    <mergeCell ref="B1:C1"/>
    <mergeCell ref="G2:G20"/>
    <mergeCell ref="H2:H4"/>
    <mergeCell ref="H5:H7"/>
    <mergeCell ref="H8:H13"/>
    <mergeCell ref="H14:H16"/>
    <mergeCell ref="H17:H18"/>
    <mergeCell ref="H19:H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/>
  </sheetViews>
  <sheetFormatPr baseColWidth="10" defaultColWidth="11.42578125" defaultRowHeight="15" x14ac:dyDescent="0.25"/>
  <cols>
    <col min="1" max="3" width="3.7109375" style="53" customWidth="1"/>
    <col min="4" max="4" width="5.5703125" style="53" customWidth="1"/>
    <col min="5" max="5" width="18.42578125" style="53" customWidth="1"/>
    <col min="6" max="6" width="25.42578125" style="53" customWidth="1"/>
    <col min="7" max="7" width="15.28515625" style="53" customWidth="1"/>
    <col min="8" max="8" width="22.7109375" style="53" customWidth="1"/>
    <col min="9" max="9" width="21.5703125" style="53" customWidth="1"/>
    <col min="10" max="10" width="15.28515625" style="53" customWidth="1"/>
    <col min="11" max="16384" width="11.42578125" style="53"/>
  </cols>
  <sheetData>
    <row r="1" spans="1:11" x14ac:dyDescent="0.25">
      <c r="E1" s="458" t="s">
        <v>3528</v>
      </c>
      <c r="F1" s="458"/>
      <c r="G1" s="458"/>
      <c r="H1" s="458"/>
      <c r="I1" s="458"/>
      <c r="J1" s="458"/>
    </row>
    <row r="2" spans="1:11" ht="4.5" customHeight="1" thickBot="1" x14ac:dyDescent="0.3"/>
    <row r="3" spans="1:11" ht="29.25" customHeight="1" x14ac:dyDescent="0.25">
      <c r="E3" s="472" t="s">
        <v>3529</v>
      </c>
      <c r="F3" s="473"/>
      <c r="G3" s="474"/>
      <c r="H3" s="472" t="s">
        <v>3530</v>
      </c>
      <c r="I3" s="473"/>
      <c r="J3" s="475"/>
    </row>
    <row r="4" spans="1:11" x14ac:dyDescent="0.25">
      <c r="E4" s="67" t="s">
        <v>310</v>
      </c>
      <c r="F4" s="68" t="s">
        <v>3531</v>
      </c>
      <c r="G4" s="69" t="s">
        <v>3532</v>
      </c>
      <c r="H4" s="67" t="s">
        <v>310</v>
      </c>
      <c r="I4" s="68" t="s">
        <v>3531</v>
      </c>
      <c r="J4" s="70" t="s">
        <v>3532</v>
      </c>
    </row>
    <row r="5" spans="1:11" ht="51" x14ac:dyDescent="0.25">
      <c r="A5" s="53" t="str">
        <f>+VLOOKUP(H5,'[4]ESTRUCTURA PDM'!$D$2:$K$47,7,FALSE)</f>
        <v>1</v>
      </c>
      <c r="B5" s="53" t="str">
        <f>+VLOOKUP(I5,'[4]ESTRUCTURA PDM'!$E$2:$K$47,7,FALSE)</f>
        <v>3</v>
      </c>
      <c r="C5" s="53" t="str">
        <f>+CONCATENATE(A5,B5)</f>
        <v>13</v>
      </c>
      <c r="D5" s="53" t="str">
        <f>+CONCATENATE(A5,".",B5,".")</f>
        <v>1.3.</v>
      </c>
      <c r="E5" s="71" t="s">
        <v>239</v>
      </c>
      <c r="F5" s="72" t="s">
        <v>1608</v>
      </c>
      <c r="G5" s="73">
        <v>670000000</v>
      </c>
      <c r="H5" s="71" t="s">
        <v>316</v>
      </c>
      <c r="I5" s="72" t="s">
        <v>340</v>
      </c>
      <c r="J5" s="74">
        <v>670000000</v>
      </c>
      <c r="K5" s="76"/>
    </row>
    <row r="6" spans="1:11" ht="51" x14ac:dyDescent="0.25">
      <c r="A6" s="53" t="str">
        <f>+VLOOKUP(H6,'[4]ESTRUCTURA PDM'!$D$2:$K$47,7,FALSE)</f>
        <v>1</v>
      </c>
      <c r="B6" s="53" t="str">
        <f>+VLOOKUP(I6,'[4]ESTRUCTURA PDM'!$E$2:$K$47,7,FALSE)</f>
        <v>1</v>
      </c>
      <c r="C6" s="53" t="str">
        <f t="shared" ref="C6:C53" si="0">+CONCATENATE(A6,B6)</f>
        <v>11</v>
      </c>
      <c r="D6" s="53" t="str">
        <f t="shared" ref="D6:D53" si="1">+CONCATENATE(A6,".",B6,".")</f>
        <v>1.1.</v>
      </c>
      <c r="E6" s="71" t="s">
        <v>239</v>
      </c>
      <c r="F6" s="77" t="s">
        <v>1449</v>
      </c>
      <c r="G6" s="73">
        <v>279965122675</v>
      </c>
      <c r="H6" s="71" t="s">
        <v>316</v>
      </c>
      <c r="I6" s="72" t="s">
        <v>317</v>
      </c>
      <c r="J6" s="74">
        <v>279965122675</v>
      </c>
    </row>
    <row r="7" spans="1:11" ht="51" x14ac:dyDescent="0.25">
      <c r="A7" s="53" t="str">
        <f>+VLOOKUP(H7,'[4]ESTRUCTURA PDM'!$D$2:$K$47,7,FALSE)</f>
        <v>1</v>
      </c>
      <c r="B7" s="53" t="str">
        <f>+VLOOKUP(I7,'[4]ESTRUCTURA PDM'!$E$2:$K$47,7,FALSE)</f>
        <v>2</v>
      </c>
      <c r="C7" s="53" t="str">
        <f t="shared" si="0"/>
        <v>12</v>
      </c>
      <c r="D7" s="53" t="str">
        <f t="shared" si="1"/>
        <v>1.2.</v>
      </c>
      <c r="E7" s="71" t="str">
        <f t="shared" ref="E7" si="2">+E6</f>
        <v>CIUDAD DEL DESARROLLO HUMANO CON EQUIDAD</v>
      </c>
      <c r="F7" s="72" t="s">
        <v>240</v>
      </c>
      <c r="G7" s="73">
        <v>212297899959.64001</v>
      </c>
      <c r="H7" s="71" t="s">
        <v>316</v>
      </c>
      <c r="I7" s="72" t="s">
        <v>329</v>
      </c>
      <c r="J7" s="74">
        <v>212297899959.64001</v>
      </c>
    </row>
    <row r="8" spans="1:11" ht="51" x14ac:dyDescent="0.25">
      <c r="A8" s="53" t="str">
        <f>+VLOOKUP(H8,'[4]ESTRUCTURA PDM'!$D$2:$K$47,7,FALSE)</f>
        <v>1</v>
      </c>
      <c r="B8" s="53" t="str">
        <f>+VLOOKUP(I8,'[4]ESTRUCTURA PDM'!$E$2:$K$47,7,FALSE)</f>
        <v>5</v>
      </c>
      <c r="C8" s="53" t="str">
        <f t="shared" si="0"/>
        <v>15</v>
      </c>
      <c r="D8" s="53" t="str">
        <f t="shared" si="1"/>
        <v>1.5.</v>
      </c>
      <c r="E8" s="78" t="s">
        <v>239</v>
      </c>
      <c r="F8" s="79" t="s">
        <v>1351</v>
      </c>
      <c r="G8" s="73">
        <v>15448894246</v>
      </c>
      <c r="H8" s="80" t="s">
        <v>316</v>
      </c>
      <c r="I8" s="81" t="s">
        <v>371</v>
      </c>
      <c r="J8" s="74">
        <v>15448894246</v>
      </c>
    </row>
    <row r="9" spans="1:11" ht="63.75" x14ac:dyDescent="0.25">
      <c r="A9" s="53" t="str">
        <f>+VLOOKUP(H9,'[4]ESTRUCTURA PDM'!$D$2:$K$47,7,FALSE)</f>
        <v>1</v>
      </c>
      <c r="B9" s="53" t="str">
        <f>+VLOOKUP(I9,'[4]ESTRUCTURA PDM'!$E$2:$K$47,7,FALSE)</f>
        <v>4</v>
      </c>
      <c r="C9" s="53" t="str">
        <f t="shared" si="0"/>
        <v>14</v>
      </c>
      <c r="D9" s="53" t="str">
        <f t="shared" si="1"/>
        <v>1.4.</v>
      </c>
      <c r="E9" s="82" t="s">
        <v>239</v>
      </c>
      <c r="F9" s="72" t="s">
        <v>3534</v>
      </c>
      <c r="G9" s="73">
        <v>21730162428</v>
      </c>
      <c r="H9" s="71" t="s">
        <v>316</v>
      </c>
      <c r="I9" s="72" t="s">
        <v>360</v>
      </c>
      <c r="J9" s="74">
        <v>21730162428</v>
      </c>
    </row>
    <row r="10" spans="1:11" ht="38.25" x14ac:dyDescent="0.25">
      <c r="A10" s="53" t="str">
        <f>+VLOOKUP(H10,'[4]ESTRUCTURA PDM'!$D$2:$K$47,7,FALSE)</f>
        <v>1</v>
      </c>
      <c r="B10" s="53" t="str">
        <f>+VLOOKUP(I10,'[4]ESTRUCTURA PDM'!$E$2:$K$47,7,FALSE)</f>
        <v>3</v>
      </c>
      <c r="C10" s="53" t="str">
        <f t="shared" si="0"/>
        <v>13</v>
      </c>
      <c r="D10" s="53" t="str">
        <f t="shared" si="1"/>
        <v>1.3.</v>
      </c>
      <c r="E10" s="463" t="s">
        <v>239</v>
      </c>
      <c r="F10" s="466" t="s">
        <v>3535</v>
      </c>
      <c r="G10" s="469">
        <v>18991895712</v>
      </c>
      <c r="H10" s="71" t="s">
        <v>316</v>
      </c>
      <c r="I10" s="72" t="s">
        <v>340</v>
      </c>
      <c r="J10" s="74">
        <v>18166480406</v>
      </c>
    </row>
    <row r="11" spans="1:11" ht="25.5" x14ac:dyDescent="0.25">
      <c r="A11" s="53" t="str">
        <f>+VLOOKUP(H11,'[4]ESTRUCTURA PDM'!$D$2:$K$47,7,FALSE)</f>
        <v>1</v>
      </c>
      <c r="B11" s="53" t="str">
        <f>+VLOOKUP(I11,'[4]ESTRUCTURA PDM'!$E$2:$K$47,7,FALSE)</f>
        <v>6</v>
      </c>
      <c r="C11" s="53" t="str">
        <f t="shared" si="0"/>
        <v>16</v>
      </c>
      <c r="D11" s="53" t="str">
        <f t="shared" si="1"/>
        <v>1.6.</v>
      </c>
      <c r="E11" s="464" t="s">
        <v>239</v>
      </c>
      <c r="F11" s="467" t="s">
        <v>3535</v>
      </c>
      <c r="G11" s="470"/>
      <c r="H11" s="71" t="s">
        <v>316</v>
      </c>
      <c r="I11" s="72" t="s">
        <v>379</v>
      </c>
      <c r="J11" s="74">
        <v>514234200</v>
      </c>
    </row>
    <row r="12" spans="1:11" ht="25.5" x14ac:dyDescent="0.25">
      <c r="A12" s="53" t="str">
        <f>+VLOOKUP(H12,'[4]ESTRUCTURA PDM'!$D$2:$K$47,7,FALSE)</f>
        <v>1</v>
      </c>
      <c r="B12" s="53" t="str">
        <f>+VLOOKUP(I12,'[4]ESTRUCTURA PDM'!$E$2:$K$47,7,FALSE)</f>
        <v>2</v>
      </c>
      <c r="C12" s="53" t="str">
        <f t="shared" si="0"/>
        <v>12</v>
      </c>
      <c r="D12" s="53" t="str">
        <f t="shared" si="1"/>
        <v>1.2.</v>
      </c>
      <c r="E12" s="465" t="s">
        <v>239</v>
      </c>
      <c r="F12" s="468" t="s">
        <v>3535</v>
      </c>
      <c r="G12" s="471"/>
      <c r="H12" s="71" t="s">
        <v>316</v>
      </c>
      <c r="I12" s="72" t="s">
        <v>329</v>
      </c>
      <c r="J12" s="74">
        <v>311181106</v>
      </c>
    </row>
    <row r="13" spans="1:11" ht="25.5" x14ac:dyDescent="0.25">
      <c r="A13" s="53" t="str">
        <f>+VLOOKUP(H13,'[4]ESTRUCTURA PDM'!$D$2:$K$47,7,FALSE)</f>
        <v>1</v>
      </c>
      <c r="B13" s="53" t="str">
        <f>+VLOOKUP(I13,'[4]ESTRUCTURA PDM'!$E$2:$K$47,7,FALSE)</f>
        <v>6</v>
      </c>
      <c r="C13" s="53" t="str">
        <f t="shared" si="0"/>
        <v>16</v>
      </c>
      <c r="D13" s="53" t="str">
        <f t="shared" si="1"/>
        <v>1.6.</v>
      </c>
      <c r="E13" s="463" t="s">
        <v>239</v>
      </c>
      <c r="F13" s="466" t="s">
        <v>243</v>
      </c>
      <c r="G13" s="469">
        <v>19975325651</v>
      </c>
      <c r="H13" s="71" t="s">
        <v>316</v>
      </c>
      <c r="I13" s="72" t="s">
        <v>379</v>
      </c>
      <c r="J13" s="74">
        <v>391480000</v>
      </c>
    </row>
    <row r="14" spans="1:11" ht="38.25" x14ac:dyDescent="0.25">
      <c r="A14" s="53" t="str">
        <f>+VLOOKUP(H14,'[4]ESTRUCTURA PDM'!$D$2:$K$47,7,FALSE)</f>
        <v>1</v>
      </c>
      <c r="B14" s="53" t="str">
        <f>+VLOOKUP(I14,'[4]ESTRUCTURA PDM'!$E$2:$K$47,7,FALSE)</f>
        <v>3</v>
      </c>
      <c r="C14" s="53" t="str">
        <f t="shared" si="0"/>
        <v>13</v>
      </c>
      <c r="D14" s="53" t="str">
        <f t="shared" si="1"/>
        <v>1.3.</v>
      </c>
      <c r="E14" s="464" t="s">
        <v>239</v>
      </c>
      <c r="F14" s="467" t="s">
        <v>243</v>
      </c>
      <c r="G14" s="470"/>
      <c r="H14" s="71" t="s">
        <v>316</v>
      </c>
      <c r="I14" s="72" t="s">
        <v>340</v>
      </c>
      <c r="J14" s="74">
        <v>4521001281</v>
      </c>
    </row>
    <row r="15" spans="1:11" ht="38.25" x14ac:dyDescent="0.25">
      <c r="A15" s="53" t="str">
        <f>+VLOOKUP(H15,'[4]ESTRUCTURA PDM'!$D$2:$K$47,7,FALSE)</f>
        <v>4</v>
      </c>
      <c r="B15" s="53" t="str">
        <f>+VLOOKUP(I15,'[4]ESTRUCTURA PDM'!$E$2:$K$47,7,FALSE)</f>
        <v>1</v>
      </c>
      <c r="C15" s="53" t="str">
        <f t="shared" si="0"/>
        <v>41</v>
      </c>
      <c r="D15" s="53" t="str">
        <f t="shared" si="1"/>
        <v>4.1.</v>
      </c>
      <c r="E15" s="464" t="s">
        <v>239</v>
      </c>
      <c r="F15" s="467" t="s">
        <v>243</v>
      </c>
      <c r="G15" s="470"/>
      <c r="H15" s="71" t="s">
        <v>470</v>
      </c>
      <c r="I15" s="72" t="s">
        <v>471</v>
      </c>
      <c r="J15" s="74">
        <v>415000000</v>
      </c>
    </row>
    <row r="16" spans="1:11" ht="38.25" x14ac:dyDescent="0.25">
      <c r="A16" s="53" t="str">
        <f>+VLOOKUP(H16,'[4]ESTRUCTURA PDM'!$D$2:$K$47,7,FALSE)</f>
        <v>4</v>
      </c>
      <c r="B16" s="53" t="str">
        <f>+VLOOKUP(I16,'[4]ESTRUCTURA PDM'!$E$2:$K$47,7,FALSE)</f>
        <v>2</v>
      </c>
      <c r="C16" s="53" t="str">
        <f t="shared" si="0"/>
        <v>42</v>
      </c>
      <c r="D16" s="53" t="str">
        <f t="shared" si="1"/>
        <v>4.2.</v>
      </c>
      <c r="E16" s="464" t="s">
        <v>239</v>
      </c>
      <c r="F16" s="467" t="s">
        <v>243</v>
      </c>
      <c r="G16" s="470"/>
      <c r="H16" s="71" t="s">
        <v>470</v>
      </c>
      <c r="I16" s="72" t="s">
        <v>477</v>
      </c>
      <c r="J16" s="74">
        <v>5947844370</v>
      </c>
    </row>
    <row r="17" spans="1:10" ht="25.5" x14ac:dyDescent="0.25">
      <c r="A17" s="53" t="str">
        <f>+VLOOKUP(H17,'[4]ESTRUCTURA PDM'!$D$2:$K$47,7,FALSE)</f>
        <v>1</v>
      </c>
      <c r="B17" s="53" t="str">
        <f>+VLOOKUP(I17,'[4]ESTRUCTURA PDM'!$E$2:$K$47,7,FALSE)</f>
        <v>5</v>
      </c>
      <c r="C17" s="53" t="str">
        <f t="shared" si="0"/>
        <v>15</v>
      </c>
      <c r="D17" s="53" t="str">
        <f t="shared" si="1"/>
        <v>1.5.</v>
      </c>
      <c r="E17" s="465" t="s">
        <v>239</v>
      </c>
      <c r="F17" s="468" t="s">
        <v>243</v>
      </c>
      <c r="G17" s="471"/>
      <c r="H17" s="71" t="s">
        <v>316</v>
      </c>
      <c r="I17" s="72" t="s">
        <v>371</v>
      </c>
      <c r="J17" s="74">
        <v>8700000000</v>
      </c>
    </row>
    <row r="18" spans="1:10" ht="38.25" customHeight="1" x14ac:dyDescent="0.25">
      <c r="A18" s="53" t="str">
        <f>+VLOOKUP(H18,'[4]ESTRUCTURA PDM'!$D$2:$K$47,7,FALSE)</f>
        <v>1</v>
      </c>
      <c r="B18" s="53" t="str">
        <f>+VLOOKUP(I18,'[4]ESTRUCTURA PDM'!$E$2:$K$47,7,FALSE)</f>
        <v>6</v>
      </c>
      <c r="C18" s="53" t="str">
        <f t="shared" si="0"/>
        <v>16</v>
      </c>
      <c r="D18" s="53" t="str">
        <f t="shared" si="1"/>
        <v>1.6.</v>
      </c>
      <c r="E18" s="71" t="s">
        <v>239</v>
      </c>
      <c r="F18" s="72" t="s">
        <v>244</v>
      </c>
      <c r="G18" s="73">
        <v>15838410209</v>
      </c>
      <c r="H18" s="71" t="s">
        <v>316</v>
      </c>
      <c r="I18" s="72" t="s">
        <v>379</v>
      </c>
      <c r="J18" s="74">
        <v>15838410209</v>
      </c>
    </row>
    <row r="19" spans="1:10" ht="38.25" x14ac:dyDescent="0.25">
      <c r="A19" s="53" t="str">
        <f>+VLOOKUP(H19,'[4]ESTRUCTURA PDM'!$D$2:$K$47,7,FALSE)</f>
        <v>2</v>
      </c>
      <c r="B19" s="53" t="str">
        <f>+VLOOKUP(I19,'[4]ESTRUCTURA PDM'!$E$2:$K$47,7,FALSE)</f>
        <v>2</v>
      </c>
      <c r="C19" s="53" t="str">
        <f t="shared" si="0"/>
        <v>22</v>
      </c>
      <c r="D19" s="53" t="str">
        <f t="shared" si="1"/>
        <v>2.2.</v>
      </c>
      <c r="E19" s="71" t="s">
        <v>3536</v>
      </c>
      <c r="F19" s="72" t="s">
        <v>2039</v>
      </c>
      <c r="G19" s="73">
        <v>576357600</v>
      </c>
      <c r="H19" s="71" t="s">
        <v>387</v>
      </c>
      <c r="I19" s="72" t="s">
        <v>397</v>
      </c>
      <c r="J19" s="74">
        <v>576357600</v>
      </c>
    </row>
    <row r="20" spans="1:10" ht="25.5" x14ac:dyDescent="0.25">
      <c r="A20" s="53" t="str">
        <f>+VLOOKUP(H20,'[4]ESTRUCTURA PDM'!$D$2:$K$47,7,FALSE)</f>
        <v>2</v>
      </c>
      <c r="B20" s="53" t="str">
        <f>+VLOOKUP(I20,'[4]ESTRUCTURA PDM'!$E$2:$K$47,7,FALSE)</f>
        <v>1</v>
      </c>
      <c r="C20" s="53" t="str">
        <f t="shared" si="0"/>
        <v>21</v>
      </c>
      <c r="D20" s="53" t="str">
        <f t="shared" si="1"/>
        <v>2.1.</v>
      </c>
      <c r="E20" s="463" t="s">
        <v>3536</v>
      </c>
      <c r="F20" s="466" t="s">
        <v>3537</v>
      </c>
      <c r="G20" s="469">
        <v>2404574281</v>
      </c>
      <c r="H20" s="71" t="s">
        <v>387</v>
      </c>
      <c r="I20" s="72" t="s">
        <v>388</v>
      </c>
      <c r="J20" s="74">
        <v>1722574281</v>
      </c>
    </row>
    <row r="21" spans="1:10" ht="25.5" x14ac:dyDescent="0.25">
      <c r="A21" s="53" t="str">
        <f>+VLOOKUP(H21,'[4]ESTRUCTURA PDM'!$D$2:$K$47,7,FALSE)</f>
        <v>2</v>
      </c>
      <c r="B21" s="53" t="str">
        <f>+VLOOKUP(I21,'[4]ESTRUCTURA PDM'!$E$2:$K$47,7,FALSE)</f>
        <v>2</v>
      </c>
      <c r="C21" s="53" t="str">
        <f t="shared" si="0"/>
        <v>22</v>
      </c>
      <c r="D21" s="53" t="str">
        <f t="shared" si="1"/>
        <v>2.2.</v>
      </c>
      <c r="E21" s="464" t="s">
        <v>3536</v>
      </c>
      <c r="F21" s="467" t="s">
        <v>3537</v>
      </c>
      <c r="G21" s="470"/>
      <c r="H21" s="71" t="s">
        <v>387</v>
      </c>
      <c r="I21" s="72" t="s">
        <v>397</v>
      </c>
      <c r="J21" s="74">
        <v>150000000</v>
      </c>
    </row>
    <row r="22" spans="1:10" ht="27.75" customHeight="1" x14ac:dyDescent="0.25">
      <c r="A22" s="53" t="str">
        <f>+VLOOKUP(H22,'[4]ESTRUCTURA PDM'!$D$2:$K$47,7,FALSE)</f>
        <v>1</v>
      </c>
      <c r="B22" s="53" t="str">
        <f>+VLOOKUP(I22,'[4]ESTRUCTURA PDM'!$E$2:$K$47,7,FALSE)</f>
        <v>3</v>
      </c>
      <c r="C22" s="53" t="str">
        <f t="shared" si="0"/>
        <v>13</v>
      </c>
      <c r="D22" s="53" t="str">
        <f t="shared" si="1"/>
        <v>1.3.</v>
      </c>
      <c r="E22" s="464" t="s">
        <v>3536</v>
      </c>
      <c r="F22" s="467" t="s">
        <v>3537</v>
      </c>
      <c r="G22" s="470"/>
      <c r="H22" s="71" t="s">
        <v>316</v>
      </c>
      <c r="I22" s="72" t="s">
        <v>340</v>
      </c>
      <c r="J22" s="74">
        <v>532000000</v>
      </c>
    </row>
    <row r="23" spans="1:10" ht="25.5" x14ac:dyDescent="0.25">
      <c r="A23" s="53" t="str">
        <f>+VLOOKUP(H23,'[4]ESTRUCTURA PDM'!$D$2:$K$47,7,FALSE)</f>
        <v>2</v>
      </c>
      <c r="B23" s="53" t="str">
        <f>+VLOOKUP(I23,'[4]ESTRUCTURA PDM'!$E$2:$K$47,7,FALSE)</f>
        <v>1</v>
      </c>
      <c r="C23" s="53" t="str">
        <f t="shared" si="0"/>
        <v>21</v>
      </c>
      <c r="D23" s="53" t="str">
        <f t="shared" si="1"/>
        <v>2.1.</v>
      </c>
      <c r="E23" s="463" t="s">
        <v>3536</v>
      </c>
      <c r="F23" s="466" t="s">
        <v>245</v>
      </c>
      <c r="G23" s="469">
        <v>9705457567</v>
      </c>
      <c r="H23" s="71" t="s">
        <v>387</v>
      </c>
      <c r="I23" s="72" t="s">
        <v>388</v>
      </c>
      <c r="J23" s="74">
        <v>265000000</v>
      </c>
    </row>
    <row r="24" spans="1:10" ht="25.5" x14ac:dyDescent="0.25">
      <c r="A24" s="53" t="str">
        <f>+VLOOKUP(H24,'[4]ESTRUCTURA PDM'!$D$2:$K$47,7,FALSE)</f>
        <v>2</v>
      </c>
      <c r="B24" s="53" t="str">
        <f>+VLOOKUP(I24,'[4]ESTRUCTURA PDM'!$E$2:$K$47,7,FALSE)</f>
        <v>4</v>
      </c>
      <c r="C24" s="53" t="str">
        <f t="shared" si="0"/>
        <v>24</v>
      </c>
      <c r="D24" s="53" t="str">
        <f t="shared" si="1"/>
        <v>2.4.</v>
      </c>
      <c r="E24" s="464" t="s">
        <v>3536</v>
      </c>
      <c r="F24" s="467" t="s">
        <v>245</v>
      </c>
      <c r="G24" s="470"/>
      <c r="H24" s="71" t="s">
        <v>387</v>
      </c>
      <c r="I24" s="72" t="s">
        <v>413</v>
      </c>
      <c r="J24" s="74">
        <v>7069559000</v>
      </c>
    </row>
    <row r="25" spans="1:10" ht="25.5" x14ac:dyDescent="0.25">
      <c r="A25" s="53" t="str">
        <f>+VLOOKUP(H25,'[4]ESTRUCTURA PDM'!$D$2:$K$47,7,FALSE)</f>
        <v>2</v>
      </c>
      <c r="B25" s="53" t="str">
        <f>+VLOOKUP(I25,'[4]ESTRUCTURA PDM'!$E$2:$K$47,7,FALSE)</f>
        <v>3</v>
      </c>
      <c r="C25" s="53" t="str">
        <f t="shared" si="0"/>
        <v>23</v>
      </c>
      <c r="D25" s="53" t="str">
        <f t="shared" si="1"/>
        <v>2.3.</v>
      </c>
      <c r="E25" s="465" t="s">
        <v>3536</v>
      </c>
      <c r="F25" s="468" t="s">
        <v>245</v>
      </c>
      <c r="G25" s="470"/>
      <c r="H25" s="71" t="s">
        <v>387</v>
      </c>
      <c r="I25" s="72" t="s">
        <v>402</v>
      </c>
      <c r="J25" s="74">
        <v>2370898567</v>
      </c>
    </row>
    <row r="26" spans="1:10" ht="38.25" x14ac:dyDescent="0.25">
      <c r="A26" s="53" t="str">
        <f>+VLOOKUP(H26,'[4]ESTRUCTURA PDM'!$D$2:$K$47,7,FALSE)</f>
        <v>2</v>
      </c>
      <c r="B26" s="53" t="str">
        <f>+VLOOKUP(I26,'[4]ESTRUCTURA PDM'!$E$2:$K$47,7,FALSE)</f>
        <v>1</v>
      </c>
      <c r="C26" s="53" t="str">
        <f t="shared" si="0"/>
        <v>21</v>
      </c>
      <c r="D26" s="53" t="str">
        <f t="shared" si="1"/>
        <v>2.1.</v>
      </c>
      <c r="E26" s="71" t="s">
        <v>3536</v>
      </c>
      <c r="F26" s="466" t="s">
        <v>3538</v>
      </c>
      <c r="G26" s="469">
        <v>300000000</v>
      </c>
      <c r="H26" s="71" t="s">
        <v>387</v>
      </c>
      <c r="I26" s="72" t="s">
        <v>388</v>
      </c>
      <c r="J26" s="74">
        <v>150000000</v>
      </c>
    </row>
    <row r="27" spans="1:10" ht="38.25" x14ac:dyDescent="0.25">
      <c r="A27" s="53" t="str">
        <f>+VLOOKUP(H27,'[4]ESTRUCTURA PDM'!$D$2:$K$47,7,FALSE)</f>
        <v>2</v>
      </c>
      <c r="B27" s="53" t="str">
        <f>+VLOOKUP(I27,'[4]ESTRUCTURA PDM'!$E$2:$K$47,7,FALSE)</f>
        <v>2</v>
      </c>
      <c r="C27" s="53" t="str">
        <f t="shared" si="0"/>
        <v>22</v>
      </c>
      <c r="D27" s="53" t="str">
        <f t="shared" si="1"/>
        <v>2.2.</v>
      </c>
      <c r="E27" s="71" t="s">
        <v>3536</v>
      </c>
      <c r="F27" s="468" t="s">
        <v>3538</v>
      </c>
      <c r="G27" s="471"/>
      <c r="H27" s="71" t="s">
        <v>387</v>
      </c>
      <c r="I27" s="72" t="s">
        <v>397</v>
      </c>
      <c r="J27" s="74">
        <v>150000000</v>
      </c>
    </row>
    <row r="28" spans="1:10" ht="38.25" x14ac:dyDescent="0.25">
      <c r="A28" s="53" t="str">
        <f>+VLOOKUP(H28,'[4]ESTRUCTURA PDM'!$D$2:$K$47,7,FALSE)</f>
        <v>2</v>
      </c>
      <c r="B28" s="53" t="str">
        <f>+VLOOKUP(I28,'[4]ESTRUCTURA PDM'!$E$2:$K$47,7,FALSE)</f>
        <v>1</v>
      </c>
      <c r="C28" s="53" t="str">
        <f t="shared" si="0"/>
        <v>21</v>
      </c>
      <c r="D28" s="53" t="str">
        <f t="shared" si="1"/>
        <v>2.1.</v>
      </c>
      <c r="E28" s="71" t="s">
        <v>3536</v>
      </c>
      <c r="F28" s="466" t="s">
        <v>3539</v>
      </c>
      <c r="G28" s="469">
        <v>1189000000</v>
      </c>
      <c r="H28" s="71" t="s">
        <v>387</v>
      </c>
      <c r="I28" s="72" t="s">
        <v>388</v>
      </c>
      <c r="J28" s="74">
        <v>1034724669</v>
      </c>
    </row>
    <row r="29" spans="1:10" ht="38.25" x14ac:dyDescent="0.25">
      <c r="A29" s="53" t="str">
        <f>+VLOOKUP(H29,'[4]ESTRUCTURA PDM'!$D$2:$K$47,7,FALSE)</f>
        <v>2</v>
      </c>
      <c r="B29" s="53" t="str">
        <f>+VLOOKUP(I29,'[4]ESTRUCTURA PDM'!$E$2:$K$47,7,FALSE)</f>
        <v>2</v>
      </c>
      <c r="C29" s="53" t="str">
        <f t="shared" si="0"/>
        <v>22</v>
      </c>
      <c r="D29" s="53" t="str">
        <f t="shared" si="1"/>
        <v>2.2.</v>
      </c>
      <c r="E29" s="71" t="s">
        <v>3536</v>
      </c>
      <c r="F29" s="468" t="s">
        <v>3539</v>
      </c>
      <c r="G29" s="471"/>
      <c r="H29" s="71" t="s">
        <v>387</v>
      </c>
      <c r="I29" s="72" t="s">
        <v>397</v>
      </c>
      <c r="J29" s="74">
        <v>154275331</v>
      </c>
    </row>
    <row r="30" spans="1:10" ht="30" x14ac:dyDescent="0.25">
      <c r="A30" s="53" t="str">
        <f>+VLOOKUP(H30,'[4]ESTRUCTURA PDM'!$D$2:$K$47,7,FALSE)</f>
        <v>3</v>
      </c>
      <c r="B30" s="53" t="str">
        <f>+VLOOKUP(I30,'[4]ESTRUCTURA PDM'!$E$2:$K$47,7,FALSE)</f>
        <v>1</v>
      </c>
      <c r="C30" s="53" t="str">
        <f t="shared" si="0"/>
        <v>31</v>
      </c>
      <c r="D30" s="53" t="str">
        <f t="shared" si="1"/>
        <v>3.1.</v>
      </c>
      <c r="E30" s="83" t="s">
        <v>246</v>
      </c>
      <c r="F30" s="84" t="s">
        <v>247</v>
      </c>
      <c r="G30" s="469">
        <v>32015177978</v>
      </c>
      <c r="H30" s="85" t="s">
        <v>418</v>
      </c>
      <c r="I30" s="86" t="s">
        <v>419</v>
      </c>
      <c r="J30" s="74">
        <v>20187086029</v>
      </c>
    </row>
    <row r="31" spans="1:10" ht="25.5" x14ac:dyDescent="0.25">
      <c r="A31" s="53" t="str">
        <f>+VLOOKUP(H31,'[4]ESTRUCTURA PDM'!$D$2:$K$47,7,FALSE)</f>
        <v>2</v>
      </c>
      <c r="B31" s="53" t="str">
        <f>+VLOOKUP(I31,'[4]ESTRUCTURA PDM'!$E$2:$K$47,7,FALSE)</f>
        <v>3</v>
      </c>
      <c r="C31" s="53" t="str">
        <f t="shared" si="0"/>
        <v>23</v>
      </c>
      <c r="D31" s="53" t="str">
        <f t="shared" si="1"/>
        <v>2.3.</v>
      </c>
      <c r="E31" s="87" t="s">
        <v>246</v>
      </c>
      <c r="F31" s="88" t="s">
        <v>247</v>
      </c>
      <c r="G31" s="470"/>
      <c r="H31" s="71" t="s">
        <v>387</v>
      </c>
      <c r="I31" s="86" t="s">
        <v>402</v>
      </c>
      <c r="J31" s="74">
        <v>551433</v>
      </c>
    </row>
    <row r="32" spans="1:10" ht="25.5" x14ac:dyDescent="0.25">
      <c r="A32" s="53" t="str">
        <f>+VLOOKUP(H32,'[4]ESTRUCTURA PDM'!$D$2:$K$47,7,FALSE)</f>
        <v>2</v>
      </c>
      <c r="B32" s="53" t="str">
        <f>+VLOOKUP(I32,'[4]ESTRUCTURA PDM'!$E$2:$K$47,7,FALSE)</f>
        <v>4</v>
      </c>
      <c r="C32" s="53" t="str">
        <f t="shared" si="0"/>
        <v>24</v>
      </c>
      <c r="D32" s="53" t="str">
        <f t="shared" si="1"/>
        <v>2.4.</v>
      </c>
      <c r="E32" s="87" t="s">
        <v>246</v>
      </c>
      <c r="F32" s="88" t="s">
        <v>247</v>
      </c>
      <c r="G32" s="470"/>
      <c r="H32" s="71" t="s">
        <v>387</v>
      </c>
      <c r="I32" s="86" t="s">
        <v>413</v>
      </c>
      <c r="J32" s="74">
        <v>1000000000</v>
      </c>
    </row>
    <row r="33" spans="1:10" ht="45" x14ac:dyDescent="0.25">
      <c r="A33" s="53" t="str">
        <f>+VLOOKUP(H33,'[4]ESTRUCTURA PDM'!$D$2:$K$47,7,FALSE)</f>
        <v>4</v>
      </c>
      <c r="B33" s="53" t="str">
        <f>+VLOOKUP(I33,'[4]ESTRUCTURA PDM'!$E$2:$K$47,7,FALSE)</f>
        <v>1</v>
      </c>
      <c r="C33" s="53" t="str">
        <f t="shared" si="0"/>
        <v>41</v>
      </c>
      <c r="D33" s="53" t="str">
        <f t="shared" si="1"/>
        <v>4.1.</v>
      </c>
      <c r="E33" s="87" t="s">
        <v>246</v>
      </c>
      <c r="F33" s="88" t="s">
        <v>247</v>
      </c>
      <c r="G33" s="470"/>
      <c r="H33" s="85" t="s">
        <v>470</v>
      </c>
      <c r="I33" s="86" t="s">
        <v>471</v>
      </c>
      <c r="J33" s="74">
        <v>9790282304</v>
      </c>
    </row>
    <row r="34" spans="1:10" ht="30" x14ac:dyDescent="0.25">
      <c r="A34" s="53" t="str">
        <f>+VLOOKUP(H34,'[4]ESTRUCTURA PDM'!$D$2:$K$47,7,FALSE)</f>
        <v>1</v>
      </c>
      <c r="B34" s="53" t="str">
        <f>+VLOOKUP(I34,'[4]ESTRUCTURA PDM'!$E$2:$K$47,7,FALSE)</f>
        <v>6</v>
      </c>
      <c r="C34" s="53" t="str">
        <f t="shared" si="0"/>
        <v>16</v>
      </c>
      <c r="D34" s="53" t="str">
        <f t="shared" si="1"/>
        <v>1.6.</v>
      </c>
      <c r="E34" s="89" t="s">
        <v>246</v>
      </c>
      <c r="F34" s="90" t="s">
        <v>247</v>
      </c>
      <c r="G34" s="471"/>
      <c r="H34" s="71" t="s">
        <v>316</v>
      </c>
      <c r="I34" s="86" t="s">
        <v>379</v>
      </c>
      <c r="J34" s="74">
        <v>1037258212</v>
      </c>
    </row>
    <row r="35" spans="1:10" ht="30" x14ac:dyDescent="0.25">
      <c r="A35" s="53" t="str">
        <f>+VLOOKUP(H35,'[4]ESTRUCTURA PDM'!$D$2:$K$47,7,FALSE)</f>
        <v>3</v>
      </c>
      <c r="B35" s="53" t="str">
        <f>+VLOOKUP(I35,'[4]ESTRUCTURA PDM'!$E$2:$K$47,7,FALSE)</f>
        <v>5</v>
      </c>
      <c r="C35" s="53" t="str">
        <f t="shared" si="0"/>
        <v>35</v>
      </c>
      <c r="D35" s="53" t="str">
        <f t="shared" si="1"/>
        <v>3.5.</v>
      </c>
      <c r="E35" s="463" t="s">
        <v>246</v>
      </c>
      <c r="F35" s="466" t="s">
        <v>248</v>
      </c>
      <c r="G35" s="469">
        <v>17001663364</v>
      </c>
      <c r="H35" s="85" t="s">
        <v>418</v>
      </c>
      <c r="I35" s="86" t="s">
        <v>466</v>
      </c>
      <c r="J35" s="74">
        <v>6296135094</v>
      </c>
    </row>
    <row r="36" spans="1:10" ht="25.5" x14ac:dyDescent="0.25">
      <c r="A36" s="53" t="str">
        <f>+VLOOKUP(H36,'[4]ESTRUCTURA PDM'!$D$2:$K$47,7,FALSE)</f>
        <v>2</v>
      </c>
      <c r="B36" s="53" t="str">
        <f>+VLOOKUP(I36,'[4]ESTRUCTURA PDM'!$E$2:$K$47,7,FALSE)</f>
        <v>3</v>
      </c>
      <c r="C36" s="53" t="str">
        <f t="shared" si="0"/>
        <v>23</v>
      </c>
      <c r="D36" s="53" t="str">
        <f t="shared" si="1"/>
        <v>2.3.</v>
      </c>
      <c r="E36" s="464" t="s">
        <v>246</v>
      </c>
      <c r="F36" s="467" t="s">
        <v>248</v>
      </c>
      <c r="G36" s="470"/>
      <c r="H36" s="71" t="s">
        <v>387</v>
      </c>
      <c r="I36" s="86" t="s">
        <v>402</v>
      </c>
      <c r="J36" s="74">
        <v>2629186560</v>
      </c>
    </row>
    <row r="37" spans="1:10" ht="38.25" x14ac:dyDescent="0.25">
      <c r="A37" s="53" t="str">
        <f>+VLOOKUP(H37,'[4]ESTRUCTURA PDM'!$D$2:$K$47,7,FALSE)</f>
        <v>1</v>
      </c>
      <c r="B37" s="53" t="str">
        <f>+VLOOKUP(I37,'[4]ESTRUCTURA PDM'!$E$2:$K$47,7,FALSE)</f>
        <v>3</v>
      </c>
      <c r="C37" s="53" t="str">
        <f t="shared" si="0"/>
        <v>13</v>
      </c>
      <c r="D37" s="53" t="str">
        <f t="shared" si="1"/>
        <v>1.3.</v>
      </c>
      <c r="E37" s="464" t="s">
        <v>246</v>
      </c>
      <c r="F37" s="467" t="s">
        <v>248</v>
      </c>
      <c r="G37" s="470"/>
      <c r="H37" s="85" t="s">
        <v>316</v>
      </c>
      <c r="I37" s="72" t="s">
        <v>340</v>
      </c>
      <c r="J37" s="74">
        <v>4342712762</v>
      </c>
    </row>
    <row r="38" spans="1:10" ht="30" x14ac:dyDescent="0.25">
      <c r="A38" s="53" t="str">
        <f>+VLOOKUP(H38,'[4]ESTRUCTURA PDM'!$D$2:$K$47,7,FALSE)</f>
        <v>3</v>
      </c>
      <c r="B38" s="53" t="str">
        <f>+VLOOKUP(I38,'[4]ESTRUCTURA PDM'!$E$2:$K$47,7,FALSE)</f>
        <v>4</v>
      </c>
      <c r="C38" s="53" t="str">
        <f t="shared" si="0"/>
        <v>34</v>
      </c>
      <c r="D38" s="53" t="str">
        <f t="shared" si="1"/>
        <v>3.4.</v>
      </c>
      <c r="E38" s="465" t="s">
        <v>246</v>
      </c>
      <c r="F38" s="468" t="s">
        <v>248</v>
      </c>
      <c r="G38" s="471"/>
      <c r="H38" s="85" t="s">
        <v>418</v>
      </c>
      <c r="I38" s="86" t="s">
        <v>455</v>
      </c>
      <c r="J38" s="74">
        <v>3733628948</v>
      </c>
    </row>
    <row r="39" spans="1:10" ht="45" x14ac:dyDescent="0.25">
      <c r="A39" s="53" t="str">
        <f>+VLOOKUP(H39,'[4]ESTRUCTURA PDM'!$D$2:$K$47,7,FALSE)</f>
        <v>3</v>
      </c>
      <c r="B39" s="53" t="str">
        <f>+VLOOKUP(I39,'[4]ESTRUCTURA PDM'!$E$2:$K$47,7,FALSE)</f>
        <v>3</v>
      </c>
      <c r="C39" s="53" t="str">
        <f t="shared" si="0"/>
        <v>33</v>
      </c>
      <c r="D39" s="53" t="str">
        <f t="shared" si="1"/>
        <v>3.3.</v>
      </c>
      <c r="E39" s="85" t="s">
        <v>246</v>
      </c>
      <c r="F39" s="86" t="s">
        <v>3540</v>
      </c>
      <c r="G39" s="73">
        <v>12950899104</v>
      </c>
      <c r="H39" s="85" t="s">
        <v>418</v>
      </c>
      <c r="I39" s="86" t="s">
        <v>450</v>
      </c>
      <c r="J39" s="74">
        <v>12950899104</v>
      </c>
    </row>
    <row r="40" spans="1:10" ht="36" customHeight="1" x14ac:dyDescent="0.25">
      <c r="A40" s="53" t="str">
        <f>+VLOOKUP(H40,'[4]ESTRUCTURA PDM'!$D$2:$K$47,7,FALSE)</f>
        <v>3</v>
      </c>
      <c r="B40" s="53" t="str">
        <f>+VLOOKUP(I40,'[4]ESTRUCTURA PDM'!$E$2:$K$47,7,FALSE)</f>
        <v>1</v>
      </c>
      <c r="C40" s="53" t="str">
        <f t="shared" si="0"/>
        <v>31</v>
      </c>
      <c r="D40" s="53" t="str">
        <f t="shared" si="1"/>
        <v>3.1.</v>
      </c>
      <c r="E40" s="85" t="s">
        <v>246</v>
      </c>
      <c r="F40" s="86" t="s">
        <v>660</v>
      </c>
      <c r="G40" s="73">
        <v>559000000</v>
      </c>
      <c r="H40" s="85" t="s">
        <v>418</v>
      </c>
      <c r="I40" s="86" t="s">
        <v>419</v>
      </c>
      <c r="J40" s="74">
        <v>559000000</v>
      </c>
    </row>
    <row r="41" spans="1:10" ht="37.5" customHeight="1" x14ac:dyDescent="0.25">
      <c r="A41" s="53" t="str">
        <f>+VLOOKUP(H41,'[4]ESTRUCTURA PDM'!$D$2:$K$47,7,FALSE)</f>
        <v>3</v>
      </c>
      <c r="B41" s="53" t="str">
        <f>+VLOOKUP(I41,'[4]ESTRUCTURA PDM'!$E$2:$K$47,7,FALSE)</f>
        <v>1</v>
      </c>
      <c r="C41" s="53" t="str">
        <f t="shared" si="0"/>
        <v>31</v>
      </c>
      <c r="D41" s="53" t="str">
        <f t="shared" si="1"/>
        <v>3.1.</v>
      </c>
      <c r="E41" s="85" t="s">
        <v>246</v>
      </c>
      <c r="F41" s="86" t="s">
        <v>249</v>
      </c>
      <c r="G41" s="73">
        <v>1013422740</v>
      </c>
      <c r="H41" s="85" t="s">
        <v>418</v>
      </c>
      <c r="I41" s="86" t="s">
        <v>419</v>
      </c>
      <c r="J41" s="74">
        <v>1013422740</v>
      </c>
    </row>
    <row r="42" spans="1:10" ht="45" x14ac:dyDescent="0.25">
      <c r="A42" s="53" t="str">
        <f>+VLOOKUP(H42,'[4]ESTRUCTURA PDM'!$D$2:$K$47,7,FALSE)</f>
        <v>2</v>
      </c>
      <c r="B42" s="53" t="str">
        <f>+VLOOKUP(I42,'[4]ESTRUCTURA PDM'!$E$2:$K$47,7,FALSE)</f>
        <v>3</v>
      </c>
      <c r="C42" s="53" t="str">
        <f t="shared" si="0"/>
        <v>23</v>
      </c>
      <c r="D42" s="53" t="str">
        <f t="shared" si="1"/>
        <v>2.3.</v>
      </c>
      <c r="E42" s="85" t="s">
        <v>246</v>
      </c>
      <c r="F42" s="86" t="s">
        <v>250</v>
      </c>
      <c r="G42" s="73">
        <v>1064550000</v>
      </c>
      <c r="H42" s="71" t="s">
        <v>387</v>
      </c>
      <c r="I42" s="86" t="s">
        <v>402</v>
      </c>
      <c r="J42" s="74">
        <v>1064550000</v>
      </c>
    </row>
    <row r="43" spans="1:10" ht="36" customHeight="1" x14ac:dyDescent="0.25">
      <c r="A43" s="53" t="str">
        <f>+VLOOKUP(H43,'[4]ESTRUCTURA PDM'!$D$2:$K$47,7,FALSE)</f>
        <v>3</v>
      </c>
      <c r="B43" s="53" t="str">
        <f>+VLOOKUP(I43,'[4]ESTRUCTURA PDM'!$E$2:$K$47,7,FALSE)</f>
        <v>1</v>
      </c>
      <c r="C43" s="53" t="str">
        <f t="shared" si="0"/>
        <v>31</v>
      </c>
      <c r="D43" s="53" t="str">
        <f t="shared" si="1"/>
        <v>3.1.</v>
      </c>
      <c r="E43" s="85" t="s">
        <v>246</v>
      </c>
      <c r="F43" s="86" t="s">
        <v>251</v>
      </c>
      <c r="G43" s="73">
        <v>50000000</v>
      </c>
      <c r="H43" s="85" t="s">
        <v>418</v>
      </c>
      <c r="I43" s="86" t="s">
        <v>419</v>
      </c>
      <c r="J43" s="74">
        <v>50000000</v>
      </c>
    </row>
    <row r="44" spans="1:10" ht="33.75" customHeight="1" x14ac:dyDescent="0.25">
      <c r="A44" s="53" t="str">
        <f>+VLOOKUP(H44,'[4]ESTRUCTURA PDM'!$D$2:$K$47,7,FALSE)</f>
        <v>3</v>
      </c>
      <c r="B44" s="53" t="str">
        <f>+VLOOKUP(I44,'[4]ESTRUCTURA PDM'!$E$2:$K$47,7,FALSE)</f>
        <v>1</v>
      </c>
      <c r="C44" s="53" t="str">
        <f t="shared" si="0"/>
        <v>31</v>
      </c>
      <c r="D44" s="53" t="str">
        <f t="shared" si="1"/>
        <v>3.1.</v>
      </c>
      <c r="E44" s="85" t="s">
        <v>246</v>
      </c>
      <c r="F44" s="86" t="s">
        <v>3541</v>
      </c>
      <c r="G44" s="73">
        <v>400000000</v>
      </c>
      <c r="H44" s="85" t="s">
        <v>418</v>
      </c>
      <c r="I44" s="86" t="s">
        <v>419</v>
      </c>
      <c r="J44" s="74">
        <v>400000000</v>
      </c>
    </row>
    <row r="45" spans="1:10" ht="45" x14ac:dyDescent="0.25">
      <c r="A45" s="53" t="str">
        <f>+VLOOKUP(H45,'[4]ESTRUCTURA PDM'!$D$2:$K$47,7,FALSE)</f>
        <v>3</v>
      </c>
      <c r="B45" s="53" t="str">
        <f>+VLOOKUP(I45,'[4]ESTRUCTURA PDM'!$E$2:$K$47,7,FALSE)</f>
        <v>2</v>
      </c>
      <c r="C45" s="53" t="str">
        <f t="shared" si="0"/>
        <v>32</v>
      </c>
      <c r="D45" s="53" t="str">
        <f t="shared" si="1"/>
        <v>3.2.</v>
      </c>
      <c r="E45" s="85" t="s">
        <v>252</v>
      </c>
      <c r="F45" s="86" t="s">
        <v>253</v>
      </c>
      <c r="G45" s="73">
        <v>24858775164</v>
      </c>
      <c r="H45" s="85" t="s">
        <v>418</v>
      </c>
      <c r="I45" s="86" t="s">
        <v>439</v>
      </c>
      <c r="J45" s="74">
        <v>24858775164</v>
      </c>
    </row>
    <row r="46" spans="1:10" ht="47.25" customHeight="1" x14ac:dyDescent="0.25">
      <c r="A46" s="53" t="str">
        <f>+VLOOKUP(H46,'[4]ESTRUCTURA PDM'!$D$2:$K$47,7,FALSE)</f>
        <v>3</v>
      </c>
      <c r="B46" s="53" t="str">
        <f>+VLOOKUP(I46,'[4]ESTRUCTURA PDM'!$E$2:$K$47,7,FALSE)</f>
        <v>2</v>
      </c>
      <c r="C46" s="53" t="str">
        <f t="shared" si="0"/>
        <v>32</v>
      </c>
      <c r="D46" s="53" t="str">
        <f t="shared" si="1"/>
        <v>3.2.</v>
      </c>
      <c r="E46" s="85" t="s">
        <v>252</v>
      </c>
      <c r="F46" s="86" t="s">
        <v>894</v>
      </c>
      <c r="G46" s="73">
        <v>10536649405</v>
      </c>
      <c r="H46" s="85" t="s">
        <v>418</v>
      </c>
      <c r="I46" s="86" t="s">
        <v>439</v>
      </c>
      <c r="J46" s="74">
        <v>10536649405</v>
      </c>
    </row>
    <row r="47" spans="1:10" ht="27" customHeight="1" x14ac:dyDescent="0.25">
      <c r="A47" s="53" t="str">
        <f>+VLOOKUP(H47,'[4]ESTRUCTURA PDM'!$D$2:$K$47,7,FALSE)</f>
        <v>3</v>
      </c>
      <c r="B47" s="53" t="str">
        <f>+VLOOKUP(I47,'[4]ESTRUCTURA PDM'!$E$2:$K$47,7,FALSE)</f>
        <v>2</v>
      </c>
      <c r="C47" s="53" t="str">
        <f t="shared" si="0"/>
        <v>32</v>
      </c>
      <c r="D47" s="53" t="str">
        <f t="shared" si="1"/>
        <v>3.2.</v>
      </c>
      <c r="E47" s="463" t="s">
        <v>252</v>
      </c>
      <c r="F47" s="466" t="s">
        <v>3542</v>
      </c>
      <c r="G47" s="469">
        <v>52732200214</v>
      </c>
      <c r="H47" s="85" t="s">
        <v>418</v>
      </c>
      <c r="I47" s="86" t="s">
        <v>439</v>
      </c>
      <c r="J47" s="74">
        <v>46976923624</v>
      </c>
    </row>
    <row r="48" spans="1:10" ht="25.5" x14ac:dyDescent="0.25">
      <c r="A48" s="53" t="str">
        <f>+VLOOKUP(H48,'[4]ESTRUCTURA PDM'!$D$2:$K$47,7,FALSE)</f>
        <v>2</v>
      </c>
      <c r="B48" s="53" t="str">
        <f>+VLOOKUP(I48,'[4]ESTRUCTURA PDM'!$E$2:$K$47,7,FALSE)</f>
        <v>3</v>
      </c>
      <c r="C48" s="53" t="str">
        <f t="shared" si="0"/>
        <v>23</v>
      </c>
      <c r="D48" s="53" t="str">
        <f t="shared" si="1"/>
        <v>2.3.</v>
      </c>
      <c r="E48" s="465" t="s">
        <v>252</v>
      </c>
      <c r="F48" s="468" t="s">
        <v>3542</v>
      </c>
      <c r="G48" s="470"/>
      <c r="H48" s="71" t="s">
        <v>387</v>
      </c>
      <c r="I48" s="86" t="s">
        <v>402</v>
      </c>
      <c r="J48" s="74">
        <v>5755276590</v>
      </c>
    </row>
    <row r="49" spans="1:10" ht="45" x14ac:dyDescent="0.25">
      <c r="A49" s="53" t="str">
        <f>+VLOOKUP(H49,'[4]ESTRUCTURA PDM'!$D$2:$K$47,7,FALSE)</f>
        <v>4</v>
      </c>
      <c r="B49" s="53" t="str">
        <f>+VLOOKUP(I49,'[4]ESTRUCTURA PDM'!$E$2:$K$47,7,FALSE)</f>
        <v>2</v>
      </c>
      <c r="C49" s="53" t="str">
        <f t="shared" si="0"/>
        <v>42</v>
      </c>
      <c r="D49" s="53" t="str">
        <f t="shared" si="1"/>
        <v>4.2.</v>
      </c>
      <c r="E49" s="463" t="s">
        <v>254</v>
      </c>
      <c r="F49" s="466" t="s">
        <v>255</v>
      </c>
      <c r="G49" s="469">
        <v>10539262634</v>
      </c>
      <c r="H49" s="85" t="s">
        <v>470</v>
      </c>
      <c r="I49" s="86" t="s">
        <v>477</v>
      </c>
      <c r="J49" s="74">
        <v>4395787061</v>
      </c>
    </row>
    <row r="50" spans="1:10" ht="45" x14ac:dyDescent="0.25">
      <c r="A50" s="53" t="str">
        <f>+VLOOKUP(H50,'[4]ESTRUCTURA PDM'!$D$2:$K$47,7,FALSE)</f>
        <v>4</v>
      </c>
      <c r="B50" s="53" t="str">
        <f>+VLOOKUP(I50,'[4]ESTRUCTURA PDM'!$E$2:$K$47,7,FALSE)</f>
        <v>1</v>
      </c>
      <c r="C50" s="53" t="str">
        <f t="shared" si="0"/>
        <v>41</v>
      </c>
      <c r="D50" s="53" t="str">
        <f t="shared" si="1"/>
        <v>4.1.</v>
      </c>
      <c r="E50" s="464" t="s">
        <v>254</v>
      </c>
      <c r="F50" s="467" t="s">
        <v>255</v>
      </c>
      <c r="G50" s="470"/>
      <c r="H50" s="85" t="s">
        <v>470</v>
      </c>
      <c r="I50" s="86" t="s">
        <v>471</v>
      </c>
      <c r="J50" s="74">
        <v>4506675573</v>
      </c>
    </row>
    <row r="51" spans="1:10" ht="30" x14ac:dyDescent="0.25">
      <c r="A51" s="53" t="str">
        <f>+VLOOKUP(H51,'[4]ESTRUCTURA PDM'!$D$2:$K$47,7,FALSE)</f>
        <v>1</v>
      </c>
      <c r="B51" s="53" t="str">
        <f>+VLOOKUP(I51,'[4]ESTRUCTURA PDM'!$E$2:$K$47,7,FALSE)</f>
        <v>6</v>
      </c>
      <c r="C51" s="53" t="str">
        <f t="shared" si="0"/>
        <v>16</v>
      </c>
      <c r="D51" s="53" t="str">
        <f t="shared" si="1"/>
        <v>1.6.</v>
      </c>
      <c r="E51" s="464" t="s">
        <v>254</v>
      </c>
      <c r="F51" s="467" t="s">
        <v>255</v>
      </c>
      <c r="G51" s="470"/>
      <c r="H51" s="85" t="s">
        <v>316</v>
      </c>
      <c r="I51" s="86" t="s">
        <v>379</v>
      </c>
      <c r="J51" s="74">
        <v>40800000</v>
      </c>
    </row>
    <row r="52" spans="1:10" ht="43.5" customHeight="1" x14ac:dyDescent="0.25">
      <c r="A52" s="53" t="str">
        <f>+VLOOKUP(H52,'[4]ESTRUCTURA PDM'!$D$2:$K$47,7,FALSE)</f>
        <v>1</v>
      </c>
      <c r="B52" s="53" t="str">
        <f>+VLOOKUP(I52,'[4]ESTRUCTURA PDM'!$E$2:$K$47,7,FALSE)</f>
        <v>3</v>
      </c>
      <c r="C52" s="53" t="str">
        <f t="shared" si="0"/>
        <v>13</v>
      </c>
      <c r="D52" s="53" t="str">
        <f t="shared" si="1"/>
        <v>1.3.</v>
      </c>
      <c r="E52" s="465" t="s">
        <v>254</v>
      </c>
      <c r="F52" s="468" t="s">
        <v>255</v>
      </c>
      <c r="G52" s="471"/>
      <c r="H52" s="85" t="s">
        <v>316</v>
      </c>
      <c r="I52" s="72" t="s">
        <v>340</v>
      </c>
      <c r="J52" s="74">
        <v>1596000000</v>
      </c>
    </row>
    <row r="53" spans="1:10" ht="36" customHeight="1" x14ac:dyDescent="0.25">
      <c r="A53" s="53" t="str">
        <f>+VLOOKUP(H53,'[4]ESTRUCTURA PDM'!$D$2:$K$47,7,FALSE)</f>
        <v>4</v>
      </c>
      <c r="B53" s="53" t="str">
        <f>+VLOOKUP(I53,'[4]ESTRUCTURA PDM'!$E$2:$K$47,7,FALSE)</f>
        <v>2</v>
      </c>
      <c r="C53" s="53" t="str">
        <f t="shared" si="0"/>
        <v>42</v>
      </c>
      <c r="D53" s="53" t="str">
        <f t="shared" si="1"/>
        <v>4.2.</v>
      </c>
      <c r="E53" s="85" t="s">
        <v>254</v>
      </c>
      <c r="F53" s="86" t="s">
        <v>3543</v>
      </c>
      <c r="G53" s="73">
        <v>9950013650</v>
      </c>
      <c r="H53" s="85" t="s">
        <v>470</v>
      </c>
      <c r="I53" s="86" t="s">
        <v>477</v>
      </c>
      <c r="J53" s="74">
        <v>9950013650</v>
      </c>
    </row>
    <row r="54" spans="1:10" ht="15.75" thickBot="1" x14ac:dyDescent="0.3">
      <c r="E54" s="461" t="s">
        <v>3544</v>
      </c>
      <c r="F54" s="462"/>
      <c r="G54" s="91">
        <v>772764714581.64001</v>
      </c>
      <c r="H54" s="461" t="s">
        <v>3544</v>
      </c>
      <c r="I54" s="462"/>
      <c r="J54" s="92">
        <f>SUM(J5:J53)</f>
        <v>772764714581.64001</v>
      </c>
    </row>
    <row r="55" spans="1:10" x14ac:dyDescent="0.25">
      <c r="G55" s="75" t="e">
        <f>+G54-'GASTOS OCT'!#REF!</f>
        <v>#REF!</v>
      </c>
    </row>
    <row r="56" spans="1:10" x14ac:dyDescent="0.25">
      <c r="I56" s="75"/>
      <c r="J56" s="75">
        <f>SUBTOTAL(9,J5:J55)</f>
        <v>1545529429163.28</v>
      </c>
    </row>
    <row r="57" spans="1:10" x14ac:dyDescent="0.25">
      <c r="H57" s="75"/>
      <c r="J57" s="75"/>
    </row>
    <row r="58" spans="1:10" x14ac:dyDescent="0.25">
      <c r="J58" s="93"/>
    </row>
    <row r="62" spans="1:10" x14ac:dyDescent="0.25">
      <c r="J62" s="94"/>
    </row>
    <row r="63" spans="1:10" x14ac:dyDescent="0.25">
      <c r="J63" s="94"/>
    </row>
  </sheetData>
  <autoFilter ref="A4:K54"/>
  <mergeCells count="31">
    <mergeCell ref="E13:E17"/>
    <mergeCell ref="F13:F17"/>
    <mergeCell ref="G13:G17"/>
    <mergeCell ref="E1:J1"/>
    <mergeCell ref="E3:G3"/>
    <mergeCell ref="H3:J3"/>
    <mergeCell ref="E10:E12"/>
    <mergeCell ref="F10:F12"/>
    <mergeCell ref="G10:G12"/>
    <mergeCell ref="E23:E25"/>
    <mergeCell ref="F23:F25"/>
    <mergeCell ref="G23:G25"/>
    <mergeCell ref="E20:E22"/>
    <mergeCell ref="F20:F22"/>
    <mergeCell ref="G20:G22"/>
    <mergeCell ref="G30:G34"/>
    <mergeCell ref="F28:F29"/>
    <mergeCell ref="G28:G29"/>
    <mergeCell ref="F26:F27"/>
    <mergeCell ref="G26:G27"/>
    <mergeCell ref="E47:E48"/>
    <mergeCell ref="F47:F48"/>
    <mergeCell ref="G47:G48"/>
    <mergeCell ref="E35:E38"/>
    <mergeCell ref="F35:F38"/>
    <mergeCell ref="G35:G38"/>
    <mergeCell ref="E54:F54"/>
    <mergeCell ref="H54:I54"/>
    <mergeCell ref="E49:E52"/>
    <mergeCell ref="F49:F52"/>
    <mergeCell ref="G49:G52"/>
  </mergeCells>
  <pageMargins left="0.9055118110236221" right="0.70866141732283472" top="0.55118110236220474" bottom="0.35433070866141736" header="0.31496062992125984" footer="0.31496062992125984"/>
  <pageSetup scale="70" orientation="portrait" horizontalDpi="200" verticalDpi="2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EJECUCIONGASTOS ARMONIZADO</vt:lpstr>
      <vt:lpstr>ACTUALIZADO</vt:lpstr>
      <vt:lpstr> INGRESOS OCT</vt:lpstr>
      <vt:lpstr>GASTOS OCT</vt:lpstr>
      <vt:lpstr>POR META PRODUCTO</vt:lpstr>
      <vt:lpstr>POR META PRODUCTO EST</vt:lpstr>
      <vt:lpstr>ESTRUCTURA PDM</vt:lpstr>
      <vt:lpstr>ARMONIZACION</vt:lpstr>
      <vt:lpstr>'ESTRUCTURA PDM'!_Hlk165123260</vt:lpstr>
      <vt:lpstr>ARMONIZACION!Área_de_impresión</vt:lpstr>
      <vt:lpstr>ARMONIZACION!Títulos_a_imprimir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Oscar Diego Arango</cp:lastModifiedBy>
  <dcterms:created xsi:type="dcterms:W3CDTF">2024-04-09T12:54:31Z</dcterms:created>
  <dcterms:modified xsi:type="dcterms:W3CDTF">2024-12-18T20:59:02Z</dcterms:modified>
</cp:coreProperties>
</file>